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ttachment 1A" sheetId="1" state="visible" r:id="rId3"/>
    <sheet name="1A Notes" sheetId="2" state="visible" r:id="rId4"/>
    <sheet name="Attachment 1B" sheetId="3" state="visible" r:id="rId5"/>
    <sheet name="1B Notes" sheetId="4" state="visible" r:id="rId6"/>
    <sheet name="Attachment 1C" sheetId="5" state="visible" r:id="rId7"/>
    <sheet name="1C Notes" sheetId="6" state="visible" r:id="rId8"/>
    <sheet name="Attachment 2" sheetId="7" state="visible" r:id="rId9"/>
    <sheet name="Attachment 3" sheetId="8" state="visible" r:id="rId10"/>
    <sheet name="Attachment 3 Notes" sheetId="9" state="visible" r:id="rId11"/>
  </sheets>
  <definedNames>
    <definedName function="false" hidden="false" name="SliceType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<sst xmlns="http://schemas.openxmlformats.org/spreadsheetml/2006/main" count="1176" uniqueCount="271">
  <si>
    <t xml:space="preserve">With Slice</t>
  </si>
  <si>
    <t xml:space="preserve">PF</t>
  </si>
  <si>
    <t xml:space="preserve">DSI</t>
  </si>
  <si>
    <t xml:space="preserve">IOU</t>
  </si>
  <si>
    <t xml:space="preserve">Slice</t>
  </si>
  <si>
    <t xml:space="preserve">Total</t>
  </si>
  <si>
    <t xml:space="preserve">LB CRAC Rev Basis</t>
  </si>
  <si>
    <t xml:space="preserve">FB CRAC Rev Basis</t>
  </si>
  <si>
    <t xml:space="preserve">FB/LB</t>
  </si>
  <si>
    <t xml:space="preserve">Avg CRACable Rate</t>
  </si>
  <si>
    <t xml:space="preserve">Attachment 1A</t>
  </si>
  <si>
    <t xml:space="preserve">Augmentation Costs with $70.5/MWh Average Augmentation Price</t>
  </si>
  <si>
    <t xml:space="preserve">BPA Figures with no load loss</t>
  </si>
  <si>
    <t xml:space="preserve">See BPA Toolkit File "TK_145_S2000_140Mkt_LR0_021001"</t>
  </si>
  <si>
    <t xml:space="preserve">Rem Aug</t>
  </si>
  <si>
    <t xml:space="preserve">Net Augm</t>
  </si>
  <si>
    <t xml:space="preserve">LB CRAC</t>
  </si>
  <si>
    <t xml:space="preserve">FB  CRAC</t>
  </si>
  <si>
    <t xml:space="preserve">Market </t>
  </si>
  <si>
    <t xml:space="preserve">LB Rate </t>
  </si>
  <si>
    <t xml:space="preserve">Rate</t>
  </si>
  <si>
    <t xml:space="preserve">Rates</t>
  </si>
  <si>
    <t xml:space="preserve">Rates with LB CRAC</t>
  </si>
  <si>
    <t xml:space="preserve">Year</t>
  </si>
  <si>
    <t xml:space="preserve">Q (aMW)</t>
  </si>
  <si>
    <t xml:space="preserve">Cost</t>
  </si>
  <si>
    <t xml:space="preserve">Rev Basis</t>
  </si>
  <si>
    <t xml:space="preserve">Price</t>
  </si>
  <si>
    <t xml:space="preserve">Increase</t>
  </si>
  <si>
    <t xml:space="preserve">Schedule</t>
  </si>
  <si>
    <t xml:space="preserve">No LB CRAC</t>
  </si>
  <si>
    <t xml:space="preserve">Year 1</t>
  </si>
  <si>
    <t xml:space="preserve">5yr Avg</t>
  </si>
  <si>
    <t xml:space="preserve">aMW</t>
  </si>
  <si>
    <t xml:space="preserve">$ Millions</t>
  </si>
  <si>
    <t xml:space="preserve">$/MWh</t>
  </si>
  <si>
    <t xml:space="preserve">Average</t>
  </si>
  <si>
    <t xml:space="preserve">BPA Figures with 1500 aMW load loss</t>
  </si>
  <si>
    <t xml:space="preserve">See BPA Toolkit File "TK_145_S2000_140Mkt_LR1500_021001"</t>
  </si>
  <si>
    <t xml:space="preserve">Augmentation Calculation with IP TAC CRAC</t>
  </si>
  <si>
    <t xml:space="preserve">Application of IP TAC CRAC</t>
  </si>
  <si>
    <t xml:space="preserve">Sales (aMW)</t>
  </si>
  <si>
    <t xml:space="preserve">LB CRAC Rates ($/MWh)</t>
  </si>
  <si>
    <t xml:space="preserve">Revenue   ($ millions)</t>
  </si>
  <si>
    <t xml:space="preserve">------&gt;</t>
  </si>
  <si>
    <t xml:space="preserve">FB CRAC Rev Basis = LB CRAC Rev Basis minus Slice Revenues</t>
  </si>
  <si>
    <t xml:space="preserve">Cell I3 - I7</t>
  </si>
  <si>
    <t xml:space="preserve">Total Subscription Sales 8327 aMW</t>
  </si>
  <si>
    <t xml:space="preserve">IOU Sales of 1000 aMW</t>
  </si>
  <si>
    <t xml:space="preserve">DSI Sales of 1486 aMW</t>
  </si>
  <si>
    <t xml:space="preserve">Slice Sales of 2000 aMW</t>
  </si>
  <si>
    <t xml:space="preserve">PF Sales = remainder (8327 - 1000 - 1486 - 2000)</t>
  </si>
  <si>
    <t xml:space="preserve">Also see </t>
  </si>
  <si>
    <t xml:space="preserve">BPA WP-01-BPA-E-58 Table 6-1</t>
  </si>
  <si>
    <t xml:space="preserve">Cells G22 - K26</t>
  </si>
  <si>
    <t xml:space="preserve">Cell</t>
  </si>
  <si>
    <t xml:space="preserve">Toolkit Cross Reference</t>
  </si>
  <si>
    <t xml:space="preserve">='[TK_145_S2000_140Mkt_LR0_021001.xls]TK Main'!H23</t>
  </si>
  <si>
    <t xml:space="preserve">='[TK_145_S2000_140Mkt_LR0_021001.xls]TK Main'!M23</t>
  </si>
  <si>
    <t xml:space="preserve">='[TK_145_S2000_140Mkt_LR0_021001.xls]TK Main'!N23</t>
  </si>
  <si>
    <t xml:space="preserve">='[TK_145_S2000_140Mkt_LR0_021001.xls]TK Main'!O23</t>
  </si>
  <si>
    <t xml:space="preserve">='[TK_145_S2000_140Mkt_LR0_021001.xls]TK Main'!P23</t>
  </si>
  <si>
    <t xml:space="preserve">='[TK_145_S2000_140Mkt_LR0_021001.xls]TK Main'!H24</t>
  </si>
  <si>
    <t xml:space="preserve">='[TK_145_S2000_140Mkt_LR0_021001.xls]TK Main'!M24</t>
  </si>
  <si>
    <t xml:space="preserve">='[TK_145_S2000_140Mkt_LR0_021001.xls]TK Main'!N24</t>
  </si>
  <si>
    <t xml:space="preserve">='[TK_145_S2000_140Mkt_LR0_021001.xls]TK Main'!O24</t>
  </si>
  <si>
    <t xml:space="preserve">='[TK_145_S2000_140Mkt_LR0_021001.xls]TK Main'!P24</t>
  </si>
  <si>
    <t xml:space="preserve">='[TK_145_S2000_140Mkt_LR0_021001.xls]TK Main'!H25</t>
  </si>
  <si>
    <t xml:space="preserve">='[TK_145_S2000_140Mkt_LR0_021001.xls]TK Main'!M25</t>
  </si>
  <si>
    <t xml:space="preserve">='[TK_145_S2000_140Mkt_LR0_021001.xls]TK Main'!N25</t>
  </si>
  <si>
    <t xml:space="preserve">='[TK_145_S2000_140Mkt_LR0_021001.xls]TK Main'!O25</t>
  </si>
  <si>
    <t xml:space="preserve">='[TK_145_S2000_140Mkt_LR0_021001.xls]TK Main'!P25</t>
  </si>
  <si>
    <t xml:space="preserve">='[TK_145_S2000_140Mkt_LR0_021001.xls]TK Main'!H26</t>
  </si>
  <si>
    <t xml:space="preserve">='[TK_145_S2000_140Mkt_LR0_021001.xls]TK Main'!M26</t>
  </si>
  <si>
    <t xml:space="preserve">='[TK_145_S2000_140Mkt_LR0_021001.xls]TK Main'!N26</t>
  </si>
  <si>
    <t xml:space="preserve">='[TK_145_S2000_140Mkt_LR0_021001.xls]TK Main'!O26</t>
  </si>
  <si>
    <t xml:space="preserve">='[TK_145_S2000_140Mkt_LR0_021001.xls]TK Main'!P26</t>
  </si>
  <si>
    <t xml:space="preserve">='[TK_145_S2000_140Mkt_LR0_021001.xls]TK Main'!H27</t>
  </si>
  <si>
    <t xml:space="preserve">='[TK_145_S2000_140Mkt_LR0_021001.xls]TK Main'!M27</t>
  </si>
  <si>
    <t xml:space="preserve">='[TK_145_S2000_140Mkt_LR0_021001.xls]TK Main'!N27</t>
  </si>
  <si>
    <t xml:space="preserve">='[TK_145_S2000_140Mkt_LR0_021001.xls]TK Main'!O27</t>
  </si>
  <si>
    <t xml:space="preserve">='[TK_145_S2000_140Mkt_LR0_021001.xls]TK Main'!P27</t>
  </si>
  <si>
    <t xml:space="preserve">Cells G34 - K38</t>
  </si>
  <si>
    <t xml:space="preserve">='[TK_145_S2000_140Mkt_LR1500_021001.xls]TK Main'!H23</t>
  </si>
  <si>
    <t xml:space="preserve">='[TK_145_S2000_140Mkt_LR1500_021001.xls]TK Main'!M23</t>
  </si>
  <si>
    <t xml:space="preserve">='[TK_145_S2000_140Mkt_LR1500_021001.xls]TK Main'!N23</t>
  </si>
  <si>
    <t xml:space="preserve">='[TK_145_S2000_140Mkt_LR1500_021001.xls]TK Main'!O23</t>
  </si>
  <si>
    <t xml:space="preserve">='[TK_145_S2000_140Mkt_LR1500_021001.xls]TK Main'!P23</t>
  </si>
  <si>
    <t xml:space="preserve">='[TK_145_S2000_140Mkt_LR1500_021001.xls]TK Main'!H24</t>
  </si>
  <si>
    <t xml:space="preserve">='[TK_145_S2000_140Mkt_LR1500_021001.xls]TK Main'!M24</t>
  </si>
  <si>
    <t xml:space="preserve">='[TK_145_S2000_140Mkt_LR1500_021001.xls]TK Main'!N24</t>
  </si>
  <si>
    <t xml:space="preserve">='[TK_145_S2000_140Mkt_LR1500_021001.xls]TK Main'!O24</t>
  </si>
  <si>
    <t xml:space="preserve">='[TK_145_S2000_140Mkt_LR1500_021001.xls]TK Main'!P24</t>
  </si>
  <si>
    <t xml:space="preserve">='[TK_145_S2000_140Mkt_LR1500_021001.xls]TK Main'!H25</t>
  </si>
  <si>
    <t xml:space="preserve">='[TK_145_S2000_140Mkt_LR1500_021001.xls]TK Main'!M25</t>
  </si>
  <si>
    <t xml:space="preserve">='[TK_145_S2000_140Mkt_LR1500_021001.xls]TK Main'!N25</t>
  </si>
  <si>
    <t xml:space="preserve">='[TK_145_S2000_140Mkt_LR1500_021001.xls]TK Main'!O25</t>
  </si>
  <si>
    <t xml:space="preserve">='[TK_145_S2000_140Mkt_LR1500_021001.xls]TK Main'!P25</t>
  </si>
  <si>
    <t xml:space="preserve">='[TK_145_S2000_140Mkt_LR1500_021001.xls]TK Main'!H26</t>
  </si>
  <si>
    <t xml:space="preserve">='[TK_145_S2000_140Mkt_LR1500_021001.xls]TK Main'!M26</t>
  </si>
  <si>
    <t xml:space="preserve">='[TK_145_S2000_140Mkt_LR1500_021001.xls]TK Main'!N26</t>
  </si>
  <si>
    <t xml:space="preserve">='[TK_145_S2000_140Mkt_LR1500_021001.xls]TK Main'!O26</t>
  </si>
  <si>
    <t xml:space="preserve">='[TK_145_S2000_140Mkt_LR1500_021001.xls]TK Main'!P26</t>
  </si>
  <si>
    <t xml:space="preserve">='[TK_145_S2000_140Mkt_LR1500_021001.xls]TK Main'!H27</t>
  </si>
  <si>
    <t xml:space="preserve">='[TK_145_S2000_140Mkt_LR1500_021001.xls]TK Main'!M27</t>
  </si>
  <si>
    <t xml:space="preserve">='[TK_145_S2000_140Mkt_LR1500_021001.xls]TK Main'!N27</t>
  </si>
  <si>
    <t xml:space="preserve">='[TK_145_S2000_140Mkt_LR1500_021001.xls]TK Main'!O27</t>
  </si>
  <si>
    <t xml:space="preserve">='[TK_145_S2000_140Mkt_LR1500_021001.xls]TK Main'!P27</t>
  </si>
  <si>
    <t xml:space="preserve">Attachment 1B</t>
  </si>
  <si>
    <t xml:space="preserve">Augmentation Costs with $91.8/MWh Average Augmentation Price</t>
  </si>
  <si>
    <t xml:space="preserve">See BPA Toolkit File "TK_145_S2000_210Mkt_LR0_021001"</t>
  </si>
  <si>
    <t xml:space="preserve">See BPA Toolkit File "TK_145_S2000_210Mkt_LR1500_021001"</t>
  </si>
  <si>
    <t xml:space="preserve">='[TK_145_S2000_210Mkt_LR0_021001.xls]TK Main'!H23</t>
  </si>
  <si>
    <t xml:space="preserve">='[TK_145_S2000_210Mkt_LR0_021001.xls]TK Main'!M23</t>
  </si>
  <si>
    <t xml:space="preserve">='[TK_145_S2000_210Mkt_LR0_021001.xls]TK Main'!N23</t>
  </si>
  <si>
    <t xml:space="preserve">='[TK_145_S2000_210Mkt_LR0_021001.xls]TK Main'!O23</t>
  </si>
  <si>
    <t xml:space="preserve">='[TK_145_S2000_210Mkt_LR0_021001.xls]TK Main'!P23</t>
  </si>
  <si>
    <t xml:space="preserve">='[TK_145_S2000_210Mkt_LR0_021001.xls]TK Main'!H24</t>
  </si>
  <si>
    <t xml:space="preserve">='[TK_145_S2000_210Mkt_LR0_021001.xls]TK Main'!M24</t>
  </si>
  <si>
    <t xml:space="preserve">='[TK_145_S2000_210Mkt_LR0_021001.xls]TK Main'!N24</t>
  </si>
  <si>
    <t xml:space="preserve">='[TK_145_S2000_210Mkt_LR0_021001.xls]TK Main'!O24</t>
  </si>
  <si>
    <t xml:space="preserve">='[TK_145_S2000_210Mkt_LR0_021001.xls]TK Main'!P24</t>
  </si>
  <si>
    <t xml:space="preserve">='[TK_145_S2000_210Mkt_LR0_021001.xls]TK Main'!H25</t>
  </si>
  <si>
    <t xml:space="preserve">='[TK_145_S2000_210Mkt_LR0_021001.xls]TK Main'!M25</t>
  </si>
  <si>
    <t xml:space="preserve">='[TK_145_S2000_210Mkt_LR0_021001.xls]TK Main'!N25</t>
  </si>
  <si>
    <t xml:space="preserve">='[TK_145_S2000_210Mkt_LR0_021001.xls]TK Main'!O25</t>
  </si>
  <si>
    <t xml:space="preserve">='[TK_145_S2000_210Mkt_LR0_021001.xls]TK Main'!P25</t>
  </si>
  <si>
    <t xml:space="preserve">='[TK_145_S2000_210Mkt_LR0_021001.xls]TK Main'!H26</t>
  </si>
  <si>
    <t xml:space="preserve">='[TK_145_S2000_210Mkt_LR0_021001.xls]TK Main'!M26</t>
  </si>
  <si>
    <t xml:space="preserve">='[TK_145_S2000_210Mkt_LR0_021001.xls]TK Main'!N26</t>
  </si>
  <si>
    <t xml:space="preserve">='[TK_145_S2000_210Mkt_LR0_021001.xls]TK Main'!O26</t>
  </si>
  <si>
    <t xml:space="preserve">='[TK_145_S2000_210Mkt_LR0_021001.xls]TK Main'!P26</t>
  </si>
  <si>
    <t xml:space="preserve">='[TK_145_S2000_210Mkt_LR0_021001.xls]TK Main'!H27</t>
  </si>
  <si>
    <t xml:space="preserve">='[TK_145_S2000_210Mkt_LR0_021001.xls]TK Main'!M27</t>
  </si>
  <si>
    <t xml:space="preserve">='[TK_145_S2000_210Mkt_LR0_021001.xls]TK Main'!N27</t>
  </si>
  <si>
    <t xml:space="preserve">='[TK_145_S2000_210Mkt_LR0_021001.xls]TK Main'!O27</t>
  </si>
  <si>
    <t xml:space="preserve">='[TK_145_S2000_210Mkt_LR0_021001.xls]TK Main'!P27</t>
  </si>
  <si>
    <t xml:space="preserve">='[TK_145_S2000_210Mkt_LR1500_021001.xls]TK Main'!H23</t>
  </si>
  <si>
    <t xml:space="preserve">='[TK_145_S2000_210Mkt_LR1500_021001.xls]TK Main'!M23</t>
  </si>
  <si>
    <t xml:space="preserve">='[TK_145_S2000_210Mkt_LR1500_021001.xls]TK Main'!N23</t>
  </si>
  <si>
    <t xml:space="preserve">='[TK_145_S2000_210Mkt_LR1500_021001.xls]TK Main'!O23</t>
  </si>
  <si>
    <t xml:space="preserve">='[TK_145_S2000_210Mkt_LR1500_021001.xls]TK Main'!P23</t>
  </si>
  <si>
    <t xml:space="preserve">='[TK_145_S2000_210Mkt_LR1500_021001.xls]TK Main'!H24</t>
  </si>
  <si>
    <t xml:space="preserve">='[TK_145_S2000_210Mkt_LR1500_021001.xls]TK Main'!M24</t>
  </si>
  <si>
    <t xml:space="preserve">='[TK_145_S2000_210Mkt_LR1500_021001.xls]TK Main'!N24</t>
  </si>
  <si>
    <t xml:space="preserve">='[TK_145_S2000_210Mkt_LR1500_021001.xls]TK Main'!O24</t>
  </si>
  <si>
    <t xml:space="preserve">='[TK_145_S2000_210Mkt_LR1500_021001.xls]TK Main'!P24</t>
  </si>
  <si>
    <t xml:space="preserve">='[TK_145_S2000_210Mkt_LR1500_021001.xls]TK Main'!H25</t>
  </si>
  <si>
    <t xml:space="preserve">='[TK_145_S2000_210Mkt_LR1500_021001.xls]TK Main'!M25</t>
  </si>
  <si>
    <t xml:space="preserve">='[TK_145_S2000_210Mkt_LR1500_021001.xls]TK Main'!N25</t>
  </si>
  <si>
    <t xml:space="preserve">='[TK_145_S2000_210Mkt_LR1500_021001.xls]TK Main'!O25</t>
  </si>
  <si>
    <t xml:space="preserve">='[TK_145_S2000_210Mkt_LR1500_021001.xls]TK Main'!P25</t>
  </si>
  <si>
    <t xml:space="preserve">='[TK_145_S2000_210Mkt_LR1500_021001.xls]TK Main'!H26</t>
  </si>
  <si>
    <t xml:space="preserve">='[TK_145_S2000_210Mkt_LR1500_021001.xls]TK Main'!M26</t>
  </si>
  <si>
    <t xml:space="preserve">='[TK_145_S2000_210Mkt_LR1500_021001.xls]TK Main'!N26</t>
  </si>
  <si>
    <t xml:space="preserve">='[TK_145_S2000_210Mkt_LR1500_021001.xls]TK Main'!O26</t>
  </si>
  <si>
    <t xml:space="preserve">='[TK_145_S2000_210Mkt_LR1500_021001.xls]TK Main'!P26</t>
  </si>
  <si>
    <t xml:space="preserve">='[TK_145_S2000_210Mkt_LR1500_021001.xls]TK Main'!H27</t>
  </si>
  <si>
    <t xml:space="preserve">='[TK_145_S2000_210Mkt_LR1500_021001.xls]TK Main'!M27</t>
  </si>
  <si>
    <t xml:space="preserve">='[TK_145_S2000_210Mkt_LR1500_021001.xls]TK Main'!N27</t>
  </si>
  <si>
    <t xml:space="preserve">='[TK_145_S2000_210Mkt_LR1500_021001.xls]TK Main'!O27</t>
  </si>
  <si>
    <t xml:space="preserve">='[TK_145_S2000_210Mkt_LR1500_021001.xls]TK Main'!P27</t>
  </si>
  <si>
    <t xml:space="preserve">Attachment 1C</t>
  </si>
  <si>
    <t xml:space="preserve">Augmentation Costs with $123.8/MWh Average Augmentation Price</t>
  </si>
  <si>
    <t xml:space="preserve">See BPA Toolkit File "TK_145_S2000_315Mkt_LR0_021001"</t>
  </si>
  <si>
    <t xml:space="preserve">See BPA Toolkit File "TK_145_S2000_315Mkt_LR1500_021001"</t>
  </si>
  <si>
    <t xml:space="preserve">='[TK_145_S2000_315Mkt_LR0_021001.xls]TK Main'!H23</t>
  </si>
  <si>
    <t xml:space="preserve">='[TK_145_S2000_315Mkt_LR0_021001.xls]TK Main'!M23</t>
  </si>
  <si>
    <t xml:space="preserve">='[TK_145_S2000_315Mkt_LR0_021001.xls]TK Main'!N23</t>
  </si>
  <si>
    <t xml:space="preserve">='[TK_145_S2000_315Mkt_LR0_021001.xls]TK Main'!O23</t>
  </si>
  <si>
    <t xml:space="preserve">='[TK_145_S2000_315Mkt_LR0_021001.xls]TK Main'!P23</t>
  </si>
  <si>
    <t xml:space="preserve">='[TK_145_S2000_315Mkt_LR0_021001.xls]TK Main'!H24</t>
  </si>
  <si>
    <t xml:space="preserve">='[TK_145_S2000_315Mkt_LR0_021001.xls]TK Main'!M24</t>
  </si>
  <si>
    <t xml:space="preserve">='[TK_145_S2000_315Mkt_LR0_021001.xls]TK Main'!N24</t>
  </si>
  <si>
    <t xml:space="preserve">='[TK_145_S2000_315Mkt_LR0_021001.xls]TK Main'!O24</t>
  </si>
  <si>
    <t xml:space="preserve">='[TK_145_S2000_315Mkt_LR0_021001.xls]TK Main'!P24</t>
  </si>
  <si>
    <t xml:space="preserve">='[TK_145_S2000_315Mkt_LR0_021001.xls]TK Main'!H25</t>
  </si>
  <si>
    <t xml:space="preserve">='[TK_145_S2000_315Mkt_LR0_021001.xls]TK Main'!M25</t>
  </si>
  <si>
    <t xml:space="preserve">='[TK_145_S2000_315Mkt_LR0_021001.xls]TK Main'!N25</t>
  </si>
  <si>
    <t xml:space="preserve">='[TK_145_S2000_315Mkt_LR0_021001.xls]TK Main'!O25</t>
  </si>
  <si>
    <t xml:space="preserve">='[TK_145_S2000_315Mkt_LR0_021001.xls]TK Main'!P25</t>
  </si>
  <si>
    <t xml:space="preserve">='[TK_145_S2000_315Mkt_LR0_021001.xls]TK Main'!H26</t>
  </si>
  <si>
    <t xml:space="preserve">='[TK_145_S2000_315Mkt_LR0_021001.xls]TK Main'!M26</t>
  </si>
  <si>
    <t xml:space="preserve">='[TK_145_S2000_315Mkt_LR0_021001.xls]TK Main'!N26</t>
  </si>
  <si>
    <t xml:space="preserve">='[TK_145_S2000_315Mkt_LR0_021001.xls]TK Main'!O26</t>
  </si>
  <si>
    <t xml:space="preserve">='[TK_145_S2000_315Mkt_LR0_021001.xls]TK Main'!P26</t>
  </si>
  <si>
    <t xml:space="preserve">='[TK_145_S2000_315Mkt_LR0_021001.xls]TK Main'!H27</t>
  </si>
  <si>
    <t xml:space="preserve">='[TK_145_S2000_315Mkt_LR0_021001.xls]TK Main'!M27</t>
  </si>
  <si>
    <t xml:space="preserve">='[TK_145_S2000_315Mkt_LR0_021001.xls]TK Main'!N27</t>
  </si>
  <si>
    <t xml:space="preserve">='[TK_145_S2000_315Mkt_LR0_021001.xls]TK Main'!O27</t>
  </si>
  <si>
    <t xml:space="preserve">='[TK_145_S2000_315Mkt_LR0_021001.xls]TK Main'!P27</t>
  </si>
  <si>
    <t xml:space="preserve">='[TK_145_S2000_315Mkt_LR1500_021001.xls]TK Main'!H23</t>
  </si>
  <si>
    <t xml:space="preserve">='[TK_145_S2000_315Mkt_LR1500_021001.xls]TK Main'!M23</t>
  </si>
  <si>
    <t xml:space="preserve">='[TK_145_S2000_315Mkt_LR1500_021001.xls]TK Main'!N23</t>
  </si>
  <si>
    <t xml:space="preserve">='[TK_145_S2000_315Mkt_LR1500_021001.xls]TK Main'!O23</t>
  </si>
  <si>
    <t xml:space="preserve">='[TK_145_S2000_315Mkt_LR1500_021001.xls]TK Main'!P23</t>
  </si>
  <si>
    <t xml:space="preserve">='[TK_145_S2000_315Mkt_LR1500_021001.xls]TK Main'!H24</t>
  </si>
  <si>
    <t xml:space="preserve">='[TK_145_S2000_315Mkt_LR1500_021001.xls]TK Main'!M24</t>
  </si>
  <si>
    <t xml:space="preserve">='[TK_145_S2000_315Mkt_LR1500_021001.xls]TK Main'!N24</t>
  </si>
  <si>
    <t xml:space="preserve">='[TK_145_S2000_315Mkt_LR1500_021001.xls]TK Main'!O24</t>
  </si>
  <si>
    <t xml:space="preserve">='[TK_145_S2000_315Mkt_LR1500_021001.xls]TK Main'!P24</t>
  </si>
  <si>
    <t xml:space="preserve">='[TK_145_S2000_315Mkt_LR1500_021001.xls]TK Main'!H25</t>
  </si>
  <si>
    <t xml:space="preserve">='[TK_145_S2000_315Mkt_LR1500_021001.xls]TK Main'!M25</t>
  </si>
  <si>
    <t xml:space="preserve">='[TK_145_S2000_315Mkt_LR1500_021001.xls]TK Main'!N25</t>
  </si>
  <si>
    <t xml:space="preserve">='[TK_145_S2000_315Mkt_LR1500_021001.xls]TK Main'!O25</t>
  </si>
  <si>
    <t xml:space="preserve">='[TK_145_S2000_315Mkt_LR1500_021001.xls]TK Main'!P25</t>
  </si>
  <si>
    <t xml:space="preserve">='[TK_145_S2000_315Mkt_LR1500_021001.xls]TK Main'!H26</t>
  </si>
  <si>
    <t xml:space="preserve">='[TK_145_S2000_315Mkt_LR1500_021001.xls]TK Main'!M26</t>
  </si>
  <si>
    <t xml:space="preserve">='[TK_145_S2000_315Mkt_LR1500_021001.xls]TK Main'!N26</t>
  </si>
  <si>
    <t xml:space="preserve">='[TK_145_S2000_315Mkt_LR1500_021001.xls]TK Main'!O26</t>
  </si>
  <si>
    <t xml:space="preserve">='[TK_145_S2000_315Mkt_LR1500_021001.xls]TK Main'!P26</t>
  </si>
  <si>
    <t xml:space="preserve">='[TK_145_S2000_315Mkt_LR1500_021001.xls]TK Main'!H27</t>
  </si>
  <si>
    <t xml:space="preserve">='[TK_145_S2000_315Mkt_LR1500_021001.xls]TK Main'!M27</t>
  </si>
  <si>
    <t xml:space="preserve">='[TK_145_S2000_315Mkt_LR1500_021001.xls]TK Main'!N27</t>
  </si>
  <si>
    <t xml:space="preserve">='[TK_145_S2000_315Mkt_LR1500_021001.xls]TK Main'!O27</t>
  </si>
  <si>
    <t xml:space="preserve">='[TK_145_S2000_315Mkt_LR1500_021001.xls]TK Main'!P27</t>
  </si>
  <si>
    <t xml:space="preserve">See "IOU04.xls" which is attached as a separate file to Data Response BPA-SP:009</t>
  </si>
  <si>
    <t xml:space="preserve">SUB's Calculation of Augmentation Costs in Year 1 ($210/MWh 1st year market, 2000aMW Slice, no load reduction scenario) see Toolkit file "TK_145_S2000_210Mkt_LR0_021001.xls"</t>
  </si>
  <si>
    <t xml:space="preserve">Note: All cost values listed below are in $ millions with the exception of prices which are in $/MWh</t>
  </si>
  <si>
    <t xml:space="preserve">From Data Response DS-BPA:345 </t>
  </si>
  <si>
    <t xml:space="preserve">As of January 1, 2001, actual system augmentation purchases for the rate period amounted to 1,048 aMW/year at a cost of $280.5 million/year, for and average of $30.55.</t>
  </si>
  <si>
    <t xml:space="preserve">Breakdown of Augmenation Purchases as of 1/1/2001</t>
  </si>
  <si>
    <t xml:space="preserve">Purchase</t>
  </si>
  <si>
    <t xml:space="preserve">Total Cost</t>
  </si>
  <si>
    <t xml:space="preserve">Purchases as of 8/1/00</t>
  </si>
  <si>
    <t xml:space="preserve">Additional Purchases as of 1/1/01*</t>
  </si>
  <si>
    <t xml:space="preserve">Weighted Average Price</t>
  </si>
  <si>
    <t xml:space="preserve">* Price for additional market pruchases was determined using "goalseek" to arrive at a weighted avg price of $30.55/MWh</t>
  </si>
  <si>
    <t xml:space="preserve">BPA Values in Toolkit file "TK_145_S2000_210Mkt_LR0_021001.xls"</t>
  </si>
  <si>
    <t xml:space="preserve">Augmenation Required </t>
  </si>
  <si>
    <t xml:space="preserve">(excludes 794 purchased as of August 2000)</t>
  </si>
  <si>
    <t xml:space="preserve">Difference from avg BPA value</t>
  </si>
  <si>
    <t xml:space="preserve">  2229.5 aMW - 2518 aMW</t>
  </si>
  <si>
    <t xml:space="preserve">Augmentation breakdown</t>
  </si>
  <si>
    <t xml:space="preserve">794 purchased at $28.1/MWh including losses</t>
  </si>
  <si>
    <t xml:space="preserve">254 purchased at $38.21/MWh - may or may not include losses - original losses assumption priced at $28.1/MWh</t>
  </si>
  <si>
    <t xml:space="preserve">684 (938 - 254 = 684) purchased at Market - original losses assumption priced at $28.1/MWh</t>
  </si>
  <si>
    <t xml:space="preserve">Remaining annual augmentation amounts purchased at market</t>
  </si>
  <si>
    <t xml:space="preserve">SUB's Calculation of Net Annual Augmentation Costs (Year 1 of TK_145_S2000_210Mkt_LR0_021001.xls)</t>
  </si>
  <si>
    <t xml:space="preserve">Augmenation</t>
  </si>
  <si>
    <t xml:space="preserve">Cost/MWh</t>
  </si>
  <si>
    <t xml:space="preserve">Gross Cost</t>
  </si>
  <si>
    <t xml:space="preserve">Losses</t>
  </si>
  <si>
    <t xml:space="preserve">Losses Cost/Mwh</t>
  </si>
  <si>
    <t xml:space="preserve">Losses Cost</t>
  </si>
  <si>
    <t xml:space="preserve">Revenues @ $19.26 &amp; $23/MWh</t>
  </si>
  <si>
    <t xml:space="preserve">Net Cost</t>
  </si>
  <si>
    <t xml:space="preserve">Augmentation Purchased at $38.21</t>
  </si>
  <si>
    <t xml:space="preserve">Remaining 938 aMW</t>
  </si>
  <si>
    <t xml:space="preserve">Additional Aug Required</t>
  </si>
  <si>
    <t xml:space="preserve">Totals</t>
  </si>
  <si>
    <t xml:space="preserve">BPA's Value</t>
  </si>
  <si>
    <t xml:space="preserve">Difference</t>
  </si>
  <si>
    <t xml:space="preserve">Notes:</t>
  </si>
  <si>
    <t xml:space="preserve">254 aMW already assumed to be purchased at $28.1 in May proposal - Net Cost = (38.21 - 28.1) = 10.11</t>
  </si>
  <si>
    <t xml:space="preserve">684 aMW already assumed to be purchased at $28.1 in May proposal - Net Cost = (207.5 - 28.1) = 179.43</t>
  </si>
  <si>
    <t xml:space="preserve">The unit cost for losses for the 254 &amp; 684 aMW amounts are ($207.5 - $28.1/MWh=) $179.4/MWh to account for the assumption that these purchases (938 aMW) would be made at $28.1/MWh in the May Proposal.</t>
  </si>
  <si>
    <t xml:space="preserve">Losses = 2.8%</t>
  </si>
  <si>
    <t xml:space="preserve">Revenues for the (254 + 684=) 938 aMW were already accounted for in the May proposal</t>
  </si>
  <si>
    <t xml:space="preserve">Revenues for the additional augmentation above 938 were not accounted for in the May proposal to determine BPA's net costs of augmentation.</t>
  </si>
  <si>
    <t xml:space="preserve">46 aMW of the additional augmentation is assumed to have revenues of $23/MWh, the balance has revenues of $19.26/MWh</t>
  </si>
  <si>
    <t xml:space="preserve">BPA Values</t>
  </si>
  <si>
    <t xml:space="preserve">SUB's Calcs</t>
  </si>
  <si>
    <t xml:space="preserve">% Difference in average costs</t>
  </si>
  <si>
    <t xml:space="preserve">SUB's Calculation of Net Annual Augmentation Costs (Year 2 of TK_145_S2000_210Mkt_LR0_021001.xls)</t>
  </si>
  <si>
    <t xml:space="preserve">SUB's Calculation of Net Annual Augmentation Costs (Year 3 of TK_145_S2000_210Mkt_LR0_021001.xls)</t>
  </si>
  <si>
    <t xml:space="preserve">SUB's Calculation of Net Annual Augmentation Costs (Year 4 of TK_145_S2000_210Mkt_LR0_021001.xls)</t>
  </si>
  <si>
    <t xml:space="preserve">SUB's Calculation of Net Annual Augmentation Costs (Year 5 of TK_145_S2000_210Mkt_LR0_021001.xls)</t>
  </si>
  <si>
    <t xml:space="preserve">The values in this table are found in</t>
  </si>
  <si>
    <t xml:space="preserve">Please see sheet "1B Notes" for further details on cell references</t>
  </si>
  <si>
    <t xml:space="preserve">BPA WP-01-BPA-E-58 Table 4-1 (row 7) for purchases as of 8/1/00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</si>
</sst>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_(\$* #,##0.00_);_(\$* \(#,##0.00\);_(\$* \-??_);_(@_)"/>
    <numFmt numFmtId="166" formatCode="_(\$* #,##0_);_(\$* \(#,##0\);_(\$* \-??_);_(@_)"/>
    <numFmt numFmtId="167" formatCode="0"/>
    <numFmt numFmtId="168" formatCode="_(* #,##0.00_);_(* \(#,##0.00\);_(* \-??_);_(@_)"/>
    <numFmt numFmtId="169" formatCode="0.000"/>
    <numFmt numFmtId="170" formatCode="0%"/>
    <numFmt numFmtId="171" formatCode="0.0%"/>
    <numFmt numFmtId="172" formatCode="_(\$* #,##0.0000_);_(\$* \(#,##0.0000\);_(\$* \-??_);_(@_)"/>
    <numFmt numFmtId="173" formatCode="0.0"/>
    <numFmt numFmtId="174" formatCode="#,##0"/>
    <numFmt numFmtId="175" formatCode="#,##0.0"/>
    <numFmt numFmtId="176" formatCode="_(* #,##0.0_);_(* \(#,##0.0\);_(* \-??_);_(@_)"/>
    <numFmt numFmtId="177" formatCode="0.00"/>
    <numFmt numFmtId="178" formatCode="_(* #,##0_);_(* \(#,##0\);_(* \-??_);_(@_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00"/>
        <bgColor rgb="FFFFCC00"/>
      </patternFill>
    </fill>
    <fill>
      <patternFill patternType="solid">
        <fgColor rgb="FFFFFF00"/>
        <bgColor rgb="FFFFFF00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</cellStyleXfs>
  <cellXfs count="1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5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0" fillId="3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3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0" fillId="3" borderId="4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75" fontId="0" fillId="3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5" fontId="0" fillId="3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3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0" fillId="3" borderId="4" xfId="1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3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3" borderId="4" xfId="1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3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3" borderId="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75" fontId="0" fillId="3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5" fontId="0" fillId="3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3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0" fillId="3" borderId="7" xfId="1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6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8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8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R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9.7"/>
    <col collapsed="false" customWidth="true" hidden="false" outlineLevel="0" max="15" min="15" style="0" width="11.85"/>
  </cols>
  <sheetData>
    <row r="2" customFormat="false" ht="12.75" hidden="false" customHeight="false" outlineLevel="0" collapsed="false">
      <c r="B2" s="1"/>
      <c r="C2" s="1"/>
      <c r="D2" s="1"/>
      <c r="E2" s="1"/>
      <c r="F2" s="1"/>
      <c r="H2" s="2" t="s">
        <v>0</v>
      </c>
      <c r="I2" s="2"/>
      <c r="J2" s="2"/>
      <c r="K2" s="2"/>
      <c r="L2" s="3"/>
      <c r="M2" s="3"/>
      <c r="N2" s="3"/>
      <c r="O2" s="3"/>
      <c r="P2" s="3"/>
      <c r="Q2" s="3"/>
      <c r="R2" s="3"/>
    </row>
    <row r="3" customFormat="false" ht="12.75" hidden="false" customHeight="false" outlineLevel="0" collapsed="false">
      <c r="B3" s="4"/>
      <c r="C3" s="4"/>
      <c r="D3" s="4"/>
      <c r="E3" s="4"/>
      <c r="F3" s="4"/>
      <c r="H3" s="5" t="s">
        <v>1</v>
      </c>
      <c r="I3" s="0" t="n">
        <f aca="false">4343+1611-46-67-2000</f>
        <v>3841</v>
      </c>
      <c r="J3" s="0" t="n">
        <v>21.83</v>
      </c>
      <c r="K3" s="4" t="n">
        <f aca="false">I3*J3*8760/1000000</f>
        <v>734.5175028</v>
      </c>
      <c r="L3" s="4"/>
      <c r="M3" s="4"/>
      <c r="N3" s="4"/>
      <c r="O3" s="4"/>
      <c r="P3" s="4"/>
      <c r="Q3" s="4"/>
      <c r="R3" s="4"/>
    </row>
    <row r="4" customFormat="false" ht="12.75" hidden="false" customHeight="false" outlineLevel="0" collapsed="false">
      <c r="B4" s="4"/>
      <c r="C4" s="4"/>
      <c r="D4" s="4"/>
      <c r="E4" s="6"/>
      <c r="F4" s="4"/>
      <c r="H4" s="5" t="s">
        <v>2</v>
      </c>
      <c r="I4" s="7" t="n">
        <v>1486</v>
      </c>
      <c r="J4" s="0" t="n">
        <v>23</v>
      </c>
      <c r="K4" s="4" t="n">
        <f aca="false">I4*J4*8760/1000000</f>
        <v>299.39928</v>
      </c>
      <c r="L4" s="4"/>
      <c r="M4" s="4"/>
      <c r="N4" s="4"/>
      <c r="O4" s="4"/>
      <c r="P4" s="4"/>
      <c r="Q4" s="4"/>
      <c r="R4" s="4"/>
    </row>
    <row r="5" customFormat="false" ht="12.75" hidden="false" customHeight="false" outlineLevel="0" collapsed="false">
      <c r="B5" s="4"/>
      <c r="C5" s="4"/>
      <c r="D5" s="4"/>
      <c r="E5" s="4"/>
      <c r="F5" s="4"/>
      <c r="H5" s="5" t="s">
        <v>3</v>
      </c>
      <c r="I5" s="0" t="n">
        <v>1000</v>
      </c>
      <c r="J5" s="0" t="n">
        <v>19.26</v>
      </c>
      <c r="K5" s="4" t="n">
        <f aca="false">I5*J5*8760/1000000</f>
        <v>168.7176</v>
      </c>
      <c r="L5" s="4"/>
      <c r="M5" s="4"/>
      <c r="N5" s="4"/>
      <c r="O5" s="4"/>
      <c r="P5" s="4"/>
      <c r="Q5" s="4"/>
      <c r="R5" s="4"/>
    </row>
    <row r="6" customFormat="false" ht="12.75" hidden="false" customHeight="false" outlineLevel="0" collapsed="false">
      <c r="B6" s="4"/>
      <c r="C6" s="4"/>
      <c r="D6" s="4"/>
      <c r="E6" s="4"/>
      <c r="F6" s="4"/>
      <c r="H6" s="5" t="s">
        <v>4</v>
      </c>
      <c r="I6" s="0" t="n">
        <v>2000</v>
      </c>
      <c r="J6" s="0" t="n">
        <v>27</v>
      </c>
      <c r="K6" s="4" t="n">
        <f aca="false">I6*J6*8760/1000000</f>
        <v>473.04</v>
      </c>
      <c r="L6" s="4"/>
      <c r="M6" s="4"/>
      <c r="N6" s="4"/>
      <c r="O6" s="4"/>
      <c r="P6" s="4"/>
      <c r="Q6" s="4"/>
      <c r="R6" s="4"/>
    </row>
    <row r="7" customFormat="false" ht="12.75" hidden="false" customHeight="false" outlineLevel="0" collapsed="false">
      <c r="B7" s="4"/>
      <c r="C7" s="4"/>
      <c r="D7" s="4"/>
      <c r="E7" s="8"/>
      <c r="F7" s="4"/>
      <c r="H7" s="5" t="s">
        <v>5</v>
      </c>
      <c r="I7" s="0" t="n">
        <f aca="false">SUM(I3:I6)</f>
        <v>8327</v>
      </c>
      <c r="K7" s="4" t="n">
        <f aca="false">SUM(K3:K6)</f>
        <v>1675.6743828</v>
      </c>
      <c r="L7" s="4"/>
      <c r="M7" s="4"/>
      <c r="N7" s="4"/>
      <c r="O7" s="4"/>
      <c r="P7" s="4"/>
      <c r="Q7" s="4"/>
      <c r="R7" s="4"/>
    </row>
    <row r="8" customFormat="false" ht="12.75" hidden="false" customHeight="false" outlineLevel="0" collapsed="false">
      <c r="B8" s="4"/>
      <c r="C8" s="4"/>
      <c r="D8" s="4"/>
      <c r="E8" s="4"/>
      <c r="F8" s="4"/>
      <c r="H8" s="5"/>
      <c r="I8" s="9"/>
      <c r="J8" s="10" t="s">
        <v>6</v>
      </c>
      <c r="K8" s="4" t="n">
        <f aca="false">K7</f>
        <v>1675.6743828</v>
      </c>
      <c r="L8" s="4"/>
      <c r="M8" s="4"/>
      <c r="N8" s="4"/>
      <c r="O8" s="4"/>
      <c r="P8" s="4"/>
      <c r="Q8" s="4"/>
      <c r="R8" s="4"/>
    </row>
    <row r="9" customFormat="false" ht="12.75" hidden="false" customHeight="false" outlineLevel="0" collapsed="false">
      <c r="B9" s="4"/>
      <c r="C9" s="4"/>
      <c r="D9" s="4"/>
      <c r="E9" s="4"/>
      <c r="F9" s="4"/>
      <c r="J9" s="10" t="s">
        <v>7</v>
      </c>
      <c r="K9" s="4" t="n">
        <f aca="false">SUM(K3:K5)</f>
        <v>1202.6343828</v>
      </c>
      <c r="L9" s="4"/>
      <c r="M9" s="4"/>
      <c r="N9" s="4"/>
      <c r="O9" s="4"/>
      <c r="P9" s="4"/>
      <c r="Q9" s="4"/>
      <c r="R9" s="4"/>
    </row>
    <row r="10" customFormat="false" ht="12.75" hidden="false" customHeight="false" outlineLevel="0" collapsed="false">
      <c r="B10" s="4"/>
      <c r="I10" s="0" t="s">
        <v>8</v>
      </c>
      <c r="K10" s="11" t="n">
        <f aca="false">K9/K8</f>
        <v>0.717701717675265</v>
      </c>
    </row>
    <row r="11" customFormat="false" ht="12.75" hidden="false" customHeight="false" outlineLevel="0" collapsed="false">
      <c r="B11" s="4"/>
      <c r="C11" s="12"/>
      <c r="D11" s="4"/>
      <c r="E11" s="12"/>
      <c r="F11" s="12"/>
      <c r="I11" s="0" t="s">
        <v>9</v>
      </c>
      <c r="K11" s="12" t="n">
        <f aca="false">K7/I7/0.876</f>
        <v>0.229719022457067</v>
      </c>
      <c r="L11" s="12"/>
      <c r="M11" s="12"/>
      <c r="N11" s="12"/>
      <c r="O11" s="12"/>
      <c r="P11" s="12"/>
      <c r="Q11" s="12"/>
    </row>
    <row r="12" customFormat="false" ht="12.75" hidden="false" customHeight="false" outlineLevel="0" collapsed="false">
      <c r="B12" s="4"/>
    </row>
    <row r="13" customFormat="false" ht="20.25" hidden="false" customHeight="false" outlineLevel="0" collapsed="false">
      <c r="A13" s="13" t="s">
        <v>10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</row>
    <row r="14" customFormat="false" ht="20.25" hidden="false" customHeight="false" outlineLevel="0" collapsed="false">
      <c r="A14" s="13" t="s">
        <v>11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</row>
    <row r="15" customFormat="false" ht="20.25" hidden="false" customHeight="false" outlineLevel="0" collapsed="false">
      <c r="A15" s="14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</row>
    <row r="16" customFormat="false" ht="12.75" hidden="false" customHeight="false" outlineLevel="0" collapsed="false">
      <c r="B16" s="4"/>
    </row>
    <row r="17" customFormat="false" ht="12.75" hidden="false" customHeight="false" outlineLevel="0" collapsed="false">
      <c r="B17" s="15" t="s">
        <v>12</v>
      </c>
    </row>
    <row r="18" customFormat="false" ht="12.75" hidden="false" customHeight="false" outlineLevel="0" collapsed="false">
      <c r="B18" s="16" t="s">
        <v>13</v>
      </c>
      <c r="G18" s="17"/>
    </row>
    <row r="19" customFormat="false" ht="12.75" hidden="false" customHeight="false" outlineLevel="0" collapsed="false">
      <c r="A19" s="18"/>
      <c r="B19" s="18" t="s">
        <v>14</v>
      </c>
      <c r="C19" s="19" t="s">
        <v>15</v>
      </c>
      <c r="D19" s="19" t="s">
        <v>16</v>
      </c>
      <c r="E19" s="19" t="s">
        <v>17</v>
      </c>
      <c r="G19" s="20" t="s">
        <v>18</v>
      </c>
      <c r="H19" s="19" t="s">
        <v>14</v>
      </c>
      <c r="I19" s="19" t="s">
        <v>15</v>
      </c>
      <c r="J19" s="19" t="s">
        <v>16</v>
      </c>
      <c r="K19" s="19" t="s">
        <v>17</v>
      </c>
      <c r="L19" s="18" t="s">
        <v>19</v>
      </c>
      <c r="N19" s="20" t="s">
        <v>20</v>
      </c>
      <c r="O19" s="21" t="s">
        <v>21</v>
      </c>
      <c r="P19" s="20" t="s">
        <v>22</v>
      </c>
      <c r="Q19" s="20"/>
    </row>
    <row r="20" customFormat="false" ht="12.75" hidden="false" customHeight="false" outlineLevel="0" collapsed="false">
      <c r="A20" s="22" t="s">
        <v>23</v>
      </c>
      <c r="B20" s="23" t="s">
        <v>24</v>
      </c>
      <c r="C20" s="24" t="s">
        <v>25</v>
      </c>
      <c r="D20" s="24" t="s">
        <v>26</v>
      </c>
      <c r="E20" s="24" t="s">
        <v>26</v>
      </c>
      <c r="G20" s="25" t="s">
        <v>27</v>
      </c>
      <c r="H20" s="24" t="s">
        <v>24</v>
      </c>
      <c r="I20" s="24" t="s">
        <v>25</v>
      </c>
      <c r="J20" s="24" t="s">
        <v>26</v>
      </c>
      <c r="K20" s="24" t="s">
        <v>26</v>
      </c>
      <c r="L20" s="23" t="s">
        <v>28</v>
      </c>
      <c r="N20" s="25" t="s">
        <v>29</v>
      </c>
      <c r="O20" s="26" t="s">
        <v>30</v>
      </c>
      <c r="P20" s="26" t="s">
        <v>31</v>
      </c>
      <c r="Q20" s="27" t="s">
        <v>32</v>
      </c>
    </row>
    <row r="21" customFormat="false" ht="12.75" hidden="false" customHeight="false" outlineLevel="0" collapsed="false">
      <c r="A21" s="28"/>
      <c r="B21" s="29" t="s">
        <v>33</v>
      </c>
      <c r="C21" s="30" t="s">
        <v>34</v>
      </c>
      <c r="D21" s="30" t="s">
        <v>34</v>
      </c>
      <c r="E21" s="30" t="s">
        <v>34</v>
      </c>
      <c r="F21" s="1"/>
      <c r="G21" s="29" t="s">
        <v>35</v>
      </c>
      <c r="H21" s="30" t="s">
        <v>33</v>
      </c>
      <c r="I21" s="30" t="s">
        <v>34</v>
      </c>
      <c r="J21" s="30" t="s">
        <v>34</v>
      </c>
      <c r="K21" s="30" t="s">
        <v>34</v>
      </c>
      <c r="L21" s="28"/>
      <c r="N21" s="29"/>
      <c r="O21" s="31" t="s">
        <v>35</v>
      </c>
      <c r="P21" s="31" t="s">
        <v>35</v>
      </c>
      <c r="Q21" s="32" t="s">
        <v>35</v>
      </c>
    </row>
    <row r="22" customFormat="false" ht="12.75" hidden="false" customHeight="false" outlineLevel="0" collapsed="false">
      <c r="A22" s="33" t="n">
        <v>1</v>
      </c>
      <c r="B22" s="34" t="n">
        <v>2549.6575308642</v>
      </c>
      <c r="C22" s="35" t="n">
        <v>2634.53639775753</v>
      </c>
      <c r="D22" s="35" t="n">
        <v>1639.30228464</v>
      </c>
      <c r="E22" s="35" t="n">
        <v>1166.26228464</v>
      </c>
      <c r="G22" s="36" t="n">
        <v>138.352361947586</v>
      </c>
      <c r="H22" s="35" t="n">
        <f aca="false">MAX(0,$B22+(I$7-8327))</f>
        <v>2549.6575308642</v>
      </c>
      <c r="I22" s="35" t="n">
        <f aca="false">C22</f>
        <v>2634.53639775753</v>
      </c>
      <c r="J22" s="35" t="n">
        <f aca="false">D22</f>
        <v>1639.30228464</v>
      </c>
      <c r="K22" s="35" t="n">
        <f aca="false">E22</f>
        <v>1166.26228464</v>
      </c>
      <c r="L22" s="37" t="n">
        <f aca="false">I22/J22</f>
        <v>1.60710835484262</v>
      </c>
      <c r="N22" s="28" t="s">
        <v>1</v>
      </c>
      <c r="O22" s="38" t="n">
        <f aca="false">J3</f>
        <v>21.83</v>
      </c>
      <c r="P22" s="38" t="n">
        <f aca="false">ROUND(O22*(1+L$22),2)</f>
        <v>56.91</v>
      </c>
      <c r="Q22" s="39" t="n">
        <f aca="false">ROUND(O22*(1+L$27),2)</f>
        <v>35.58</v>
      </c>
    </row>
    <row r="23" customFormat="false" ht="12.75" hidden="false" customHeight="false" outlineLevel="0" collapsed="false">
      <c r="A23" s="33" t="n">
        <v>2</v>
      </c>
      <c r="B23" s="34" t="n">
        <v>2287.34650623313</v>
      </c>
      <c r="C23" s="35" t="n">
        <v>1093.56377378808</v>
      </c>
      <c r="D23" s="35" t="n">
        <v>1648.48136304</v>
      </c>
      <c r="E23" s="35" t="n">
        <v>1175.44136304</v>
      </c>
      <c r="G23" s="36" t="n">
        <v>74.9158236505159</v>
      </c>
      <c r="H23" s="35" t="n">
        <f aca="false">MAX(0,$B23+(I$7-8327))</f>
        <v>2287.34650623313</v>
      </c>
      <c r="I23" s="35" t="n">
        <f aca="false">C23</f>
        <v>1093.56377378808</v>
      </c>
      <c r="J23" s="35" t="n">
        <f aca="false">D23</f>
        <v>1648.48136304</v>
      </c>
      <c r="K23" s="35" t="n">
        <f aca="false">E23</f>
        <v>1175.44136304</v>
      </c>
      <c r="L23" s="40" t="n">
        <f aca="false">I23/J23</f>
        <v>0.663376485962458</v>
      </c>
      <c r="N23" s="28" t="s">
        <v>2</v>
      </c>
      <c r="O23" s="38" t="n">
        <f aca="false">J4</f>
        <v>23</v>
      </c>
      <c r="P23" s="38" t="n">
        <f aca="false">ROUND(O23*(1+L$22),2)</f>
        <v>59.96</v>
      </c>
      <c r="Q23" s="39" t="n">
        <f aca="false">ROUND(O23*(1+L$27),2)</f>
        <v>37.49</v>
      </c>
    </row>
    <row r="24" customFormat="false" ht="12.75" hidden="false" customHeight="false" outlineLevel="0" collapsed="false">
      <c r="A24" s="33" t="n">
        <v>3</v>
      </c>
      <c r="B24" s="34" t="n">
        <v>2159.86875171468</v>
      </c>
      <c r="C24" s="35" t="n">
        <v>461.402277226965</v>
      </c>
      <c r="D24" s="35" t="n">
        <v>1656.32182584</v>
      </c>
      <c r="E24" s="35" t="n">
        <v>1183.28182584</v>
      </c>
      <c r="G24" s="36" t="n">
        <v>44.3172715498547</v>
      </c>
      <c r="H24" s="35" t="n">
        <f aca="false">MAX(0,$B24+(I$7-8327))</f>
        <v>2159.86875171468</v>
      </c>
      <c r="I24" s="35" t="n">
        <f aca="false">C24</f>
        <v>461.402277226965</v>
      </c>
      <c r="J24" s="35" t="n">
        <f aca="false">D24</f>
        <v>1656.32182584</v>
      </c>
      <c r="K24" s="35" t="n">
        <f aca="false">E24</f>
        <v>1183.28182584</v>
      </c>
      <c r="L24" s="40" t="n">
        <f aca="false">I24/J24</f>
        <v>0.278570426368056</v>
      </c>
      <c r="N24" s="28" t="s">
        <v>3</v>
      </c>
      <c r="O24" s="38" t="n">
        <f aca="false">J5</f>
        <v>19.26</v>
      </c>
      <c r="P24" s="38" t="n">
        <f aca="false">ROUND(O24*(1+L$22),2)</f>
        <v>50.21</v>
      </c>
      <c r="Q24" s="39" t="n">
        <f aca="false">ROUND(O24*(1+L$27),2)</f>
        <v>31.39</v>
      </c>
    </row>
    <row r="25" customFormat="false" ht="12.75" hidden="false" customHeight="false" outlineLevel="0" collapsed="false">
      <c r="A25" s="33" t="n">
        <v>4</v>
      </c>
      <c r="B25" s="34" t="n">
        <v>2001.01856038589</v>
      </c>
      <c r="C25" s="35" t="n">
        <v>485.346981468476</v>
      </c>
      <c r="D25" s="35" t="n">
        <v>1667.79567384</v>
      </c>
      <c r="E25" s="35" t="n">
        <v>1194.75567384</v>
      </c>
      <c r="G25" s="36" t="n">
        <v>47.253332074198</v>
      </c>
      <c r="H25" s="35" t="n">
        <f aca="false">MAX(0,$B25+(I$7-8327))</f>
        <v>2001.01856038589</v>
      </c>
      <c r="I25" s="35" t="n">
        <f aca="false">C25</f>
        <v>485.346981468476</v>
      </c>
      <c r="J25" s="35" t="n">
        <f aca="false">D25</f>
        <v>1667.79567384</v>
      </c>
      <c r="K25" s="35" t="n">
        <f aca="false">E25</f>
        <v>1194.75567384</v>
      </c>
      <c r="L25" s="40" t="n">
        <f aca="false">I25/J25</f>
        <v>0.291011056738739</v>
      </c>
      <c r="N25" s="41" t="s">
        <v>4</v>
      </c>
      <c r="O25" s="42" t="n">
        <f aca="false">J6</f>
        <v>27</v>
      </c>
      <c r="P25" s="42" t="n">
        <f aca="false">ROUND(O25*(1+L$22),2)</f>
        <v>70.39</v>
      </c>
      <c r="Q25" s="43" t="n">
        <f aca="false">ROUND(O25*(1+L$27),2)</f>
        <v>44.01</v>
      </c>
    </row>
    <row r="26" customFormat="false" ht="12.75" hidden="false" customHeight="false" outlineLevel="0" collapsed="false">
      <c r="A26" s="44" t="n">
        <v>5</v>
      </c>
      <c r="B26" s="45" t="n">
        <v>2149.75800344595</v>
      </c>
      <c r="C26" s="46" t="n">
        <v>519.298289635094</v>
      </c>
      <c r="D26" s="46" t="n">
        <v>1677.54844464</v>
      </c>
      <c r="E26" s="46" t="n">
        <v>1204.50844464</v>
      </c>
      <c r="G26" s="47" t="n">
        <v>47.6373041221063</v>
      </c>
      <c r="H26" s="45" t="n">
        <f aca="false">MAX(0,$B26+(I$7-8327))</f>
        <v>2149.75800344595</v>
      </c>
      <c r="I26" s="46" t="n">
        <f aca="false">C26</f>
        <v>519.298289635094</v>
      </c>
      <c r="J26" s="45" t="n">
        <f aca="false">D26</f>
        <v>1677.54844464</v>
      </c>
      <c r="K26" s="46" t="n">
        <f aca="false">E26</f>
        <v>1204.50844464</v>
      </c>
      <c r="L26" s="48" t="n">
        <f aca="false">I26/J26</f>
        <v>0.309557849905512</v>
      </c>
    </row>
    <row r="27" customFormat="false" ht="12.75" hidden="false" customHeight="false" outlineLevel="0" collapsed="false">
      <c r="A27" s="49" t="s">
        <v>36</v>
      </c>
      <c r="B27" s="50" t="n">
        <f aca="false">AVERAGE(B22:B26)</f>
        <v>2229.52987052877</v>
      </c>
      <c r="C27" s="50" t="n">
        <f aca="false">AVERAGE(C22:C26)</f>
        <v>1038.82954397523</v>
      </c>
      <c r="D27" s="50" t="n">
        <f aca="false">AVERAGE(D22:D26)</f>
        <v>1657.8899184</v>
      </c>
      <c r="E27" s="51" t="n">
        <f aca="false">AVERAGE(E22:E26)</f>
        <v>1184.8499184</v>
      </c>
      <c r="G27" s="52" t="n">
        <f aca="false">AVERAGE(G22:G26)</f>
        <v>70.4952186688521</v>
      </c>
      <c r="H27" s="53" t="n">
        <f aca="false">AVERAGE(H22:H26)</f>
        <v>2229.52987052877</v>
      </c>
      <c r="I27" s="54" t="n">
        <f aca="false">AVERAGE(I22:I26)</f>
        <v>1038.82954397523</v>
      </c>
      <c r="J27" s="54" t="n">
        <f aca="false">AVERAGE(J22:J26)</f>
        <v>1657.8899184</v>
      </c>
      <c r="K27" s="54" t="n">
        <f aca="false">AVERAGE(K22:K26)</f>
        <v>1184.8499184</v>
      </c>
      <c r="L27" s="55" t="n">
        <f aca="false">AVERAGE(L22:L26)</f>
        <v>0.629924834763476</v>
      </c>
    </row>
    <row r="28" customFormat="false" ht="12.75" hidden="false" customHeight="false" outlineLevel="0" collapsed="false">
      <c r="B28" s="56"/>
      <c r="C28" s="56"/>
      <c r="D28" s="56"/>
      <c r="E28" s="56"/>
      <c r="G28" s="57"/>
      <c r="H28" s="58"/>
      <c r="I28" s="57"/>
      <c r="J28" s="57"/>
      <c r="K28" s="57"/>
      <c r="L28" s="59"/>
    </row>
    <row r="29" customFormat="false" ht="12.75" hidden="false" customHeight="false" outlineLevel="0" collapsed="false">
      <c r="B29" s="16" t="s">
        <v>37</v>
      </c>
    </row>
    <row r="30" customFormat="false" ht="12.75" hidden="false" customHeight="false" outlineLevel="0" collapsed="false">
      <c r="B30" s="16" t="s">
        <v>38</v>
      </c>
      <c r="D30" s="56"/>
    </row>
    <row r="31" customFormat="false" ht="12.75" hidden="false" customHeight="false" outlineLevel="0" collapsed="false">
      <c r="A31" s="18"/>
      <c r="B31" s="18" t="s">
        <v>14</v>
      </c>
      <c r="C31" s="19" t="s">
        <v>15</v>
      </c>
      <c r="D31" s="19" t="s">
        <v>16</v>
      </c>
      <c r="E31" s="19" t="s">
        <v>17</v>
      </c>
      <c r="G31" s="20" t="s">
        <v>18</v>
      </c>
      <c r="H31" s="19" t="s">
        <v>14</v>
      </c>
      <c r="I31" s="19" t="s">
        <v>15</v>
      </c>
      <c r="J31" s="19" t="s">
        <v>16</v>
      </c>
      <c r="K31" s="19" t="s">
        <v>17</v>
      </c>
      <c r="L31" s="18" t="s">
        <v>19</v>
      </c>
      <c r="N31" s="20" t="s">
        <v>20</v>
      </c>
      <c r="O31" s="21" t="s">
        <v>21</v>
      </c>
      <c r="P31" s="20" t="s">
        <v>22</v>
      </c>
      <c r="Q31" s="20"/>
    </row>
    <row r="32" customFormat="false" ht="12.75" hidden="false" customHeight="false" outlineLevel="0" collapsed="false">
      <c r="A32" s="22" t="s">
        <v>23</v>
      </c>
      <c r="B32" s="23" t="s">
        <v>24</v>
      </c>
      <c r="C32" s="24" t="s">
        <v>25</v>
      </c>
      <c r="D32" s="24" t="s">
        <v>26</v>
      </c>
      <c r="E32" s="24" t="s">
        <v>26</v>
      </c>
      <c r="G32" s="25" t="s">
        <v>27</v>
      </c>
      <c r="H32" s="24" t="s">
        <v>24</v>
      </c>
      <c r="I32" s="24" t="s">
        <v>25</v>
      </c>
      <c r="J32" s="24" t="s">
        <v>26</v>
      </c>
      <c r="K32" s="24" t="s">
        <v>26</v>
      </c>
      <c r="L32" s="23" t="s">
        <v>28</v>
      </c>
      <c r="N32" s="25" t="s">
        <v>29</v>
      </c>
      <c r="O32" s="26" t="s">
        <v>30</v>
      </c>
      <c r="P32" s="26" t="s">
        <v>31</v>
      </c>
      <c r="Q32" s="27" t="s">
        <v>32</v>
      </c>
    </row>
    <row r="33" customFormat="false" ht="12.75" hidden="false" customHeight="false" outlineLevel="0" collapsed="false">
      <c r="A33" s="28"/>
      <c r="B33" s="30" t="s">
        <v>33</v>
      </c>
      <c r="C33" s="30" t="s">
        <v>34</v>
      </c>
      <c r="D33" s="30" t="s">
        <v>34</v>
      </c>
      <c r="E33" s="30" t="s">
        <v>34</v>
      </c>
      <c r="F33" s="1"/>
      <c r="G33" s="29" t="s">
        <v>35</v>
      </c>
      <c r="H33" s="30" t="s">
        <v>33</v>
      </c>
      <c r="I33" s="30" t="s">
        <v>34</v>
      </c>
      <c r="J33" s="30" t="s">
        <v>34</v>
      </c>
      <c r="K33" s="30" t="s">
        <v>34</v>
      </c>
      <c r="L33" s="28"/>
      <c r="N33" s="29"/>
      <c r="O33" s="31" t="s">
        <v>35</v>
      </c>
      <c r="P33" s="31" t="s">
        <v>35</v>
      </c>
      <c r="Q33" s="32" t="s">
        <v>35</v>
      </c>
    </row>
    <row r="34" customFormat="false" ht="12.75" hidden="false" customHeight="false" outlineLevel="0" collapsed="false">
      <c r="A34" s="33" t="n">
        <v>1</v>
      </c>
      <c r="B34" s="35" t="n">
        <v>1014.36376582209</v>
      </c>
      <c r="C34" s="35" t="n">
        <v>1037.15073402863</v>
      </c>
      <c r="D34" s="35" t="n">
        <v>1258.40637696</v>
      </c>
      <c r="E34" s="35" t="n">
        <v>1258.40637696</v>
      </c>
      <c r="G34" s="36" t="n">
        <v>138.352361947586</v>
      </c>
      <c r="H34" s="35" t="n">
        <f aca="false">MAX(0,$B34+(I$7-8327))</f>
        <v>1014.36376582209</v>
      </c>
      <c r="I34" s="35" t="n">
        <f aca="false">C34</f>
        <v>1037.15073402863</v>
      </c>
      <c r="J34" s="35" t="n">
        <f aca="false">D34</f>
        <v>1258.40637696</v>
      </c>
      <c r="K34" s="35" t="n">
        <f aca="false">E34</f>
        <v>1258.40637696</v>
      </c>
      <c r="L34" s="37" t="n">
        <f aca="false">I34/J34</f>
        <v>0.824177907087637</v>
      </c>
      <c r="N34" s="28" t="s">
        <v>1</v>
      </c>
      <c r="O34" s="38" t="n">
        <f aca="false">J3</f>
        <v>21.83</v>
      </c>
      <c r="P34" s="38" t="n">
        <f aca="false">ROUND(O34*(1+L$34),2)</f>
        <v>39.82</v>
      </c>
      <c r="Q34" s="39" t="n">
        <f aca="false">ROUND(O34*(1+L$39),2)</f>
        <v>28.24</v>
      </c>
    </row>
    <row r="35" customFormat="false" ht="12.75" hidden="false" customHeight="false" outlineLevel="0" collapsed="false">
      <c r="A35" s="33" t="n">
        <v>2</v>
      </c>
      <c r="B35" s="35" t="n">
        <v>800.73162353756</v>
      </c>
      <c r="C35" s="35" t="n">
        <v>378.411478964641</v>
      </c>
      <c r="D35" s="35" t="n">
        <v>1278.48561096</v>
      </c>
      <c r="E35" s="35" t="n">
        <v>1278.48561096</v>
      </c>
      <c r="G35" s="36" t="n">
        <v>74.9158236505159</v>
      </c>
      <c r="H35" s="35" t="n">
        <f aca="false">MAX(0,$B35+(I$7-8327))</f>
        <v>800.73162353756</v>
      </c>
      <c r="I35" s="35" t="n">
        <f aca="false">C35</f>
        <v>378.411478964641</v>
      </c>
      <c r="J35" s="35" t="n">
        <f aca="false">D35</f>
        <v>1278.48561096</v>
      </c>
      <c r="K35" s="35" t="n">
        <f aca="false">E35</f>
        <v>1278.48561096</v>
      </c>
      <c r="L35" s="40" t="n">
        <f aca="false">I35/J35</f>
        <v>0.29598415165619</v>
      </c>
      <c r="N35" s="28" t="s">
        <v>2</v>
      </c>
      <c r="O35" s="38" t="n">
        <f aca="false">J4</f>
        <v>23</v>
      </c>
      <c r="P35" s="38" t="n">
        <f aca="false">ROUND(O35*(1+L$34),2)</f>
        <v>41.96</v>
      </c>
      <c r="Q35" s="39" t="n">
        <f aca="false">ROUND(O35*(1+L$39),2)</f>
        <v>29.76</v>
      </c>
    </row>
    <row r="36" customFormat="false" ht="12.75" hidden="false" customHeight="false" outlineLevel="0" collapsed="false">
      <c r="A36" s="33" t="n">
        <v>3</v>
      </c>
      <c r="B36" s="35" t="n">
        <v>714.02540557111</v>
      </c>
      <c r="C36" s="35" t="n">
        <v>146.250081385086</v>
      </c>
      <c r="D36" s="35" t="n">
        <v>1297.22622936</v>
      </c>
      <c r="E36" s="35" t="n">
        <v>1297.22622936</v>
      </c>
      <c r="G36" s="36" t="n">
        <v>44.3172715498547</v>
      </c>
      <c r="H36" s="35" t="n">
        <f aca="false">MAX(0,$B36+(I$7-8327))</f>
        <v>714.02540557111</v>
      </c>
      <c r="I36" s="35" t="n">
        <f aca="false">C36</f>
        <v>146.250081385086</v>
      </c>
      <c r="J36" s="35" t="n">
        <f aca="false">D36</f>
        <v>1297.22622936</v>
      </c>
      <c r="K36" s="35" t="n">
        <f aca="false">E36</f>
        <v>1297.22622936</v>
      </c>
      <c r="L36" s="40" t="n">
        <f aca="false">I36/J36</f>
        <v>0.11274061383822</v>
      </c>
      <c r="N36" s="28" t="s">
        <v>3</v>
      </c>
      <c r="O36" s="38" t="n">
        <f aca="false">J5</f>
        <v>19.26</v>
      </c>
      <c r="P36" s="38" t="n">
        <f aca="false">ROUND(O36*(1+L$34),2)</f>
        <v>35.13</v>
      </c>
      <c r="Q36" s="39" t="n">
        <f aca="false">ROUND(O36*(1+L$39),2)</f>
        <v>24.92</v>
      </c>
    </row>
    <row r="37" customFormat="false" ht="12.75" hidden="false" customHeight="false" outlineLevel="0" collapsed="false">
      <c r="A37" s="33" t="n">
        <v>4</v>
      </c>
      <c r="B37" s="35" t="n">
        <v>600.343657266855</v>
      </c>
      <c r="C37" s="35" t="n">
        <v>130.874057379061</v>
      </c>
      <c r="D37" s="35" t="n">
        <v>1316.92300176</v>
      </c>
      <c r="E37" s="35" t="n">
        <v>1316.92300176</v>
      </c>
      <c r="G37" s="36" t="n">
        <v>47.253332074198</v>
      </c>
      <c r="H37" s="35" t="n">
        <f aca="false">MAX(0,$B37+(I$7-8327))</f>
        <v>600.343657266855</v>
      </c>
      <c r="I37" s="35" t="n">
        <f aca="false">C37</f>
        <v>130.874057379061</v>
      </c>
      <c r="J37" s="35" t="n">
        <f aca="false">D37</f>
        <v>1316.92300176</v>
      </c>
      <c r="K37" s="35" t="n">
        <f aca="false">E37</f>
        <v>1316.92300176</v>
      </c>
      <c r="L37" s="40" t="n">
        <f aca="false">I37/J37</f>
        <v>0.0993786707378899</v>
      </c>
      <c r="N37" s="41" t="s">
        <v>4</v>
      </c>
      <c r="O37" s="42" t="n">
        <f aca="false">J6</f>
        <v>27</v>
      </c>
      <c r="P37" s="42" t="n">
        <f aca="false">ROUND(O37*(1+L$34),2)</f>
        <v>49.25</v>
      </c>
      <c r="Q37" s="43" t="n">
        <f aca="false">ROUND(O37*(1+L$39),2)</f>
        <v>34.93</v>
      </c>
    </row>
    <row r="38" customFormat="false" ht="12.75" hidden="false" customHeight="false" outlineLevel="0" collapsed="false">
      <c r="A38" s="44" t="n">
        <v>5</v>
      </c>
      <c r="B38" s="46" t="n">
        <v>773.306395646096</v>
      </c>
      <c r="C38" s="46" t="n">
        <v>181.758560554077</v>
      </c>
      <c r="D38" s="46" t="n">
        <v>1332.03023496</v>
      </c>
      <c r="E38" s="46" t="n">
        <v>1332.03023496</v>
      </c>
      <c r="G38" s="47" t="n">
        <v>47.6373041221063</v>
      </c>
      <c r="H38" s="45" t="n">
        <f aca="false">MAX(0,$B38+(I$7-8327))</f>
        <v>773.306395646096</v>
      </c>
      <c r="I38" s="46" t="n">
        <f aca="false">C38</f>
        <v>181.758560554077</v>
      </c>
      <c r="J38" s="45" t="n">
        <f aca="false">D38</f>
        <v>1332.03023496</v>
      </c>
      <c r="K38" s="46" t="n">
        <f aca="false">E38</f>
        <v>1332.03023496</v>
      </c>
      <c r="L38" s="48" t="n">
        <f aca="false">I38/J38</f>
        <v>0.136452278472144</v>
      </c>
    </row>
    <row r="39" customFormat="false" ht="12.75" hidden="false" customHeight="false" outlineLevel="0" collapsed="false">
      <c r="A39" s="60" t="s">
        <v>36</v>
      </c>
      <c r="B39" s="50" t="n">
        <f aca="false">AVERAGE(B34:B38)</f>
        <v>780.554169568742</v>
      </c>
      <c r="C39" s="50" t="n">
        <f aca="false">AVERAGE(C34:C38)</f>
        <v>374.888982462299</v>
      </c>
      <c r="D39" s="50" t="n">
        <f aca="false">AVERAGE(D34:D38)</f>
        <v>1296.6142908</v>
      </c>
      <c r="E39" s="51" t="n">
        <f aca="false">AVERAGE(E34:E38)</f>
        <v>1296.6142908</v>
      </c>
      <c r="G39" s="52" t="n">
        <f aca="false">AVERAGE(G34:G38)</f>
        <v>70.4952186688521</v>
      </c>
      <c r="H39" s="53" t="n">
        <f aca="false">AVERAGE(H34:H38)</f>
        <v>780.554169568742</v>
      </c>
      <c r="I39" s="54" t="n">
        <f aca="false">AVERAGE(I34:I38)</f>
        <v>374.888982462299</v>
      </c>
      <c r="J39" s="54" t="n">
        <f aca="false">AVERAGE(J34:J38)</f>
        <v>1296.6142908</v>
      </c>
      <c r="K39" s="54" t="n">
        <f aca="false">AVERAGE(K34:K38)</f>
        <v>1296.6142908</v>
      </c>
      <c r="L39" s="55" t="n">
        <f aca="false">AVERAGE(L34:L38)</f>
        <v>0.293746724358416</v>
      </c>
    </row>
    <row r="40" customFormat="false" ht="12.75" hidden="false" customHeight="false" outlineLevel="0" collapsed="false">
      <c r="C40" s="56"/>
      <c r="F40" s="9"/>
    </row>
    <row r="41" customFormat="false" ht="12.75" hidden="false" customHeight="false" outlineLevel="0" collapsed="false">
      <c r="B41" s="16" t="s">
        <v>39</v>
      </c>
      <c r="C41" s="56"/>
      <c r="F41" s="9"/>
    </row>
    <row r="42" customFormat="false" ht="12.75" hidden="false" customHeight="false" outlineLevel="0" collapsed="false">
      <c r="B42" s="16" t="s">
        <v>13</v>
      </c>
      <c r="C42" s="56"/>
      <c r="F42" s="9"/>
    </row>
    <row r="43" customFormat="false" ht="12.75" hidden="false" customHeight="false" outlineLevel="0" collapsed="false">
      <c r="B43" s="16" t="s">
        <v>40</v>
      </c>
      <c r="F43" s="9"/>
    </row>
    <row r="44" customFormat="false" ht="42" hidden="false" customHeight="true" outlineLevel="0" collapsed="false">
      <c r="B44" s="61"/>
      <c r="C44" s="62" t="s">
        <v>41</v>
      </c>
      <c r="D44" s="63" t="s">
        <v>42</v>
      </c>
      <c r="E44" s="64" t="s">
        <v>43</v>
      </c>
      <c r="F44" s="9"/>
    </row>
    <row r="45" customFormat="false" ht="12.75" hidden="false" customHeight="false" outlineLevel="0" collapsed="false">
      <c r="B45" s="65" t="s">
        <v>1</v>
      </c>
      <c r="C45" s="66" t="n">
        <f aca="false">4343+1611-46-67-2000</f>
        <v>3841</v>
      </c>
      <c r="D45" s="66" t="n">
        <v>21.83</v>
      </c>
      <c r="E45" s="67" t="n">
        <f aca="false">C45*D45*8760/1000000</f>
        <v>734.5175028</v>
      </c>
      <c r="F45" s="9"/>
    </row>
    <row r="46" customFormat="false" ht="12.75" hidden="false" customHeight="false" outlineLevel="0" collapsed="false">
      <c r="B46" s="65" t="s">
        <v>2</v>
      </c>
      <c r="C46" s="68" t="n">
        <v>1486</v>
      </c>
      <c r="D46" s="69" t="n">
        <f aca="false">(AVERAGE(G22:G26)*496+990*20.68)/C46</f>
        <v>37.3074215745294</v>
      </c>
      <c r="E46" s="67" t="n">
        <f aca="false">C46*D46*8760/1000000</f>
        <v>485.644137307416</v>
      </c>
      <c r="F46" s="70" t="s">
        <v>44</v>
      </c>
      <c r="G46" s="0" t="str">
        <f aca="false">"DSI LB CRAC Rate of $"&amp;TEXT(D46,"00.00")&amp;"/MWh = (496 aMW x $"&amp;TEXT(G64,"00.0")&amp;" + 990 aMW x $20.68)/1486 aMW"</f>
        <v>DSI LB CRAC Rate of $37.31/MWh = (496 aMW x $70.5 + 990 aMW x $20.68)/1486 aMW</v>
      </c>
    </row>
    <row r="47" customFormat="false" ht="12.75" hidden="false" customHeight="false" outlineLevel="0" collapsed="false">
      <c r="B47" s="65" t="s">
        <v>3</v>
      </c>
      <c r="C47" s="66" t="n">
        <v>1000</v>
      </c>
      <c r="D47" s="66" t="n">
        <v>19.26</v>
      </c>
      <c r="E47" s="67" t="n">
        <f aca="false">C47*D47*8760/1000000</f>
        <v>168.7176</v>
      </c>
      <c r="F47" s="9"/>
    </row>
    <row r="48" customFormat="false" ht="12.75" hidden="false" customHeight="false" outlineLevel="0" collapsed="false">
      <c r="B48" s="65" t="s">
        <v>4</v>
      </c>
      <c r="C48" s="66" t="n">
        <v>2000</v>
      </c>
      <c r="D48" s="66" t="n">
        <v>27</v>
      </c>
      <c r="E48" s="67" t="n">
        <f aca="false">C48*D48*8760/1000000</f>
        <v>473.04</v>
      </c>
      <c r="F48" s="9"/>
    </row>
    <row r="49" customFormat="false" ht="12.75" hidden="false" customHeight="false" outlineLevel="0" collapsed="false">
      <c r="B49" s="71" t="s">
        <v>5</v>
      </c>
      <c r="C49" s="72" t="n">
        <f aca="false">SUM(C45:C48)</f>
        <v>8327</v>
      </c>
      <c r="D49" s="72"/>
      <c r="E49" s="73" t="n">
        <f aca="false">SUM(E45:E48)</f>
        <v>1861.91924010742</v>
      </c>
      <c r="F49" s="9"/>
    </row>
    <row r="50" customFormat="false" ht="12.75" hidden="false" customHeight="false" outlineLevel="0" collapsed="false">
      <c r="B50" s="5"/>
      <c r="C50" s="9"/>
      <c r="D50" s="10" t="s">
        <v>6</v>
      </c>
      <c r="E50" s="4" t="n">
        <f aca="false">E49</f>
        <v>1861.91924010742</v>
      </c>
      <c r="F50" s="9"/>
    </row>
    <row r="51" customFormat="false" ht="12.75" hidden="false" customHeight="false" outlineLevel="0" collapsed="false">
      <c r="D51" s="10" t="s">
        <v>7</v>
      </c>
      <c r="E51" s="4" t="n">
        <f aca="false">SUM(E45:E47)</f>
        <v>1388.87924010742</v>
      </c>
      <c r="F51" s="70" t="s">
        <v>44</v>
      </c>
      <c r="G51" s="0" t="s">
        <v>45</v>
      </c>
    </row>
    <row r="52" customFormat="false" ht="12.75" hidden="false" customHeight="false" outlineLevel="0" collapsed="false">
      <c r="D52" s="0" t="s">
        <v>8</v>
      </c>
      <c r="E52" s="11" t="n">
        <f aca="false">E51/E50</f>
        <v>0.745939571486081</v>
      </c>
      <c r="F52" s="9"/>
    </row>
    <row r="53" customFormat="false" ht="12.75" hidden="false" customHeight="false" outlineLevel="0" collapsed="false">
      <c r="C53" s="0" t="s">
        <v>9</v>
      </c>
      <c r="E53" s="6" t="n">
        <f aca="false">E49/C49/0.00876</f>
        <v>25.5251421231837</v>
      </c>
      <c r="F53" s="9"/>
    </row>
    <row r="54" customFormat="false" ht="12.75" hidden="false" customHeight="false" outlineLevel="0" collapsed="false">
      <c r="B54" s="16"/>
      <c r="C54" s="56"/>
      <c r="F54" s="9"/>
    </row>
    <row r="55" customFormat="false" ht="12.75" hidden="false" customHeight="false" outlineLevel="0" collapsed="false">
      <c r="B55" s="16"/>
      <c r="C55" s="56"/>
      <c r="F55" s="9"/>
    </row>
    <row r="56" customFormat="false" ht="12.75" hidden="false" customHeight="false" outlineLevel="0" collapsed="false">
      <c r="A56" s="18"/>
      <c r="B56" s="18" t="s">
        <v>14</v>
      </c>
      <c r="C56" s="19" t="s">
        <v>15</v>
      </c>
      <c r="D56" s="19" t="s">
        <v>16</v>
      </c>
      <c r="E56" s="19" t="s">
        <v>17</v>
      </c>
      <c r="F56" s="9"/>
      <c r="G56" s="20" t="s">
        <v>18</v>
      </c>
      <c r="H56" s="19" t="s">
        <v>14</v>
      </c>
      <c r="I56" s="19" t="s">
        <v>15</v>
      </c>
      <c r="J56" s="19" t="s">
        <v>16</v>
      </c>
      <c r="K56" s="19" t="s">
        <v>17</v>
      </c>
      <c r="L56" s="18" t="s">
        <v>19</v>
      </c>
      <c r="N56" s="20" t="s">
        <v>20</v>
      </c>
      <c r="O56" s="21" t="s">
        <v>21</v>
      </c>
      <c r="P56" s="20" t="s">
        <v>22</v>
      </c>
      <c r="Q56" s="20"/>
    </row>
    <row r="57" customFormat="false" ht="12.75" hidden="false" customHeight="false" outlineLevel="0" collapsed="false">
      <c r="A57" s="22" t="s">
        <v>23</v>
      </c>
      <c r="B57" s="23" t="s">
        <v>24</v>
      </c>
      <c r="C57" s="24" t="s">
        <v>25</v>
      </c>
      <c r="D57" s="24" t="s">
        <v>26</v>
      </c>
      <c r="E57" s="24" t="s">
        <v>26</v>
      </c>
      <c r="F57" s="9"/>
      <c r="G57" s="25" t="s">
        <v>27</v>
      </c>
      <c r="H57" s="24" t="s">
        <v>24</v>
      </c>
      <c r="I57" s="24" t="s">
        <v>25</v>
      </c>
      <c r="J57" s="24" t="s">
        <v>26</v>
      </c>
      <c r="K57" s="24" t="s">
        <v>26</v>
      </c>
      <c r="L57" s="23" t="s">
        <v>28</v>
      </c>
      <c r="N57" s="25" t="s">
        <v>29</v>
      </c>
      <c r="O57" s="26" t="s">
        <v>30</v>
      </c>
      <c r="P57" s="26" t="s">
        <v>31</v>
      </c>
      <c r="Q57" s="27" t="s">
        <v>32</v>
      </c>
    </row>
    <row r="58" customFormat="false" ht="12.75" hidden="false" customHeight="false" outlineLevel="0" collapsed="false">
      <c r="A58" s="28"/>
      <c r="B58" s="30" t="s">
        <v>33</v>
      </c>
      <c r="C58" s="30" t="s">
        <v>34</v>
      </c>
      <c r="D58" s="30" t="s">
        <v>34</v>
      </c>
      <c r="E58" s="30" t="s">
        <v>34</v>
      </c>
      <c r="F58" s="9"/>
      <c r="G58" s="29" t="s">
        <v>35</v>
      </c>
      <c r="H58" s="30" t="s">
        <v>33</v>
      </c>
      <c r="I58" s="30" t="s">
        <v>34</v>
      </c>
      <c r="J58" s="30" t="s">
        <v>34</v>
      </c>
      <c r="K58" s="30" t="s">
        <v>34</v>
      </c>
      <c r="L58" s="28"/>
      <c r="N58" s="29"/>
      <c r="O58" s="31" t="s">
        <v>35</v>
      </c>
      <c r="P58" s="31" t="s">
        <v>35</v>
      </c>
      <c r="Q58" s="32" t="s">
        <v>35</v>
      </c>
    </row>
    <row r="59" customFormat="false" ht="12.75" hidden="false" customHeight="false" outlineLevel="0" collapsed="false">
      <c r="A59" s="33" t="n">
        <v>1</v>
      </c>
      <c r="B59" s="35" t="n">
        <v>2549.6575308642</v>
      </c>
      <c r="C59" s="35" t="n">
        <v>2634.53639775753</v>
      </c>
      <c r="D59" s="35" t="n">
        <f aca="false">E50</f>
        <v>1861.91924010742</v>
      </c>
      <c r="E59" s="35" t="n">
        <f aca="false">E51</f>
        <v>1388.87924010742</v>
      </c>
      <c r="G59" s="36" t="n">
        <v>138.352361947586</v>
      </c>
      <c r="H59" s="35" t="n">
        <f aca="false">MAX(0,$B59+(I$7-8327))</f>
        <v>2549.6575308642</v>
      </c>
      <c r="I59" s="35" t="n">
        <f aca="false">C59</f>
        <v>2634.53639775753</v>
      </c>
      <c r="J59" s="35" t="n">
        <f aca="false">E50</f>
        <v>1861.91924010742</v>
      </c>
      <c r="K59" s="35" t="n">
        <f aca="false">E51</f>
        <v>1388.87924010742</v>
      </c>
      <c r="L59" s="37" t="n">
        <f aca="false">I59/J59</f>
        <v>1.41495739504015</v>
      </c>
      <c r="N59" s="28" t="s">
        <v>1</v>
      </c>
      <c r="O59" s="38" t="n">
        <f aca="false">J3</f>
        <v>21.83</v>
      </c>
      <c r="P59" s="38" t="n">
        <f aca="false">ROUND(O59*(1+L$59),2)</f>
        <v>52.72</v>
      </c>
      <c r="Q59" s="39" t="n">
        <f aca="false">ROUND(O59*(1+L$64),2)</f>
        <v>34.01</v>
      </c>
    </row>
    <row r="60" customFormat="false" ht="12.75" hidden="false" customHeight="false" outlineLevel="0" collapsed="false">
      <c r="A60" s="33" t="n">
        <v>2</v>
      </c>
      <c r="B60" s="35" t="n">
        <v>2287.34650623313</v>
      </c>
      <c r="C60" s="35" t="n">
        <v>1093.56377378808</v>
      </c>
      <c r="D60" s="35" t="n">
        <f aca="false">D59</f>
        <v>1861.91924010742</v>
      </c>
      <c r="E60" s="35" t="n">
        <f aca="false">E59</f>
        <v>1388.87924010742</v>
      </c>
      <c r="G60" s="36" t="n">
        <v>74.9158236505159</v>
      </c>
      <c r="H60" s="35" t="n">
        <f aca="false">MAX(0,$B60+(I$7-8327))</f>
        <v>2287.34650623313</v>
      </c>
      <c r="I60" s="35" t="n">
        <f aca="false">C60</f>
        <v>1093.56377378808</v>
      </c>
      <c r="J60" s="35" t="n">
        <f aca="false">J59</f>
        <v>1861.91924010742</v>
      </c>
      <c r="K60" s="35" t="n">
        <f aca="false">K59</f>
        <v>1388.87924010742</v>
      </c>
      <c r="L60" s="40" t="n">
        <f aca="false">I60/J60</f>
        <v>0.58733147508857</v>
      </c>
      <c r="N60" s="28" t="s">
        <v>2</v>
      </c>
      <c r="O60" s="38" t="n">
        <f aca="false">D46</f>
        <v>37.3074215745294</v>
      </c>
      <c r="P60" s="38" t="n">
        <f aca="false">ROUND(O60*(1+L$59),2)</f>
        <v>90.1</v>
      </c>
      <c r="Q60" s="39" t="n">
        <f aca="false">ROUND(O60*(1+L$64),2)</f>
        <v>58.12</v>
      </c>
    </row>
    <row r="61" customFormat="false" ht="12.75" hidden="false" customHeight="false" outlineLevel="0" collapsed="false">
      <c r="A61" s="33" t="n">
        <v>3</v>
      </c>
      <c r="B61" s="35" t="n">
        <v>2159.86875171468</v>
      </c>
      <c r="C61" s="35" t="n">
        <v>461.402277226965</v>
      </c>
      <c r="D61" s="35" t="n">
        <f aca="false">D60</f>
        <v>1861.91924010742</v>
      </c>
      <c r="E61" s="35" t="n">
        <f aca="false">E60</f>
        <v>1388.87924010742</v>
      </c>
      <c r="G61" s="36" t="n">
        <v>44.3172715498547</v>
      </c>
      <c r="H61" s="35" t="n">
        <f aca="false">MAX(0,$B61+(I$7-8327))</f>
        <v>2159.86875171468</v>
      </c>
      <c r="I61" s="35" t="n">
        <f aca="false">C61</f>
        <v>461.402277226965</v>
      </c>
      <c r="J61" s="35" t="n">
        <f aca="false">J60</f>
        <v>1861.91924010742</v>
      </c>
      <c r="K61" s="35" t="n">
        <f aca="false">K60</f>
        <v>1388.87924010742</v>
      </c>
      <c r="L61" s="40" t="n">
        <f aca="false">I61/J61</f>
        <v>0.247810037776046</v>
      </c>
      <c r="N61" s="28" t="s">
        <v>3</v>
      </c>
      <c r="O61" s="38" t="n">
        <f aca="false">J5</f>
        <v>19.26</v>
      </c>
      <c r="P61" s="38" t="n">
        <f aca="false">ROUND(O61*(1+L$59),2)</f>
        <v>46.51</v>
      </c>
      <c r="Q61" s="39" t="n">
        <f aca="false">ROUND(O61*(1+L$64),2)</f>
        <v>30.01</v>
      </c>
    </row>
    <row r="62" customFormat="false" ht="12.75" hidden="false" customHeight="false" outlineLevel="0" collapsed="false">
      <c r="A62" s="33" t="n">
        <v>4</v>
      </c>
      <c r="B62" s="35" t="n">
        <v>2001.01856038589</v>
      </c>
      <c r="C62" s="35" t="n">
        <v>485.346981468476</v>
      </c>
      <c r="D62" s="35" t="n">
        <f aca="false">D61</f>
        <v>1861.91924010742</v>
      </c>
      <c r="E62" s="35" t="n">
        <f aca="false">E61</f>
        <v>1388.87924010742</v>
      </c>
      <c r="G62" s="36" t="n">
        <v>47.253332074198</v>
      </c>
      <c r="H62" s="35" t="n">
        <f aca="false">MAX(0,$B62+(I$7-8327))</f>
        <v>2001.01856038589</v>
      </c>
      <c r="I62" s="35" t="n">
        <f aca="false">C62</f>
        <v>485.346981468476</v>
      </c>
      <c r="J62" s="35" t="n">
        <f aca="false">J61</f>
        <v>1861.91924010742</v>
      </c>
      <c r="K62" s="35" t="n">
        <f aca="false">K61</f>
        <v>1388.87924010742</v>
      </c>
      <c r="L62" s="40" t="n">
        <f aca="false">I62/J62</f>
        <v>0.260670264860938</v>
      </c>
      <c r="N62" s="41" t="s">
        <v>4</v>
      </c>
      <c r="O62" s="42" t="n">
        <f aca="false">J6</f>
        <v>27</v>
      </c>
      <c r="P62" s="42" t="n">
        <f aca="false">ROUND(O62*(1+L$59),2)</f>
        <v>65.2</v>
      </c>
      <c r="Q62" s="43" t="n">
        <f aca="false">ROUND(O62*(1+L$64),2)</f>
        <v>42.06</v>
      </c>
    </row>
    <row r="63" customFormat="false" ht="12.75" hidden="false" customHeight="false" outlineLevel="0" collapsed="false">
      <c r="A63" s="44" t="n">
        <v>5</v>
      </c>
      <c r="B63" s="46" t="n">
        <v>2149.75800344595</v>
      </c>
      <c r="C63" s="46" t="n">
        <v>519.298289635094</v>
      </c>
      <c r="D63" s="46" t="n">
        <f aca="false">D62</f>
        <v>1861.91924010742</v>
      </c>
      <c r="E63" s="46" t="n">
        <f aca="false">E62</f>
        <v>1388.87924010742</v>
      </c>
      <c r="G63" s="47" t="n">
        <v>47.6373041221063</v>
      </c>
      <c r="H63" s="45" t="n">
        <f aca="false">MAX(0,$B63+(I$7-8327))</f>
        <v>2149.75800344595</v>
      </c>
      <c r="I63" s="46" t="n">
        <f aca="false">C63</f>
        <v>519.298289635094</v>
      </c>
      <c r="J63" s="35" t="n">
        <f aca="false">J62</f>
        <v>1861.91924010742</v>
      </c>
      <c r="K63" s="35" t="n">
        <f aca="false">K62</f>
        <v>1388.87924010742</v>
      </c>
      <c r="L63" s="48" t="n">
        <f aca="false">I63/J63</f>
        <v>0.278904841009718</v>
      </c>
    </row>
    <row r="64" customFormat="false" ht="12.75" hidden="false" customHeight="false" outlineLevel="0" collapsed="false">
      <c r="A64" s="60" t="s">
        <v>36</v>
      </c>
      <c r="B64" s="50" t="n">
        <f aca="false">AVERAGE(B59:B63)</f>
        <v>2229.52987052877</v>
      </c>
      <c r="C64" s="50" t="n">
        <f aca="false">AVERAGE(C59:C63)</f>
        <v>1038.82954397523</v>
      </c>
      <c r="D64" s="50" t="n">
        <f aca="false">AVERAGE(D59:D63)</f>
        <v>1861.91924010742</v>
      </c>
      <c r="E64" s="51" t="n">
        <f aca="false">AVERAGE(E59:E63)</f>
        <v>1388.87924010742</v>
      </c>
      <c r="G64" s="52" t="n">
        <f aca="false">AVERAGE(G59:G63)</f>
        <v>70.4952186688521</v>
      </c>
      <c r="H64" s="53" t="n">
        <f aca="false">AVERAGE(H59:H63)</f>
        <v>2229.52987052877</v>
      </c>
      <c r="I64" s="54" t="n">
        <f aca="false">AVERAGE(I59:I63)</f>
        <v>1038.82954397523</v>
      </c>
      <c r="J64" s="54" t="n">
        <f aca="false">AVERAGE(J59:J63)</f>
        <v>1861.91924010742</v>
      </c>
      <c r="K64" s="54" t="n">
        <f aca="false">AVERAGE(K59:K63)</f>
        <v>1388.87924010742</v>
      </c>
      <c r="L64" s="55" t="n">
        <f aca="false">AVERAGE(L59:L63)</f>
        <v>0.557934802755085</v>
      </c>
    </row>
  </sheetData>
  <mergeCells count="6">
    <mergeCell ref="H2:K2"/>
    <mergeCell ref="A13:Q13"/>
    <mergeCell ref="A14:Q14"/>
    <mergeCell ref="P19:Q19"/>
    <mergeCell ref="P31:Q31"/>
    <mergeCell ref="P56:Q5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D1:M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51.42"/>
    <col collapsed="false" customWidth="true" hidden="false" outlineLevel="0" max="6" min="6" style="0" width="20.85"/>
    <col collapsed="false" customWidth="true" hidden="false" outlineLevel="0" max="7" min="7" style="0" width="48.7"/>
    <col collapsed="false" customWidth="true" hidden="false" outlineLevel="0" max="8" min="8" style="0" width="13.7"/>
    <col collapsed="false" customWidth="true" hidden="false" outlineLevel="0" max="9" min="9" style="0" width="51.42"/>
    <col collapsed="false" customWidth="true" hidden="false" outlineLevel="0" max="10" min="10" style="0" width="11.99"/>
    <col collapsed="false" customWidth="true" hidden="false" outlineLevel="0" max="11" min="11" style="0" width="51.56"/>
    <col collapsed="false" customWidth="true" hidden="false" outlineLevel="0" max="12" min="12" style="0" width="11.99"/>
    <col collapsed="false" customWidth="true" hidden="false" outlineLevel="0" max="13" min="13" style="0" width="51.42"/>
  </cols>
  <sheetData>
    <row r="1" customFormat="false" ht="12.75" hidden="false" customHeight="false" outlineLevel="0" collapsed="false">
      <c r="D1" s="0" t="s">
        <v>46</v>
      </c>
    </row>
    <row r="2" customFormat="false" ht="12.75" hidden="false" customHeight="false" outlineLevel="0" collapsed="false">
      <c r="D2" s="0" t="s">
        <v>47</v>
      </c>
    </row>
    <row r="3" customFormat="false" ht="12.75" hidden="false" customHeight="false" outlineLevel="0" collapsed="false">
      <c r="D3" s="0" t="s">
        <v>48</v>
      </c>
    </row>
    <row r="4" customFormat="false" ht="12.75" hidden="false" customHeight="false" outlineLevel="0" collapsed="false">
      <c r="D4" s="0" t="s">
        <v>49</v>
      </c>
    </row>
    <row r="5" customFormat="false" ht="12.75" hidden="false" customHeight="false" outlineLevel="0" collapsed="false">
      <c r="D5" s="0" t="s">
        <v>50</v>
      </c>
    </row>
    <row r="6" customFormat="false" ht="12.75" hidden="false" customHeight="false" outlineLevel="0" collapsed="false">
      <c r="D6" s="0" t="s">
        <v>51</v>
      </c>
    </row>
    <row r="7" customFormat="false" ht="12.75" hidden="false" customHeight="false" outlineLevel="0" collapsed="false">
      <c r="D7" s="0" t="s">
        <v>52</v>
      </c>
      <c r="E7" s="0" t="s">
        <v>53</v>
      </c>
    </row>
    <row r="9" customFormat="false" ht="12.75" hidden="false" customHeight="false" outlineLevel="0" collapsed="false">
      <c r="D9" s="0" t="s">
        <v>54</v>
      </c>
    </row>
    <row r="10" customFormat="false" ht="12.75" hidden="false" customHeight="false" outlineLevel="0" collapsed="false">
      <c r="D10" s="0" t="s">
        <v>55</v>
      </c>
      <c r="E10" s="0" t="s">
        <v>56</v>
      </c>
      <c r="F10" s="0" t="s">
        <v>55</v>
      </c>
      <c r="G10" s="0" t="s">
        <v>56</v>
      </c>
      <c r="H10" s="0" t="s">
        <v>55</v>
      </c>
      <c r="I10" s="0" t="s">
        <v>56</v>
      </c>
      <c r="J10" s="0" t="s">
        <v>55</v>
      </c>
      <c r="K10" s="0" t="s">
        <v>56</v>
      </c>
      <c r="L10" s="0" t="s">
        <v>55</v>
      </c>
      <c r="M10" s="0" t="s">
        <v>56</v>
      </c>
    </row>
    <row r="11" customFormat="false" ht="12.75" hidden="false" customHeight="false" outlineLevel="0" collapsed="false">
      <c r="D11" s="20" t="s">
        <v>18</v>
      </c>
      <c r="E11" s="20" t="s">
        <v>18</v>
      </c>
      <c r="F11" s="19" t="s">
        <v>14</v>
      </c>
      <c r="G11" s="19" t="s">
        <v>14</v>
      </c>
      <c r="H11" s="19" t="s">
        <v>15</v>
      </c>
      <c r="I11" s="19" t="s">
        <v>15</v>
      </c>
      <c r="J11" s="19" t="s">
        <v>16</v>
      </c>
      <c r="K11" s="19" t="s">
        <v>16</v>
      </c>
      <c r="L11" s="19" t="s">
        <v>17</v>
      </c>
      <c r="M11" s="19" t="s">
        <v>17</v>
      </c>
    </row>
    <row r="12" customFormat="false" ht="12.75" hidden="false" customHeight="false" outlineLevel="0" collapsed="false">
      <c r="D12" s="25" t="s">
        <v>27</v>
      </c>
      <c r="E12" s="25" t="s">
        <v>27</v>
      </c>
      <c r="F12" s="24" t="s">
        <v>24</v>
      </c>
      <c r="G12" s="24" t="s">
        <v>24</v>
      </c>
      <c r="H12" s="24" t="s">
        <v>25</v>
      </c>
      <c r="I12" s="24" t="s">
        <v>25</v>
      </c>
      <c r="J12" s="24" t="s">
        <v>26</v>
      </c>
      <c r="K12" s="24" t="s">
        <v>26</v>
      </c>
      <c r="L12" s="24" t="s">
        <v>26</v>
      </c>
      <c r="M12" s="24" t="s">
        <v>26</v>
      </c>
    </row>
    <row r="13" customFormat="false" ht="12.75" hidden="false" customHeight="false" outlineLevel="0" collapsed="false">
      <c r="D13" s="0" t="n">
        <f aca="false">'Attachment 1A'!G22</f>
        <v>138.352361947586</v>
      </c>
      <c r="E13" s="0" t="s">
        <v>57</v>
      </c>
      <c r="F13" s="0" t="n">
        <f aca="false">'Attachment 1A'!H22</f>
        <v>2549.6575308642</v>
      </c>
      <c r="G13" s="0" t="s">
        <v>58</v>
      </c>
      <c r="H13" s="0" t="n">
        <f aca="false">'Attachment 1A'!I22</f>
        <v>2634.53639775753</v>
      </c>
      <c r="I13" s="0" t="s">
        <v>59</v>
      </c>
      <c r="J13" s="0" t="n">
        <f aca="false">'Attachment 1A'!J22</f>
        <v>1639.30228464</v>
      </c>
      <c r="K13" s="0" t="s">
        <v>60</v>
      </c>
      <c r="L13" s="0" t="n">
        <f aca="false">'Attachment 1A'!K22</f>
        <v>1166.26228464</v>
      </c>
      <c r="M13" s="0" t="s">
        <v>61</v>
      </c>
    </row>
    <row r="14" customFormat="false" ht="12.75" hidden="false" customHeight="false" outlineLevel="0" collapsed="false">
      <c r="D14" s="0" t="n">
        <f aca="false">'Attachment 1A'!G23</f>
        <v>74.9158236505159</v>
      </c>
      <c r="E14" s="0" t="s">
        <v>62</v>
      </c>
      <c r="F14" s="0" t="n">
        <f aca="false">'Attachment 1A'!H23</f>
        <v>2287.34650623313</v>
      </c>
      <c r="G14" s="0" t="s">
        <v>63</v>
      </c>
      <c r="H14" s="0" t="n">
        <f aca="false">'Attachment 1A'!I23</f>
        <v>1093.56377378808</v>
      </c>
      <c r="I14" s="0" t="s">
        <v>64</v>
      </c>
      <c r="J14" s="0" t="n">
        <f aca="false">'Attachment 1A'!J23</f>
        <v>1648.48136304</v>
      </c>
      <c r="K14" s="0" t="s">
        <v>65</v>
      </c>
      <c r="L14" s="0" t="n">
        <f aca="false">'Attachment 1A'!K23</f>
        <v>1175.44136304</v>
      </c>
      <c r="M14" s="0" t="s">
        <v>66</v>
      </c>
    </row>
    <row r="15" customFormat="false" ht="12.75" hidden="false" customHeight="false" outlineLevel="0" collapsed="false">
      <c r="D15" s="0" t="n">
        <f aca="false">'Attachment 1A'!G24</f>
        <v>44.3172715498547</v>
      </c>
      <c r="E15" s="0" t="s">
        <v>67</v>
      </c>
      <c r="F15" s="0" t="n">
        <f aca="false">'Attachment 1A'!H24</f>
        <v>2159.86875171468</v>
      </c>
      <c r="G15" s="0" t="s">
        <v>68</v>
      </c>
      <c r="H15" s="0" t="n">
        <f aca="false">'Attachment 1A'!I24</f>
        <v>461.402277226965</v>
      </c>
      <c r="I15" s="0" t="s">
        <v>69</v>
      </c>
      <c r="J15" s="0" t="n">
        <f aca="false">'Attachment 1A'!J24</f>
        <v>1656.32182584</v>
      </c>
      <c r="K15" s="0" t="s">
        <v>70</v>
      </c>
      <c r="L15" s="0" t="n">
        <f aca="false">'Attachment 1A'!K24</f>
        <v>1183.28182584</v>
      </c>
      <c r="M15" s="0" t="s">
        <v>71</v>
      </c>
    </row>
    <row r="16" customFormat="false" ht="12.75" hidden="false" customHeight="false" outlineLevel="0" collapsed="false">
      <c r="D16" s="0" t="n">
        <f aca="false">'Attachment 1A'!G25</f>
        <v>47.253332074198</v>
      </c>
      <c r="E16" s="0" t="s">
        <v>72</v>
      </c>
      <c r="F16" s="0" t="n">
        <f aca="false">'Attachment 1A'!H25</f>
        <v>2001.01856038589</v>
      </c>
      <c r="G16" s="0" t="s">
        <v>73</v>
      </c>
      <c r="H16" s="0" t="n">
        <f aca="false">'Attachment 1A'!I25</f>
        <v>485.346981468476</v>
      </c>
      <c r="I16" s="0" t="s">
        <v>74</v>
      </c>
      <c r="J16" s="0" t="n">
        <f aca="false">'Attachment 1A'!J25</f>
        <v>1667.79567384</v>
      </c>
      <c r="K16" s="0" t="s">
        <v>75</v>
      </c>
      <c r="L16" s="0" t="n">
        <f aca="false">'Attachment 1A'!K25</f>
        <v>1194.75567384</v>
      </c>
      <c r="M16" s="0" t="s">
        <v>76</v>
      </c>
    </row>
    <row r="17" customFormat="false" ht="12.75" hidden="false" customHeight="false" outlineLevel="0" collapsed="false">
      <c r="D17" s="0" t="n">
        <f aca="false">'Attachment 1A'!G26</f>
        <v>47.6373041221063</v>
      </c>
      <c r="E17" s="0" t="s">
        <v>77</v>
      </c>
      <c r="F17" s="0" t="n">
        <f aca="false">'Attachment 1A'!H26</f>
        <v>2149.75800344595</v>
      </c>
      <c r="G17" s="0" t="s">
        <v>78</v>
      </c>
      <c r="H17" s="0" t="n">
        <f aca="false">'Attachment 1A'!I26</f>
        <v>519.298289635094</v>
      </c>
      <c r="I17" s="0" t="s">
        <v>79</v>
      </c>
      <c r="J17" s="0" t="n">
        <f aca="false">'Attachment 1A'!J26</f>
        <v>1677.54844464</v>
      </c>
      <c r="K17" s="0" t="s">
        <v>80</v>
      </c>
      <c r="L17" s="0" t="n">
        <f aca="false">'Attachment 1A'!K26</f>
        <v>1204.50844464</v>
      </c>
      <c r="M17" s="0" t="s">
        <v>81</v>
      </c>
    </row>
    <row r="21" customFormat="false" ht="12.75" hidden="false" customHeight="false" outlineLevel="0" collapsed="false">
      <c r="D21" s="0" t="s">
        <v>82</v>
      </c>
    </row>
    <row r="22" customFormat="false" ht="12.75" hidden="false" customHeight="false" outlineLevel="0" collapsed="false">
      <c r="D22" s="0" t="s">
        <v>55</v>
      </c>
      <c r="E22" s="0" t="s">
        <v>56</v>
      </c>
      <c r="F22" s="0" t="s">
        <v>55</v>
      </c>
      <c r="G22" s="0" t="s">
        <v>56</v>
      </c>
      <c r="H22" s="0" t="s">
        <v>55</v>
      </c>
      <c r="I22" s="0" t="s">
        <v>56</v>
      </c>
      <c r="J22" s="0" t="s">
        <v>55</v>
      </c>
      <c r="K22" s="0" t="s">
        <v>56</v>
      </c>
      <c r="L22" s="0" t="s">
        <v>55</v>
      </c>
      <c r="M22" s="0" t="s">
        <v>56</v>
      </c>
    </row>
    <row r="23" customFormat="false" ht="12.75" hidden="false" customHeight="false" outlineLevel="0" collapsed="false">
      <c r="D23" s="20" t="s">
        <v>18</v>
      </c>
      <c r="E23" s="20" t="s">
        <v>18</v>
      </c>
      <c r="F23" s="19" t="s">
        <v>14</v>
      </c>
      <c r="G23" s="19" t="s">
        <v>14</v>
      </c>
      <c r="H23" s="19" t="s">
        <v>15</v>
      </c>
      <c r="I23" s="19" t="s">
        <v>15</v>
      </c>
      <c r="J23" s="19" t="s">
        <v>16</v>
      </c>
      <c r="K23" s="19" t="s">
        <v>16</v>
      </c>
      <c r="L23" s="19" t="s">
        <v>17</v>
      </c>
      <c r="M23" s="19" t="s">
        <v>17</v>
      </c>
    </row>
    <row r="24" customFormat="false" ht="12.75" hidden="false" customHeight="false" outlineLevel="0" collapsed="false">
      <c r="D24" s="25" t="s">
        <v>27</v>
      </c>
      <c r="E24" s="25" t="s">
        <v>27</v>
      </c>
      <c r="F24" s="24" t="s">
        <v>24</v>
      </c>
      <c r="G24" s="24" t="s">
        <v>24</v>
      </c>
      <c r="H24" s="24" t="s">
        <v>25</v>
      </c>
      <c r="I24" s="24" t="s">
        <v>25</v>
      </c>
      <c r="J24" s="24" t="s">
        <v>26</v>
      </c>
      <c r="K24" s="24" t="s">
        <v>26</v>
      </c>
      <c r="L24" s="24" t="s">
        <v>26</v>
      </c>
      <c r="M24" s="24" t="s">
        <v>26</v>
      </c>
    </row>
    <row r="25" customFormat="false" ht="12.75" hidden="false" customHeight="false" outlineLevel="0" collapsed="false">
      <c r="D25" s="0" t="n">
        <f aca="false">'Attachment 1A'!G34</f>
        <v>138.352361947586</v>
      </c>
      <c r="E25" s="0" t="s">
        <v>83</v>
      </c>
      <c r="F25" s="0" t="n">
        <f aca="false">'Attachment 1A'!H34</f>
        <v>1014.36376582209</v>
      </c>
      <c r="G25" s="0" t="s">
        <v>84</v>
      </c>
      <c r="H25" s="0" t="n">
        <f aca="false">'Attachment 1A'!I34</f>
        <v>1037.15073402863</v>
      </c>
      <c r="I25" s="0" t="s">
        <v>85</v>
      </c>
      <c r="J25" s="0" t="n">
        <f aca="false">'Attachment 1A'!J34</f>
        <v>1258.40637696</v>
      </c>
      <c r="K25" s="0" t="s">
        <v>86</v>
      </c>
      <c r="L25" s="0" t="n">
        <f aca="false">'Attachment 1A'!K34</f>
        <v>1258.40637696</v>
      </c>
      <c r="M25" s="0" t="s">
        <v>87</v>
      </c>
    </row>
    <row r="26" customFormat="false" ht="12.75" hidden="false" customHeight="false" outlineLevel="0" collapsed="false">
      <c r="D26" s="0" t="n">
        <f aca="false">'Attachment 1A'!G35</f>
        <v>74.9158236505159</v>
      </c>
      <c r="E26" s="0" t="s">
        <v>88</v>
      </c>
      <c r="F26" s="0" t="n">
        <f aca="false">'Attachment 1A'!H35</f>
        <v>800.73162353756</v>
      </c>
      <c r="G26" s="0" t="s">
        <v>89</v>
      </c>
      <c r="H26" s="0" t="n">
        <f aca="false">'Attachment 1A'!I35</f>
        <v>378.411478964641</v>
      </c>
      <c r="I26" s="0" t="s">
        <v>90</v>
      </c>
      <c r="J26" s="0" t="n">
        <f aca="false">'Attachment 1A'!J35</f>
        <v>1278.48561096</v>
      </c>
      <c r="K26" s="0" t="s">
        <v>91</v>
      </c>
      <c r="L26" s="0" t="n">
        <f aca="false">'Attachment 1A'!K35</f>
        <v>1278.48561096</v>
      </c>
      <c r="M26" s="0" t="s">
        <v>92</v>
      </c>
    </row>
    <row r="27" customFormat="false" ht="12.75" hidden="false" customHeight="false" outlineLevel="0" collapsed="false">
      <c r="D27" s="0" t="n">
        <f aca="false">'Attachment 1A'!G36</f>
        <v>44.3172715498547</v>
      </c>
      <c r="E27" s="0" t="s">
        <v>93</v>
      </c>
      <c r="F27" s="0" t="n">
        <f aca="false">'Attachment 1A'!H36</f>
        <v>714.02540557111</v>
      </c>
      <c r="G27" s="0" t="s">
        <v>94</v>
      </c>
      <c r="H27" s="0" t="n">
        <f aca="false">'Attachment 1A'!I36</f>
        <v>146.250081385086</v>
      </c>
      <c r="I27" s="0" t="s">
        <v>95</v>
      </c>
      <c r="J27" s="0" t="n">
        <f aca="false">'Attachment 1A'!J36</f>
        <v>1297.22622936</v>
      </c>
      <c r="K27" s="0" t="s">
        <v>96</v>
      </c>
      <c r="L27" s="0" t="n">
        <f aca="false">'Attachment 1A'!K36</f>
        <v>1297.22622936</v>
      </c>
      <c r="M27" s="0" t="s">
        <v>97</v>
      </c>
    </row>
    <row r="28" customFormat="false" ht="12.75" hidden="false" customHeight="false" outlineLevel="0" collapsed="false">
      <c r="D28" s="0" t="n">
        <f aca="false">'Attachment 1A'!G37</f>
        <v>47.253332074198</v>
      </c>
      <c r="E28" s="0" t="s">
        <v>98</v>
      </c>
      <c r="F28" s="0" t="n">
        <f aca="false">'Attachment 1A'!H37</f>
        <v>600.343657266855</v>
      </c>
      <c r="G28" s="0" t="s">
        <v>99</v>
      </c>
      <c r="H28" s="0" t="n">
        <f aca="false">'Attachment 1A'!I37</f>
        <v>130.874057379061</v>
      </c>
      <c r="I28" s="0" t="s">
        <v>100</v>
      </c>
      <c r="J28" s="0" t="n">
        <f aca="false">'Attachment 1A'!J37</f>
        <v>1316.92300176</v>
      </c>
      <c r="K28" s="0" t="s">
        <v>101</v>
      </c>
      <c r="L28" s="0" t="n">
        <f aca="false">'Attachment 1A'!K37</f>
        <v>1316.92300176</v>
      </c>
      <c r="M28" s="0" t="s">
        <v>102</v>
      </c>
    </row>
    <row r="29" customFormat="false" ht="12.75" hidden="false" customHeight="false" outlineLevel="0" collapsed="false">
      <c r="D29" s="0" t="n">
        <f aca="false">'Attachment 1A'!G38</f>
        <v>47.6373041221063</v>
      </c>
      <c r="E29" s="0" t="s">
        <v>103</v>
      </c>
      <c r="F29" s="0" t="n">
        <f aca="false">'Attachment 1A'!H38</f>
        <v>773.306395646096</v>
      </c>
      <c r="G29" s="0" t="s">
        <v>104</v>
      </c>
      <c r="H29" s="0" t="n">
        <f aca="false">'Attachment 1A'!I38</f>
        <v>181.758560554077</v>
      </c>
      <c r="I29" s="0" t="s">
        <v>105</v>
      </c>
      <c r="J29" s="0" t="n">
        <f aca="false">'Attachment 1A'!J38</f>
        <v>1332.03023496</v>
      </c>
      <c r="K29" s="0" t="s">
        <v>106</v>
      </c>
      <c r="L29" s="0" t="n">
        <f aca="false">'Attachment 1A'!K38</f>
        <v>1332.03023496</v>
      </c>
      <c r="M29" s="0" t="s">
        <v>107</v>
      </c>
    </row>
    <row r="32" customFormat="false" ht="12.75" hidden="false" customHeight="false" outlineLevel="0" collapsed="false">
      <c r="D32" s="0" t="s">
        <v>82</v>
      </c>
    </row>
    <row r="33" customFormat="false" ht="12.75" hidden="false" customHeight="false" outlineLevel="0" collapsed="false">
      <c r="D33" s="0" t="s">
        <v>55</v>
      </c>
      <c r="E33" s="0" t="s">
        <v>56</v>
      </c>
      <c r="F33" s="0" t="s">
        <v>55</v>
      </c>
      <c r="G33" s="0" t="s">
        <v>56</v>
      </c>
      <c r="H33" s="0" t="s">
        <v>55</v>
      </c>
      <c r="I33" s="0" t="s">
        <v>56</v>
      </c>
      <c r="J33" s="0" t="s">
        <v>55</v>
      </c>
      <c r="K33" s="0" t="s">
        <v>56</v>
      </c>
      <c r="L33" s="0" t="s">
        <v>55</v>
      </c>
      <c r="M33" s="0" t="s">
        <v>56</v>
      </c>
    </row>
    <row r="34" customFormat="false" ht="12.75" hidden="false" customHeight="false" outlineLevel="0" collapsed="false">
      <c r="D34" s="20" t="s">
        <v>18</v>
      </c>
      <c r="E34" s="20" t="s">
        <v>18</v>
      </c>
      <c r="F34" s="19" t="s">
        <v>14</v>
      </c>
      <c r="G34" s="19" t="s">
        <v>14</v>
      </c>
      <c r="H34" s="19" t="s">
        <v>15</v>
      </c>
      <c r="I34" s="19" t="s">
        <v>15</v>
      </c>
      <c r="J34" s="19" t="s">
        <v>16</v>
      </c>
      <c r="K34" s="19" t="s">
        <v>16</v>
      </c>
      <c r="L34" s="19" t="s">
        <v>17</v>
      </c>
      <c r="M34" s="19" t="s">
        <v>17</v>
      </c>
    </row>
    <row r="35" customFormat="false" ht="12.75" hidden="false" customHeight="false" outlineLevel="0" collapsed="false">
      <c r="D35" s="25" t="s">
        <v>27</v>
      </c>
      <c r="E35" s="25" t="s">
        <v>27</v>
      </c>
      <c r="F35" s="24" t="s">
        <v>24</v>
      </c>
      <c r="G35" s="24" t="s">
        <v>24</v>
      </c>
      <c r="H35" s="24" t="s">
        <v>25</v>
      </c>
      <c r="I35" s="24" t="s">
        <v>25</v>
      </c>
      <c r="J35" s="24" t="s">
        <v>26</v>
      </c>
      <c r="K35" s="24" t="s">
        <v>26</v>
      </c>
      <c r="L35" s="24" t="s">
        <v>26</v>
      </c>
      <c r="M35" s="24" t="s">
        <v>26</v>
      </c>
    </row>
    <row r="36" customFormat="false" ht="12.75" hidden="false" customHeight="false" outlineLevel="0" collapsed="false">
      <c r="D36" s="0" t="n">
        <f aca="false">'Attachment 1A'!G59</f>
        <v>138.352361947586</v>
      </c>
      <c r="E36" s="0" t="s">
        <v>83</v>
      </c>
      <c r="F36" s="0" t="n">
        <f aca="false">'Attachment 1A'!H59</f>
        <v>2549.6575308642</v>
      </c>
      <c r="G36" s="0" t="s">
        <v>84</v>
      </c>
      <c r="H36" s="0" t="n">
        <f aca="false">'Attachment 1A'!I59</f>
        <v>2634.53639775753</v>
      </c>
      <c r="I36" s="0" t="s">
        <v>85</v>
      </c>
      <c r="J36" s="0" t="n">
        <f aca="false">'Attachment 1A'!J59</f>
        <v>1861.91924010742</v>
      </c>
      <c r="K36" s="0" t="s">
        <v>86</v>
      </c>
      <c r="L36" s="0" t="n">
        <f aca="false">'Attachment 1A'!K59</f>
        <v>1388.87924010742</v>
      </c>
      <c r="M36" s="0" t="s">
        <v>87</v>
      </c>
    </row>
    <row r="37" customFormat="false" ht="12.75" hidden="false" customHeight="false" outlineLevel="0" collapsed="false">
      <c r="D37" s="0" t="n">
        <f aca="false">'Attachment 1A'!G60</f>
        <v>74.9158236505159</v>
      </c>
      <c r="E37" s="0" t="s">
        <v>88</v>
      </c>
      <c r="F37" s="0" t="n">
        <f aca="false">'Attachment 1A'!H60</f>
        <v>2287.34650623313</v>
      </c>
      <c r="G37" s="0" t="s">
        <v>89</v>
      </c>
      <c r="H37" s="0" t="n">
        <f aca="false">'Attachment 1A'!I60</f>
        <v>1093.56377378808</v>
      </c>
      <c r="I37" s="0" t="s">
        <v>90</v>
      </c>
      <c r="J37" s="0" t="n">
        <f aca="false">'Attachment 1A'!J60</f>
        <v>1861.91924010742</v>
      </c>
      <c r="K37" s="0" t="s">
        <v>91</v>
      </c>
      <c r="L37" s="0" t="n">
        <f aca="false">'Attachment 1A'!K60</f>
        <v>1388.87924010742</v>
      </c>
      <c r="M37" s="0" t="s">
        <v>92</v>
      </c>
    </row>
    <row r="38" customFormat="false" ht="12.75" hidden="false" customHeight="false" outlineLevel="0" collapsed="false">
      <c r="D38" s="0" t="n">
        <f aca="false">'Attachment 1A'!G61</f>
        <v>44.3172715498547</v>
      </c>
      <c r="E38" s="0" t="s">
        <v>93</v>
      </c>
      <c r="F38" s="0" t="n">
        <f aca="false">'Attachment 1A'!H61</f>
        <v>2159.86875171468</v>
      </c>
      <c r="G38" s="0" t="s">
        <v>94</v>
      </c>
      <c r="H38" s="0" t="n">
        <f aca="false">'Attachment 1A'!I61</f>
        <v>461.402277226965</v>
      </c>
      <c r="I38" s="0" t="s">
        <v>95</v>
      </c>
      <c r="J38" s="0" t="n">
        <f aca="false">'Attachment 1A'!J61</f>
        <v>1861.91924010742</v>
      </c>
      <c r="K38" s="0" t="s">
        <v>96</v>
      </c>
      <c r="L38" s="0" t="n">
        <f aca="false">'Attachment 1A'!K61</f>
        <v>1388.87924010742</v>
      </c>
      <c r="M38" s="0" t="s">
        <v>97</v>
      </c>
    </row>
    <row r="39" customFormat="false" ht="12.75" hidden="false" customHeight="false" outlineLevel="0" collapsed="false">
      <c r="D39" s="0" t="n">
        <f aca="false">'Attachment 1A'!G62</f>
        <v>47.253332074198</v>
      </c>
      <c r="E39" s="0" t="s">
        <v>98</v>
      </c>
      <c r="F39" s="0" t="n">
        <f aca="false">'Attachment 1A'!H62</f>
        <v>2001.01856038589</v>
      </c>
      <c r="G39" s="0" t="s">
        <v>99</v>
      </c>
      <c r="H39" s="0" t="n">
        <f aca="false">'Attachment 1A'!I62</f>
        <v>485.346981468476</v>
      </c>
      <c r="I39" s="0" t="s">
        <v>100</v>
      </c>
      <c r="J39" s="0" t="n">
        <f aca="false">'Attachment 1A'!J62</f>
        <v>1861.91924010742</v>
      </c>
      <c r="K39" s="0" t="s">
        <v>101</v>
      </c>
      <c r="L39" s="0" t="n">
        <f aca="false">'Attachment 1A'!K62</f>
        <v>1388.87924010742</v>
      </c>
      <c r="M39" s="0" t="s">
        <v>102</v>
      </c>
    </row>
    <row r="40" customFormat="false" ht="12.75" hidden="false" customHeight="false" outlineLevel="0" collapsed="false">
      <c r="D40" s="0" t="n">
        <f aca="false">'Attachment 1A'!G63</f>
        <v>47.6373041221063</v>
      </c>
      <c r="E40" s="0" t="s">
        <v>103</v>
      </c>
      <c r="F40" s="0" t="n">
        <f aca="false">'Attachment 1A'!H63</f>
        <v>2149.75800344595</v>
      </c>
      <c r="G40" s="0" t="s">
        <v>104</v>
      </c>
      <c r="H40" s="0" t="n">
        <f aca="false">'Attachment 1A'!I63</f>
        <v>519.298289635094</v>
      </c>
      <c r="I40" s="0" t="s">
        <v>105</v>
      </c>
      <c r="J40" s="0" t="n">
        <f aca="false">'Attachment 1A'!J63</f>
        <v>1861.91924010742</v>
      </c>
      <c r="K40" s="0" t="s">
        <v>106</v>
      </c>
      <c r="L40" s="0" t="n">
        <f aca="false">'Attachment 1A'!K63</f>
        <v>1388.87924010742</v>
      </c>
      <c r="M40" s="0" t="s">
        <v>107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Q64"/>
  <sheetViews>
    <sheetView showFormulas="false" showGridLines="true" showRowColHeaders="true" showZeros="true" rightToLeft="false" tabSelected="false" showOutlineSymbols="true" defaultGridColor="true" view="normal" topLeftCell="A12" colorId="64" zoomScale="100" zoomScaleNormal="100" zoomScalePageLayoutView="100" workbookViewId="0">
      <selection pane="topLeft" activeCell="A12" activeCellId="0" sqref="A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9.7"/>
    <col collapsed="false" customWidth="true" hidden="false" outlineLevel="0" max="15" min="15" style="0" width="11.85"/>
    <col collapsed="false" customWidth="true" hidden="false" outlineLevel="0" max="31" min="30" style="0" width="9.28"/>
  </cols>
  <sheetData>
    <row r="2" customFormat="false" ht="12.75" hidden="false" customHeight="false" outlineLevel="0" collapsed="false">
      <c r="B2" s="1"/>
      <c r="C2" s="1"/>
      <c r="D2" s="1"/>
      <c r="E2" s="1"/>
      <c r="F2" s="1"/>
      <c r="H2" s="2" t="s">
        <v>0</v>
      </c>
      <c r="I2" s="2"/>
      <c r="J2" s="2"/>
      <c r="K2" s="2"/>
      <c r="L2" s="3"/>
      <c r="M2" s="3"/>
      <c r="N2" s="3"/>
      <c r="O2" s="3"/>
      <c r="P2" s="3"/>
      <c r="Q2" s="3"/>
    </row>
    <row r="3" customFormat="false" ht="12.75" hidden="false" customHeight="false" outlineLevel="0" collapsed="false">
      <c r="B3" s="4"/>
      <c r="C3" s="4"/>
      <c r="D3" s="4"/>
      <c r="E3" s="4"/>
      <c r="F3" s="4"/>
      <c r="H3" s="5" t="s">
        <v>1</v>
      </c>
      <c r="I3" s="0" t="n">
        <f aca="false">4343+1611-46-67-2000</f>
        <v>3841</v>
      </c>
      <c r="J3" s="0" t="n">
        <v>21.83</v>
      </c>
      <c r="K3" s="4" t="n">
        <f aca="false">I3*J3*8760/1000000</f>
        <v>734.5175028</v>
      </c>
      <c r="L3" s="4"/>
      <c r="M3" s="4"/>
      <c r="N3" s="4"/>
      <c r="O3" s="4"/>
      <c r="P3" s="4"/>
      <c r="Q3" s="4"/>
    </row>
    <row r="4" customFormat="false" ht="12.75" hidden="false" customHeight="false" outlineLevel="0" collapsed="false">
      <c r="B4" s="4"/>
      <c r="C4" s="4"/>
      <c r="D4" s="4"/>
      <c r="E4" s="6"/>
      <c r="F4" s="4"/>
      <c r="H4" s="5" t="s">
        <v>2</v>
      </c>
      <c r="I4" s="7" t="n">
        <v>1486</v>
      </c>
      <c r="J4" s="0" t="n">
        <v>23</v>
      </c>
      <c r="K4" s="4" t="n">
        <f aca="false">I4*J4*8760/1000000</f>
        <v>299.39928</v>
      </c>
      <c r="L4" s="4"/>
      <c r="M4" s="4"/>
      <c r="N4" s="4"/>
      <c r="O4" s="4"/>
      <c r="P4" s="4"/>
      <c r="Q4" s="4"/>
    </row>
    <row r="5" customFormat="false" ht="12.75" hidden="false" customHeight="false" outlineLevel="0" collapsed="false">
      <c r="B5" s="4"/>
      <c r="C5" s="4"/>
      <c r="D5" s="4"/>
      <c r="E5" s="4"/>
      <c r="F5" s="4"/>
      <c r="H5" s="5" t="s">
        <v>3</v>
      </c>
      <c r="I5" s="0" t="n">
        <v>1000</v>
      </c>
      <c r="J5" s="0" t="n">
        <v>19.26</v>
      </c>
      <c r="K5" s="4" t="n">
        <f aca="false">I5*J5*8760/1000000</f>
        <v>168.7176</v>
      </c>
      <c r="L5" s="4"/>
      <c r="M5" s="4"/>
      <c r="N5" s="4"/>
      <c r="O5" s="4"/>
      <c r="P5" s="4"/>
      <c r="Q5" s="4"/>
    </row>
    <row r="6" customFormat="false" ht="12.75" hidden="false" customHeight="false" outlineLevel="0" collapsed="false">
      <c r="B6" s="4"/>
      <c r="C6" s="4"/>
      <c r="D6" s="4"/>
      <c r="E6" s="4"/>
      <c r="F6" s="4"/>
      <c r="H6" s="5" t="s">
        <v>4</v>
      </c>
      <c r="I6" s="0" t="n">
        <v>2000</v>
      </c>
      <c r="J6" s="0" t="n">
        <v>27</v>
      </c>
      <c r="K6" s="4" t="n">
        <f aca="false">I6*J6*8760/1000000</f>
        <v>473.04</v>
      </c>
      <c r="L6" s="4"/>
      <c r="M6" s="4"/>
      <c r="N6" s="4"/>
      <c r="O6" s="4"/>
      <c r="P6" s="4"/>
      <c r="Q6" s="4"/>
    </row>
    <row r="7" customFormat="false" ht="12.75" hidden="false" customHeight="false" outlineLevel="0" collapsed="false">
      <c r="B7" s="4"/>
      <c r="C7" s="4"/>
      <c r="D7" s="4"/>
      <c r="E7" s="8"/>
      <c r="F7" s="4"/>
      <c r="H7" s="5" t="s">
        <v>5</v>
      </c>
      <c r="I7" s="0" t="n">
        <f aca="false">SUM(I3:I6)</f>
        <v>8327</v>
      </c>
      <c r="K7" s="4" t="n">
        <f aca="false">SUM(K3:K6)</f>
        <v>1675.6743828</v>
      </c>
      <c r="L7" s="4"/>
      <c r="M7" s="4"/>
      <c r="N7" s="4"/>
      <c r="O7" s="4"/>
      <c r="P7" s="4"/>
      <c r="Q7" s="4"/>
    </row>
    <row r="8" customFormat="false" ht="12.75" hidden="false" customHeight="false" outlineLevel="0" collapsed="false">
      <c r="B8" s="4"/>
      <c r="C8" s="4"/>
      <c r="D8" s="4"/>
      <c r="E8" s="4"/>
      <c r="F8" s="4"/>
      <c r="H8" s="5"/>
      <c r="I8" s="9"/>
      <c r="J8" s="10" t="s">
        <v>6</v>
      </c>
      <c r="K8" s="4" t="n">
        <f aca="false">K7</f>
        <v>1675.6743828</v>
      </c>
      <c r="L8" s="4"/>
      <c r="M8" s="4"/>
      <c r="N8" s="4"/>
      <c r="O8" s="4"/>
      <c r="P8" s="4"/>
      <c r="Q8" s="4"/>
    </row>
    <row r="9" customFormat="false" ht="12.75" hidden="false" customHeight="false" outlineLevel="0" collapsed="false">
      <c r="B9" s="4"/>
      <c r="C9" s="4"/>
      <c r="D9" s="4"/>
      <c r="E9" s="4"/>
      <c r="F9" s="4"/>
      <c r="J9" s="10" t="s">
        <v>7</v>
      </c>
      <c r="K9" s="4" t="n">
        <f aca="false">SUM(K3:K5)</f>
        <v>1202.6343828</v>
      </c>
      <c r="L9" s="4"/>
      <c r="M9" s="4"/>
      <c r="N9" s="4"/>
      <c r="O9" s="4"/>
      <c r="P9" s="4"/>
      <c r="Q9" s="4"/>
    </row>
    <row r="10" customFormat="false" ht="12.75" hidden="false" customHeight="false" outlineLevel="0" collapsed="false">
      <c r="B10" s="4"/>
      <c r="I10" s="0" t="s">
        <v>8</v>
      </c>
      <c r="K10" s="11" t="n">
        <f aca="false">K9/K8</f>
        <v>0.717701717675265</v>
      </c>
    </row>
    <row r="11" customFormat="false" ht="12.75" hidden="false" customHeight="false" outlineLevel="0" collapsed="false">
      <c r="B11" s="4"/>
      <c r="C11" s="12"/>
      <c r="D11" s="4"/>
      <c r="E11" s="12"/>
      <c r="F11" s="12"/>
      <c r="I11" s="0" t="s">
        <v>9</v>
      </c>
      <c r="K11" s="12" t="n">
        <f aca="false">K7/I7/0.876</f>
        <v>0.229719022457067</v>
      </c>
      <c r="L11" s="12"/>
      <c r="M11" s="12"/>
      <c r="N11" s="12"/>
      <c r="O11" s="12"/>
      <c r="P11" s="12"/>
      <c r="Q11" s="12"/>
    </row>
    <row r="12" customFormat="false" ht="12.75" hidden="false" customHeight="false" outlineLevel="0" collapsed="false">
      <c r="B12" s="4"/>
    </row>
    <row r="13" customFormat="false" ht="20.25" hidden="false" customHeight="false" outlineLevel="0" collapsed="false">
      <c r="A13" s="13" t="s">
        <v>108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</row>
    <row r="14" customFormat="false" ht="20.25" hidden="false" customHeight="false" outlineLevel="0" collapsed="false">
      <c r="A14" s="13" t="s">
        <v>109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</row>
    <row r="15" customFormat="false" ht="20.25" hidden="false" customHeight="false" outlineLevel="0" collapsed="false">
      <c r="A15" s="14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</row>
    <row r="16" customFormat="false" ht="12.75" hidden="false" customHeight="false" outlineLevel="0" collapsed="false">
      <c r="B16" s="4"/>
    </row>
    <row r="17" customFormat="false" ht="12.75" hidden="false" customHeight="false" outlineLevel="0" collapsed="false">
      <c r="B17" s="15" t="s">
        <v>12</v>
      </c>
    </row>
    <row r="18" customFormat="false" ht="12.75" hidden="false" customHeight="false" outlineLevel="0" collapsed="false">
      <c r="B18" s="16" t="s">
        <v>110</v>
      </c>
      <c r="G18" s="17"/>
    </row>
    <row r="19" customFormat="false" ht="12.75" hidden="false" customHeight="false" outlineLevel="0" collapsed="false">
      <c r="A19" s="18"/>
      <c r="B19" s="18" t="s">
        <v>14</v>
      </c>
      <c r="C19" s="19" t="s">
        <v>15</v>
      </c>
      <c r="D19" s="19" t="s">
        <v>16</v>
      </c>
      <c r="E19" s="19" t="s">
        <v>17</v>
      </c>
      <c r="G19" s="20" t="s">
        <v>18</v>
      </c>
      <c r="H19" s="19" t="s">
        <v>14</v>
      </c>
      <c r="I19" s="19" t="s">
        <v>15</v>
      </c>
      <c r="J19" s="19" t="s">
        <v>16</v>
      </c>
      <c r="K19" s="19" t="s">
        <v>17</v>
      </c>
      <c r="L19" s="18" t="s">
        <v>19</v>
      </c>
      <c r="N19" s="20" t="s">
        <v>20</v>
      </c>
      <c r="O19" s="21" t="s">
        <v>21</v>
      </c>
      <c r="P19" s="20" t="s">
        <v>22</v>
      </c>
      <c r="Q19" s="20"/>
    </row>
    <row r="20" customFormat="false" ht="12.75" hidden="false" customHeight="false" outlineLevel="0" collapsed="false">
      <c r="A20" s="22" t="s">
        <v>23</v>
      </c>
      <c r="B20" s="23" t="s">
        <v>24</v>
      </c>
      <c r="C20" s="24" t="s">
        <v>25</v>
      </c>
      <c r="D20" s="24" t="s">
        <v>26</v>
      </c>
      <c r="E20" s="24" t="s">
        <v>26</v>
      </c>
      <c r="G20" s="25" t="s">
        <v>27</v>
      </c>
      <c r="H20" s="24" t="s">
        <v>24</v>
      </c>
      <c r="I20" s="24" t="s">
        <v>25</v>
      </c>
      <c r="J20" s="24" t="s">
        <v>26</v>
      </c>
      <c r="K20" s="24" t="s">
        <v>26</v>
      </c>
      <c r="L20" s="23" t="s">
        <v>28</v>
      </c>
      <c r="N20" s="25" t="s">
        <v>29</v>
      </c>
      <c r="O20" s="26" t="s">
        <v>30</v>
      </c>
      <c r="P20" s="26" t="s">
        <v>31</v>
      </c>
      <c r="Q20" s="27" t="s">
        <v>32</v>
      </c>
    </row>
    <row r="21" customFormat="false" ht="12.75" hidden="false" customHeight="false" outlineLevel="0" collapsed="false">
      <c r="A21" s="28"/>
      <c r="B21" s="29" t="s">
        <v>33</v>
      </c>
      <c r="C21" s="30" t="s">
        <v>34</v>
      </c>
      <c r="D21" s="30" t="s">
        <v>34</v>
      </c>
      <c r="E21" s="30" t="s">
        <v>34</v>
      </c>
      <c r="F21" s="1"/>
      <c r="G21" s="29" t="s">
        <v>35</v>
      </c>
      <c r="H21" s="30" t="s">
        <v>33</v>
      </c>
      <c r="I21" s="30" t="s">
        <v>34</v>
      </c>
      <c r="J21" s="30" t="s">
        <v>34</v>
      </c>
      <c r="K21" s="30" t="s">
        <v>34</v>
      </c>
      <c r="L21" s="28"/>
      <c r="N21" s="29"/>
      <c r="O21" s="31" t="s">
        <v>35</v>
      </c>
      <c r="P21" s="31" t="s">
        <v>35</v>
      </c>
      <c r="Q21" s="32" t="s">
        <v>35</v>
      </c>
    </row>
    <row r="22" customFormat="false" ht="12.75" hidden="false" customHeight="false" outlineLevel="0" collapsed="false">
      <c r="A22" s="33" t="n">
        <v>1</v>
      </c>
      <c r="B22" s="34" t="n">
        <v>2549.6575308642</v>
      </c>
      <c r="C22" s="35" t="n">
        <v>4179.53639775753</v>
      </c>
      <c r="D22" s="35" t="n">
        <v>1639.30228464</v>
      </c>
      <c r="E22" s="35" t="n">
        <v>1166.26228464</v>
      </c>
      <c r="G22" s="36" t="n">
        <v>207.526304282468</v>
      </c>
      <c r="H22" s="35" t="n">
        <f aca="false">MAX(0,$B22+(I$7-8327))</f>
        <v>2549.6575308642</v>
      </c>
      <c r="I22" s="35" t="n">
        <f aca="false">C22</f>
        <v>4179.53639775753</v>
      </c>
      <c r="J22" s="35" t="n">
        <f aca="false">D22</f>
        <v>1639.30228464</v>
      </c>
      <c r="K22" s="35" t="n">
        <f aca="false">E22</f>
        <v>1166.26228464</v>
      </c>
      <c r="L22" s="37" t="n">
        <f aca="false">I22/J22</f>
        <v>2.54958248818361</v>
      </c>
      <c r="N22" s="28" t="s">
        <v>1</v>
      </c>
      <c r="O22" s="38" t="n">
        <f aca="false">J3</f>
        <v>21.83</v>
      </c>
      <c r="P22" s="38" t="n">
        <f aca="false">ROUND(O22*(1+L$22),2)</f>
        <v>77.49</v>
      </c>
      <c r="Q22" s="39" t="n">
        <f aca="false">ROUND(O22*(1+L$27),2)</f>
        <v>41.67</v>
      </c>
    </row>
    <row r="23" customFormat="false" ht="12.75" hidden="false" customHeight="false" outlineLevel="0" collapsed="false">
      <c r="A23" s="33" t="n">
        <v>2</v>
      </c>
      <c r="B23" s="34" t="n">
        <v>2287.34650623313</v>
      </c>
      <c r="C23" s="35" t="n">
        <v>1838.96377378808</v>
      </c>
      <c r="D23" s="35" t="n">
        <v>1648.48136304</v>
      </c>
      <c r="E23" s="35" t="n">
        <v>1175.44136304</v>
      </c>
      <c r="G23" s="36" t="n">
        <v>112.116712964415</v>
      </c>
      <c r="H23" s="35" t="n">
        <f aca="false">MAX(0,$B23+(I$7-8327))</f>
        <v>2287.34650623313</v>
      </c>
      <c r="I23" s="35" t="n">
        <f aca="false">C23</f>
        <v>1838.96377378808</v>
      </c>
      <c r="J23" s="35" t="n">
        <f aca="false">D23</f>
        <v>1648.48136304</v>
      </c>
      <c r="K23" s="35" t="n">
        <f aca="false">E23</f>
        <v>1175.44136304</v>
      </c>
      <c r="L23" s="40" t="n">
        <f aca="false">I23/J23</f>
        <v>1.11555023612569</v>
      </c>
      <c r="N23" s="28" t="s">
        <v>2</v>
      </c>
      <c r="O23" s="38" t="n">
        <f aca="false">J4</f>
        <v>23</v>
      </c>
      <c r="P23" s="38" t="n">
        <f aca="false">ROUND(O23*(1+L$22),2)</f>
        <v>81.64</v>
      </c>
      <c r="Q23" s="39" t="n">
        <f aca="false">ROUND(O23*(1+L$27),2)</f>
        <v>43.9</v>
      </c>
    </row>
    <row r="24" customFormat="false" ht="12.75" hidden="false" customHeight="false" outlineLevel="0" collapsed="false">
      <c r="A24" s="33" t="n">
        <v>3</v>
      </c>
      <c r="B24" s="34" t="n">
        <v>2159.86875171468</v>
      </c>
      <c r="C24" s="35" t="n">
        <v>461.402277226965</v>
      </c>
      <c r="D24" s="35" t="n">
        <v>1656.32182584</v>
      </c>
      <c r="E24" s="35" t="n">
        <v>1183.28182584</v>
      </c>
      <c r="G24" s="36" t="n">
        <v>44.3172715498547</v>
      </c>
      <c r="H24" s="35" t="n">
        <f aca="false">MAX(0,$B24+(I$7-8327))</f>
        <v>2159.86875171468</v>
      </c>
      <c r="I24" s="35" t="n">
        <f aca="false">C24</f>
        <v>461.402277226965</v>
      </c>
      <c r="J24" s="35" t="n">
        <f aca="false">D24</f>
        <v>1656.32182584</v>
      </c>
      <c r="K24" s="35" t="n">
        <f aca="false">E24</f>
        <v>1183.28182584</v>
      </c>
      <c r="L24" s="40" t="n">
        <f aca="false">I24/J24</f>
        <v>0.278570426368056</v>
      </c>
      <c r="N24" s="28" t="s">
        <v>3</v>
      </c>
      <c r="O24" s="38" t="n">
        <f aca="false">J5</f>
        <v>19.26</v>
      </c>
      <c r="P24" s="38" t="n">
        <f aca="false">ROUND(O24*(1+L$22),2)</f>
        <v>68.36</v>
      </c>
      <c r="Q24" s="39" t="n">
        <f aca="false">ROUND(O24*(1+L$27),2)</f>
        <v>36.76</v>
      </c>
    </row>
    <row r="25" customFormat="false" ht="12.75" hidden="false" customHeight="false" outlineLevel="0" collapsed="false">
      <c r="A25" s="33" t="n">
        <v>4</v>
      </c>
      <c r="B25" s="34" t="n">
        <v>2001.01856038589</v>
      </c>
      <c r="C25" s="35" t="n">
        <v>485.346981468476</v>
      </c>
      <c r="D25" s="35" t="n">
        <v>1667.79567384</v>
      </c>
      <c r="E25" s="35" t="n">
        <v>1194.75567384</v>
      </c>
      <c r="G25" s="36" t="n">
        <v>47.253332074198</v>
      </c>
      <c r="H25" s="35" t="n">
        <f aca="false">MAX(0,$B25+(I$7-8327))</f>
        <v>2001.01856038589</v>
      </c>
      <c r="I25" s="35" t="n">
        <f aca="false">C25</f>
        <v>485.346981468476</v>
      </c>
      <c r="J25" s="35" t="n">
        <f aca="false">D25</f>
        <v>1667.79567384</v>
      </c>
      <c r="K25" s="35" t="n">
        <f aca="false">E25</f>
        <v>1194.75567384</v>
      </c>
      <c r="L25" s="40" t="n">
        <f aca="false">I25/J25</f>
        <v>0.291011056738739</v>
      </c>
      <c r="N25" s="41" t="s">
        <v>4</v>
      </c>
      <c r="O25" s="42" t="n">
        <f aca="false">J6</f>
        <v>27</v>
      </c>
      <c r="P25" s="42" t="n">
        <f aca="false">ROUND(O25*(1+L$22),2)</f>
        <v>95.84</v>
      </c>
      <c r="Q25" s="43" t="n">
        <f aca="false">ROUND(O25*(1+L$27),2)</f>
        <v>51.54</v>
      </c>
    </row>
    <row r="26" customFormat="false" ht="12.75" hidden="false" customHeight="false" outlineLevel="0" collapsed="false">
      <c r="A26" s="44" t="n">
        <v>5</v>
      </c>
      <c r="B26" s="45" t="n">
        <v>2149.75800344595</v>
      </c>
      <c r="C26" s="46" t="n">
        <v>519.298289635094</v>
      </c>
      <c r="D26" s="46" t="n">
        <v>1677.54844464</v>
      </c>
      <c r="E26" s="46" t="n">
        <v>1204.50844464</v>
      </c>
      <c r="G26" s="47" t="n">
        <v>47.6373041221063</v>
      </c>
      <c r="H26" s="45" t="n">
        <f aca="false">MAX(0,$B26+(I$7-8327))</f>
        <v>2149.75800344595</v>
      </c>
      <c r="I26" s="45" t="n">
        <f aca="false">C26</f>
        <v>519.298289635094</v>
      </c>
      <c r="J26" s="45" t="n">
        <f aca="false">D26</f>
        <v>1677.54844464</v>
      </c>
      <c r="K26" s="46" t="n">
        <f aca="false">E26</f>
        <v>1204.50844464</v>
      </c>
      <c r="L26" s="48" t="n">
        <f aca="false">I26/J26</f>
        <v>0.309557849905512</v>
      </c>
    </row>
    <row r="27" customFormat="false" ht="12.75" hidden="false" customHeight="false" outlineLevel="0" collapsed="false">
      <c r="A27" s="49" t="s">
        <v>36</v>
      </c>
      <c r="B27" s="50" t="n">
        <f aca="false">AVERAGE(B22:B26)</f>
        <v>2229.52987052877</v>
      </c>
      <c r="C27" s="50" t="n">
        <f aca="false">AVERAGE(C22:C26)</f>
        <v>1496.90954397523</v>
      </c>
      <c r="D27" s="50" t="n">
        <f aca="false">AVERAGE(D22:D26)</f>
        <v>1657.8899184</v>
      </c>
      <c r="E27" s="51" t="n">
        <f aca="false">AVERAGE(E22:E26)</f>
        <v>1184.8499184</v>
      </c>
      <c r="G27" s="74" t="n">
        <f aca="false">AVERAGE(G22:G26)</f>
        <v>91.7701849986085</v>
      </c>
      <c r="H27" s="53" t="n">
        <f aca="false">AVERAGE(H22:H26)</f>
        <v>2229.52987052877</v>
      </c>
      <c r="I27" s="54" t="n">
        <f aca="false">AVERAGE(I22:I26)</f>
        <v>1496.90954397523</v>
      </c>
      <c r="J27" s="54" t="n">
        <f aca="false">AVERAGE(J22:J26)</f>
        <v>1657.8899184</v>
      </c>
      <c r="K27" s="54" t="n">
        <f aca="false">AVERAGE(K22:K26)</f>
        <v>1184.8499184</v>
      </c>
      <c r="L27" s="55" t="n">
        <f aca="false">AVERAGE(L22:L26)</f>
        <v>0.908854411464323</v>
      </c>
    </row>
    <row r="28" customFormat="false" ht="12.75" hidden="false" customHeight="false" outlineLevel="0" collapsed="false">
      <c r="A28" s="75"/>
      <c r="B28" s="76"/>
      <c r="C28" s="66"/>
      <c r="D28" s="66"/>
      <c r="E28" s="66"/>
      <c r="G28" s="76"/>
      <c r="H28" s="58"/>
      <c r="I28" s="76"/>
      <c r="J28" s="76"/>
      <c r="K28" s="76"/>
      <c r="L28" s="77"/>
    </row>
    <row r="29" customFormat="false" ht="12.75" hidden="false" customHeight="false" outlineLevel="0" collapsed="false">
      <c r="B29" s="16" t="s">
        <v>37</v>
      </c>
    </row>
    <row r="30" customFormat="false" ht="12.75" hidden="false" customHeight="false" outlineLevel="0" collapsed="false">
      <c r="B30" s="16" t="s">
        <v>111</v>
      </c>
      <c r="F30" s="57"/>
    </row>
    <row r="31" customFormat="false" ht="12.75" hidden="false" customHeight="false" outlineLevel="0" collapsed="false">
      <c r="A31" s="18"/>
      <c r="B31" s="18" t="s">
        <v>14</v>
      </c>
      <c r="C31" s="19" t="s">
        <v>15</v>
      </c>
      <c r="D31" s="19" t="s">
        <v>16</v>
      </c>
      <c r="E31" s="19" t="s">
        <v>17</v>
      </c>
      <c r="G31" s="20" t="s">
        <v>18</v>
      </c>
      <c r="H31" s="19" t="s">
        <v>14</v>
      </c>
      <c r="I31" s="19" t="s">
        <v>15</v>
      </c>
      <c r="J31" s="19" t="s">
        <v>16</v>
      </c>
      <c r="K31" s="19" t="s">
        <v>17</v>
      </c>
      <c r="L31" s="18" t="s">
        <v>19</v>
      </c>
      <c r="N31" s="20" t="s">
        <v>20</v>
      </c>
      <c r="O31" s="21" t="s">
        <v>21</v>
      </c>
      <c r="P31" s="20" t="s">
        <v>22</v>
      </c>
      <c r="Q31" s="20"/>
    </row>
    <row r="32" customFormat="false" ht="12.75" hidden="false" customHeight="false" outlineLevel="0" collapsed="false">
      <c r="A32" s="22" t="s">
        <v>23</v>
      </c>
      <c r="B32" s="23" t="s">
        <v>24</v>
      </c>
      <c r="C32" s="24" t="s">
        <v>25</v>
      </c>
      <c r="D32" s="24" t="s">
        <v>26</v>
      </c>
      <c r="E32" s="24" t="s">
        <v>26</v>
      </c>
      <c r="G32" s="25" t="s">
        <v>27</v>
      </c>
      <c r="H32" s="24" t="s">
        <v>24</v>
      </c>
      <c r="I32" s="24" t="s">
        <v>25</v>
      </c>
      <c r="J32" s="24" t="s">
        <v>26</v>
      </c>
      <c r="K32" s="24" t="s">
        <v>26</v>
      </c>
      <c r="L32" s="23" t="s">
        <v>28</v>
      </c>
      <c r="N32" s="25" t="s">
        <v>29</v>
      </c>
      <c r="O32" s="26" t="s">
        <v>30</v>
      </c>
      <c r="P32" s="26" t="s">
        <v>31</v>
      </c>
      <c r="Q32" s="27" t="s">
        <v>32</v>
      </c>
    </row>
    <row r="33" customFormat="false" ht="12.75" hidden="false" customHeight="false" outlineLevel="0" collapsed="false">
      <c r="A33" s="28"/>
      <c r="B33" s="30" t="s">
        <v>33</v>
      </c>
      <c r="C33" s="30" t="s">
        <v>34</v>
      </c>
      <c r="D33" s="30" t="s">
        <v>34</v>
      </c>
      <c r="E33" s="30" t="s">
        <v>34</v>
      </c>
      <c r="F33" s="1"/>
      <c r="G33" s="29" t="s">
        <v>35</v>
      </c>
      <c r="H33" s="30" t="s">
        <v>33</v>
      </c>
      <c r="I33" s="30" t="s">
        <v>34</v>
      </c>
      <c r="J33" s="30" t="s">
        <v>34</v>
      </c>
      <c r="K33" s="30" t="s">
        <v>34</v>
      </c>
      <c r="L33" s="28"/>
      <c r="N33" s="29"/>
      <c r="O33" s="31" t="s">
        <v>35</v>
      </c>
      <c r="P33" s="31" t="s">
        <v>35</v>
      </c>
      <c r="Q33" s="32" t="s">
        <v>35</v>
      </c>
    </row>
    <row r="34" customFormat="false" ht="12.75" hidden="false" customHeight="false" outlineLevel="0" collapsed="false">
      <c r="A34" s="33" t="n">
        <v>1</v>
      </c>
      <c r="B34" s="35" t="n">
        <v>1006</v>
      </c>
      <c r="C34" s="35" t="n">
        <v>1626</v>
      </c>
      <c r="D34" s="35" t="n">
        <v>1348.9</v>
      </c>
      <c r="E34" s="35" t="n">
        <v>875.9</v>
      </c>
      <c r="G34" s="36" t="n">
        <v>207.526304282468</v>
      </c>
      <c r="H34" s="35" t="n">
        <f aca="false">MAX(0,$B34+(I$7-8327))</f>
        <v>1006</v>
      </c>
      <c r="I34" s="35" t="n">
        <f aca="false">C34</f>
        <v>1626</v>
      </c>
      <c r="J34" s="35" t="n">
        <f aca="false">D34</f>
        <v>1348.9</v>
      </c>
      <c r="K34" s="35" t="n">
        <f aca="false">E34</f>
        <v>875.9</v>
      </c>
      <c r="L34" s="37" t="n">
        <f aca="false">I34/J34</f>
        <v>1.20542664393209</v>
      </c>
      <c r="N34" s="28" t="s">
        <v>1</v>
      </c>
      <c r="O34" s="38" t="n">
        <f aca="false">J3</f>
        <v>21.83</v>
      </c>
      <c r="P34" s="38" t="n">
        <f aca="false">ROUND(O34*(1+L$34),2)</f>
        <v>48.14</v>
      </c>
      <c r="Q34" s="39" t="n">
        <f aca="false">ROUND(O34*(1+L$39),2)</f>
        <v>30.18</v>
      </c>
    </row>
    <row r="35" customFormat="false" ht="12.75" hidden="false" customHeight="false" outlineLevel="0" collapsed="false">
      <c r="A35" s="33" t="n">
        <v>2</v>
      </c>
      <c r="B35" s="35" t="n">
        <v>744</v>
      </c>
      <c r="C35" s="35" t="n">
        <v>585</v>
      </c>
      <c r="D35" s="35" t="n">
        <v>1358.1</v>
      </c>
      <c r="E35" s="35" t="n">
        <v>885</v>
      </c>
      <c r="G35" s="36" t="n">
        <v>112.116712964415</v>
      </c>
      <c r="H35" s="35" t="n">
        <f aca="false">MAX(0,$B35+(I$7-8327))</f>
        <v>744</v>
      </c>
      <c r="I35" s="35" t="n">
        <f aca="false">C35</f>
        <v>585</v>
      </c>
      <c r="J35" s="35" t="n">
        <f aca="false">D35</f>
        <v>1358.1</v>
      </c>
      <c r="K35" s="35" t="n">
        <f aca="false">E35</f>
        <v>885</v>
      </c>
      <c r="L35" s="40" t="n">
        <f aca="false">I35/J35</f>
        <v>0.430748840291584</v>
      </c>
      <c r="N35" s="28" t="s">
        <v>2</v>
      </c>
      <c r="O35" s="38" t="n">
        <f aca="false">J4</f>
        <v>23</v>
      </c>
      <c r="P35" s="38" t="n">
        <f aca="false">ROUND(O35*(1+L$34),2)</f>
        <v>50.72</v>
      </c>
      <c r="Q35" s="39" t="n">
        <f aca="false">ROUND(O35*(1+L$39),2)</f>
        <v>31.8</v>
      </c>
    </row>
    <row r="36" customFormat="false" ht="12.75" hidden="false" customHeight="false" outlineLevel="0" collapsed="false">
      <c r="A36" s="33" t="n">
        <v>3</v>
      </c>
      <c r="B36" s="35" t="n">
        <v>616</v>
      </c>
      <c r="C36" s="35" t="n">
        <v>129</v>
      </c>
      <c r="D36" s="35" t="n">
        <v>1365.9</v>
      </c>
      <c r="E36" s="35" t="n">
        <v>892.9</v>
      </c>
      <c r="G36" s="36" t="n">
        <v>44.3172715498547</v>
      </c>
      <c r="H36" s="35" t="n">
        <f aca="false">MAX(0,$B36+(I$7-8327))</f>
        <v>616</v>
      </c>
      <c r="I36" s="35" t="n">
        <f aca="false">C36</f>
        <v>129</v>
      </c>
      <c r="J36" s="35" t="n">
        <f aca="false">D36</f>
        <v>1365.9</v>
      </c>
      <c r="K36" s="35" t="n">
        <f aca="false">E36</f>
        <v>892.9</v>
      </c>
      <c r="L36" s="40" t="n">
        <f aca="false">I36/J36</f>
        <v>0.0944432242477487</v>
      </c>
      <c r="N36" s="28" t="s">
        <v>3</v>
      </c>
      <c r="O36" s="38" t="n">
        <f aca="false">J5</f>
        <v>19.26</v>
      </c>
      <c r="P36" s="38" t="n">
        <f aca="false">ROUND(O36*(1+L$34),2)</f>
        <v>42.48</v>
      </c>
      <c r="Q36" s="39" t="n">
        <f aca="false">ROUND(O36*(1+L$39),2)</f>
        <v>26.63</v>
      </c>
    </row>
    <row r="37" customFormat="false" ht="12.75" hidden="false" customHeight="false" outlineLevel="0" collapsed="false">
      <c r="A37" s="33" t="n">
        <v>4</v>
      </c>
      <c r="B37" s="35" t="n">
        <v>458</v>
      </c>
      <c r="C37" s="35" t="n">
        <v>105</v>
      </c>
      <c r="D37" s="35" t="n">
        <v>1377.4</v>
      </c>
      <c r="E37" s="35" t="n">
        <v>904.4</v>
      </c>
      <c r="G37" s="36" t="n">
        <v>47.253332074198</v>
      </c>
      <c r="H37" s="35" t="n">
        <f aca="false">MAX(0,$B37+(I$7-8327))</f>
        <v>458</v>
      </c>
      <c r="I37" s="35" t="n">
        <f aca="false">C37</f>
        <v>105</v>
      </c>
      <c r="J37" s="35" t="n">
        <f aca="false">D37</f>
        <v>1377.4</v>
      </c>
      <c r="K37" s="35" t="n">
        <f aca="false">E37</f>
        <v>904.4</v>
      </c>
      <c r="L37" s="40" t="n">
        <f aca="false">I37/J37</f>
        <v>0.0762305793524031</v>
      </c>
      <c r="N37" s="41" t="s">
        <v>4</v>
      </c>
      <c r="O37" s="42" t="n">
        <f aca="false">J6</f>
        <v>27</v>
      </c>
      <c r="P37" s="42" t="n">
        <f aca="false">ROUND(O37*(1+L$34),2)</f>
        <v>59.55</v>
      </c>
      <c r="Q37" s="43" t="n">
        <f aca="false">ROUND(O37*(1+L$39),2)</f>
        <v>37.33</v>
      </c>
    </row>
    <row r="38" customFormat="false" ht="12.75" hidden="false" customHeight="false" outlineLevel="0" collapsed="false">
      <c r="A38" s="44" t="n">
        <v>5</v>
      </c>
      <c r="B38" s="46" t="n">
        <v>609</v>
      </c>
      <c r="C38" s="46" t="n">
        <v>146</v>
      </c>
      <c r="D38" s="46" t="n">
        <v>1387.2</v>
      </c>
      <c r="E38" s="46" t="n">
        <v>914.1</v>
      </c>
      <c r="G38" s="47" t="n">
        <v>47.6373041221063</v>
      </c>
      <c r="H38" s="45" t="n">
        <f aca="false">MAX(0,$B38+(I$7-8327))</f>
        <v>609</v>
      </c>
      <c r="I38" s="45" t="n">
        <f aca="false">C38</f>
        <v>146</v>
      </c>
      <c r="J38" s="45" t="n">
        <f aca="false">D38</f>
        <v>1387.2</v>
      </c>
      <c r="K38" s="46" t="n">
        <f aca="false">E38</f>
        <v>914.1</v>
      </c>
      <c r="L38" s="48" t="n">
        <f aca="false">I38/J38</f>
        <v>0.105247981545559</v>
      </c>
    </row>
    <row r="39" customFormat="false" ht="12.75" hidden="false" customHeight="false" outlineLevel="0" collapsed="false">
      <c r="A39" s="60" t="s">
        <v>36</v>
      </c>
      <c r="B39" s="50" t="n">
        <f aca="false">AVERAGE(B34:B38)</f>
        <v>686.6</v>
      </c>
      <c r="C39" s="50" t="n">
        <f aca="false">AVERAGE(C34:C38)</f>
        <v>518.2</v>
      </c>
      <c r="D39" s="50" t="n">
        <f aca="false">AVERAGE(D34:D38)</f>
        <v>1367.5</v>
      </c>
      <c r="E39" s="51" t="n">
        <f aca="false">AVERAGE(E34:E38)</f>
        <v>894.46</v>
      </c>
      <c r="G39" s="52" t="n">
        <f aca="false">AVERAGE(G34:G38)</f>
        <v>91.7701849986085</v>
      </c>
      <c r="H39" s="53" t="n">
        <f aca="false">AVERAGE(H34:H38)</f>
        <v>686.6</v>
      </c>
      <c r="I39" s="54" t="n">
        <f aca="false">AVERAGE(I34:I38)</f>
        <v>518.2</v>
      </c>
      <c r="J39" s="54" t="n">
        <f aca="false">AVERAGE(J34:J38)</f>
        <v>1367.5</v>
      </c>
      <c r="K39" s="54" t="n">
        <f aca="false">AVERAGE(K34:K38)</f>
        <v>894.46</v>
      </c>
      <c r="L39" s="55" t="n">
        <f aca="false">AVERAGE(L34:L38)</f>
        <v>0.382419453873878</v>
      </c>
    </row>
    <row r="41" customFormat="false" ht="12.75" hidden="false" customHeight="false" outlineLevel="0" collapsed="false">
      <c r="B41" s="16" t="s">
        <v>39</v>
      </c>
    </row>
    <row r="42" customFormat="false" ht="12.75" hidden="false" customHeight="false" outlineLevel="0" collapsed="false">
      <c r="B42" s="16" t="s">
        <v>110</v>
      </c>
    </row>
    <row r="43" customFormat="false" ht="12.75" hidden="false" customHeight="false" outlineLevel="0" collapsed="false">
      <c r="B43" s="16" t="s">
        <v>40</v>
      </c>
    </row>
    <row r="44" customFormat="false" ht="42" hidden="false" customHeight="true" outlineLevel="0" collapsed="false">
      <c r="B44" s="61"/>
      <c r="C44" s="62" t="s">
        <v>41</v>
      </c>
      <c r="D44" s="63" t="s">
        <v>42</v>
      </c>
      <c r="E44" s="64" t="s">
        <v>43</v>
      </c>
    </row>
    <row r="45" customFormat="false" ht="12.75" hidden="false" customHeight="false" outlineLevel="0" collapsed="false">
      <c r="B45" s="65" t="s">
        <v>1</v>
      </c>
      <c r="C45" s="66" t="n">
        <f aca="false">4343+1611-46-67-2000</f>
        <v>3841</v>
      </c>
      <c r="D45" s="66" t="n">
        <v>21.83</v>
      </c>
      <c r="E45" s="67" t="n">
        <f aca="false">C45*D45*8760/1000000</f>
        <v>734.5175028</v>
      </c>
    </row>
    <row r="46" customFormat="false" ht="12.75" hidden="false" customHeight="false" outlineLevel="0" collapsed="false">
      <c r="B46" s="65" t="s">
        <v>2</v>
      </c>
      <c r="C46" s="68" t="n">
        <v>1486</v>
      </c>
      <c r="D46" s="69" t="n">
        <f aca="false">(AVERAGE(G22:G26)*496+990*20.68)/C46</f>
        <v>44.4086216415275</v>
      </c>
      <c r="E46" s="67" t="n">
        <f aca="false">C46*D46*8760/1000000</f>
        <v>578.083015011554</v>
      </c>
      <c r="F46" s="1" t="s">
        <v>44</v>
      </c>
      <c r="G46" s="0" t="str">
        <f aca="false">"DSI LB CRAC Rate of $"&amp;TEXT(D46,"00.00")&amp;"/MWh = (496 aMW x $"&amp;TEXT(G64,"00.0")&amp;" + 990 aMW x $20.68)/1486 aMW"</f>
        <v>DSI LB CRAC Rate of $44.41/MWh = (496 aMW x $91.8 + 990 aMW x $20.68)/1486 aMW</v>
      </c>
    </row>
    <row r="47" customFormat="false" ht="12.75" hidden="false" customHeight="false" outlineLevel="0" collapsed="false">
      <c r="B47" s="65" t="s">
        <v>3</v>
      </c>
      <c r="C47" s="66" t="n">
        <v>1000</v>
      </c>
      <c r="D47" s="66" t="n">
        <v>19.26</v>
      </c>
      <c r="E47" s="67" t="n">
        <f aca="false">C47*D47*8760/1000000</f>
        <v>168.7176</v>
      </c>
    </row>
    <row r="48" customFormat="false" ht="12.75" hidden="false" customHeight="false" outlineLevel="0" collapsed="false">
      <c r="B48" s="65" t="s">
        <v>4</v>
      </c>
      <c r="C48" s="66" t="n">
        <v>2000</v>
      </c>
      <c r="D48" s="66" t="n">
        <v>27</v>
      </c>
      <c r="E48" s="67" t="n">
        <f aca="false">C48*D48*8760/1000000</f>
        <v>473.04</v>
      </c>
    </row>
    <row r="49" customFormat="false" ht="12.75" hidden="false" customHeight="false" outlineLevel="0" collapsed="false">
      <c r="B49" s="71" t="s">
        <v>5</v>
      </c>
      <c r="C49" s="72" t="n">
        <f aca="false">SUM(C45:C48)</f>
        <v>8327</v>
      </c>
      <c r="D49" s="72"/>
      <c r="E49" s="73" t="n">
        <f aca="false">SUM(E45:E48)</f>
        <v>1954.35811781155</v>
      </c>
    </row>
    <row r="50" customFormat="false" ht="12.75" hidden="false" customHeight="false" outlineLevel="0" collapsed="false">
      <c r="B50" s="5"/>
      <c r="C50" s="9"/>
      <c r="D50" s="10" t="s">
        <v>6</v>
      </c>
      <c r="E50" s="4" t="n">
        <f aca="false">E49</f>
        <v>1954.35811781155</v>
      </c>
    </row>
    <row r="51" customFormat="false" ht="12.75" hidden="false" customHeight="false" outlineLevel="0" collapsed="false">
      <c r="D51" s="10" t="s">
        <v>7</v>
      </c>
      <c r="E51" s="4" t="n">
        <f aca="false">SUM(E45:E47)</f>
        <v>1481.31811781155</v>
      </c>
      <c r="F51" s="1" t="s">
        <v>44</v>
      </c>
      <c r="G51" s="0" t="s">
        <v>45</v>
      </c>
    </row>
    <row r="52" customFormat="false" ht="12.75" hidden="false" customHeight="false" outlineLevel="0" collapsed="false">
      <c r="D52" s="0" t="s">
        <v>8</v>
      </c>
      <c r="E52" s="11" t="n">
        <f aca="false">E51/E50</f>
        <v>0.757956335796993</v>
      </c>
    </row>
    <row r="53" customFormat="false" ht="12.75" hidden="false" customHeight="false" outlineLevel="0" collapsed="false">
      <c r="C53" s="0" t="s">
        <v>9</v>
      </c>
      <c r="E53" s="6" t="n">
        <f aca="false">E49/C49/0.00876</f>
        <v>26.7923912284508</v>
      </c>
    </row>
    <row r="54" customFormat="false" ht="12.75" hidden="false" customHeight="false" outlineLevel="0" collapsed="false">
      <c r="B54" s="16"/>
    </row>
    <row r="55" customFormat="false" ht="12.75" hidden="false" customHeight="false" outlineLevel="0" collapsed="false">
      <c r="B55" s="16"/>
    </row>
    <row r="56" customFormat="false" ht="12.75" hidden="false" customHeight="false" outlineLevel="0" collapsed="false">
      <c r="A56" s="18"/>
      <c r="B56" s="18" t="s">
        <v>14</v>
      </c>
      <c r="C56" s="19" t="s">
        <v>15</v>
      </c>
      <c r="D56" s="19" t="s">
        <v>16</v>
      </c>
      <c r="E56" s="19" t="s">
        <v>17</v>
      </c>
      <c r="G56" s="20" t="s">
        <v>18</v>
      </c>
      <c r="H56" s="19" t="s">
        <v>14</v>
      </c>
      <c r="I56" s="19" t="s">
        <v>15</v>
      </c>
      <c r="J56" s="19" t="s">
        <v>16</v>
      </c>
      <c r="K56" s="19" t="s">
        <v>17</v>
      </c>
      <c r="L56" s="18" t="s">
        <v>19</v>
      </c>
      <c r="N56" s="20" t="s">
        <v>20</v>
      </c>
      <c r="O56" s="21" t="s">
        <v>21</v>
      </c>
      <c r="P56" s="20" t="s">
        <v>22</v>
      </c>
      <c r="Q56" s="20"/>
    </row>
    <row r="57" customFormat="false" ht="12.75" hidden="false" customHeight="false" outlineLevel="0" collapsed="false">
      <c r="A57" s="22" t="s">
        <v>23</v>
      </c>
      <c r="B57" s="23" t="s">
        <v>24</v>
      </c>
      <c r="C57" s="24" t="s">
        <v>25</v>
      </c>
      <c r="D57" s="24" t="s">
        <v>26</v>
      </c>
      <c r="E57" s="24" t="s">
        <v>26</v>
      </c>
      <c r="G57" s="25" t="s">
        <v>27</v>
      </c>
      <c r="H57" s="24" t="s">
        <v>24</v>
      </c>
      <c r="I57" s="24" t="s">
        <v>25</v>
      </c>
      <c r="J57" s="24" t="s">
        <v>26</v>
      </c>
      <c r="K57" s="24" t="s">
        <v>26</v>
      </c>
      <c r="L57" s="23" t="s">
        <v>28</v>
      </c>
      <c r="N57" s="25" t="s">
        <v>29</v>
      </c>
      <c r="O57" s="26" t="s">
        <v>30</v>
      </c>
      <c r="P57" s="26" t="s">
        <v>31</v>
      </c>
      <c r="Q57" s="27" t="s">
        <v>32</v>
      </c>
    </row>
    <row r="58" customFormat="false" ht="12.75" hidden="false" customHeight="false" outlineLevel="0" collapsed="false">
      <c r="A58" s="28"/>
      <c r="B58" s="30" t="s">
        <v>33</v>
      </c>
      <c r="C58" s="30" t="s">
        <v>34</v>
      </c>
      <c r="D58" s="30" t="s">
        <v>34</v>
      </c>
      <c r="E58" s="30" t="s">
        <v>34</v>
      </c>
      <c r="G58" s="29" t="s">
        <v>35</v>
      </c>
      <c r="H58" s="30" t="s">
        <v>33</v>
      </c>
      <c r="I58" s="30" t="s">
        <v>34</v>
      </c>
      <c r="J58" s="30" t="s">
        <v>34</v>
      </c>
      <c r="K58" s="30" t="s">
        <v>34</v>
      </c>
      <c r="L58" s="28"/>
      <c r="N58" s="29"/>
      <c r="O58" s="31" t="s">
        <v>35</v>
      </c>
      <c r="P58" s="31" t="s">
        <v>35</v>
      </c>
      <c r="Q58" s="32" t="s">
        <v>35</v>
      </c>
    </row>
    <row r="59" customFormat="false" ht="12.75" hidden="false" customHeight="false" outlineLevel="0" collapsed="false">
      <c r="A59" s="33" t="n">
        <v>1</v>
      </c>
      <c r="B59" s="35" t="n">
        <v>2549.6575308642</v>
      </c>
      <c r="C59" s="35" t="n">
        <v>4179.53639775753</v>
      </c>
      <c r="D59" s="35" t="n">
        <f aca="false">E50</f>
        <v>1954.35811781155</v>
      </c>
      <c r="E59" s="35" t="n">
        <f aca="false">E51</f>
        <v>1481.31811781155</v>
      </c>
      <c r="G59" s="36" t="n">
        <v>207.526304282468</v>
      </c>
      <c r="H59" s="35" t="n">
        <f aca="false">MAX(0,$B59+(I$7-8327))</f>
        <v>2549.6575308642</v>
      </c>
      <c r="I59" s="35" t="n">
        <f aca="false">C59</f>
        <v>4179.53639775753</v>
      </c>
      <c r="J59" s="35" t="n">
        <f aca="false">E50</f>
        <v>1954.35811781155</v>
      </c>
      <c r="K59" s="35" t="n">
        <f aca="false">E51</f>
        <v>1481.31811781155</v>
      </c>
      <c r="L59" s="37" t="n">
        <f aca="false">I59/J59</f>
        <v>2.13857243443064</v>
      </c>
      <c r="N59" s="28" t="s">
        <v>1</v>
      </c>
      <c r="O59" s="38" t="n">
        <f aca="false">J3</f>
        <v>21.83</v>
      </c>
      <c r="P59" s="38" t="n">
        <f aca="false">ROUND(O59*(1+L$59),2)</f>
        <v>68.52</v>
      </c>
      <c r="Q59" s="39" t="n">
        <f aca="false">ROUND(O59*(1+L$64),2)</f>
        <v>38.55</v>
      </c>
    </row>
    <row r="60" customFormat="false" ht="12.75" hidden="false" customHeight="false" outlineLevel="0" collapsed="false">
      <c r="A60" s="33" t="n">
        <v>2</v>
      </c>
      <c r="B60" s="35" t="n">
        <v>2287.34650623313</v>
      </c>
      <c r="C60" s="35" t="n">
        <v>1838.96377378808</v>
      </c>
      <c r="D60" s="35" t="n">
        <f aca="false">D59</f>
        <v>1954.35811781155</v>
      </c>
      <c r="E60" s="35" t="n">
        <f aca="false">E59</f>
        <v>1481.31811781155</v>
      </c>
      <c r="G60" s="36" t="n">
        <v>112.116712964415</v>
      </c>
      <c r="H60" s="35" t="n">
        <f aca="false">MAX(0,$B60+(I$7-8327))</f>
        <v>2287.34650623313</v>
      </c>
      <c r="I60" s="35" t="n">
        <f aca="false">C60</f>
        <v>1838.96377378808</v>
      </c>
      <c r="J60" s="35" t="n">
        <f aca="false">J59</f>
        <v>1954.35811781155</v>
      </c>
      <c r="K60" s="35" t="n">
        <f aca="false">K59</f>
        <v>1481.31811781155</v>
      </c>
      <c r="L60" s="40" t="n">
        <f aca="false">I60/J60</f>
        <v>0.940955374057703</v>
      </c>
      <c r="N60" s="28" t="s">
        <v>2</v>
      </c>
      <c r="O60" s="38" t="n">
        <f aca="false">D46</f>
        <v>44.4086216415275</v>
      </c>
      <c r="P60" s="38" t="n">
        <f aca="false">ROUND(O60*(1+L$59),2)</f>
        <v>139.38</v>
      </c>
      <c r="Q60" s="39" t="n">
        <f aca="false">ROUND(O60*(1+L$64),2)</f>
        <v>78.42</v>
      </c>
    </row>
    <row r="61" customFormat="false" ht="12.75" hidden="false" customHeight="false" outlineLevel="0" collapsed="false">
      <c r="A61" s="33" t="n">
        <v>3</v>
      </c>
      <c r="B61" s="35" t="n">
        <v>2159.86875171468</v>
      </c>
      <c r="C61" s="35" t="n">
        <v>461.402277226965</v>
      </c>
      <c r="D61" s="35" t="n">
        <f aca="false">D60</f>
        <v>1954.35811781155</v>
      </c>
      <c r="E61" s="35" t="n">
        <f aca="false">E60</f>
        <v>1481.31811781155</v>
      </c>
      <c r="G61" s="36" t="n">
        <v>44.3172715498547</v>
      </c>
      <c r="H61" s="35" t="n">
        <f aca="false">MAX(0,$B61+(I$7-8327))</f>
        <v>2159.86875171468</v>
      </c>
      <c r="I61" s="35" t="n">
        <f aca="false">C61</f>
        <v>461.402277226965</v>
      </c>
      <c r="J61" s="35" t="n">
        <f aca="false">J60</f>
        <v>1954.35811781155</v>
      </c>
      <c r="K61" s="35" t="n">
        <f aca="false">K60</f>
        <v>1481.31811781155</v>
      </c>
      <c r="L61" s="40" t="n">
        <f aca="false">I61/J61</f>
        <v>0.23608890971509</v>
      </c>
      <c r="N61" s="28" t="s">
        <v>3</v>
      </c>
      <c r="O61" s="38" t="n">
        <f aca="false">J5</f>
        <v>19.26</v>
      </c>
      <c r="P61" s="38" t="n">
        <f aca="false">ROUND(O61*(1+L$59),2)</f>
        <v>60.45</v>
      </c>
      <c r="Q61" s="39" t="n">
        <f aca="false">ROUND(O61*(1+L$64),2)</f>
        <v>34.01</v>
      </c>
    </row>
    <row r="62" customFormat="false" ht="12.75" hidden="false" customHeight="false" outlineLevel="0" collapsed="false">
      <c r="A62" s="33" t="n">
        <v>4</v>
      </c>
      <c r="B62" s="35" t="n">
        <v>2001.01856038589</v>
      </c>
      <c r="C62" s="35" t="n">
        <v>485.346981468476</v>
      </c>
      <c r="D62" s="35" t="n">
        <f aca="false">D61</f>
        <v>1954.35811781155</v>
      </c>
      <c r="E62" s="35" t="n">
        <f aca="false">E61</f>
        <v>1481.31811781155</v>
      </c>
      <c r="G62" s="36" t="n">
        <v>47.253332074198</v>
      </c>
      <c r="H62" s="35" t="n">
        <f aca="false">MAX(0,$B62+(I$7-8327))</f>
        <v>2001.01856038589</v>
      </c>
      <c r="I62" s="35" t="n">
        <f aca="false">C62</f>
        <v>485.346981468476</v>
      </c>
      <c r="J62" s="35" t="n">
        <f aca="false">J61</f>
        <v>1954.35811781155</v>
      </c>
      <c r="K62" s="35" t="n">
        <f aca="false">K61</f>
        <v>1481.31811781155</v>
      </c>
      <c r="L62" s="40" t="n">
        <f aca="false">I62/J62</f>
        <v>0.248340862938649</v>
      </c>
      <c r="N62" s="41" t="s">
        <v>4</v>
      </c>
      <c r="O62" s="42" t="n">
        <f aca="false">J6</f>
        <v>27</v>
      </c>
      <c r="P62" s="42" t="n">
        <f aca="false">ROUND(O62*(1+L$59),2)</f>
        <v>84.74</v>
      </c>
      <c r="Q62" s="43" t="n">
        <f aca="false">ROUND(O62*(1+L$64),2)</f>
        <v>47.68</v>
      </c>
    </row>
    <row r="63" customFormat="false" ht="12.75" hidden="false" customHeight="false" outlineLevel="0" collapsed="false">
      <c r="A63" s="44" t="n">
        <v>5</v>
      </c>
      <c r="B63" s="46" t="n">
        <v>2149.75800344595</v>
      </c>
      <c r="C63" s="46" t="n">
        <v>519.298289635094</v>
      </c>
      <c r="D63" s="46" t="n">
        <f aca="false">D62</f>
        <v>1954.35811781155</v>
      </c>
      <c r="E63" s="46" t="n">
        <f aca="false">E62</f>
        <v>1481.31811781155</v>
      </c>
      <c r="G63" s="47" t="n">
        <v>47.6373041221063</v>
      </c>
      <c r="H63" s="45" t="n">
        <f aca="false">MAX(0,$B63+(I$7-8327))</f>
        <v>2149.75800344595</v>
      </c>
      <c r="I63" s="45" t="n">
        <f aca="false">C63</f>
        <v>519.298289635094</v>
      </c>
      <c r="J63" s="35" t="n">
        <f aca="false">J62</f>
        <v>1954.35811781155</v>
      </c>
      <c r="K63" s="35" t="n">
        <f aca="false">K62</f>
        <v>1481.31811781155</v>
      </c>
      <c r="L63" s="48" t="n">
        <f aca="false">I63/J63</f>
        <v>0.265712964733706</v>
      </c>
    </row>
    <row r="64" customFormat="false" ht="12.75" hidden="false" customHeight="false" outlineLevel="0" collapsed="false">
      <c r="A64" s="60" t="s">
        <v>36</v>
      </c>
      <c r="B64" s="50" t="n">
        <f aca="false">AVERAGE(B59:B63)</f>
        <v>2229.52987052877</v>
      </c>
      <c r="C64" s="50" t="n">
        <f aca="false">AVERAGE(C59:C63)</f>
        <v>1496.90954397523</v>
      </c>
      <c r="D64" s="50" t="n">
        <f aca="false">AVERAGE(D59:D63)</f>
        <v>1954.35811781155</v>
      </c>
      <c r="E64" s="51" t="n">
        <f aca="false">AVERAGE(E59:E63)</f>
        <v>1481.31811781155</v>
      </c>
      <c r="G64" s="74" t="n">
        <f aca="false">AVERAGE(G59:G63)</f>
        <v>91.7701849986085</v>
      </c>
      <c r="H64" s="53" t="n">
        <f aca="false">AVERAGE(H59:H63)</f>
        <v>2229.52987052877</v>
      </c>
      <c r="I64" s="54" t="n">
        <f aca="false">AVERAGE(I59:I63)</f>
        <v>1496.90954397523</v>
      </c>
      <c r="J64" s="54" t="n">
        <f aca="false">AVERAGE(J59:J63)</f>
        <v>1954.35811781155</v>
      </c>
      <c r="K64" s="54" t="n">
        <f aca="false">AVERAGE(K59:K63)</f>
        <v>1481.31811781155</v>
      </c>
      <c r="L64" s="55" t="n">
        <f aca="false">AVERAGE(L59:L63)</f>
        <v>0.765934109175157</v>
      </c>
    </row>
  </sheetData>
  <mergeCells count="6">
    <mergeCell ref="H2:K2"/>
    <mergeCell ref="A13:Q13"/>
    <mergeCell ref="A14:Q14"/>
    <mergeCell ref="P19:Q19"/>
    <mergeCell ref="P31:Q31"/>
    <mergeCell ref="P56:Q5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D1:M40"/>
  <sheetViews>
    <sheetView showFormulas="false" showGridLines="true" showRowColHeaders="true" showZeros="true" rightToLeft="false" tabSelected="false" showOutlineSymbols="true" defaultGridColor="true" view="normal" topLeftCell="H31" colorId="64" zoomScale="100" zoomScaleNormal="100" zoomScalePageLayoutView="100" workbookViewId="0">
      <selection pane="topLeft" activeCell="H31" activeCellId="0" sqref="H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51.42"/>
    <col collapsed="false" customWidth="true" hidden="false" outlineLevel="0" max="7" min="7" style="0" width="51.7"/>
  </cols>
  <sheetData>
    <row r="1" customFormat="false" ht="12.75" hidden="false" customHeight="false" outlineLevel="0" collapsed="false">
      <c r="D1" s="0" t="s">
        <v>46</v>
      </c>
    </row>
    <row r="2" customFormat="false" ht="12.75" hidden="false" customHeight="false" outlineLevel="0" collapsed="false">
      <c r="D2" s="0" t="s">
        <v>47</v>
      </c>
    </row>
    <row r="3" customFormat="false" ht="12.75" hidden="false" customHeight="false" outlineLevel="0" collapsed="false">
      <c r="D3" s="0" t="s">
        <v>48</v>
      </c>
    </row>
    <row r="4" customFormat="false" ht="12.75" hidden="false" customHeight="false" outlineLevel="0" collapsed="false">
      <c r="D4" s="0" t="s">
        <v>49</v>
      </c>
    </row>
    <row r="5" customFormat="false" ht="12.75" hidden="false" customHeight="false" outlineLevel="0" collapsed="false">
      <c r="D5" s="0" t="s">
        <v>50</v>
      </c>
    </row>
    <row r="6" customFormat="false" ht="12.75" hidden="false" customHeight="false" outlineLevel="0" collapsed="false">
      <c r="D6" s="0" t="s">
        <v>51</v>
      </c>
    </row>
    <row r="7" customFormat="false" ht="12.75" hidden="false" customHeight="false" outlineLevel="0" collapsed="false">
      <c r="D7" s="0" t="s">
        <v>52</v>
      </c>
      <c r="E7" s="0" t="s">
        <v>53</v>
      </c>
    </row>
    <row r="9" customFormat="false" ht="12.75" hidden="false" customHeight="false" outlineLevel="0" collapsed="false">
      <c r="D9" s="0" t="s">
        <v>54</v>
      </c>
    </row>
    <row r="10" customFormat="false" ht="12.75" hidden="false" customHeight="false" outlineLevel="0" collapsed="false">
      <c r="D10" s="0" t="s">
        <v>55</v>
      </c>
      <c r="E10" s="0" t="s">
        <v>56</v>
      </c>
      <c r="F10" s="0" t="s">
        <v>55</v>
      </c>
      <c r="G10" s="0" t="s">
        <v>56</v>
      </c>
      <c r="H10" s="0" t="s">
        <v>55</v>
      </c>
      <c r="I10" s="0" t="s">
        <v>56</v>
      </c>
      <c r="J10" s="0" t="s">
        <v>55</v>
      </c>
      <c r="K10" s="0" t="s">
        <v>56</v>
      </c>
      <c r="L10" s="0" t="s">
        <v>55</v>
      </c>
      <c r="M10" s="0" t="s">
        <v>56</v>
      </c>
    </row>
    <row r="11" customFormat="false" ht="12.75" hidden="false" customHeight="false" outlineLevel="0" collapsed="false">
      <c r="D11" s="20" t="s">
        <v>18</v>
      </c>
      <c r="E11" s="20" t="s">
        <v>18</v>
      </c>
      <c r="F11" s="19" t="s">
        <v>14</v>
      </c>
      <c r="G11" s="19" t="s">
        <v>14</v>
      </c>
      <c r="H11" s="19" t="s">
        <v>15</v>
      </c>
      <c r="I11" s="19" t="s">
        <v>15</v>
      </c>
      <c r="J11" s="19" t="s">
        <v>16</v>
      </c>
      <c r="K11" s="19" t="s">
        <v>16</v>
      </c>
      <c r="L11" s="19" t="s">
        <v>17</v>
      </c>
      <c r="M11" s="19" t="s">
        <v>17</v>
      </c>
    </row>
    <row r="12" customFormat="false" ht="12.75" hidden="false" customHeight="false" outlineLevel="0" collapsed="false">
      <c r="D12" s="25" t="s">
        <v>27</v>
      </c>
      <c r="E12" s="25" t="s">
        <v>27</v>
      </c>
      <c r="F12" s="24" t="s">
        <v>24</v>
      </c>
      <c r="G12" s="24" t="s">
        <v>24</v>
      </c>
      <c r="H12" s="24" t="s">
        <v>25</v>
      </c>
      <c r="I12" s="24" t="s">
        <v>25</v>
      </c>
      <c r="J12" s="24" t="s">
        <v>26</v>
      </c>
      <c r="K12" s="24" t="s">
        <v>26</v>
      </c>
      <c r="L12" s="24" t="s">
        <v>26</v>
      </c>
      <c r="M12" s="24" t="s">
        <v>26</v>
      </c>
    </row>
    <row r="13" customFormat="false" ht="12.75" hidden="false" customHeight="false" outlineLevel="0" collapsed="false">
      <c r="D13" s="0" t="n">
        <f aca="false">'Attachment 1B'!G22</f>
        <v>207.526304282468</v>
      </c>
      <c r="E13" s="0" t="s">
        <v>112</v>
      </c>
      <c r="F13" s="0" t="n">
        <f aca="false">'Attachment 1B'!H22</f>
        <v>2549.6575308642</v>
      </c>
      <c r="G13" s="0" t="s">
        <v>113</v>
      </c>
      <c r="H13" s="0" t="n">
        <f aca="false">'Attachment 1B'!I22</f>
        <v>4179.53639775753</v>
      </c>
      <c r="I13" s="0" t="s">
        <v>114</v>
      </c>
      <c r="J13" s="0" t="n">
        <f aca="false">'Attachment 1B'!J22</f>
        <v>1639.30228464</v>
      </c>
      <c r="K13" s="0" t="s">
        <v>115</v>
      </c>
      <c r="L13" s="0" t="n">
        <f aca="false">'Attachment 1B'!K22</f>
        <v>1166.26228464</v>
      </c>
      <c r="M13" s="0" t="s">
        <v>116</v>
      </c>
    </row>
    <row r="14" customFormat="false" ht="12.75" hidden="false" customHeight="false" outlineLevel="0" collapsed="false">
      <c r="D14" s="0" t="n">
        <f aca="false">'Attachment 1B'!G23</f>
        <v>112.116712964415</v>
      </c>
      <c r="E14" s="0" t="s">
        <v>117</v>
      </c>
      <c r="F14" s="0" t="n">
        <f aca="false">'Attachment 1B'!H23</f>
        <v>2287.34650623313</v>
      </c>
      <c r="G14" s="0" t="s">
        <v>118</v>
      </c>
      <c r="H14" s="0" t="n">
        <f aca="false">'Attachment 1B'!I23</f>
        <v>1838.96377378808</v>
      </c>
      <c r="I14" s="0" t="s">
        <v>119</v>
      </c>
      <c r="J14" s="0" t="n">
        <f aca="false">'Attachment 1B'!J23</f>
        <v>1648.48136304</v>
      </c>
      <c r="K14" s="0" t="s">
        <v>120</v>
      </c>
      <c r="L14" s="0" t="n">
        <f aca="false">'Attachment 1B'!K23</f>
        <v>1175.44136304</v>
      </c>
      <c r="M14" s="0" t="s">
        <v>121</v>
      </c>
    </row>
    <row r="15" customFormat="false" ht="12.75" hidden="false" customHeight="false" outlineLevel="0" collapsed="false">
      <c r="D15" s="0" t="n">
        <f aca="false">'Attachment 1B'!G24</f>
        <v>44.3172715498547</v>
      </c>
      <c r="E15" s="0" t="s">
        <v>122</v>
      </c>
      <c r="F15" s="0" t="n">
        <f aca="false">'Attachment 1B'!H24</f>
        <v>2159.86875171468</v>
      </c>
      <c r="G15" s="0" t="s">
        <v>123</v>
      </c>
      <c r="H15" s="0" t="n">
        <f aca="false">'Attachment 1B'!I24</f>
        <v>461.402277226965</v>
      </c>
      <c r="I15" s="0" t="s">
        <v>124</v>
      </c>
      <c r="J15" s="0" t="n">
        <f aca="false">'Attachment 1B'!J24</f>
        <v>1656.32182584</v>
      </c>
      <c r="K15" s="0" t="s">
        <v>125</v>
      </c>
      <c r="L15" s="0" t="n">
        <f aca="false">'Attachment 1B'!K24</f>
        <v>1183.28182584</v>
      </c>
      <c r="M15" s="0" t="s">
        <v>126</v>
      </c>
    </row>
    <row r="16" customFormat="false" ht="12.75" hidden="false" customHeight="false" outlineLevel="0" collapsed="false">
      <c r="D16" s="0" t="n">
        <f aca="false">'Attachment 1B'!G25</f>
        <v>47.253332074198</v>
      </c>
      <c r="E16" s="0" t="s">
        <v>127</v>
      </c>
      <c r="F16" s="0" t="n">
        <f aca="false">'Attachment 1B'!H25</f>
        <v>2001.01856038589</v>
      </c>
      <c r="G16" s="0" t="s">
        <v>128</v>
      </c>
      <c r="H16" s="0" t="n">
        <f aca="false">'Attachment 1B'!I25</f>
        <v>485.346981468476</v>
      </c>
      <c r="I16" s="0" t="s">
        <v>129</v>
      </c>
      <c r="J16" s="0" t="n">
        <f aca="false">'Attachment 1B'!J25</f>
        <v>1667.79567384</v>
      </c>
      <c r="K16" s="0" t="s">
        <v>130</v>
      </c>
      <c r="L16" s="0" t="n">
        <f aca="false">'Attachment 1B'!K25</f>
        <v>1194.75567384</v>
      </c>
      <c r="M16" s="0" t="s">
        <v>131</v>
      </c>
    </row>
    <row r="17" customFormat="false" ht="12.75" hidden="false" customHeight="false" outlineLevel="0" collapsed="false">
      <c r="D17" s="0" t="n">
        <f aca="false">'Attachment 1B'!G26</f>
        <v>47.6373041221063</v>
      </c>
      <c r="E17" s="0" t="s">
        <v>132</v>
      </c>
      <c r="F17" s="0" t="n">
        <f aca="false">'Attachment 1B'!H26</f>
        <v>2149.75800344595</v>
      </c>
      <c r="G17" s="0" t="s">
        <v>133</v>
      </c>
      <c r="H17" s="0" t="n">
        <f aca="false">'Attachment 1B'!I26</f>
        <v>519.298289635094</v>
      </c>
      <c r="I17" s="0" t="s">
        <v>134</v>
      </c>
      <c r="J17" s="0" t="n">
        <f aca="false">'Attachment 1B'!J26</f>
        <v>1677.54844464</v>
      </c>
      <c r="K17" s="0" t="s">
        <v>135</v>
      </c>
      <c r="L17" s="0" t="n">
        <f aca="false">'Attachment 1B'!K26</f>
        <v>1204.50844464</v>
      </c>
      <c r="M17" s="0" t="s">
        <v>136</v>
      </c>
    </row>
    <row r="21" customFormat="false" ht="12.75" hidden="false" customHeight="false" outlineLevel="0" collapsed="false">
      <c r="D21" s="0" t="s">
        <v>82</v>
      </c>
    </row>
    <row r="22" customFormat="false" ht="12.75" hidden="false" customHeight="false" outlineLevel="0" collapsed="false">
      <c r="D22" s="0" t="s">
        <v>55</v>
      </c>
      <c r="E22" s="0" t="s">
        <v>56</v>
      </c>
      <c r="F22" s="0" t="s">
        <v>55</v>
      </c>
      <c r="G22" s="0" t="s">
        <v>56</v>
      </c>
      <c r="H22" s="0" t="s">
        <v>55</v>
      </c>
      <c r="I22" s="0" t="s">
        <v>56</v>
      </c>
      <c r="J22" s="0" t="s">
        <v>55</v>
      </c>
      <c r="K22" s="0" t="s">
        <v>56</v>
      </c>
      <c r="L22" s="0" t="s">
        <v>55</v>
      </c>
      <c r="M22" s="0" t="s">
        <v>56</v>
      </c>
    </row>
    <row r="23" customFormat="false" ht="12.75" hidden="false" customHeight="false" outlineLevel="0" collapsed="false">
      <c r="D23" s="20" t="s">
        <v>18</v>
      </c>
      <c r="E23" s="20" t="s">
        <v>18</v>
      </c>
      <c r="F23" s="19" t="s">
        <v>14</v>
      </c>
      <c r="G23" s="19" t="s">
        <v>14</v>
      </c>
      <c r="H23" s="19" t="s">
        <v>15</v>
      </c>
      <c r="I23" s="19" t="s">
        <v>15</v>
      </c>
      <c r="J23" s="19" t="s">
        <v>16</v>
      </c>
      <c r="K23" s="19" t="s">
        <v>16</v>
      </c>
      <c r="L23" s="19" t="s">
        <v>17</v>
      </c>
      <c r="M23" s="19" t="s">
        <v>17</v>
      </c>
    </row>
    <row r="24" customFormat="false" ht="12.75" hidden="false" customHeight="false" outlineLevel="0" collapsed="false">
      <c r="D24" s="25" t="s">
        <v>27</v>
      </c>
      <c r="E24" s="25" t="s">
        <v>27</v>
      </c>
      <c r="F24" s="24" t="s">
        <v>24</v>
      </c>
      <c r="G24" s="24" t="s">
        <v>24</v>
      </c>
      <c r="H24" s="24" t="s">
        <v>25</v>
      </c>
      <c r="I24" s="24" t="s">
        <v>25</v>
      </c>
      <c r="J24" s="24" t="s">
        <v>26</v>
      </c>
      <c r="K24" s="24" t="s">
        <v>26</v>
      </c>
      <c r="L24" s="24" t="s">
        <v>26</v>
      </c>
      <c r="M24" s="24" t="s">
        <v>26</v>
      </c>
    </row>
    <row r="25" customFormat="false" ht="12.75" hidden="false" customHeight="false" outlineLevel="0" collapsed="false">
      <c r="D25" s="0" t="n">
        <f aca="false">'Attachment 1B'!G34</f>
        <v>207.526304282468</v>
      </c>
      <c r="E25" s="0" t="s">
        <v>137</v>
      </c>
      <c r="F25" s="0" t="n">
        <f aca="false">'Attachment 1B'!H34</f>
        <v>1006</v>
      </c>
      <c r="G25" s="0" t="s">
        <v>138</v>
      </c>
      <c r="H25" s="0" t="n">
        <f aca="false">'Attachment 1B'!I34</f>
        <v>1626</v>
      </c>
      <c r="I25" s="0" t="s">
        <v>139</v>
      </c>
      <c r="J25" s="0" t="n">
        <f aca="false">'Attachment 1B'!J34</f>
        <v>1348.9</v>
      </c>
      <c r="K25" s="0" t="s">
        <v>140</v>
      </c>
      <c r="L25" s="0" t="n">
        <f aca="false">'Attachment 1B'!K34</f>
        <v>875.9</v>
      </c>
      <c r="M25" s="0" t="s">
        <v>141</v>
      </c>
    </row>
    <row r="26" customFormat="false" ht="12.75" hidden="false" customHeight="false" outlineLevel="0" collapsed="false">
      <c r="D26" s="0" t="n">
        <f aca="false">'Attachment 1B'!G35</f>
        <v>112.116712964415</v>
      </c>
      <c r="E26" s="0" t="s">
        <v>142</v>
      </c>
      <c r="F26" s="0" t="n">
        <f aca="false">'Attachment 1B'!H35</f>
        <v>744</v>
      </c>
      <c r="G26" s="0" t="s">
        <v>143</v>
      </c>
      <c r="H26" s="0" t="n">
        <f aca="false">'Attachment 1B'!I35</f>
        <v>585</v>
      </c>
      <c r="I26" s="0" t="s">
        <v>144</v>
      </c>
      <c r="J26" s="0" t="n">
        <f aca="false">'Attachment 1B'!J35</f>
        <v>1358.1</v>
      </c>
      <c r="K26" s="0" t="s">
        <v>145</v>
      </c>
      <c r="L26" s="0" t="n">
        <f aca="false">'Attachment 1B'!K35</f>
        <v>885</v>
      </c>
      <c r="M26" s="0" t="s">
        <v>146</v>
      </c>
    </row>
    <row r="27" customFormat="false" ht="12.75" hidden="false" customHeight="false" outlineLevel="0" collapsed="false">
      <c r="D27" s="0" t="n">
        <f aca="false">'Attachment 1B'!G36</f>
        <v>44.3172715498547</v>
      </c>
      <c r="E27" s="0" t="s">
        <v>147</v>
      </c>
      <c r="F27" s="0" t="n">
        <f aca="false">'Attachment 1B'!H36</f>
        <v>616</v>
      </c>
      <c r="G27" s="0" t="s">
        <v>148</v>
      </c>
      <c r="H27" s="0" t="n">
        <f aca="false">'Attachment 1B'!I36</f>
        <v>129</v>
      </c>
      <c r="I27" s="0" t="s">
        <v>149</v>
      </c>
      <c r="J27" s="0" t="n">
        <f aca="false">'Attachment 1B'!J36</f>
        <v>1365.9</v>
      </c>
      <c r="K27" s="0" t="s">
        <v>150</v>
      </c>
      <c r="L27" s="0" t="n">
        <f aca="false">'Attachment 1B'!K36</f>
        <v>892.9</v>
      </c>
      <c r="M27" s="0" t="s">
        <v>151</v>
      </c>
    </row>
    <row r="28" customFormat="false" ht="12.75" hidden="false" customHeight="false" outlineLevel="0" collapsed="false">
      <c r="D28" s="0" t="n">
        <f aca="false">'Attachment 1B'!G37</f>
        <v>47.253332074198</v>
      </c>
      <c r="E28" s="0" t="s">
        <v>152</v>
      </c>
      <c r="F28" s="0" t="n">
        <f aca="false">'Attachment 1B'!H37</f>
        <v>458</v>
      </c>
      <c r="G28" s="0" t="s">
        <v>153</v>
      </c>
      <c r="H28" s="0" t="n">
        <f aca="false">'Attachment 1B'!I37</f>
        <v>105</v>
      </c>
      <c r="I28" s="0" t="s">
        <v>154</v>
      </c>
      <c r="J28" s="0" t="n">
        <f aca="false">'Attachment 1B'!J37</f>
        <v>1377.4</v>
      </c>
      <c r="K28" s="0" t="s">
        <v>155</v>
      </c>
      <c r="L28" s="0" t="n">
        <f aca="false">'Attachment 1B'!K37</f>
        <v>904.4</v>
      </c>
      <c r="M28" s="0" t="s">
        <v>156</v>
      </c>
    </row>
    <row r="29" customFormat="false" ht="12.75" hidden="false" customHeight="false" outlineLevel="0" collapsed="false">
      <c r="D29" s="0" t="n">
        <f aca="false">'Attachment 1B'!G38</f>
        <v>47.6373041221063</v>
      </c>
      <c r="E29" s="0" t="s">
        <v>157</v>
      </c>
      <c r="F29" s="0" t="n">
        <f aca="false">'Attachment 1B'!H38</f>
        <v>609</v>
      </c>
      <c r="G29" s="0" t="s">
        <v>158</v>
      </c>
      <c r="H29" s="0" t="n">
        <f aca="false">'Attachment 1B'!I38</f>
        <v>146</v>
      </c>
      <c r="I29" s="0" t="s">
        <v>159</v>
      </c>
      <c r="J29" s="0" t="n">
        <f aca="false">'Attachment 1B'!J38</f>
        <v>1387.2</v>
      </c>
      <c r="K29" s="0" t="s">
        <v>160</v>
      </c>
      <c r="L29" s="0" t="n">
        <f aca="false">'Attachment 1B'!K38</f>
        <v>914.1</v>
      </c>
      <c r="M29" s="0" t="s">
        <v>161</v>
      </c>
    </row>
    <row r="32" customFormat="false" ht="12.75" hidden="false" customHeight="false" outlineLevel="0" collapsed="false">
      <c r="D32" s="0" t="s">
        <v>82</v>
      </c>
    </row>
    <row r="33" customFormat="false" ht="12.75" hidden="false" customHeight="false" outlineLevel="0" collapsed="false">
      <c r="D33" s="0" t="s">
        <v>55</v>
      </c>
      <c r="E33" s="0" t="s">
        <v>56</v>
      </c>
      <c r="F33" s="0" t="s">
        <v>55</v>
      </c>
      <c r="G33" s="0" t="s">
        <v>56</v>
      </c>
      <c r="H33" s="0" t="s">
        <v>55</v>
      </c>
      <c r="I33" s="0" t="s">
        <v>56</v>
      </c>
      <c r="J33" s="0" t="s">
        <v>55</v>
      </c>
      <c r="K33" s="0" t="s">
        <v>56</v>
      </c>
      <c r="L33" s="0" t="s">
        <v>55</v>
      </c>
      <c r="M33" s="0" t="s">
        <v>56</v>
      </c>
    </row>
    <row r="34" customFormat="false" ht="12.75" hidden="false" customHeight="false" outlineLevel="0" collapsed="false">
      <c r="D34" s="20" t="s">
        <v>18</v>
      </c>
      <c r="E34" s="20" t="s">
        <v>18</v>
      </c>
      <c r="F34" s="19" t="s">
        <v>14</v>
      </c>
      <c r="G34" s="19" t="s">
        <v>14</v>
      </c>
      <c r="H34" s="19" t="s">
        <v>15</v>
      </c>
      <c r="I34" s="19" t="s">
        <v>15</v>
      </c>
      <c r="J34" s="19" t="s">
        <v>16</v>
      </c>
      <c r="K34" s="19" t="s">
        <v>16</v>
      </c>
      <c r="L34" s="19" t="s">
        <v>17</v>
      </c>
      <c r="M34" s="19" t="s">
        <v>17</v>
      </c>
    </row>
    <row r="35" customFormat="false" ht="12.75" hidden="false" customHeight="false" outlineLevel="0" collapsed="false">
      <c r="D35" s="25" t="s">
        <v>27</v>
      </c>
      <c r="E35" s="25" t="s">
        <v>27</v>
      </c>
      <c r="F35" s="24" t="s">
        <v>24</v>
      </c>
      <c r="G35" s="24" t="s">
        <v>24</v>
      </c>
      <c r="H35" s="24" t="s">
        <v>25</v>
      </c>
      <c r="I35" s="24" t="s">
        <v>25</v>
      </c>
      <c r="J35" s="24" t="s">
        <v>26</v>
      </c>
      <c r="K35" s="24" t="s">
        <v>26</v>
      </c>
      <c r="L35" s="24" t="s">
        <v>26</v>
      </c>
      <c r="M35" s="24" t="s">
        <v>26</v>
      </c>
    </row>
    <row r="36" customFormat="false" ht="12.75" hidden="false" customHeight="false" outlineLevel="0" collapsed="false">
      <c r="D36" s="0" t="n">
        <f aca="false">'Attachment 1B'!G59</f>
        <v>207.526304282468</v>
      </c>
      <c r="E36" s="0" t="s">
        <v>137</v>
      </c>
      <c r="F36" s="0" t="n">
        <f aca="false">'Attachment 1B'!H59</f>
        <v>2549.6575308642</v>
      </c>
      <c r="G36" s="0" t="s">
        <v>138</v>
      </c>
      <c r="H36" s="0" t="n">
        <f aca="false">'Attachment 1B'!I59</f>
        <v>4179.53639775753</v>
      </c>
      <c r="I36" s="0" t="s">
        <v>139</v>
      </c>
      <c r="J36" s="0" t="n">
        <f aca="false">'Attachment 1B'!J59</f>
        <v>1954.35811781155</v>
      </c>
      <c r="K36" s="0" t="s">
        <v>140</v>
      </c>
      <c r="L36" s="0" t="n">
        <f aca="false">'Attachment 1B'!K59</f>
        <v>1481.31811781155</v>
      </c>
      <c r="M36" s="0" t="s">
        <v>141</v>
      </c>
    </row>
    <row r="37" customFormat="false" ht="12.75" hidden="false" customHeight="false" outlineLevel="0" collapsed="false">
      <c r="D37" s="0" t="n">
        <f aca="false">'Attachment 1B'!G60</f>
        <v>112.116712964415</v>
      </c>
      <c r="E37" s="0" t="s">
        <v>142</v>
      </c>
      <c r="F37" s="0" t="n">
        <f aca="false">'Attachment 1B'!H60</f>
        <v>2287.34650623313</v>
      </c>
      <c r="G37" s="0" t="s">
        <v>143</v>
      </c>
      <c r="H37" s="0" t="n">
        <f aca="false">'Attachment 1B'!I60</f>
        <v>1838.96377378808</v>
      </c>
      <c r="I37" s="0" t="s">
        <v>144</v>
      </c>
      <c r="J37" s="0" t="n">
        <f aca="false">'Attachment 1B'!J60</f>
        <v>1954.35811781155</v>
      </c>
      <c r="K37" s="0" t="s">
        <v>145</v>
      </c>
      <c r="L37" s="0" t="n">
        <f aca="false">'Attachment 1B'!K60</f>
        <v>1481.31811781155</v>
      </c>
      <c r="M37" s="0" t="s">
        <v>146</v>
      </c>
    </row>
    <row r="38" customFormat="false" ht="12.75" hidden="false" customHeight="false" outlineLevel="0" collapsed="false">
      <c r="D38" s="0" t="n">
        <f aca="false">'Attachment 1B'!G61</f>
        <v>44.3172715498547</v>
      </c>
      <c r="E38" s="0" t="s">
        <v>147</v>
      </c>
      <c r="F38" s="0" t="n">
        <f aca="false">'Attachment 1B'!H61</f>
        <v>2159.86875171468</v>
      </c>
      <c r="G38" s="0" t="s">
        <v>148</v>
      </c>
      <c r="H38" s="0" t="n">
        <f aca="false">'Attachment 1B'!I61</f>
        <v>461.402277226965</v>
      </c>
      <c r="I38" s="0" t="s">
        <v>149</v>
      </c>
      <c r="J38" s="0" t="n">
        <f aca="false">'Attachment 1B'!J61</f>
        <v>1954.35811781155</v>
      </c>
      <c r="K38" s="0" t="s">
        <v>150</v>
      </c>
      <c r="L38" s="0" t="n">
        <f aca="false">'Attachment 1B'!K61</f>
        <v>1481.31811781155</v>
      </c>
      <c r="M38" s="0" t="s">
        <v>151</v>
      </c>
    </row>
    <row r="39" customFormat="false" ht="12.75" hidden="false" customHeight="false" outlineLevel="0" collapsed="false">
      <c r="D39" s="0" t="n">
        <f aca="false">'Attachment 1B'!G62</f>
        <v>47.253332074198</v>
      </c>
      <c r="E39" s="0" t="s">
        <v>152</v>
      </c>
      <c r="F39" s="0" t="n">
        <f aca="false">'Attachment 1B'!H62</f>
        <v>2001.01856038589</v>
      </c>
      <c r="G39" s="0" t="s">
        <v>153</v>
      </c>
      <c r="H39" s="0" t="n">
        <f aca="false">'Attachment 1B'!I62</f>
        <v>485.346981468476</v>
      </c>
      <c r="I39" s="0" t="s">
        <v>154</v>
      </c>
      <c r="J39" s="0" t="n">
        <f aca="false">'Attachment 1B'!J62</f>
        <v>1954.35811781155</v>
      </c>
      <c r="K39" s="0" t="s">
        <v>155</v>
      </c>
      <c r="L39" s="0" t="n">
        <f aca="false">'Attachment 1B'!K62</f>
        <v>1481.31811781155</v>
      </c>
      <c r="M39" s="0" t="s">
        <v>156</v>
      </c>
    </row>
    <row r="40" customFormat="false" ht="12.75" hidden="false" customHeight="false" outlineLevel="0" collapsed="false">
      <c r="D40" s="0" t="n">
        <f aca="false">'Attachment 1B'!G63</f>
        <v>47.6373041221063</v>
      </c>
      <c r="E40" s="0" t="s">
        <v>157</v>
      </c>
      <c r="F40" s="0" t="n">
        <f aca="false">'Attachment 1B'!H63</f>
        <v>2149.75800344595</v>
      </c>
      <c r="G40" s="0" t="s">
        <v>158</v>
      </c>
      <c r="H40" s="0" t="n">
        <f aca="false">'Attachment 1B'!I63</f>
        <v>519.298289635094</v>
      </c>
      <c r="I40" s="0" t="s">
        <v>159</v>
      </c>
      <c r="J40" s="0" t="n">
        <f aca="false">'Attachment 1B'!J63</f>
        <v>1954.35811781155</v>
      </c>
      <c r="K40" s="0" t="s">
        <v>160</v>
      </c>
      <c r="L40" s="0" t="n">
        <f aca="false">'Attachment 1B'!K63</f>
        <v>1481.31811781155</v>
      </c>
      <c r="M40" s="0" t="s">
        <v>161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Q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9.7"/>
    <col collapsed="false" customWidth="true" hidden="false" outlineLevel="0" max="15" min="15" style="0" width="11.85"/>
  </cols>
  <sheetData>
    <row r="2" customFormat="false" ht="12.75" hidden="false" customHeight="false" outlineLevel="0" collapsed="false">
      <c r="B2" s="1"/>
      <c r="C2" s="1"/>
      <c r="D2" s="1"/>
      <c r="E2" s="1"/>
      <c r="F2" s="1"/>
      <c r="H2" s="2" t="s">
        <v>0</v>
      </c>
      <c r="I2" s="2"/>
      <c r="J2" s="2"/>
      <c r="K2" s="2"/>
      <c r="L2" s="3"/>
      <c r="M2" s="3"/>
      <c r="N2" s="3"/>
      <c r="O2" s="3"/>
      <c r="P2" s="3"/>
      <c r="Q2" s="3"/>
    </row>
    <row r="3" customFormat="false" ht="12.75" hidden="false" customHeight="false" outlineLevel="0" collapsed="false">
      <c r="B3" s="4"/>
      <c r="C3" s="4"/>
      <c r="D3" s="4"/>
      <c r="E3" s="4"/>
      <c r="F3" s="4"/>
      <c r="H3" s="5" t="s">
        <v>1</v>
      </c>
      <c r="I3" s="0" t="n">
        <f aca="false">4343+1611-46-67-2000</f>
        <v>3841</v>
      </c>
      <c r="J3" s="0" t="n">
        <v>21.83</v>
      </c>
      <c r="K3" s="4" t="n">
        <f aca="false">I3*J3*8760/1000000</f>
        <v>734.5175028</v>
      </c>
      <c r="L3" s="4"/>
      <c r="M3" s="4"/>
      <c r="N3" s="4"/>
      <c r="O3" s="4"/>
      <c r="P3" s="4"/>
      <c r="Q3" s="4"/>
    </row>
    <row r="4" customFormat="false" ht="12.75" hidden="false" customHeight="false" outlineLevel="0" collapsed="false">
      <c r="B4" s="4"/>
      <c r="C4" s="4"/>
      <c r="D4" s="4"/>
      <c r="E4" s="6"/>
      <c r="F4" s="4"/>
      <c r="H4" s="5" t="s">
        <v>2</v>
      </c>
      <c r="I4" s="7" t="n">
        <v>1486</v>
      </c>
      <c r="J4" s="0" t="n">
        <v>23</v>
      </c>
      <c r="K4" s="4" t="n">
        <f aca="false">I4*J4*8760/1000000</f>
        <v>299.39928</v>
      </c>
      <c r="L4" s="4"/>
      <c r="M4" s="4"/>
      <c r="N4" s="4"/>
      <c r="O4" s="4"/>
      <c r="P4" s="4"/>
      <c r="Q4" s="4"/>
    </row>
    <row r="5" customFormat="false" ht="12.75" hidden="false" customHeight="false" outlineLevel="0" collapsed="false">
      <c r="B5" s="4"/>
      <c r="C5" s="4"/>
      <c r="D5" s="4"/>
      <c r="E5" s="4"/>
      <c r="F5" s="4"/>
      <c r="H5" s="5" t="s">
        <v>3</v>
      </c>
      <c r="I5" s="0" t="n">
        <v>1000</v>
      </c>
      <c r="J5" s="0" t="n">
        <v>19.26</v>
      </c>
      <c r="K5" s="4" t="n">
        <f aca="false">I5*J5*8760/1000000</f>
        <v>168.7176</v>
      </c>
      <c r="L5" s="4"/>
      <c r="M5" s="4"/>
      <c r="N5" s="4"/>
      <c r="O5" s="4"/>
      <c r="P5" s="4"/>
      <c r="Q5" s="4"/>
    </row>
    <row r="6" customFormat="false" ht="12.75" hidden="false" customHeight="false" outlineLevel="0" collapsed="false">
      <c r="B6" s="4"/>
      <c r="C6" s="4"/>
      <c r="D6" s="4"/>
      <c r="E6" s="4"/>
      <c r="F6" s="4"/>
      <c r="H6" s="5" t="s">
        <v>4</v>
      </c>
      <c r="I6" s="0" t="n">
        <v>2000</v>
      </c>
      <c r="J6" s="0" t="n">
        <v>27</v>
      </c>
      <c r="K6" s="4" t="n">
        <f aca="false">I6*J6*8760/1000000</f>
        <v>473.04</v>
      </c>
      <c r="L6" s="4"/>
      <c r="M6" s="4"/>
      <c r="N6" s="4"/>
      <c r="O6" s="4"/>
      <c r="P6" s="4"/>
      <c r="Q6" s="4"/>
    </row>
    <row r="7" customFormat="false" ht="12.75" hidden="false" customHeight="false" outlineLevel="0" collapsed="false">
      <c r="B7" s="4"/>
      <c r="C7" s="4"/>
      <c r="D7" s="4"/>
      <c r="E7" s="8"/>
      <c r="F7" s="4"/>
      <c r="H7" s="5" t="s">
        <v>5</v>
      </c>
      <c r="I7" s="0" t="n">
        <f aca="false">SUM(I3:I6)</f>
        <v>8327</v>
      </c>
      <c r="K7" s="4" t="n">
        <f aca="false">SUM(K3:K6)</f>
        <v>1675.6743828</v>
      </c>
      <c r="L7" s="4"/>
      <c r="M7" s="4"/>
      <c r="N7" s="4"/>
      <c r="O7" s="4"/>
      <c r="P7" s="4"/>
      <c r="Q7" s="4"/>
    </row>
    <row r="8" customFormat="false" ht="12.75" hidden="false" customHeight="false" outlineLevel="0" collapsed="false">
      <c r="B8" s="4"/>
      <c r="C8" s="4"/>
      <c r="D8" s="4"/>
      <c r="E8" s="4"/>
      <c r="F8" s="4"/>
      <c r="H8" s="5"/>
      <c r="I8" s="9"/>
      <c r="J8" s="10" t="s">
        <v>6</v>
      </c>
      <c r="K8" s="4" t="n">
        <f aca="false">K7</f>
        <v>1675.6743828</v>
      </c>
      <c r="L8" s="4"/>
      <c r="M8" s="4"/>
      <c r="N8" s="4"/>
      <c r="O8" s="4"/>
      <c r="P8" s="4"/>
      <c r="Q8" s="4"/>
    </row>
    <row r="9" customFormat="false" ht="12.75" hidden="false" customHeight="false" outlineLevel="0" collapsed="false">
      <c r="B9" s="4"/>
      <c r="C9" s="4"/>
      <c r="D9" s="4"/>
      <c r="E9" s="4"/>
      <c r="F9" s="4"/>
      <c r="J9" s="10" t="s">
        <v>7</v>
      </c>
      <c r="K9" s="4" t="n">
        <f aca="false">SUM(K3:K5)</f>
        <v>1202.6343828</v>
      </c>
      <c r="L9" s="4"/>
      <c r="M9" s="4"/>
      <c r="N9" s="4"/>
      <c r="O9" s="4"/>
      <c r="P9" s="4"/>
      <c r="Q9" s="4"/>
    </row>
    <row r="10" customFormat="false" ht="12.75" hidden="false" customHeight="false" outlineLevel="0" collapsed="false">
      <c r="B10" s="4"/>
      <c r="I10" s="0" t="s">
        <v>8</v>
      </c>
      <c r="K10" s="11" t="n">
        <f aca="false">K9/K8</f>
        <v>0.717701717675265</v>
      </c>
    </row>
    <row r="11" customFormat="false" ht="12.75" hidden="false" customHeight="false" outlineLevel="0" collapsed="false">
      <c r="B11" s="4"/>
      <c r="C11" s="12"/>
      <c r="D11" s="4"/>
      <c r="E11" s="12"/>
      <c r="F11" s="12"/>
      <c r="I11" s="0" t="s">
        <v>9</v>
      </c>
      <c r="K11" s="12" t="n">
        <f aca="false">K7/I7/0.876</f>
        <v>0.229719022457067</v>
      </c>
      <c r="L11" s="12"/>
      <c r="M11" s="12"/>
      <c r="N11" s="12"/>
      <c r="O11" s="12"/>
      <c r="P11" s="12"/>
      <c r="Q11" s="12"/>
    </row>
    <row r="12" customFormat="false" ht="12.75" hidden="false" customHeight="false" outlineLevel="0" collapsed="false">
      <c r="B12" s="4"/>
    </row>
    <row r="13" customFormat="false" ht="20.25" hidden="false" customHeight="false" outlineLevel="0" collapsed="false">
      <c r="A13" s="13" t="s">
        <v>162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</row>
    <row r="14" customFormat="false" ht="20.25" hidden="false" customHeight="false" outlineLevel="0" collapsed="false">
      <c r="A14" s="13" t="s">
        <v>163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</row>
    <row r="15" customFormat="false" ht="20.25" hidden="false" customHeight="false" outlineLevel="0" collapsed="false">
      <c r="A15" s="14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</row>
    <row r="16" customFormat="false" ht="12.75" hidden="false" customHeight="false" outlineLevel="0" collapsed="false">
      <c r="B16" s="4"/>
    </row>
    <row r="17" customFormat="false" ht="12.75" hidden="false" customHeight="false" outlineLevel="0" collapsed="false">
      <c r="B17" s="15" t="s">
        <v>12</v>
      </c>
    </row>
    <row r="18" customFormat="false" ht="12.75" hidden="false" customHeight="false" outlineLevel="0" collapsed="false">
      <c r="B18" s="16" t="s">
        <v>164</v>
      </c>
      <c r="G18" s="17"/>
    </row>
    <row r="19" customFormat="false" ht="12.75" hidden="false" customHeight="false" outlineLevel="0" collapsed="false">
      <c r="A19" s="18"/>
      <c r="B19" s="18" t="s">
        <v>14</v>
      </c>
      <c r="C19" s="19" t="s">
        <v>15</v>
      </c>
      <c r="D19" s="19" t="s">
        <v>16</v>
      </c>
      <c r="E19" s="19" t="s">
        <v>17</v>
      </c>
      <c r="G19" s="20" t="s">
        <v>18</v>
      </c>
      <c r="H19" s="19" t="s">
        <v>14</v>
      </c>
      <c r="I19" s="19" t="s">
        <v>15</v>
      </c>
      <c r="J19" s="19" t="s">
        <v>16</v>
      </c>
      <c r="K19" s="19" t="s">
        <v>17</v>
      </c>
      <c r="L19" s="18" t="s">
        <v>19</v>
      </c>
      <c r="N19" s="20" t="s">
        <v>20</v>
      </c>
      <c r="O19" s="21" t="s">
        <v>21</v>
      </c>
      <c r="P19" s="20" t="s">
        <v>22</v>
      </c>
      <c r="Q19" s="20"/>
    </row>
    <row r="20" customFormat="false" ht="12.75" hidden="false" customHeight="false" outlineLevel="0" collapsed="false">
      <c r="A20" s="22" t="s">
        <v>23</v>
      </c>
      <c r="B20" s="23" t="s">
        <v>24</v>
      </c>
      <c r="C20" s="24" t="s">
        <v>25</v>
      </c>
      <c r="D20" s="24" t="s">
        <v>26</v>
      </c>
      <c r="E20" s="24" t="s">
        <v>26</v>
      </c>
      <c r="G20" s="25" t="s">
        <v>27</v>
      </c>
      <c r="H20" s="24" t="s">
        <v>24</v>
      </c>
      <c r="I20" s="24" t="s">
        <v>25</v>
      </c>
      <c r="J20" s="24" t="s">
        <v>26</v>
      </c>
      <c r="K20" s="24" t="s">
        <v>26</v>
      </c>
      <c r="L20" s="23" t="s">
        <v>28</v>
      </c>
      <c r="N20" s="25" t="s">
        <v>29</v>
      </c>
      <c r="O20" s="26" t="s">
        <v>30</v>
      </c>
      <c r="P20" s="26" t="s">
        <v>31</v>
      </c>
      <c r="Q20" s="27" t="s">
        <v>32</v>
      </c>
    </row>
    <row r="21" customFormat="false" ht="12.75" hidden="false" customHeight="false" outlineLevel="0" collapsed="false">
      <c r="A21" s="28"/>
      <c r="B21" s="29" t="s">
        <v>33</v>
      </c>
      <c r="C21" s="30" t="s">
        <v>34</v>
      </c>
      <c r="D21" s="30" t="s">
        <v>34</v>
      </c>
      <c r="E21" s="30" t="s">
        <v>34</v>
      </c>
      <c r="F21" s="1"/>
      <c r="G21" s="29" t="s">
        <v>35</v>
      </c>
      <c r="H21" s="30" t="s">
        <v>33</v>
      </c>
      <c r="I21" s="30" t="s">
        <v>34</v>
      </c>
      <c r="J21" s="30" t="s">
        <v>34</v>
      </c>
      <c r="K21" s="30" t="s">
        <v>34</v>
      </c>
      <c r="L21" s="28"/>
      <c r="N21" s="29"/>
      <c r="O21" s="31" t="s">
        <v>35</v>
      </c>
      <c r="P21" s="31" t="s">
        <v>35</v>
      </c>
      <c r="Q21" s="32" t="s">
        <v>35</v>
      </c>
    </row>
    <row r="22" customFormat="false" ht="12.75" hidden="false" customHeight="false" outlineLevel="0" collapsed="false">
      <c r="A22" s="33" t="n">
        <v>1</v>
      </c>
      <c r="B22" s="34" t="n">
        <v>2549.6575308642</v>
      </c>
      <c r="C22" s="35" t="n">
        <v>6497.13639775753</v>
      </c>
      <c r="D22" s="35" t="n">
        <v>1639.30228464</v>
      </c>
      <c r="E22" s="35" t="n">
        <v>1166.26228464</v>
      </c>
      <c r="G22" s="36" t="n">
        <v>311.291695062613</v>
      </c>
      <c r="H22" s="35" t="n">
        <f aca="false">MAX(0,$B22+(I$7-8327))</f>
        <v>2549.6575308642</v>
      </c>
      <c r="I22" s="35" t="n">
        <f aca="false">C22</f>
        <v>6497.13639775753</v>
      </c>
      <c r="J22" s="35" t="n">
        <f aca="false">D22</f>
        <v>1639.30228464</v>
      </c>
      <c r="K22" s="35" t="n">
        <f aca="false">E22</f>
        <v>1166.26228464</v>
      </c>
      <c r="L22" s="37" t="n">
        <f aca="false">I22/J22</f>
        <v>3.96335468975714</v>
      </c>
      <c r="N22" s="28" t="s">
        <v>1</v>
      </c>
      <c r="O22" s="38" t="n">
        <f aca="false">J3</f>
        <v>21.83</v>
      </c>
      <c r="P22" s="38" t="n">
        <f aca="false">ROUND(O22*(1+L$22),2)</f>
        <v>108.35</v>
      </c>
      <c r="Q22" s="39" t="n">
        <f aca="false">ROUND(O22*(1+L$27),2)</f>
        <v>50.84</v>
      </c>
    </row>
    <row r="23" customFormat="false" ht="12.75" hidden="false" customHeight="false" outlineLevel="0" collapsed="false">
      <c r="A23" s="33" t="n">
        <v>2</v>
      </c>
      <c r="B23" s="34" t="n">
        <v>2287.34650623313</v>
      </c>
      <c r="C23" s="35" t="n">
        <v>2970.06377378808</v>
      </c>
      <c r="D23" s="35" t="n">
        <v>1648.48136304</v>
      </c>
      <c r="E23" s="35" t="n">
        <v>1175.44136304</v>
      </c>
      <c r="G23" s="36" t="n">
        <v>168.566841624131</v>
      </c>
      <c r="H23" s="35" t="n">
        <f aca="false">MAX(0,$B23+(I$7-8327))</f>
        <v>2287.34650623313</v>
      </c>
      <c r="I23" s="35" t="n">
        <f aca="false">C23</f>
        <v>2970.06377378808</v>
      </c>
      <c r="J23" s="35" t="n">
        <f aca="false">D23</f>
        <v>1648.48136304</v>
      </c>
      <c r="K23" s="35" t="n">
        <f aca="false">E23</f>
        <v>1175.44136304</v>
      </c>
      <c r="L23" s="40" t="n">
        <f aca="false">I23/J23</f>
        <v>1.80169690745604</v>
      </c>
      <c r="N23" s="28" t="s">
        <v>2</v>
      </c>
      <c r="O23" s="38" t="n">
        <f aca="false">J4</f>
        <v>23</v>
      </c>
      <c r="P23" s="38" t="n">
        <f aca="false">ROUND(O23*(1+L$22),2)</f>
        <v>114.16</v>
      </c>
      <c r="Q23" s="39" t="n">
        <f aca="false">ROUND(O23*(1+L$27),2)</f>
        <v>53.56</v>
      </c>
    </row>
    <row r="24" customFormat="false" ht="12.75" hidden="false" customHeight="false" outlineLevel="0" collapsed="false">
      <c r="A24" s="33" t="n">
        <v>3</v>
      </c>
      <c r="B24" s="34" t="n">
        <v>2159.86875171468</v>
      </c>
      <c r="C24" s="35" t="n">
        <v>461.402277226965</v>
      </c>
      <c r="D24" s="35" t="n">
        <v>1656.32182584</v>
      </c>
      <c r="E24" s="35" t="n">
        <v>1183.28182584</v>
      </c>
      <c r="G24" s="36" t="n">
        <v>44.3172715498547</v>
      </c>
      <c r="H24" s="35" t="n">
        <f aca="false">MAX(0,$B24+(I$7-8327))</f>
        <v>2159.86875171468</v>
      </c>
      <c r="I24" s="35" t="n">
        <f aca="false">C24</f>
        <v>461.402277226965</v>
      </c>
      <c r="J24" s="35" t="n">
        <f aca="false">D24</f>
        <v>1656.32182584</v>
      </c>
      <c r="K24" s="35" t="n">
        <f aca="false">E24</f>
        <v>1183.28182584</v>
      </c>
      <c r="L24" s="40" t="n">
        <f aca="false">I24/J24</f>
        <v>0.278570426368056</v>
      </c>
      <c r="N24" s="28" t="s">
        <v>3</v>
      </c>
      <c r="O24" s="38" t="n">
        <f aca="false">J5</f>
        <v>19.26</v>
      </c>
      <c r="P24" s="38" t="n">
        <f aca="false">ROUND(O24*(1+L$22),2)</f>
        <v>95.59</v>
      </c>
      <c r="Q24" s="39" t="n">
        <f aca="false">ROUND(O24*(1+L$27),2)</f>
        <v>44.85</v>
      </c>
    </row>
    <row r="25" customFormat="false" ht="12.75" hidden="false" customHeight="false" outlineLevel="0" collapsed="false">
      <c r="A25" s="33" t="n">
        <v>4</v>
      </c>
      <c r="B25" s="34" t="n">
        <v>2001.01856038589</v>
      </c>
      <c r="C25" s="35" t="n">
        <v>485.346981468476</v>
      </c>
      <c r="D25" s="35" t="n">
        <v>1667.79567384</v>
      </c>
      <c r="E25" s="35" t="n">
        <v>1194.75567384</v>
      </c>
      <c r="G25" s="36" t="n">
        <v>47.253332074198</v>
      </c>
      <c r="H25" s="35" t="n">
        <f aca="false">MAX(0,$B25+(I$7-8327))</f>
        <v>2001.01856038589</v>
      </c>
      <c r="I25" s="35" t="n">
        <f aca="false">C25</f>
        <v>485.346981468476</v>
      </c>
      <c r="J25" s="35" t="n">
        <f aca="false">D25</f>
        <v>1667.79567384</v>
      </c>
      <c r="K25" s="35" t="n">
        <f aca="false">E25</f>
        <v>1194.75567384</v>
      </c>
      <c r="L25" s="40" t="n">
        <f aca="false">I25/J25</f>
        <v>0.291011056738739</v>
      </c>
      <c r="N25" s="41" t="s">
        <v>4</v>
      </c>
      <c r="O25" s="42" t="n">
        <f aca="false">J6</f>
        <v>27</v>
      </c>
      <c r="P25" s="42" t="n">
        <f aca="false">ROUND(O25*(1+L$22),2)</f>
        <v>134.01</v>
      </c>
      <c r="Q25" s="43" t="n">
        <f aca="false">ROUND(O25*(1+L$27),2)</f>
        <v>62.88</v>
      </c>
    </row>
    <row r="26" customFormat="false" ht="12.75" hidden="false" customHeight="false" outlineLevel="0" collapsed="false">
      <c r="A26" s="44" t="n">
        <v>5</v>
      </c>
      <c r="B26" s="45" t="n">
        <v>2149.75800344595</v>
      </c>
      <c r="C26" s="46" t="n">
        <v>519.298289635094</v>
      </c>
      <c r="D26" s="46" t="n">
        <v>1677.54844464</v>
      </c>
      <c r="E26" s="46" t="n">
        <v>1204.50844464</v>
      </c>
      <c r="G26" s="47" t="n">
        <v>47.6373041221063</v>
      </c>
      <c r="H26" s="46" t="n">
        <f aca="false">MAX(0,$B26+(I$7-8327))</f>
        <v>2149.75800344595</v>
      </c>
      <c r="I26" s="46" t="n">
        <f aca="false">C26</f>
        <v>519.298289635094</v>
      </c>
      <c r="J26" s="45" t="n">
        <f aca="false">D26</f>
        <v>1677.54844464</v>
      </c>
      <c r="K26" s="46" t="n">
        <f aca="false">E26</f>
        <v>1204.50844464</v>
      </c>
      <c r="L26" s="48" t="n">
        <f aca="false">I26/J26</f>
        <v>0.309557849905512</v>
      </c>
    </row>
    <row r="27" customFormat="false" ht="12.75" hidden="false" customHeight="false" outlineLevel="0" collapsed="false">
      <c r="A27" s="49" t="s">
        <v>36</v>
      </c>
      <c r="B27" s="50" t="n">
        <f aca="false">AVERAGE(B22:B26)</f>
        <v>2229.52987052877</v>
      </c>
      <c r="C27" s="50" t="n">
        <f aca="false">AVERAGE(C22:C26)</f>
        <v>2186.64954397523</v>
      </c>
      <c r="D27" s="50" t="n">
        <f aca="false">AVERAGE(D22:D26)</f>
        <v>1657.8899184</v>
      </c>
      <c r="E27" s="51" t="n">
        <f aca="false">AVERAGE(E22:E26)</f>
        <v>1184.8499184</v>
      </c>
      <c r="G27" s="74" t="n">
        <f aca="false">AVERAGE(G22:G26)</f>
        <v>123.813288886581</v>
      </c>
      <c r="H27" s="53" t="n">
        <f aca="false">AVERAGE(H22:H26)</f>
        <v>2229.52987052877</v>
      </c>
      <c r="I27" s="54" t="n">
        <f aca="false">AVERAGE(I22:I26)</f>
        <v>2186.64954397523</v>
      </c>
      <c r="J27" s="54" t="n">
        <f aca="false">AVERAGE(J22:J26)</f>
        <v>1657.8899184</v>
      </c>
      <c r="K27" s="54" t="n">
        <f aca="false">AVERAGE(K22:K26)</f>
        <v>1184.8499184</v>
      </c>
      <c r="L27" s="55" t="n">
        <f aca="false">AVERAGE(L22:L26)</f>
        <v>1.3288381860451</v>
      </c>
    </row>
    <row r="28" customFormat="false" ht="12.75" hidden="false" customHeight="false" outlineLevel="0" collapsed="false">
      <c r="A28" s="75"/>
      <c r="B28" s="66"/>
      <c r="C28" s="66"/>
      <c r="D28" s="66"/>
      <c r="E28" s="66"/>
      <c r="G28" s="76"/>
      <c r="H28" s="58"/>
      <c r="I28" s="76"/>
      <c r="J28" s="76"/>
      <c r="K28" s="76"/>
      <c r="L28" s="77"/>
    </row>
    <row r="29" customFormat="false" ht="12.75" hidden="false" customHeight="false" outlineLevel="0" collapsed="false">
      <c r="B29" s="16" t="s">
        <v>37</v>
      </c>
    </row>
    <row r="30" customFormat="false" ht="12.75" hidden="false" customHeight="false" outlineLevel="0" collapsed="false">
      <c r="B30" s="16" t="s">
        <v>165</v>
      </c>
    </row>
    <row r="31" customFormat="false" ht="12.75" hidden="false" customHeight="false" outlineLevel="0" collapsed="false">
      <c r="A31" s="18"/>
      <c r="B31" s="18" t="s">
        <v>14</v>
      </c>
      <c r="C31" s="19" t="s">
        <v>15</v>
      </c>
      <c r="D31" s="19" t="s">
        <v>16</v>
      </c>
      <c r="E31" s="19" t="s">
        <v>17</v>
      </c>
      <c r="G31" s="20" t="s">
        <v>18</v>
      </c>
      <c r="H31" s="19" t="s">
        <v>14</v>
      </c>
      <c r="I31" s="19" t="s">
        <v>15</v>
      </c>
      <c r="J31" s="19" t="s">
        <v>16</v>
      </c>
      <c r="K31" s="19" t="s">
        <v>17</v>
      </c>
      <c r="L31" s="18" t="s">
        <v>19</v>
      </c>
      <c r="N31" s="20" t="s">
        <v>20</v>
      </c>
      <c r="O31" s="21" t="s">
        <v>21</v>
      </c>
      <c r="P31" s="20" t="s">
        <v>22</v>
      </c>
      <c r="Q31" s="20"/>
    </row>
    <row r="32" customFormat="false" ht="12.75" hidden="false" customHeight="false" outlineLevel="0" collapsed="false">
      <c r="A32" s="22" t="s">
        <v>23</v>
      </c>
      <c r="B32" s="23" t="s">
        <v>24</v>
      </c>
      <c r="C32" s="24" t="s">
        <v>25</v>
      </c>
      <c r="D32" s="24" t="s">
        <v>26</v>
      </c>
      <c r="E32" s="24" t="s">
        <v>26</v>
      </c>
      <c r="G32" s="25" t="s">
        <v>27</v>
      </c>
      <c r="H32" s="24" t="s">
        <v>24</v>
      </c>
      <c r="I32" s="24" t="s">
        <v>25</v>
      </c>
      <c r="J32" s="24" t="s">
        <v>26</v>
      </c>
      <c r="K32" s="24" t="s">
        <v>26</v>
      </c>
      <c r="L32" s="23" t="s">
        <v>28</v>
      </c>
      <c r="N32" s="25" t="s">
        <v>29</v>
      </c>
      <c r="O32" s="26" t="s">
        <v>30</v>
      </c>
      <c r="P32" s="26" t="s">
        <v>31</v>
      </c>
      <c r="Q32" s="27" t="s">
        <v>32</v>
      </c>
    </row>
    <row r="33" customFormat="false" ht="12.75" hidden="false" customHeight="false" outlineLevel="0" collapsed="false">
      <c r="A33" s="28"/>
      <c r="B33" s="30" t="s">
        <v>33</v>
      </c>
      <c r="C33" s="30" t="s">
        <v>34</v>
      </c>
      <c r="D33" s="30" t="s">
        <v>34</v>
      </c>
      <c r="E33" s="30" t="s">
        <v>34</v>
      </c>
      <c r="F33" s="1"/>
      <c r="G33" s="29" t="s">
        <v>35</v>
      </c>
      <c r="H33" s="30" t="s">
        <v>33</v>
      </c>
      <c r="I33" s="30" t="s">
        <v>34</v>
      </c>
      <c r="J33" s="30" t="s">
        <v>34</v>
      </c>
      <c r="K33" s="30" t="s">
        <v>34</v>
      </c>
      <c r="L33" s="28"/>
      <c r="N33" s="29"/>
      <c r="O33" s="31" t="s">
        <v>35</v>
      </c>
      <c r="P33" s="31" t="s">
        <v>35</v>
      </c>
      <c r="Q33" s="32" t="s">
        <v>35</v>
      </c>
    </row>
    <row r="34" customFormat="false" ht="12.75" hidden="false" customHeight="false" outlineLevel="0" collapsed="false">
      <c r="A34" s="33" t="n">
        <v>1</v>
      </c>
      <c r="B34" s="35" t="n">
        <v>1006.13005607515</v>
      </c>
      <c r="C34" s="35" t="n">
        <v>2521.13039775753</v>
      </c>
      <c r="D34" s="35" t="n">
        <v>1348.90828464</v>
      </c>
      <c r="E34" s="35" t="n">
        <v>875.86828464</v>
      </c>
      <c r="G34" s="36" t="n">
        <v>311.291695062613</v>
      </c>
      <c r="H34" s="35" t="n">
        <f aca="false">MAX(0,$B34+(I$7-8327))</f>
        <v>1006.13005607515</v>
      </c>
      <c r="I34" s="35" t="n">
        <f aca="false">C34</f>
        <v>2521.13039775753</v>
      </c>
      <c r="J34" s="35" t="n">
        <f aca="false">D34</f>
        <v>1348.90828464</v>
      </c>
      <c r="K34" s="35" t="n">
        <f aca="false">E34</f>
        <v>875.86828464</v>
      </c>
      <c r="L34" s="37" t="n">
        <f aca="false">I34/J34</f>
        <v>1.86901543008195</v>
      </c>
      <c r="N34" s="28" t="s">
        <v>1</v>
      </c>
      <c r="O34" s="38" t="n">
        <f aca="false">J3</f>
        <v>21.83</v>
      </c>
      <c r="P34" s="38" t="n">
        <f aca="false">ROUND(O34*(1+L$34),2)</f>
        <v>62.63</v>
      </c>
      <c r="Q34" s="39" t="n">
        <f aca="false">ROUND(O34*(1+L$39),2)</f>
        <v>34.21</v>
      </c>
    </row>
    <row r="35" customFormat="false" ht="12.75" hidden="false" customHeight="false" outlineLevel="0" collapsed="false">
      <c r="A35" s="33" t="n">
        <v>2</v>
      </c>
      <c r="B35" s="35" t="n">
        <v>743.819031444075</v>
      </c>
      <c r="C35" s="35" t="n">
        <v>938.157773788078</v>
      </c>
      <c r="D35" s="35" t="n">
        <v>1358.08736304</v>
      </c>
      <c r="E35" s="35" t="n">
        <v>885.04736304</v>
      </c>
      <c r="G35" s="36" t="n">
        <v>168.566841624131</v>
      </c>
      <c r="H35" s="35" t="n">
        <f aca="false">MAX(0,$B35+(I$7-8327))</f>
        <v>743.819031444075</v>
      </c>
      <c r="I35" s="35" t="n">
        <f aca="false">C35</f>
        <v>938.157773788078</v>
      </c>
      <c r="J35" s="35" t="n">
        <f aca="false">D35</f>
        <v>1358.08736304</v>
      </c>
      <c r="K35" s="35" t="n">
        <f aca="false">E35</f>
        <v>885.04736304</v>
      </c>
      <c r="L35" s="40" t="n">
        <f aca="false">I35/J35</f>
        <v>0.69079339026325</v>
      </c>
      <c r="N35" s="28" t="s">
        <v>2</v>
      </c>
      <c r="O35" s="38" t="n">
        <f aca="false">J4</f>
        <v>23</v>
      </c>
      <c r="P35" s="38" t="n">
        <f aca="false">ROUND(O35*(1+L$34),2)</f>
        <v>65.99</v>
      </c>
      <c r="Q35" s="39" t="n">
        <f aca="false">ROUND(O35*(1+L$39),2)</f>
        <v>36.04</v>
      </c>
    </row>
    <row r="36" customFormat="false" ht="12.75" hidden="false" customHeight="false" outlineLevel="0" collapsed="false">
      <c r="A36" s="33" t="n">
        <v>3</v>
      </c>
      <c r="B36" s="35" t="n">
        <v>616.341276925626</v>
      </c>
      <c r="C36" s="35" t="n">
        <v>128.591877226965</v>
      </c>
      <c r="D36" s="35" t="n">
        <v>1365.92782584</v>
      </c>
      <c r="E36" s="35" t="n">
        <v>892.88782584</v>
      </c>
      <c r="G36" s="36" t="n">
        <v>44.3172715498547</v>
      </c>
      <c r="H36" s="35" t="n">
        <f aca="false">MAX(0,$B36+(I$7-8327))</f>
        <v>616.341276925626</v>
      </c>
      <c r="I36" s="35" t="n">
        <f aca="false">C36</f>
        <v>128.591877226965</v>
      </c>
      <c r="J36" s="35" t="n">
        <f aca="false">D36</f>
        <v>1365.92782584</v>
      </c>
      <c r="K36" s="35" t="n">
        <f aca="false">E36</f>
        <v>892.88782584</v>
      </c>
      <c r="L36" s="40" t="n">
        <f aca="false">I36/J36</f>
        <v>0.0941425123599669</v>
      </c>
      <c r="N36" s="28" t="s">
        <v>3</v>
      </c>
      <c r="O36" s="38" t="n">
        <f aca="false">J5</f>
        <v>19.26</v>
      </c>
      <c r="P36" s="38" t="n">
        <f aca="false">ROUND(O36*(1+L$34),2)</f>
        <v>55.26</v>
      </c>
      <c r="Q36" s="39" t="n">
        <f aca="false">ROUND(O36*(1+L$39),2)</f>
        <v>30.18</v>
      </c>
    </row>
    <row r="37" customFormat="false" ht="12.75" hidden="false" customHeight="false" outlineLevel="0" collapsed="false">
      <c r="A37" s="33" t="n">
        <v>4</v>
      </c>
      <c r="B37" s="35" t="n">
        <v>457.793127073233</v>
      </c>
      <c r="C37" s="35" t="n">
        <v>105.140981468476</v>
      </c>
      <c r="D37" s="35" t="n">
        <v>1377.40167384</v>
      </c>
      <c r="E37" s="35" t="n">
        <v>904.36167384</v>
      </c>
      <c r="G37" s="36" t="n">
        <v>47.253332074198</v>
      </c>
      <c r="H37" s="35" t="n">
        <f aca="false">MAX(0,$B37+(I$7-8327))</f>
        <v>457.793127073233</v>
      </c>
      <c r="I37" s="35" t="n">
        <f aca="false">C37</f>
        <v>105.140981468476</v>
      </c>
      <c r="J37" s="35" t="n">
        <f aca="false">D37</f>
        <v>1377.40167384</v>
      </c>
      <c r="K37" s="35" t="n">
        <f aca="false">E37</f>
        <v>904.36167384</v>
      </c>
      <c r="L37" s="40" t="n">
        <f aca="false">I37/J37</f>
        <v>0.0763328399154313</v>
      </c>
      <c r="N37" s="41" t="s">
        <v>4</v>
      </c>
      <c r="O37" s="42" t="n">
        <f aca="false">J6</f>
        <v>27</v>
      </c>
      <c r="P37" s="42" t="n">
        <f aca="false">ROUND(O37*(1+L$34),2)</f>
        <v>77.46</v>
      </c>
      <c r="Q37" s="43" t="n">
        <f aca="false">ROUND(O37*(1+L$39),2)</f>
        <v>42.31</v>
      </c>
    </row>
    <row r="38" customFormat="false" ht="12.75" hidden="false" customHeight="false" outlineLevel="0" collapsed="false">
      <c r="A38" s="44" t="n">
        <v>5</v>
      </c>
      <c r="B38" s="46" t="n">
        <v>609.033391538949</v>
      </c>
      <c r="C38" s="46" t="n">
        <v>145.792289635094</v>
      </c>
      <c r="D38" s="46" t="n">
        <v>1387.15444464</v>
      </c>
      <c r="E38" s="46" t="n">
        <v>914.11444464</v>
      </c>
      <c r="G38" s="47" t="n">
        <v>47.6373041221063</v>
      </c>
      <c r="H38" s="46" t="n">
        <f aca="false">MAX(0,$B38+(I$7-8327))</f>
        <v>609.033391538949</v>
      </c>
      <c r="I38" s="46" t="n">
        <f aca="false">C38</f>
        <v>145.792289635094</v>
      </c>
      <c r="J38" s="45" t="n">
        <f aca="false">D38</f>
        <v>1387.15444464</v>
      </c>
      <c r="K38" s="46" t="n">
        <f aca="false">E38</f>
        <v>914.11444464</v>
      </c>
      <c r="L38" s="48" t="n">
        <f aca="false">I38/J38</f>
        <v>0.105101699524836</v>
      </c>
    </row>
    <row r="39" customFormat="false" ht="12.75" hidden="false" customHeight="false" outlineLevel="0" collapsed="false">
      <c r="A39" s="60" t="s">
        <v>36</v>
      </c>
      <c r="B39" s="50" t="n">
        <f aca="false">AVERAGE(B34:B38)</f>
        <v>686.623376611406</v>
      </c>
      <c r="C39" s="50" t="n">
        <f aca="false">AVERAGE(C34:C38)</f>
        <v>767.762663975229</v>
      </c>
      <c r="D39" s="50" t="n">
        <f aca="false">AVERAGE(D34:D38)</f>
        <v>1367.4959184</v>
      </c>
      <c r="E39" s="51" t="n">
        <f aca="false">AVERAGE(E34:E38)</f>
        <v>894.4559184</v>
      </c>
      <c r="G39" s="52" t="n">
        <f aca="false">AVERAGE(G34:G38)</f>
        <v>123.813288886581</v>
      </c>
      <c r="H39" s="53" t="n">
        <f aca="false">AVERAGE(H34:H38)</f>
        <v>686.623376611406</v>
      </c>
      <c r="I39" s="54" t="n">
        <f aca="false">AVERAGE(I34:I38)</f>
        <v>767.762663975229</v>
      </c>
      <c r="J39" s="54" t="n">
        <f aca="false">AVERAGE(J34:J38)</f>
        <v>1367.4959184</v>
      </c>
      <c r="K39" s="54" t="n">
        <f aca="false">AVERAGE(K34:K38)</f>
        <v>894.4559184</v>
      </c>
      <c r="L39" s="55" t="n">
        <f aca="false">AVERAGE(L34:L38)</f>
        <v>0.567077174429087</v>
      </c>
    </row>
    <row r="41" customFormat="false" ht="12.75" hidden="false" customHeight="false" outlineLevel="0" collapsed="false">
      <c r="B41" s="16" t="s">
        <v>39</v>
      </c>
    </row>
    <row r="42" customFormat="false" ht="12.75" hidden="false" customHeight="false" outlineLevel="0" collapsed="false">
      <c r="B42" s="16" t="s">
        <v>164</v>
      </c>
    </row>
    <row r="43" customFormat="false" ht="12.75" hidden="false" customHeight="false" outlineLevel="0" collapsed="false">
      <c r="B43" s="16" t="s">
        <v>40</v>
      </c>
    </row>
    <row r="44" customFormat="false" ht="42" hidden="false" customHeight="true" outlineLevel="0" collapsed="false">
      <c r="B44" s="61"/>
      <c r="C44" s="62" t="s">
        <v>41</v>
      </c>
      <c r="D44" s="62" t="s">
        <v>42</v>
      </c>
      <c r="E44" s="78" t="s">
        <v>43</v>
      </c>
    </row>
    <row r="45" customFormat="false" ht="12.75" hidden="false" customHeight="false" outlineLevel="0" collapsed="false">
      <c r="B45" s="65" t="s">
        <v>1</v>
      </c>
      <c r="C45" s="66" t="n">
        <f aca="false">4343+1611-46-67-2000</f>
        <v>3841</v>
      </c>
      <c r="D45" s="66" t="n">
        <v>21.83</v>
      </c>
      <c r="E45" s="67" t="n">
        <f aca="false">C45*D45*8760/1000000</f>
        <v>734.5175028</v>
      </c>
    </row>
    <row r="46" customFormat="false" ht="12.75" hidden="false" customHeight="false" outlineLevel="0" collapsed="false">
      <c r="B46" s="65" t="s">
        <v>2</v>
      </c>
      <c r="C46" s="68" t="n">
        <v>1486</v>
      </c>
      <c r="D46" s="69" t="n">
        <f aca="false">(AVERAGE(G22:G26)*496+990*20.68)/C46</f>
        <v>55.1040318221695</v>
      </c>
      <c r="E46" s="67" t="n">
        <f aca="false">C46*D46*8760/1000000</f>
        <v>717.309019680637</v>
      </c>
      <c r="F46" s="1" t="s">
        <v>44</v>
      </c>
      <c r="G46" s="0" t="str">
        <f aca="false">"DSI LB CRAC Rate of $"&amp;TEXT(D46,"00.00")&amp;"/MWh = (496 aMW x $"&amp;TEXT(G64,"00.0")&amp;" + 990 aMW x $20.68)/1486 aMW"</f>
        <v>DSI LB CRAC Rate of $55.10/MWh = (496 aMW x $123.8 + 990 aMW x $20.68)/1486 aMW</v>
      </c>
    </row>
    <row r="47" customFormat="false" ht="12.75" hidden="false" customHeight="false" outlineLevel="0" collapsed="false">
      <c r="B47" s="65" t="s">
        <v>3</v>
      </c>
      <c r="C47" s="66" t="n">
        <v>1000</v>
      </c>
      <c r="D47" s="66" t="n">
        <v>19.26</v>
      </c>
      <c r="E47" s="67" t="n">
        <f aca="false">C47*D47*8760/1000000</f>
        <v>168.7176</v>
      </c>
    </row>
    <row r="48" customFormat="false" ht="12.75" hidden="false" customHeight="false" outlineLevel="0" collapsed="false">
      <c r="B48" s="65" t="s">
        <v>4</v>
      </c>
      <c r="C48" s="66" t="n">
        <v>2000</v>
      </c>
      <c r="D48" s="66" t="n">
        <v>27</v>
      </c>
      <c r="E48" s="67" t="n">
        <f aca="false">C48*D48*8760/1000000</f>
        <v>473.04</v>
      </c>
    </row>
    <row r="49" customFormat="false" ht="12.75" hidden="false" customHeight="false" outlineLevel="0" collapsed="false">
      <c r="B49" s="71" t="s">
        <v>5</v>
      </c>
      <c r="C49" s="72" t="n">
        <f aca="false">SUM(C45:C48)</f>
        <v>8327</v>
      </c>
      <c r="D49" s="72"/>
      <c r="E49" s="73" t="n">
        <f aca="false">SUM(E45:E48)</f>
        <v>2093.58412248064</v>
      </c>
    </row>
    <row r="50" customFormat="false" ht="12.75" hidden="false" customHeight="false" outlineLevel="0" collapsed="false">
      <c r="B50" s="5"/>
      <c r="C50" s="9"/>
      <c r="D50" s="10" t="s">
        <v>6</v>
      </c>
      <c r="E50" s="4" t="n">
        <f aca="false">E49</f>
        <v>2093.58412248064</v>
      </c>
    </row>
    <row r="51" customFormat="false" ht="12.75" hidden="false" customHeight="false" outlineLevel="0" collapsed="false">
      <c r="D51" s="10" t="s">
        <v>7</v>
      </c>
      <c r="E51" s="4" t="n">
        <f aca="false">SUM(E45:E47)</f>
        <v>1620.54412248064</v>
      </c>
      <c r="F51" s="1" t="s">
        <v>44</v>
      </c>
      <c r="G51" s="0" t="s">
        <v>45</v>
      </c>
    </row>
    <row r="52" customFormat="false" ht="12.75" hidden="false" customHeight="false" outlineLevel="0" collapsed="false">
      <c r="D52" s="0" t="s">
        <v>8</v>
      </c>
      <c r="E52" s="11" t="n">
        <f aca="false">E51/E50</f>
        <v>0.774052547055283</v>
      </c>
    </row>
    <row r="53" customFormat="false" ht="12.75" hidden="false" customHeight="false" outlineLevel="0" collapsed="false">
      <c r="C53" s="0" t="s">
        <v>9</v>
      </c>
      <c r="E53" s="6" t="n">
        <f aca="false">E49/C49/0.00876</f>
        <v>28.7010473505157</v>
      </c>
    </row>
    <row r="54" customFormat="false" ht="12.75" hidden="false" customHeight="false" outlineLevel="0" collapsed="false">
      <c r="B54" s="16"/>
    </row>
    <row r="55" customFormat="false" ht="12.75" hidden="false" customHeight="false" outlineLevel="0" collapsed="false">
      <c r="B55" s="16"/>
    </row>
    <row r="56" customFormat="false" ht="12.75" hidden="false" customHeight="false" outlineLevel="0" collapsed="false">
      <c r="A56" s="18"/>
      <c r="B56" s="18" t="s">
        <v>14</v>
      </c>
      <c r="C56" s="19" t="s">
        <v>15</v>
      </c>
      <c r="D56" s="19" t="s">
        <v>16</v>
      </c>
      <c r="E56" s="19" t="s">
        <v>17</v>
      </c>
      <c r="G56" s="20" t="s">
        <v>18</v>
      </c>
      <c r="H56" s="19" t="s">
        <v>14</v>
      </c>
      <c r="I56" s="19" t="s">
        <v>15</v>
      </c>
      <c r="J56" s="19" t="s">
        <v>16</v>
      </c>
      <c r="K56" s="19" t="s">
        <v>17</v>
      </c>
      <c r="L56" s="18" t="s">
        <v>19</v>
      </c>
      <c r="N56" s="20" t="s">
        <v>20</v>
      </c>
      <c r="O56" s="21" t="s">
        <v>21</v>
      </c>
      <c r="P56" s="20" t="s">
        <v>22</v>
      </c>
      <c r="Q56" s="20"/>
    </row>
    <row r="57" customFormat="false" ht="12.75" hidden="false" customHeight="false" outlineLevel="0" collapsed="false">
      <c r="A57" s="22" t="s">
        <v>23</v>
      </c>
      <c r="B57" s="23" t="s">
        <v>24</v>
      </c>
      <c r="C57" s="24" t="s">
        <v>25</v>
      </c>
      <c r="D57" s="24" t="s">
        <v>26</v>
      </c>
      <c r="E57" s="24" t="s">
        <v>26</v>
      </c>
      <c r="G57" s="25" t="s">
        <v>27</v>
      </c>
      <c r="H57" s="24" t="s">
        <v>24</v>
      </c>
      <c r="I57" s="24" t="s">
        <v>25</v>
      </c>
      <c r="J57" s="24" t="s">
        <v>26</v>
      </c>
      <c r="K57" s="24" t="s">
        <v>26</v>
      </c>
      <c r="L57" s="23" t="s">
        <v>28</v>
      </c>
      <c r="N57" s="25" t="s">
        <v>29</v>
      </c>
      <c r="O57" s="26" t="s">
        <v>30</v>
      </c>
      <c r="P57" s="26" t="s">
        <v>31</v>
      </c>
      <c r="Q57" s="27" t="s">
        <v>32</v>
      </c>
    </row>
    <row r="58" customFormat="false" ht="12.75" hidden="false" customHeight="false" outlineLevel="0" collapsed="false">
      <c r="A58" s="28"/>
      <c r="B58" s="30" t="s">
        <v>33</v>
      </c>
      <c r="C58" s="30" t="s">
        <v>34</v>
      </c>
      <c r="D58" s="30" t="s">
        <v>34</v>
      </c>
      <c r="E58" s="30" t="s">
        <v>34</v>
      </c>
      <c r="G58" s="29" t="s">
        <v>35</v>
      </c>
      <c r="H58" s="30" t="s">
        <v>33</v>
      </c>
      <c r="I58" s="30" t="s">
        <v>34</v>
      </c>
      <c r="J58" s="30" t="s">
        <v>34</v>
      </c>
      <c r="K58" s="30" t="s">
        <v>34</v>
      </c>
      <c r="L58" s="28"/>
      <c r="N58" s="29"/>
      <c r="O58" s="31" t="s">
        <v>35</v>
      </c>
      <c r="P58" s="31" t="s">
        <v>35</v>
      </c>
      <c r="Q58" s="32" t="s">
        <v>35</v>
      </c>
    </row>
    <row r="59" customFormat="false" ht="12.75" hidden="false" customHeight="false" outlineLevel="0" collapsed="false">
      <c r="A59" s="33" t="n">
        <v>1</v>
      </c>
      <c r="B59" s="35" t="n">
        <v>2549.6575308642</v>
      </c>
      <c r="C59" s="35" t="n">
        <v>6497.13639775753</v>
      </c>
      <c r="D59" s="35" t="n">
        <f aca="false">E50</f>
        <v>2093.58412248064</v>
      </c>
      <c r="E59" s="35" t="n">
        <f aca="false">E51</f>
        <v>1620.54412248064</v>
      </c>
      <c r="G59" s="36" t="n">
        <v>311.291695062613</v>
      </c>
      <c r="H59" s="35" t="n">
        <f aca="false">MAX(0,$B59+(I$7-8327))</f>
        <v>2549.6575308642</v>
      </c>
      <c r="I59" s="35" t="n">
        <f aca="false">C59</f>
        <v>6497.13639775753</v>
      </c>
      <c r="J59" s="35" t="n">
        <f aca="false">E50</f>
        <v>2093.58412248064</v>
      </c>
      <c r="K59" s="35" t="n">
        <f aca="false">E51</f>
        <v>1620.54412248064</v>
      </c>
      <c r="L59" s="37" t="n">
        <f aca="false">I59/J59</f>
        <v>3.10335578493939</v>
      </c>
      <c r="N59" s="28" t="s">
        <v>1</v>
      </c>
      <c r="O59" s="38" t="n">
        <f aca="false">J3</f>
        <v>21.83</v>
      </c>
      <c r="P59" s="38" t="n">
        <f aca="false">ROUND(O59*(1+L$59),2)</f>
        <v>89.58</v>
      </c>
      <c r="Q59" s="39" t="n">
        <f aca="false">ROUND(O59*(1+L$64),2)</f>
        <v>44.63</v>
      </c>
    </row>
    <row r="60" customFormat="false" ht="12.75" hidden="false" customHeight="false" outlineLevel="0" collapsed="false">
      <c r="A60" s="33" t="n">
        <v>2</v>
      </c>
      <c r="B60" s="35" t="n">
        <v>2287.34650623313</v>
      </c>
      <c r="C60" s="35" t="n">
        <v>2970.06377378808</v>
      </c>
      <c r="D60" s="35" t="n">
        <f aca="false">D59</f>
        <v>2093.58412248064</v>
      </c>
      <c r="E60" s="35" t="n">
        <f aca="false">E59</f>
        <v>1620.54412248064</v>
      </c>
      <c r="G60" s="36" t="n">
        <v>168.566841624131</v>
      </c>
      <c r="H60" s="35" t="n">
        <f aca="false">MAX(0,$B60+(I$7-8327))</f>
        <v>2287.34650623313</v>
      </c>
      <c r="I60" s="35" t="n">
        <f aca="false">C60</f>
        <v>2970.06377378808</v>
      </c>
      <c r="J60" s="35" t="n">
        <f aca="false">J59</f>
        <v>2093.58412248064</v>
      </c>
      <c r="K60" s="35" t="n">
        <f aca="false">K59</f>
        <v>1620.54412248064</v>
      </c>
      <c r="L60" s="40" t="n">
        <f aca="false">I60/J60</f>
        <v>1.41865031449939</v>
      </c>
      <c r="N60" s="28" t="s">
        <v>2</v>
      </c>
      <c r="O60" s="38" t="n">
        <f aca="false">D46</f>
        <v>55.1040318221695</v>
      </c>
      <c r="P60" s="38" t="n">
        <f aca="false">ROUND(O60*(1+L$59),2)</f>
        <v>226.11</v>
      </c>
      <c r="Q60" s="39" t="n">
        <f aca="false">ROUND(O60*(1+L$64),2)</f>
        <v>112.66</v>
      </c>
    </row>
    <row r="61" customFormat="false" ht="12.75" hidden="false" customHeight="false" outlineLevel="0" collapsed="false">
      <c r="A61" s="33" t="n">
        <v>3</v>
      </c>
      <c r="B61" s="35" t="n">
        <v>2159.86875171468</v>
      </c>
      <c r="C61" s="35" t="n">
        <v>461.402277226965</v>
      </c>
      <c r="D61" s="35" t="n">
        <f aca="false">D60</f>
        <v>2093.58412248064</v>
      </c>
      <c r="E61" s="35" t="n">
        <f aca="false">E60</f>
        <v>1620.54412248064</v>
      </c>
      <c r="G61" s="36" t="n">
        <v>44.3172715498547</v>
      </c>
      <c r="H61" s="35" t="n">
        <f aca="false">MAX(0,$B61+(I$7-8327))</f>
        <v>2159.86875171468</v>
      </c>
      <c r="I61" s="35" t="n">
        <f aca="false">C61</f>
        <v>461.402277226965</v>
      </c>
      <c r="J61" s="35" t="n">
        <f aca="false">J60</f>
        <v>2093.58412248064</v>
      </c>
      <c r="K61" s="35" t="n">
        <f aca="false">K60</f>
        <v>1620.54412248064</v>
      </c>
      <c r="L61" s="40" t="n">
        <f aca="false">I61/J61</f>
        <v>0.220388697197541</v>
      </c>
      <c r="N61" s="28" t="s">
        <v>3</v>
      </c>
      <c r="O61" s="38" t="n">
        <f aca="false">J5</f>
        <v>19.26</v>
      </c>
      <c r="P61" s="38" t="n">
        <f aca="false">ROUND(O61*(1+L$59),2)</f>
        <v>79.03</v>
      </c>
      <c r="Q61" s="39" t="n">
        <f aca="false">ROUND(O61*(1+L$64),2)</f>
        <v>39.38</v>
      </c>
    </row>
    <row r="62" customFormat="false" ht="12.75" hidden="false" customHeight="false" outlineLevel="0" collapsed="false">
      <c r="A62" s="33" t="n">
        <v>4</v>
      </c>
      <c r="B62" s="35" t="n">
        <v>2001.01856038589</v>
      </c>
      <c r="C62" s="35" t="n">
        <v>485.346981468476</v>
      </c>
      <c r="D62" s="35" t="n">
        <f aca="false">D61</f>
        <v>2093.58412248064</v>
      </c>
      <c r="E62" s="35" t="n">
        <f aca="false">E61</f>
        <v>1620.54412248064</v>
      </c>
      <c r="G62" s="36" t="n">
        <v>47.253332074198</v>
      </c>
      <c r="H62" s="35" t="n">
        <f aca="false">MAX(0,$B62+(I$7-8327))</f>
        <v>2001.01856038589</v>
      </c>
      <c r="I62" s="35" t="n">
        <f aca="false">C62</f>
        <v>485.346981468476</v>
      </c>
      <c r="J62" s="35" t="n">
        <f aca="false">J61</f>
        <v>2093.58412248064</v>
      </c>
      <c r="K62" s="35" t="n">
        <f aca="false">K61</f>
        <v>1620.54412248064</v>
      </c>
      <c r="L62" s="40" t="n">
        <f aca="false">I62/J62</f>
        <v>0.231825879961967</v>
      </c>
      <c r="N62" s="41" t="s">
        <v>4</v>
      </c>
      <c r="O62" s="42" t="n">
        <f aca="false">J6</f>
        <v>27</v>
      </c>
      <c r="P62" s="42" t="n">
        <f aca="false">ROUND(O62*(1+L$59),2)</f>
        <v>110.79</v>
      </c>
      <c r="Q62" s="43" t="n">
        <f aca="false">ROUND(O62*(1+L$64),2)</f>
        <v>55.2</v>
      </c>
    </row>
    <row r="63" customFormat="false" ht="12.75" hidden="false" customHeight="false" outlineLevel="0" collapsed="false">
      <c r="A63" s="44" t="n">
        <v>5</v>
      </c>
      <c r="B63" s="46" t="n">
        <v>2149.75800344595</v>
      </c>
      <c r="C63" s="46" t="n">
        <v>519.298289635094</v>
      </c>
      <c r="D63" s="46" t="n">
        <f aca="false">D62</f>
        <v>2093.58412248064</v>
      </c>
      <c r="E63" s="46" t="n">
        <f aca="false">E62</f>
        <v>1620.54412248064</v>
      </c>
      <c r="G63" s="47" t="n">
        <v>47.6373041221063</v>
      </c>
      <c r="H63" s="46" t="n">
        <f aca="false">MAX(0,$B63+(I$7-8327))</f>
        <v>2149.75800344595</v>
      </c>
      <c r="I63" s="46" t="n">
        <f aca="false">C63</f>
        <v>519.298289635094</v>
      </c>
      <c r="J63" s="35" t="n">
        <f aca="false">J62</f>
        <v>2093.58412248064</v>
      </c>
      <c r="K63" s="35" t="n">
        <f aca="false">K62</f>
        <v>1620.54412248064</v>
      </c>
      <c r="L63" s="48" t="n">
        <f aca="false">I63/J63</f>
        <v>0.248042714911207</v>
      </c>
    </row>
    <row r="64" customFormat="false" ht="12.75" hidden="false" customHeight="false" outlineLevel="0" collapsed="false">
      <c r="A64" s="60" t="s">
        <v>36</v>
      </c>
      <c r="B64" s="50" t="n">
        <f aca="false">AVERAGE(B59:B63)</f>
        <v>2229.52987052877</v>
      </c>
      <c r="C64" s="50" t="n">
        <f aca="false">AVERAGE(C59:C63)</f>
        <v>2186.64954397523</v>
      </c>
      <c r="D64" s="50" t="n">
        <f aca="false">AVERAGE(D59:D63)</f>
        <v>2093.58412248064</v>
      </c>
      <c r="E64" s="51" t="n">
        <f aca="false">AVERAGE(E59:E63)</f>
        <v>1620.54412248064</v>
      </c>
      <c r="G64" s="74" t="n">
        <f aca="false">AVERAGE(G59:G63)</f>
        <v>123.813288886581</v>
      </c>
      <c r="H64" s="53" t="n">
        <f aca="false">AVERAGE(H59:H63)</f>
        <v>2229.52987052877</v>
      </c>
      <c r="I64" s="54" t="n">
        <f aca="false">AVERAGE(I59:I63)</f>
        <v>2186.64954397523</v>
      </c>
      <c r="J64" s="54" t="n">
        <f aca="false">AVERAGE(J59:J63)</f>
        <v>2093.58412248064</v>
      </c>
      <c r="K64" s="54" t="n">
        <f aca="false">AVERAGE(K59:K63)</f>
        <v>1620.54412248064</v>
      </c>
      <c r="L64" s="55" t="n">
        <f aca="false">AVERAGE(L59:L63)</f>
        <v>1.0444526783019</v>
      </c>
    </row>
  </sheetData>
  <mergeCells count="6">
    <mergeCell ref="H2:K2"/>
    <mergeCell ref="A13:Q13"/>
    <mergeCell ref="A14:Q14"/>
    <mergeCell ref="P19:Q19"/>
    <mergeCell ref="P31:Q31"/>
    <mergeCell ref="P56:Q5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D1:M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4" activeCellId="0" sqref="C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51.42"/>
    <col collapsed="false" customWidth="true" hidden="false" outlineLevel="0" max="7" min="7" style="0" width="51.7"/>
    <col collapsed="false" customWidth="true" hidden="false" outlineLevel="0" max="9" min="9" style="0" width="51.42"/>
    <col collapsed="false" customWidth="true" hidden="false" outlineLevel="0" max="11" min="11" style="0" width="51.56"/>
    <col collapsed="false" customWidth="true" hidden="false" outlineLevel="0" max="13" min="13" style="0" width="51.42"/>
  </cols>
  <sheetData>
    <row r="1" customFormat="false" ht="12.75" hidden="false" customHeight="false" outlineLevel="0" collapsed="false">
      <c r="D1" s="0" t="s">
        <v>46</v>
      </c>
    </row>
    <row r="2" customFormat="false" ht="12.75" hidden="false" customHeight="false" outlineLevel="0" collapsed="false">
      <c r="D2" s="0" t="s">
        <v>47</v>
      </c>
    </row>
    <row r="3" customFormat="false" ht="12.75" hidden="false" customHeight="false" outlineLevel="0" collapsed="false">
      <c r="D3" s="0" t="s">
        <v>48</v>
      </c>
    </row>
    <row r="4" customFormat="false" ht="12.75" hidden="false" customHeight="false" outlineLevel="0" collapsed="false">
      <c r="D4" s="0" t="s">
        <v>49</v>
      </c>
    </row>
    <row r="5" customFormat="false" ht="12.75" hidden="false" customHeight="false" outlineLevel="0" collapsed="false">
      <c r="D5" s="0" t="s">
        <v>50</v>
      </c>
    </row>
    <row r="6" customFormat="false" ht="12.75" hidden="false" customHeight="false" outlineLevel="0" collapsed="false">
      <c r="D6" s="0" t="s">
        <v>51</v>
      </c>
    </row>
    <row r="7" customFormat="false" ht="12.75" hidden="false" customHeight="false" outlineLevel="0" collapsed="false">
      <c r="D7" s="0" t="s">
        <v>52</v>
      </c>
      <c r="E7" s="0" t="s">
        <v>53</v>
      </c>
    </row>
    <row r="9" customFormat="false" ht="12.75" hidden="false" customHeight="false" outlineLevel="0" collapsed="false">
      <c r="D9" s="0" t="s">
        <v>54</v>
      </c>
    </row>
    <row r="10" customFormat="false" ht="12.75" hidden="false" customHeight="false" outlineLevel="0" collapsed="false">
      <c r="D10" s="0" t="s">
        <v>55</v>
      </c>
      <c r="E10" s="0" t="s">
        <v>56</v>
      </c>
      <c r="F10" s="0" t="s">
        <v>55</v>
      </c>
      <c r="G10" s="0" t="s">
        <v>56</v>
      </c>
      <c r="H10" s="0" t="s">
        <v>55</v>
      </c>
      <c r="I10" s="0" t="s">
        <v>56</v>
      </c>
      <c r="J10" s="0" t="s">
        <v>55</v>
      </c>
      <c r="K10" s="0" t="s">
        <v>56</v>
      </c>
      <c r="L10" s="0" t="s">
        <v>55</v>
      </c>
      <c r="M10" s="0" t="s">
        <v>56</v>
      </c>
    </row>
    <row r="11" customFormat="false" ht="12.75" hidden="false" customHeight="false" outlineLevel="0" collapsed="false">
      <c r="D11" s="20" t="s">
        <v>18</v>
      </c>
      <c r="E11" s="20" t="s">
        <v>18</v>
      </c>
      <c r="F11" s="19" t="s">
        <v>14</v>
      </c>
      <c r="G11" s="19" t="s">
        <v>14</v>
      </c>
      <c r="H11" s="19" t="s">
        <v>15</v>
      </c>
      <c r="I11" s="19" t="s">
        <v>15</v>
      </c>
      <c r="J11" s="19" t="s">
        <v>16</v>
      </c>
      <c r="K11" s="19" t="s">
        <v>16</v>
      </c>
      <c r="L11" s="19" t="s">
        <v>17</v>
      </c>
      <c r="M11" s="19" t="s">
        <v>17</v>
      </c>
    </row>
    <row r="12" customFormat="false" ht="12.75" hidden="false" customHeight="false" outlineLevel="0" collapsed="false">
      <c r="D12" s="25" t="s">
        <v>27</v>
      </c>
      <c r="E12" s="25" t="s">
        <v>27</v>
      </c>
      <c r="F12" s="24" t="s">
        <v>24</v>
      </c>
      <c r="G12" s="24" t="s">
        <v>24</v>
      </c>
      <c r="H12" s="24" t="s">
        <v>25</v>
      </c>
      <c r="I12" s="24" t="s">
        <v>25</v>
      </c>
      <c r="J12" s="24" t="s">
        <v>26</v>
      </c>
      <c r="K12" s="24" t="s">
        <v>26</v>
      </c>
      <c r="L12" s="24" t="s">
        <v>26</v>
      </c>
      <c r="M12" s="24" t="s">
        <v>26</v>
      </c>
    </row>
    <row r="13" customFormat="false" ht="12.75" hidden="false" customHeight="false" outlineLevel="0" collapsed="false">
      <c r="D13" s="0" t="n">
        <f aca="false">'Attachment 1C'!G22</f>
        <v>311.291695062613</v>
      </c>
      <c r="E13" s="0" t="s">
        <v>166</v>
      </c>
      <c r="F13" s="0" t="n">
        <f aca="false">'Attachment 1C'!H22</f>
        <v>2549.6575308642</v>
      </c>
      <c r="G13" s="0" t="s">
        <v>167</v>
      </c>
      <c r="H13" s="0" t="n">
        <f aca="false">'Attachment 1C'!I22</f>
        <v>6497.13639775753</v>
      </c>
      <c r="I13" s="0" t="s">
        <v>168</v>
      </c>
      <c r="J13" s="0" t="n">
        <f aca="false">'Attachment 1C'!J22</f>
        <v>1639.30228464</v>
      </c>
      <c r="K13" s="0" t="s">
        <v>169</v>
      </c>
      <c r="L13" s="0" t="n">
        <f aca="false">'Attachment 1C'!K22</f>
        <v>1166.26228464</v>
      </c>
      <c r="M13" s="0" t="s">
        <v>170</v>
      </c>
    </row>
    <row r="14" customFormat="false" ht="12.75" hidden="false" customHeight="false" outlineLevel="0" collapsed="false">
      <c r="D14" s="0" t="n">
        <f aca="false">'Attachment 1C'!G23</f>
        <v>168.566841624131</v>
      </c>
      <c r="E14" s="0" t="s">
        <v>171</v>
      </c>
      <c r="F14" s="0" t="n">
        <f aca="false">'Attachment 1C'!H23</f>
        <v>2287.34650623313</v>
      </c>
      <c r="G14" s="0" t="s">
        <v>172</v>
      </c>
      <c r="H14" s="0" t="n">
        <f aca="false">'Attachment 1C'!I23</f>
        <v>2970.06377378808</v>
      </c>
      <c r="I14" s="0" t="s">
        <v>173</v>
      </c>
      <c r="J14" s="0" t="n">
        <f aca="false">'Attachment 1C'!J23</f>
        <v>1648.48136304</v>
      </c>
      <c r="K14" s="0" t="s">
        <v>174</v>
      </c>
      <c r="L14" s="0" t="n">
        <f aca="false">'Attachment 1C'!K23</f>
        <v>1175.44136304</v>
      </c>
      <c r="M14" s="0" t="s">
        <v>175</v>
      </c>
    </row>
    <row r="15" customFormat="false" ht="12.75" hidden="false" customHeight="false" outlineLevel="0" collapsed="false">
      <c r="D15" s="0" t="n">
        <f aca="false">'Attachment 1C'!G24</f>
        <v>44.3172715498547</v>
      </c>
      <c r="E15" s="0" t="s">
        <v>176</v>
      </c>
      <c r="F15" s="0" t="n">
        <f aca="false">'Attachment 1C'!H24</f>
        <v>2159.86875171468</v>
      </c>
      <c r="G15" s="0" t="s">
        <v>177</v>
      </c>
      <c r="H15" s="0" t="n">
        <f aca="false">'Attachment 1C'!I24</f>
        <v>461.402277226965</v>
      </c>
      <c r="I15" s="0" t="s">
        <v>178</v>
      </c>
      <c r="J15" s="0" t="n">
        <f aca="false">'Attachment 1C'!J24</f>
        <v>1656.32182584</v>
      </c>
      <c r="K15" s="0" t="s">
        <v>179</v>
      </c>
      <c r="L15" s="0" t="n">
        <f aca="false">'Attachment 1C'!K24</f>
        <v>1183.28182584</v>
      </c>
      <c r="M15" s="0" t="s">
        <v>180</v>
      </c>
    </row>
    <row r="16" customFormat="false" ht="12.75" hidden="false" customHeight="false" outlineLevel="0" collapsed="false">
      <c r="D16" s="0" t="n">
        <f aca="false">'Attachment 1C'!G25</f>
        <v>47.253332074198</v>
      </c>
      <c r="E16" s="0" t="s">
        <v>181</v>
      </c>
      <c r="F16" s="0" t="n">
        <f aca="false">'Attachment 1C'!H25</f>
        <v>2001.01856038589</v>
      </c>
      <c r="G16" s="0" t="s">
        <v>182</v>
      </c>
      <c r="H16" s="0" t="n">
        <f aca="false">'Attachment 1C'!I25</f>
        <v>485.346981468476</v>
      </c>
      <c r="I16" s="0" t="s">
        <v>183</v>
      </c>
      <c r="J16" s="0" t="n">
        <f aca="false">'Attachment 1C'!J25</f>
        <v>1667.79567384</v>
      </c>
      <c r="K16" s="0" t="s">
        <v>184</v>
      </c>
      <c r="L16" s="0" t="n">
        <f aca="false">'Attachment 1C'!K25</f>
        <v>1194.75567384</v>
      </c>
      <c r="M16" s="0" t="s">
        <v>185</v>
      </c>
    </row>
    <row r="17" customFormat="false" ht="12.75" hidden="false" customHeight="false" outlineLevel="0" collapsed="false">
      <c r="D17" s="0" t="n">
        <f aca="false">'Attachment 1C'!G26</f>
        <v>47.6373041221063</v>
      </c>
      <c r="E17" s="0" t="s">
        <v>186</v>
      </c>
      <c r="F17" s="0" t="n">
        <f aca="false">'Attachment 1C'!H26</f>
        <v>2149.75800344595</v>
      </c>
      <c r="G17" s="0" t="s">
        <v>187</v>
      </c>
      <c r="H17" s="0" t="n">
        <f aca="false">'Attachment 1C'!I26</f>
        <v>519.298289635094</v>
      </c>
      <c r="I17" s="0" t="s">
        <v>188</v>
      </c>
      <c r="J17" s="0" t="n">
        <f aca="false">'Attachment 1C'!J26</f>
        <v>1677.54844464</v>
      </c>
      <c r="K17" s="0" t="s">
        <v>189</v>
      </c>
      <c r="L17" s="0" t="n">
        <f aca="false">'Attachment 1C'!K26</f>
        <v>1204.50844464</v>
      </c>
      <c r="M17" s="0" t="s">
        <v>190</v>
      </c>
    </row>
    <row r="21" customFormat="false" ht="12.75" hidden="false" customHeight="false" outlineLevel="0" collapsed="false">
      <c r="D21" s="0" t="s">
        <v>82</v>
      </c>
    </row>
    <row r="22" customFormat="false" ht="12.75" hidden="false" customHeight="false" outlineLevel="0" collapsed="false">
      <c r="D22" s="0" t="s">
        <v>55</v>
      </c>
      <c r="E22" s="0" t="s">
        <v>56</v>
      </c>
      <c r="F22" s="0" t="s">
        <v>55</v>
      </c>
      <c r="G22" s="0" t="s">
        <v>56</v>
      </c>
      <c r="H22" s="0" t="s">
        <v>55</v>
      </c>
      <c r="I22" s="0" t="s">
        <v>56</v>
      </c>
      <c r="J22" s="0" t="s">
        <v>55</v>
      </c>
      <c r="K22" s="0" t="s">
        <v>56</v>
      </c>
      <c r="L22" s="0" t="s">
        <v>55</v>
      </c>
      <c r="M22" s="0" t="s">
        <v>56</v>
      </c>
    </row>
    <row r="23" customFormat="false" ht="12.75" hidden="false" customHeight="false" outlineLevel="0" collapsed="false">
      <c r="D23" s="20" t="s">
        <v>18</v>
      </c>
      <c r="E23" s="20" t="s">
        <v>18</v>
      </c>
      <c r="F23" s="19" t="s">
        <v>14</v>
      </c>
      <c r="G23" s="19" t="s">
        <v>14</v>
      </c>
      <c r="H23" s="19" t="s">
        <v>15</v>
      </c>
      <c r="I23" s="19" t="s">
        <v>15</v>
      </c>
      <c r="J23" s="19" t="s">
        <v>16</v>
      </c>
      <c r="K23" s="19" t="s">
        <v>16</v>
      </c>
      <c r="L23" s="19" t="s">
        <v>17</v>
      </c>
      <c r="M23" s="19" t="s">
        <v>17</v>
      </c>
    </row>
    <row r="24" customFormat="false" ht="12.75" hidden="false" customHeight="false" outlineLevel="0" collapsed="false">
      <c r="D24" s="25" t="s">
        <v>27</v>
      </c>
      <c r="E24" s="25" t="s">
        <v>27</v>
      </c>
      <c r="F24" s="24" t="s">
        <v>24</v>
      </c>
      <c r="G24" s="24" t="s">
        <v>24</v>
      </c>
      <c r="H24" s="24" t="s">
        <v>25</v>
      </c>
      <c r="I24" s="24" t="s">
        <v>25</v>
      </c>
      <c r="J24" s="24" t="s">
        <v>26</v>
      </c>
      <c r="K24" s="24" t="s">
        <v>26</v>
      </c>
      <c r="L24" s="24" t="s">
        <v>26</v>
      </c>
      <c r="M24" s="24" t="s">
        <v>26</v>
      </c>
    </row>
    <row r="25" customFormat="false" ht="12.75" hidden="false" customHeight="false" outlineLevel="0" collapsed="false">
      <c r="D25" s="0" t="n">
        <f aca="false">'Attachment 1C'!G34</f>
        <v>311.291695062613</v>
      </c>
      <c r="E25" s="0" t="s">
        <v>191</v>
      </c>
      <c r="F25" s="0" t="n">
        <f aca="false">'Attachment 1C'!H34</f>
        <v>1006.13005607515</v>
      </c>
      <c r="G25" s="0" t="s">
        <v>192</v>
      </c>
      <c r="H25" s="0" t="n">
        <f aca="false">'Attachment 1C'!I34</f>
        <v>2521.13039775753</v>
      </c>
      <c r="I25" s="0" t="s">
        <v>193</v>
      </c>
      <c r="J25" s="0" t="n">
        <f aca="false">'Attachment 1C'!J34</f>
        <v>1348.90828464</v>
      </c>
      <c r="K25" s="0" t="s">
        <v>194</v>
      </c>
      <c r="L25" s="0" t="n">
        <f aca="false">'Attachment 1C'!K34</f>
        <v>875.86828464</v>
      </c>
      <c r="M25" s="0" t="s">
        <v>195</v>
      </c>
    </row>
    <row r="26" customFormat="false" ht="12.75" hidden="false" customHeight="false" outlineLevel="0" collapsed="false">
      <c r="D26" s="0" t="n">
        <f aca="false">'Attachment 1C'!G35</f>
        <v>168.566841624131</v>
      </c>
      <c r="E26" s="0" t="s">
        <v>196</v>
      </c>
      <c r="F26" s="0" t="n">
        <f aca="false">'Attachment 1C'!H35</f>
        <v>743.819031444075</v>
      </c>
      <c r="G26" s="0" t="s">
        <v>197</v>
      </c>
      <c r="H26" s="0" t="n">
        <f aca="false">'Attachment 1C'!I35</f>
        <v>938.157773788078</v>
      </c>
      <c r="I26" s="0" t="s">
        <v>198</v>
      </c>
      <c r="J26" s="0" t="n">
        <f aca="false">'Attachment 1C'!J35</f>
        <v>1358.08736304</v>
      </c>
      <c r="K26" s="0" t="s">
        <v>199</v>
      </c>
      <c r="L26" s="0" t="n">
        <f aca="false">'Attachment 1C'!K35</f>
        <v>885.04736304</v>
      </c>
      <c r="M26" s="0" t="s">
        <v>200</v>
      </c>
    </row>
    <row r="27" customFormat="false" ht="12.75" hidden="false" customHeight="false" outlineLevel="0" collapsed="false">
      <c r="D27" s="0" t="n">
        <f aca="false">'Attachment 1C'!G36</f>
        <v>44.3172715498547</v>
      </c>
      <c r="E27" s="0" t="s">
        <v>201</v>
      </c>
      <c r="F27" s="0" t="n">
        <f aca="false">'Attachment 1C'!H36</f>
        <v>616.341276925626</v>
      </c>
      <c r="G27" s="0" t="s">
        <v>202</v>
      </c>
      <c r="H27" s="0" t="n">
        <f aca="false">'Attachment 1C'!I36</f>
        <v>128.591877226965</v>
      </c>
      <c r="I27" s="0" t="s">
        <v>203</v>
      </c>
      <c r="J27" s="0" t="n">
        <f aca="false">'Attachment 1C'!J36</f>
        <v>1365.92782584</v>
      </c>
      <c r="K27" s="0" t="s">
        <v>204</v>
      </c>
      <c r="L27" s="0" t="n">
        <f aca="false">'Attachment 1C'!K36</f>
        <v>892.88782584</v>
      </c>
      <c r="M27" s="0" t="s">
        <v>205</v>
      </c>
    </row>
    <row r="28" customFormat="false" ht="12.75" hidden="false" customHeight="false" outlineLevel="0" collapsed="false">
      <c r="D28" s="0" t="n">
        <f aca="false">'Attachment 1C'!G37</f>
        <v>47.253332074198</v>
      </c>
      <c r="E28" s="0" t="s">
        <v>206</v>
      </c>
      <c r="F28" s="0" t="n">
        <f aca="false">'Attachment 1C'!H37</f>
        <v>457.793127073233</v>
      </c>
      <c r="G28" s="0" t="s">
        <v>207</v>
      </c>
      <c r="H28" s="0" t="n">
        <f aca="false">'Attachment 1C'!I37</f>
        <v>105.140981468476</v>
      </c>
      <c r="I28" s="0" t="s">
        <v>208</v>
      </c>
      <c r="J28" s="0" t="n">
        <f aca="false">'Attachment 1C'!J37</f>
        <v>1377.40167384</v>
      </c>
      <c r="K28" s="0" t="s">
        <v>209</v>
      </c>
      <c r="L28" s="0" t="n">
        <f aca="false">'Attachment 1C'!K37</f>
        <v>904.36167384</v>
      </c>
      <c r="M28" s="0" t="s">
        <v>210</v>
      </c>
    </row>
    <row r="29" customFormat="false" ht="12.75" hidden="false" customHeight="false" outlineLevel="0" collapsed="false">
      <c r="D29" s="0" t="n">
        <f aca="false">'Attachment 1C'!G38</f>
        <v>47.6373041221063</v>
      </c>
      <c r="E29" s="0" t="s">
        <v>211</v>
      </c>
      <c r="F29" s="0" t="n">
        <f aca="false">'Attachment 1C'!H38</f>
        <v>609.033391538949</v>
      </c>
      <c r="G29" s="0" t="s">
        <v>212</v>
      </c>
      <c r="H29" s="0" t="n">
        <f aca="false">'Attachment 1C'!I38</f>
        <v>145.792289635094</v>
      </c>
      <c r="I29" s="0" t="s">
        <v>213</v>
      </c>
      <c r="J29" s="0" t="n">
        <f aca="false">'Attachment 1C'!J38</f>
        <v>1387.15444464</v>
      </c>
      <c r="K29" s="0" t="s">
        <v>214</v>
      </c>
      <c r="L29" s="0" t="n">
        <f aca="false">'Attachment 1C'!K38</f>
        <v>914.11444464</v>
      </c>
      <c r="M29" s="0" t="s">
        <v>215</v>
      </c>
    </row>
    <row r="32" customFormat="false" ht="12.75" hidden="false" customHeight="false" outlineLevel="0" collapsed="false">
      <c r="D32" s="0" t="s">
        <v>82</v>
      </c>
    </row>
    <row r="33" customFormat="false" ht="12.75" hidden="false" customHeight="false" outlineLevel="0" collapsed="false">
      <c r="D33" s="0" t="s">
        <v>55</v>
      </c>
      <c r="E33" s="0" t="s">
        <v>56</v>
      </c>
      <c r="F33" s="0" t="s">
        <v>55</v>
      </c>
      <c r="G33" s="0" t="s">
        <v>56</v>
      </c>
      <c r="H33" s="0" t="s">
        <v>55</v>
      </c>
      <c r="I33" s="0" t="s">
        <v>56</v>
      </c>
      <c r="J33" s="0" t="s">
        <v>55</v>
      </c>
      <c r="K33" s="0" t="s">
        <v>56</v>
      </c>
      <c r="L33" s="0" t="s">
        <v>55</v>
      </c>
      <c r="M33" s="0" t="s">
        <v>56</v>
      </c>
    </row>
    <row r="34" customFormat="false" ht="12.75" hidden="false" customHeight="false" outlineLevel="0" collapsed="false">
      <c r="D34" s="20" t="s">
        <v>18</v>
      </c>
      <c r="E34" s="20" t="s">
        <v>18</v>
      </c>
      <c r="F34" s="19" t="s">
        <v>14</v>
      </c>
      <c r="G34" s="19" t="s">
        <v>14</v>
      </c>
      <c r="H34" s="19" t="s">
        <v>15</v>
      </c>
      <c r="I34" s="19" t="s">
        <v>15</v>
      </c>
      <c r="J34" s="19" t="s">
        <v>16</v>
      </c>
      <c r="K34" s="19" t="s">
        <v>16</v>
      </c>
      <c r="L34" s="19" t="s">
        <v>17</v>
      </c>
      <c r="M34" s="19" t="s">
        <v>17</v>
      </c>
    </row>
    <row r="35" customFormat="false" ht="12.75" hidden="false" customHeight="false" outlineLevel="0" collapsed="false">
      <c r="D35" s="25" t="s">
        <v>27</v>
      </c>
      <c r="E35" s="25" t="s">
        <v>27</v>
      </c>
      <c r="F35" s="24" t="s">
        <v>24</v>
      </c>
      <c r="G35" s="24" t="s">
        <v>24</v>
      </c>
      <c r="H35" s="24" t="s">
        <v>25</v>
      </c>
      <c r="I35" s="24" t="s">
        <v>25</v>
      </c>
      <c r="J35" s="24" t="s">
        <v>26</v>
      </c>
      <c r="K35" s="24" t="s">
        <v>26</v>
      </c>
      <c r="L35" s="24" t="s">
        <v>26</v>
      </c>
      <c r="M35" s="24" t="s">
        <v>26</v>
      </c>
    </row>
    <row r="36" customFormat="false" ht="12.75" hidden="false" customHeight="false" outlineLevel="0" collapsed="false">
      <c r="D36" s="0" t="n">
        <f aca="false">'Attachment 1C'!G59</f>
        <v>311.291695062613</v>
      </c>
      <c r="E36" s="0" t="s">
        <v>191</v>
      </c>
      <c r="F36" s="0" t="n">
        <f aca="false">'Attachment 1C'!H59</f>
        <v>2549.6575308642</v>
      </c>
      <c r="G36" s="0" t="s">
        <v>192</v>
      </c>
      <c r="H36" s="0" t="n">
        <f aca="false">'Attachment 1C'!I59</f>
        <v>6497.13639775753</v>
      </c>
      <c r="I36" s="0" t="s">
        <v>193</v>
      </c>
      <c r="J36" s="0" t="n">
        <f aca="false">'Attachment 1C'!J59</f>
        <v>2093.58412248064</v>
      </c>
      <c r="K36" s="0" t="s">
        <v>194</v>
      </c>
      <c r="L36" s="0" t="n">
        <f aca="false">'Attachment 1C'!K59</f>
        <v>1620.54412248064</v>
      </c>
      <c r="M36" s="0" t="s">
        <v>195</v>
      </c>
    </row>
    <row r="37" customFormat="false" ht="12.75" hidden="false" customHeight="false" outlineLevel="0" collapsed="false">
      <c r="D37" s="0" t="n">
        <f aca="false">'Attachment 1C'!G60</f>
        <v>168.566841624131</v>
      </c>
      <c r="E37" s="0" t="s">
        <v>196</v>
      </c>
      <c r="F37" s="0" t="n">
        <f aca="false">'Attachment 1C'!H60</f>
        <v>2287.34650623313</v>
      </c>
      <c r="G37" s="0" t="s">
        <v>197</v>
      </c>
      <c r="H37" s="0" t="n">
        <f aca="false">'Attachment 1C'!I60</f>
        <v>2970.06377378808</v>
      </c>
      <c r="I37" s="0" t="s">
        <v>198</v>
      </c>
      <c r="J37" s="0" t="n">
        <f aca="false">'Attachment 1C'!J60</f>
        <v>2093.58412248064</v>
      </c>
      <c r="K37" s="0" t="s">
        <v>199</v>
      </c>
      <c r="L37" s="0" t="n">
        <f aca="false">'Attachment 1C'!K60</f>
        <v>1620.54412248064</v>
      </c>
      <c r="M37" s="0" t="s">
        <v>200</v>
      </c>
    </row>
    <row r="38" customFormat="false" ht="12.75" hidden="false" customHeight="false" outlineLevel="0" collapsed="false">
      <c r="D38" s="0" t="n">
        <f aca="false">'Attachment 1C'!G61</f>
        <v>44.3172715498547</v>
      </c>
      <c r="E38" s="0" t="s">
        <v>201</v>
      </c>
      <c r="F38" s="0" t="n">
        <f aca="false">'Attachment 1C'!H61</f>
        <v>2159.86875171468</v>
      </c>
      <c r="G38" s="0" t="s">
        <v>202</v>
      </c>
      <c r="H38" s="0" t="n">
        <f aca="false">'Attachment 1C'!I61</f>
        <v>461.402277226965</v>
      </c>
      <c r="I38" s="0" t="s">
        <v>203</v>
      </c>
      <c r="J38" s="0" t="n">
        <f aca="false">'Attachment 1C'!J61</f>
        <v>2093.58412248064</v>
      </c>
      <c r="K38" s="0" t="s">
        <v>204</v>
      </c>
      <c r="L38" s="0" t="n">
        <f aca="false">'Attachment 1C'!K61</f>
        <v>1620.54412248064</v>
      </c>
      <c r="M38" s="0" t="s">
        <v>205</v>
      </c>
    </row>
    <row r="39" customFormat="false" ht="12.75" hidden="false" customHeight="false" outlineLevel="0" collapsed="false">
      <c r="D39" s="0" t="n">
        <f aca="false">'Attachment 1C'!G62</f>
        <v>47.253332074198</v>
      </c>
      <c r="E39" s="0" t="s">
        <v>206</v>
      </c>
      <c r="F39" s="0" t="n">
        <f aca="false">'Attachment 1C'!H62</f>
        <v>2001.01856038589</v>
      </c>
      <c r="G39" s="0" t="s">
        <v>207</v>
      </c>
      <c r="H39" s="0" t="n">
        <f aca="false">'Attachment 1C'!I62</f>
        <v>485.346981468476</v>
      </c>
      <c r="I39" s="0" t="s">
        <v>208</v>
      </c>
      <c r="J39" s="0" t="n">
        <f aca="false">'Attachment 1C'!J62</f>
        <v>2093.58412248064</v>
      </c>
      <c r="K39" s="0" t="s">
        <v>209</v>
      </c>
      <c r="L39" s="0" t="n">
        <f aca="false">'Attachment 1C'!K62</f>
        <v>1620.54412248064</v>
      </c>
      <c r="M39" s="0" t="s">
        <v>210</v>
      </c>
    </row>
    <row r="40" customFormat="false" ht="12.75" hidden="false" customHeight="false" outlineLevel="0" collapsed="false">
      <c r="D40" s="0" t="n">
        <f aca="false">'Attachment 1C'!G63</f>
        <v>47.6373041221063</v>
      </c>
      <c r="E40" s="0" t="s">
        <v>211</v>
      </c>
      <c r="F40" s="0" t="n">
        <f aca="false">'Attachment 1C'!H63</f>
        <v>2149.75800344595</v>
      </c>
      <c r="G40" s="0" t="s">
        <v>212</v>
      </c>
      <c r="H40" s="0" t="n">
        <f aca="false">'Attachment 1C'!I63</f>
        <v>519.298289635094</v>
      </c>
      <c r="I40" s="0" t="s">
        <v>213</v>
      </c>
      <c r="J40" s="0" t="n">
        <f aca="false">'Attachment 1C'!J63</f>
        <v>2093.58412248064</v>
      </c>
      <c r="K40" s="0" t="s">
        <v>214</v>
      </c>
      <c r="L40" s="0" t="n">
        <f aca="false">'Attachment 1C'!K63</f>
        <v>1620.54412248064</v>
      </c>
      <c r="M40" s="0" t="s">
        <v>215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B2" s="0" t="s">
        <v>216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10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2.42"/>
    <col collapsed="false" customWidth="true" hidden="false" outlineLevel="0" max="3" min="3" style="0" width="11.42"/>
    <col collapsed="false" customWidth="true" hidden="false" outlineLevel="0" max="4" min="4" style="0" width="14.7"/>
    <col collapsed="false" customWidth="true" hidden="false" outlineLevel="0" max="7" min="7" style="0" width="11.42"/>
    <col collapsed="false" customWidth="true" hidden="false" outlineLevel="0" max="8" min="8" style="0" width="10.28"/>
    <col collapsed="false" customWidth="true" hidden="false" outlineLevel="0" max="9" min="9" style="0" width="10.41"/>
    <col collapsed="false" customWidth="true" hidden="false" outlineLevel="0" max="10" min="10" style="0" width="10.28"/>
  </cols>
  <sheetData>
    <row r="2" customFormat="false" ht="28.5" hidden="false" customHeight="true" outlineLevel="0" collapsed="false">
      <c r="A2" s="79" t="s">
        <v>217</v>
      </c>
      <c r="B2" s="79"/>
      <c r="C2" s="79"/>
      <c r="D2" s="79"/>
      <c r="E2" s="79"/>
      <c r="F2" s="79"/>
      <c r="G2" s="79"/>
      <c r="H2" s="79"/>
    </row>
    <row r="4" customFormat="false" ht="12.75" hidden="false" customHeight="false" outlineLevel="0" collapsed="false">
      <c r="A4" s="0" t="s">
        <v>218</v>
      </c>
    </row>
    <row r="6" customFormat="false" ht="12.75" hidden="false" customHeight="false" outlineLevel="0" collapsed="false">
      <c r="A6" s="0" t="s">
        <v>219</v>
      </c>
    </row>
    <row r="7" customFormat="false" ht="12.75" hidden="false" customHeight="true" outlineLevel="0" collapsed="false">
      <c r="A7" s="80" t="s">
        <v>220</v>
      </c>
      <c r="B7" s="80"/>
      <c r="C7" s="80"/>
      <c r="D7" s="80"/>
      <c r="E7" s="80"/>
      <c r="F7" s="80"/>
      <c r="G7" s="80"/>
      <c r="H7" s="80"/>
    </row>
    <row r="9" customFormat="false" ht="12.75" hidden="false" customHeight="false" outlineLevel="0" collapsed="false">
      <c r="A9" s="16" t="s">
        <v>221</v>
      </c>
    </row>
    <row r="10" customFormat="false" ht="12.75" hidden="false" customHeight="false" outlineLevel="0" collapsed="false">
      <c r="A10" s="61"/>
      <c r="B10" s="81" t="s">
        <v>222</v>
      </c>
      <c r="C10" s="81" t="s">
        <v>27</v>
      </c>
      <c r="D10" s="82" t="s">
        <v>223</v>
      </c>
    </row>
    <row r="11" customFormat="false" ht="25.5" hidden="false" customHeight="false" outlineLevel="0" collapsed="false">
      <c r="A11" s="83" t="s">
        <v>224</v>
      </c>
      <c r="B11" s="66" t="n">
        <f aca="false">794</f>
        <v>794</v>
      </c>
      <c r="C11" s="84" t="n">
        <v>28.1</v>
      </c>
      <c r="D11" s="67" t="n">
        <f aca="false">C11*B11*(8760)</f>
        <v>195447864</v>
      </c>
    </row>
    <row r="12" customFormat="false" ht="25.5" hidden="false" customHeight="false" outlineLevel="0" collapsed="false">
      <c r="A12" s="83" t="s">
        <v>225</v>
      </c>
      <c r="B12" s="66" t="n">
        <f aca="false">1048-B11</f>
        <v>254</v>
      </c>
      <c r="C12" s="84" t="n">
        <v>38.2086614173228</v>
      </c>
      <c r="D12" s="67" t="n">
        <f aca="false">C12*B12*(8760)</f>
        <v>85015799.9999999</v>
      </c>
    </row>
    <row r="13" customFormat="false" ht="12.75" hidden="false" customHeight="false" outlineLevel="0" collapsed="false">
      <c r="A13" s="85" t="s">
        <v>5</v>
      </c>
      <c r="B13" s="66" t="n">
        <f aca="false">B12+B11</f>
        <v>1048</v>
      </c>
      <c r="C13" s="66"/>
      <c r="D13" s="67" t="n">
        <f aca="false">SUM(D11:D12)</f>
        <v>280463664</v>
      </c>
    </row>
    <row r="14" customFormat="false" ht="12.75" hidden="false" customHeight="false" outlineLevel="0" collapsed="false">
      <c r="A14" s="86" t="s">
        <v>226</v>
      </c>
      <c r="B14" s="72"/>
      <c r="C14" s="72"/>
      <c r="D14" s="87" t="n">
        <f aca="false">D13/(1048*8760)</f>
        <v>30.55</v>
      </c>
    </row>
    <row r="15" customFormat="false" ht="12.75" hidden="false" customHeight="false" outlineLevel="0" collapsed="false">
      <c r="A15" s="88" t="s">
        <v>227</v>
      </c>
      <c r="B15" s="66"/>
      <c r="C15" s="66"/>
    </row>
    <row r="16" customFormat="false" ht="12.75" hidden="false" customHeight="false" outlineLevel="0" collapsed="false">
      <c r="A16" s="66"/>
      <c r="B16" s="66"/>
      <c r="C16" s="66"/>
    </row>
    <row r="17" customFormat="false" ht="12.75" hidden="false" customHeight="false" outlineLevel="0" collapsed="false">
      <c r="A17" s="89" t="s">
        <v>228</v>
      </c>
      <c r="B17" s="66"/>
      <c r="C17" s="66"/>
    </row>
    <row r="18" customFormat="false" ht="12.75" hidden="false" customHeight="false" outlineLevel="0" collapsed="false">
      <c r="B18" s="18" t="s">
        <v>16</v>
      </c>
      <c r="C18" s="18" t="s">
        <v>14</v>
      </c>
      <c r="D18" s="19" t="s">
        <v>15</v>
      </c>
    </row>
    <row r="19" customFormat="false" ht="12.75" hidden="false" customHeight="false" outlineLevel="0" collapsed="false">
      <c r="A19" s="10" t="s">
        <v>23</v>
      </c>
      <c r="B19" s="23" t="s">
        <v>27</v>
      </c>
      <c r="C19" s="23" t="s">
        <v>24</v>
      </c>
      <c r="D19" s="24" t="s">
        <v>25</v>
      </c>
    </row>
    <row r="20" customFormat="false" ht="12.75" hidden="false" customHeight="false" outlineLevel="0" collapsed="false">
      <c r="A20" s="0" t="n">
        <v>1</v>
      </c>
      <c r="B20" s="36" t="n">
        <v>207.526304282468</v>
      </c>
      <c r="C20" s="90" t="n">
        <v>2549.6575308642</v>
      </c>
      <c r="D20" s="90" t="n">
        <v>4179.53639775753</v>
      </c>
    </row>
    <row r="21" customFormat="false" ht="12.75" hidden="false" customHeight="false" outlineLevel="0" collapsed="false">
      <c r="A21" s="0" t="n">
        <v>2</v>
      </c>
      <c r="B21" s="36" t="n">
        <v>112.116712964415</v>
      </c>
      <c r="C21" s="35" t="n">
        <v>2287.34650623313</v>
      </c>
      <c r="D21" s="35" t="n">
        <v>1838.96377378808</v>
      </c>
    </row>
    <row r="22" customFormat="false" ht="12.75" hidden="false" customHeight="false" outlineLevel="0" collapsed="false">
      <c r="A22" s="0" t="n">
        <v>3</v>
      </c>
      <c r="B22" s="36" t="n">
        <v>44.3172715498547</v>
      </c>
      <c r="C22" s="35" t="n">
        <v>2159.86875171468</v>
      </c>
      <c r="D22" s="35" t="n">
        <v>461.402277226965</v>
      </c>
    </row>
    <row r="23" customFormat="false" ht="12.75" hidden="false" customHeight="false" outlineLevel="0" collapsed="false">
      <c r="A23" s="0" t="n">
        <v>4</v>
      </c>
      <c r="B23" s="36" t="n">
        <v>47.253332074198</v>
      </c>
      <c r="C23" s="35" t="n">
        <v>2001.01856038589</v>
      </c>
      <c r="D23" s="35" t="n">
        <v>485.346981468476</v>
      </c>
    </row>
    <row r="24" customFormat="false" ht="12.75" hidden="false" customHeight="false" outlineLevel="0" collapsed="false">
      <c r="A24" s="0" t="n">
        <v>5</v>
      </c>
      <c r="B24" s="47" t="n">
        <v>47.6373041221063</v>
      </c>
      <c r="C24" s="46" t="n">
        <v>2149.75800344595</v>
      </c>
      <c r="D24" s="46" t="n">
        <v>519.298289635094</v>
      </c>
    </row>
    <row r="25" customFormat="false" ht="12.75" hidden="false" customHeight="false" outlineLevel="0" collapsed="false">
      <c r="A25" s="10" t="s">
        <v>36</v>
      </c>
      <c r="B25" s="17" t="n">
        <f aca="false">AVERAGE(B20:B24)</f>
        <v>91.7701849986085</v>
      </c>
      <c r="C25" s="91" t="n">
        <f aca="false">AVERAGE(C20:C24)</f>
        <v>2229.52987052877</v>
      </c>
      <c r="D25" s="17" t="n">
        <f aca="false">AVERAGE(D20:D24)</f>
        <v>1496.90954397523</v>
      </c>
    </row>
    <row r="26" customFormat="false" ht="12.75" hidden="false" customHeight="false" outlineLevel="0" collapsed="false">
      <c r="B26" s="17"/>
      <c r="C26" s="91"/>
      <c r="D26" s="17"/>
    </row>
    <row r="27" customFormat="false" ht="12.75" hidden="false" customHeight="false" outlineLevel="0" collapsed="false">
      <c r="A27" s="0" t="s">
        <v>229</v>
      </c>
      <c r="B27" s="17"/>
      <c r="C27" s="91" t="n">
        <v>2518</v>
      </c>
      <c r="D27" s="17" t="s">
        <v>230</v>
      </c>
    </row>
    <row r="28" customFormat="false" ht="12.75" hidden="false" customHeight="false" outlineLevel="0" collapsed="false">
      <c r="A28" s="0" t="s">
        <v>231</v>
      </c>
      <c r="C28" s="17" t="n">
        <f aca="false">C27-C25</f>
        <v>288.470129471232</v>
      </c>
      <c r="D28" s="0" t="s">
        <v>232</v>
      </c>
    </row>
    <row r="29" customFormat="false" ht="12.75" hidden="false" customHeight="false" outlineLevel="0" collapsed="false">
      <c r="C29" s="17"/>
    </row>
    <row r="30" customFormat="false" ht="12.75" hidden="false" customHeight="false" outlineLevel="0" collapsed="false">
      <c r="A30" s="16" t="s">
        <v>233</v>
      </c>
      <c r="C30" s="17"/>
    </row>
    <row r="31" customFormat="false" ht="12.75" hidden="false" customHeight="false" outlineLevel="0" collapsed="false">
      <c r="A31" s="0" t="s">
        <v>234</v>
      </c>
      <c r="C31" s="17"/>
    </row>
    <row r="32" customFormat="false" ht="12.75" hidden="false" customHeight="false" outlineLevel="0" collapsed="false">
      <c r="A32" s="0" t="s">
        <v>235</v>
      </c>
    </row>
    <row r="33" customFormat="false" ht="12.75" hidden="false" customHeight="false" outlineLevel="0" collapsed="false">
      <c r="A33" s="0" t="s">
        <v>236</v>
      </c>
      <c r="C33" s="17"/>
    </row>
    <row r="34" customFormat="false" ht="12.75" hidden="false" customHeight="false" outlineLevel="0" collapsed="false">
      <c r="A34" s="0" t="s">
        <v>237</v>
      </c>
      <c r="C34" s="17"/>
    </row>
    <row r="35" customFormat="false" ht="12.75" hidden="false" customHeight="false" outlineLevel="0" collapsed="false">
      <c r="C35" s="17"/>
    </row>
    <row r="36" customFormat="false" ht="12.75" hidden="false" customHeight="false" outlineLevel="0" collapsed="false">
      <c r="A36" s="16" t="s">
        <v>238</v>
      </c>
      <c r="C36" s="17"/>
    </row>
    <row r="37" customFormat="false" ht="51" hidden="false" customHeight="false" outlineLevel="0" collapsed="false">
      <c r="A37" s="92"/>
      <c r="B37" s="93" t="s">
        <v>239</v>
      </c>
      <c r="C37" s="93" t="s">
        <v>240</v>
      </c>
      <c r="D37" s="93" t="s">
        <v>241</v>
      </c>
      <c r="E37" s="93" t="s">
        <v>242</v>
      </c>
      <c r="F37" s="93" t="s">
        <v>243</v>
      </c>
      <c r="G37" s="93" t="s">
        <v>244</v>
      </c>
      <c r="H37" s="93" t="s">
        <v>223</v>
      </c>
      <c r="I37" s="93" t="s">
        <v>245</v>
      </c>
      <c r="J37" s="94" t="s">
        <v>246</v>
      </c>
    </row>
    <row r="38" customFormat="false" ht="25.5" hidden="false" customHeight="false" outlineLevel="0" collapsed="false">
      <c r="A38" s="95" t="s">
        <v>247</v>
      </c>
      <c r="B38" s="96" t="n">
        <v>254</v>
      </c>
      <c r="C38" s="97" t="n">
        <f aca="false">38.20866-28.1</f>
        <v>10.10866</v>
      </c>
      <c r="D38" s="98" t="n">
        <f aca="false">B38*C38*0.00876</f>
        <v>22.4921728464</v>
      </c>
      <c r="E38" s="97" t="n">
        <f aca="false">B38*0.028</f>
        <v>7.112</v>
      </c>
      <c r="F38" s="97" t="n">
        <f aca="false">B$20-28.1</f>
        <v>179.426304282468</v>
      </c>
      <c r="G38" s="98" t="n">
        <f aca="false">E38*F38*0.00876</f>
        <v>11.1784597142586</v>
      </c>
      <c r="H38" s="99" t="n">
        <f aca="false">G38+D38</f>
        <v>33.6706325606586</v>
      </c>
      <c r="I38" s="100"/>
      <c r="J38" s="98" t="n">
        <f aca="false">H38-I38</f>
        <v>33.6706325606586</v>
      </c>
    </row>
    <row r="39" customFormat="false" ht="12.75" hidden="false" customHeight="false" outlineLevel="0" collapsed="false">
      <c r="A39" s="95" t="s">
        <v>248</v>
      </c>
      <c r="B39" s="96" t="n">
        <f aca="false">938-B38</f>
        <v>684</v>
      </c>
      <c r="C39" s="97" t="n">
        <f aca="false">B$20-28.1</f>
        <v>179.426304282468</v>
      </c>
      <c r="D39" s="98" t="n">
        <f aca="false">B39*C39*0.00876</f>
        <v>1075.09370705186</v>
      </c>
      <c r="E39" s="97" t="n">
        <f aca="false">B39*0.028</f>
        <v>19.152</v>
      </c>
      <c r="F39" s="97" t="n">
        <f aca="false">B$20-28.1</f>
        <v>179.426304282468</v>
      </c>
      <c r="G39" s="98" t="n">
        <f aca="false">E39*F39*0.00876</f>
        <v>30.1026237974522</v>
      </c>
      <c r="H39" s="99" t="n">
        <f aca="false">G39+D39</f>
        <v>1105.19633084932</v>
      </c>
      <c r="I39" s="100"/>
      <c r="J39" s="98" t="n">
        <f aca="false">H39-I39</f>
        <v>1105.19633084932</v>
      </c>
    </row>
    <row r="40" customFormat="false" ht="25.5" hidden="false" customHeight="false" outlineLevel="0" collapsed="false">
      <c r="A40" s="101" t="s">
        <v>249</v>
      </c>
      <c r="B40" s="102" t="n">
        <f aca="false">C$20-SUM(B$38:B$39)</f>
        <v>1611.6575308642</v>
      </c>
      <c r="C40" s="103" t="n">
        <f aca="false">B$20</f>
        <v>207.526304282468</v>
      </c>
      <c r="D40" s="104" t="n">
        <f aca="false">B40*C40*0.00876</f>
        <v>2929.88126086747</v>
      </c>
      <c r="E40" s="103" t="n">
        <f aca="false">B40*0.028</f>
        <v>45.1264108641975</v>
      </c>
      <c r="F40" s="103" t="n">
        <f aca="false">B$20</f>
        <v>207.526304282468</v>
      </c>
      <c r="G40" s="104" t="n">
        <f aca="false">E40*F40*0.00876</f>
        <v>82.0366753042892</v>
      </c>
      <c r="H40" s="105" t="n">
        <f aca="false">G40+D40</f>
        <v>3011.91793617176</v>
      </c>
      <c r="I40" s="105" t="n">
        <f aca="false">(B40-46)*0.00876*19.26+46*0.00876*23</f>
        <v>273.422061029333</v>
      </c>
      <c r="J40" s="104" t="n">
        <f aca="false">H40-I40</f>
        <v>2738.49587514243</v>
      </c>
    </row>
    <row r="41" customFormat="false" ht="12.75" hidden="false" customHeight="false" outlineLevel="0" collapsed="false">
      <c r="A41" s="106" t="s">
        <v>250</v>
      </c>
      <c r="B41" s="107" t="n">
        <f aca="false">SUM(B38:B40)</f>
        <v>2549.6575308642</v>
      </c>
      <c r="C41" s="108"/>
      <c r="D41" s="104" t="n">
        <f aca="false">SUM(D38:D40)</f>
        <v>4027.46714076574</v>
      </c>
      <c r="E41" s="109" t="n">
        <f aca="false">SUM(E38:E40)</f>
        <v>71.3904108641975</v>
      </c>
      <c r="F41" s="108"/>
      <c r="G41" s="108"/>
      <c r="H41" s="110" t="n">
        <f aca="false">SUM(H38:H40)</f>
        <v>4150.78489958174</v>
      </c>
      <c r="J41" s="110" t="n">
        <f aca="false">SUM(J38:J40)</f>
        <v>3877.3628385524</v>
      </c>
    </row>
    <row r="42" customFormat="false" ht="12.75" hidden="false" customHeight="false" outlineLevel="0" collapsed="false">
      <c r="G42" s="0" t="s">
        <v>251</v>
      </c>
      <c r="H42" s="111" t="n">
        <f aca="false">D20</f>
        <v>4179.53639775753</v>
      </c>
      <c r="J42" s="111" t="n">
        <f aca="false">H42</f>
        <v>4179.53639775753</v>
      </c>
    </row>
    <row r="43" customFormat="false" ht="12.75" hidden="false" customHeight="false" outlineLevel="0" collapsed="false">
      <c r="G43" s="0" t="s">
        <v>252</v>
      </c>
      <c r="H43" s="112" t="n">
        <f aca="false">H41-H42</f>
        <v>-28.7514981757977</v>
      </c>
      <c r="J43" s="112" t="n">
        <f aca="false">J41-J42</f>
        <v>-302.173559205131</v>
      </c>
    </row>
    <row r="44" customFormat="false" ht="12.75" hidden="false" customHeight="false" outlineLevel="0" collapsed="false">
      <c r="A44" s="0" t="s">
        <v>253</v>
      </c>
      <c r="H44" s="113"/>
    </row>
    <row r="45" customFormat="false" ht="12.75" hidden="false" customHeight="false" outlineLevel="0" collapsed="false">
      <c r="A45" s="0" t="s">
        <v>254</v>
      </c>
      <c r="H45" s="113"/>
    </row>
    <row r="46" customFormat="false" ht="12.75" hidden="false" customHeight="false" outlineLevel="0" collapsed="false">
      <c r="A46" s="0" t="s">
        <v>255</v>
      </c>
      <c r="H46" s="113"/>
    </row>
    <row r="47" customFormat="false" ht="30" hidden="false" customHeight="true" outlineLevel="0" collapsed="false">
      <c r="A47" s="80" t="s">
        <v>256</v>
      </c>
      <c r="B47" s="80"/>
      <c r="C47" s="80"/>
      <c r="D47" s="80"/>
      <c r="E47" s="80"/>
      <c r="F47" s="80"/>
      <c r="G47" s="80"/>
      <c r="H47" s="80"/>
    </row>
    <row r="48" customFormat="false" ht="12.75" hidden="false" customHeight="false" outlineLevel="0" collapsed="false">
      <c r="A48" s="0" t="s">
        <v>257</v>
      </c>
    </row>
    <row r="49" customFormat="false" ht="12.75" hidden="false" customHeight="false" outlineLevel="0" collapsed="false">
      <c r="A49" s="0" t="s">
        <v>258</v>
      </c>
    </row>
    <row r="50" customFormat="false" ht="12.75" hidden="false" customHeight="false" outlineLevel="0" collapsed="false">
      <c r="A50" s="0" t="s">
        <v>259</v>
      </c>
    </row>
    <row r="51" customFormat="false" ht="12.75" hidden="false" customHeight="false" outlineLevel="0" collapsed="false">
      <c r="A51" s="0" t="s">
        <v>260</v>
      </c>
    </row>
    <row r="53" customFormat="false" ht="12.75" hidden="false" customHeight="false" outlineLevel="0" collapsed="false">
      <c r="B53" s="1" t="s">
        <v>261</v>
      </c>
      <c r="C53" s="1" t="s">
        <v>262</v>
      </c>
    </row>
    <row r="54" customFormat="false" ht="12.75" hidden="false" customHeight="false" outlineLevel="0" collapsed="false">
      <c r="B54" s="114" t="s">
        <v>15</v>
      </c>
      <c r="C54" s="114" t="s">
        <v>15</v>
      </c>
      <c r="D54" s="114"/>
    </row>
    <row r="55" customFormat="false" ht="12.75" hidden="false" customHeight="false" outlineLevel="0" collapsed="false">
      <c r="A55" s="10" t="s">
        <v>23</v>
      </c>
      <c r="B55" s="115" t="s">
        <v>25</v>
      </c>
      <c r="C55" s="115" t="s">
        <v>25</v>
      </c>
      <c r="D55" s="115" t="s">
        <v>252</v>
      </c>
    </row>
    <row r="56" customFormat="false" ht="12.75" hidden="false" customHeight="false" outlineLevel="0" collapsed="false">
      <c r="A56" s="0" t="n">
        <v>1</v>
      </c>
      <c r="B56" s="90" t="n">
        <v>4179.53639775753</v>
      </c>
      <c r="C56" s="35" t="n">
        <f aca="false">J41</f>
        <v>3877.3628385524</v>
      </c>
      <c r="D56" s="35" t="n">
        <f aca="false">B56-C56</f>
        <v>302.173559205131</v>
      </c>
    </row>
    <row r="57" customFormat="false" ht="12.75" hidden="false" customHeight="false" outlineLevel="0" collapsed="false">
      <c r="A57" s="0" t="n">
        <v>2</v>
      </c>
      <c r="B57" s="35" t="n">
        <v>1838.96377378808</v>
      </c>
      <c r="C57" s="35" t="n">
        <f aca="false">J72</f>
        <v>1678.42868214802</v>
      </c>
      <c r="D57" s="35" t="n">
        <f aca="false">B57-C57</f>
        <v>160.535091640059</v>
      </c>
    </row>
    <row r="58" customFormat="false" ht="12.75" hidden="false" customHeight="false" outlineLevel="0" collapsed="false">
      <c r="A58" s="0" t="n">
        <v>3</v>
      </c>
      <c r="B58" s="35" t="n">
        <v>461.402277226965</v>
      </c>
      <c r="C58" s="35" t="n">
        <f aca="false">J82</f>
        <v>403.371700811984</v>
      </c>
      <c r="D58" s="35" t="n">
        <f aca="false">B58-C58</f>
        <v>58.0305764149806</v>
      </c>
    </row>
    <row r="59" customFormat="false" ht="12.75" hidden="false" customHeight="false" outlineLevel="0" collapsed="false">
      <c r="A59" s="0" t="n">
        <v>4</v>
      </c>
      <c r="B59" s="35" t="n">
        <v>485.346981468476</v>
      </c>
      <c r="C59" s="35" t="n">
        <f aca="false">J92</f>
        <v>413.151263000264</v>
      </c>
      <c r="D59" s="35" t="n">
        <f aca="false">B59-C59</f>
        <v>72.1957184682113</v>
      </c>
    </row>
    <row r="60" customFormat="false" ht="12.75" hidden="false" customHeight="false" outlineLevel="0" collapsed="false">
      <c r="A60" s="0" t="n">
        <v>5</v>
      </c>
      <c r="B60" s="46" t="n">
        <v>519.298289635094</v>
      </c>
      <c r="C60" s="46" t="n">
        <f aca="false">J101</f>
        <v>457.928347976356</v>
      </c>
      <c r="D60" s="46" t="n">
        <f aca="false">B60-C60</f>
        <v>61.3699416587374</v>
      </c>
    </row>
    <row r="61" customFormat="false" ht="12.75" hidden="false" customHeight="false" outlineLevel="0" collapsed="false">
      <c r="A61" s="10" t="s">
        <v>36</v>
      </c>
      <c r="B61" s="17" t="n">
        <f aca="false">AVERAGE(B56:B60)</f>
        <v>1496.90954397523</v>
      </c>
      <c r="C61" s="17" t="n">
        <f aca="false">AVERAGE(C56:C60)</f>
        <v>1366.04856649781</v>
      </c>
      <c r="D61" s="56" t="n">
        <f aca="false">AVERAGE(D56:D60)</f>
        <v>130.860977477424</v>
      </c>
    </row>
    <row r="62" customFormat="false" ht="12.75" hidden="false" customHeight="false" outlineLevel="0" collapsed="false">
      <c r="C62" s="10" t="s">
        <v>263</v>
      </c>
      <c r="D62" s="116" t="n">
        <f aca="false">D61/B61</f>
        <v>0.0874207650048821</v>
      </c>
    </row>
    <row r="67" customFormat="false" ht="12.75" hidden="false" customHeight="false" outlineLevel="0" collapsed="false">
      <c r="A67" s="16" t="s">
        <v>264</v>
      </c>
      <c r="C67" s="17"/>
    </row>
    <row r="68" customFormat="false" ht="51" hidden="false" customHeight="false" outlineLevel="0" collapsed="false">
      <c r="A68" s="92"/>
      <c r="B68" s="93" t="s">
        <v>239</v>
      </c>
      <c r="C68" s="93" t="s">
        <v>240</v>
      </c>
      <c r="D68" s="93" t="s">
        <v>241</v>
      </c>
      <c r="E68" s="93" t="s">
        <v>242</v>
      </c>
      <c r="F68" s="93" t="s">
        <v>243</v>
      </c>
      <c r="G68" s="93" t="s">
        <v>244</v>
      </c>
      <c r="H68" s="93" t="s">
        <v>223</v>
      </c>
      <c r="I68" s="93" t="s">
        <v>245</v>
      </c>
      <c r="J68" s="94" t="s">
        <v>246</v>
      </c>
    </row>
    <row r="69" customFormat="false" ht="25.5" hidden="false" customHeight="false" outlineLevel="0" collapsed="false">
      <c r="A69" s="95" t="s">
        <v>247</v>
      </c>
      <c r="B69" s="96" t="n">
        <v>254</v>
      </c>
      <c r="C69" s="97" t="n">
        <f aca="false">38.20866-28.1</f>
        <v>10.10866</v>
      </c>
      <c r="D69" s="98" t="n">
        <f aca="false">B69*C69*0.00876</f>
        <v>22.4921728464</v>
      </c>
      <c r="E69" s="97" t="n">
        <f aca="false">B69*0.028</f>
        <v>7.112</v>
      </c>
      <c r="F69" s="97" t="n">
        <f aca="false">B$21-28.1</f>
        <v>84.0167129644154</v>
      </c>
      <c r="G69" s="98" t="n">
        <f aca="false">E69*F69*0.00876</f>
        <v>5.2343353164016</v>
      </c>
      <c r="H69" s="99" t="n">
        <f aca="false">G69+D69</f>
        <v>27.7265081628016</v>
      </c>
      <c r="I69" s="100"/>
      <c r="J69" s="98" t="n">
        <f aca="false">H69-I69</f>
        <v>27.7265081628016</v>
      </c>
    </row>
    <row r="70" customFormat="false" ht="12.75" hidden="false" customHeight="false" outlineLevel="0" collapsed="false">
      <c r="A70" s="95" t="s">
        <v>248</v>
      </c>
      <c r="B70" s="96" t="n">
        <f aca="false">938-B69</f>
        <v>684</v>
      </c>
      <c r="C70" s="97" t="n">
        <f aca="false">B$21-28.1</f>
        <v>84.0167129644154</v>
      </c>
      <c r="D70" s="98" t="n">
        <f aca="false">B70*C70*0.00876</f>
        <v>503.414701408703</v>
      </c>
      <c r="E70" s="97" t="n">
        <f aca="false">B70*0.028</f>
        <v>19.152</v>
      </c>
      <c r="F70" s="97" t="n">
        <f aca="false">B$21-28.1</f>
        <v>84.0167129644154</v>
      </c>
      <c r="G70" s="98" t="n">
        <f aca="false">E70*F70*0.00876</f>
        <v>14.0956116394437</v>
      </c>
      <c r="H70" s="99" t="n">
        <f aca="false">G70+D70</f>
        <v>517.510313048147</v>
      </c>
      <c r="I70" s="100"/>
      <c r="J70" s="98" t="n">
        <f aca="false">H70-I70</f>
        <v>517.510313048147</v>
      </c>
    </row>
    <row r="71" customFormat="false" ht="25.5" hidden="false" customHeight="false" outlineLevel="0" collapsed="false">
      <c r="A71" s="101" t="s">
        <v>249</v>
      </c>
      <c r="B71" s="102" t="n">
        <f aca="false">C$21-SUM(B$38:B$39)</f>
        <v>1349.34650623313</v>
      </c>
      <c r="C71" s="103" t="n">
        <f aca="false">B$21</f>
        <v>112.116712964415</v>
      </c>
      <c r="D71" s="104" t="n">
        <f aca="false">B71*C71*0.00876</f>
        <v>1325.25042357695</v>
      </c>
      <c r="E71" s="103" t="n">
        <f aca="false">B71*0.028</f>
        <v>37.7817021745275</v>
      </c>
      <c r="F71" s="103" t="n">
        <f aca="false">B$21</f>
        <v>112.116712964415</v>
      </c>
      <c r="G71" s="104" t="n">
        <f aca="false">E71*F71*0.00876</f>
        <v>37.1070118601547</v>
      </c>
      <c r="H71" s="105" t="n">
        <f aca="false">G71+D71</f>
        <v>1362.35743543711</v>
      </c>
      <c r="I71" s="105" t="n">
        <f aca="false">(B71-46)*0.00876*19.26+46*0.00876*23</f>
        <v>229.165574500038</v>
      </c>
      <c r="J71" s="104" t="n">
        <f aca="false">H71-I71</f>
        <v>1133.19186093707</v>
      </c>
    </row>
    <row r="72" customFormat="false" ht="12.75" hidden="false" customHeight="false" outlineLevel="0" collapsed="false">
      <c r="A72" s="106" t="s">
        <v>250</v>
      </c>
      <c r="B72" s="107" t="n">
        <f aca="false">SUM(B69:B71)</f>
        <v>2287.34650623313</v>
      </c>
      <c r="C72" s="108"/>
      <c r="D72" s="104" t="n">
        <f aca="false">SUM(D69:D71)</f>
        <v>1851.15729783206</v>
      </c>
      <c r="E72" s="109" t="n">
        <f aca="false">SUM(E69:E71)</f>
        <v>64.0457021745275</v>
      </c>
      <c r="F72" s="108"/>
      <c r="G72" s="108"/>
      <c r="H72" s="110" t="n">
        <f aca="false">SUM(H69:H71)</f>
        <v>1907.59425664806</v>
      </c>
      <c r="J72" s="110" t="n">
        <f aca="false">SUM(J69:J71)</f>
        <v>1678.42868214802</v>
      </c>
    </row>
    <row r="73" customFormat="false" ht="12.75" hidden="false" customHeight="false" outlineLevel="0" collapsed="false">
      <c r="G73" s="0" t="s">
        <v>251</v>
      </c>
      <c r="H73" s="111" t="n">
        <f aca="false">D21</f>
        <v>1838.96377378808</v>
      </c>
      <c r="J73" s="111" t="n">
        <f aca="false">H73</f>
        <v>1838.96377378808</v>
      </c>
    </row>
    <row r="74" customFormat="false" ht="12.75" hidden="false" customHeight="false" outlineLevel="0" collapsed="false">
      <c r="G74" s="0" t="s">
        <v>252</v>
      </c>
      <c r="H74" s="112" t="n">
        <f aca="false">H72-H73</f>
        <v>68.6304828599791</v>
      </c>
      <c r="J74" s="112" t="n">
        <f aca="false">J72-J73</f>
        <v>-160.535091640059</v>
      </c>
    </row>
    <row r="77" customFormat="false" ht="12.75" hidden="false" customHeight="false" outlineLevel="0" collapsed="false">
      <c r="A77" s="16" t="s">
        <v>265</v>
      </c>
      <c r="C77" s="17"/>
    </row>
    <row r="78" customFormat="false" ht="51" hidden="false" customHeight="false" outlineLevel="0" collapsed="false">
      <c r="A78" s="92"/>
      <c r="B78" s="93" t="s">
        <v>239</v>
      </c>
      <c r="C78" s="93" t="s">
        <v>240</v>
      </c>
      <c r="D78" s="93" t="s">
        <v>241</v>
      </c>
      <c r="E78" s="93" t="s">
        <v>242</v>
      </c>
      <c r="F78" s="93" t="s">
        <v>243</v>
      </c>
      <c r="G78" s="93" t="s">
        <v>244</v>
      </c>
      <c r="H78" s="93" t="s">
        <v>223</v>
      </c>
      <c r="I78" s="93" t="s">
        <v>245</v>
      </c>
      <c r="J78" s="94" t="s">
        <v>246</v>
      </c>
    </row>
    <row r="79" customFormat="false" ht="25.5" hidden="false" customHeight="false" outlineLevel="0" collapsed="false">
      <c r="A79" s="95" t="s">
        <v>247</v>
      </c>
      <c r="B79" s="96" t="n">
        <v>254</v>
      </c>
      <c r="C79" s="97" t="n">
        <f aca="false">38.20866-28.1</f>
        <v>10.10866</v>
      </c>
      <c r="D79" s="98" t="n">
        <f aca="false">B79*C79*0.00876</f>
        <v>22.4921728464</v>
      </c>
      <c r="E79" s="97" t="n">
        <f aca="false">B79*0.028</f>
        <v>7.112</v>
      </c>
      <c r="F79" s="97" t="n">
        <f aca="false">B$22-28.1</f>
        <v>16.2172715498547</v>
      </c>
      <c r="G79" s="98" t="n">
        <f aca="false">E79*F79*0.00876</f>
        <v>1.01035418090008</v>
      </c>
      <c r="H79" s="99" t="n">
        <f aca="false">G79+D79</f>
        <v>23.5025270273001</v>
      </c>
      <c r="I79" s="100"/>
      <c r="J79" s="98" t="n">
        <f aca="false">H79-I79</f>
        <v>23.5025270273001</v>
      </c>
    </row>
    <row r="80" customFormat="false" ht="12.75" hidden="false" customHeight="false" outlineLevel="0" collapsed="false">
      <c r="A80" s="95" t="s">
        <v>248</v>
      </c>
      <c r="B80" s="96" t="n">
        <f aca="false">938-B79</f>
        <v>684</v>
      </c>
      <c r="C80" s="97" t="n">
        <f aca="false">B$22-28.1</f>
        <v>16.2172715498547</v>
      </c>
      <c r="D80" s="98" t="n">
        <f aca="false">B80*C80*0.00876</f>
        <v>97.1712963632814</v>
      </c>
      <c r="E80" s="97" t="n">
        <f aca="false">B80*0.028</f>
        <v>19.152</v>
      </c>
      <c r="F80" s="97" t="n">
        <f aca="false">B$22-28.1</f>
        <v>16.2172715498547</v>
      </c>
      <c r="G80" s="98" t="n">
        <f aca="false">E80*F80*0.00876</f>
        <v>2.72079629817188</v>
      </c>
      <c r="H80" s="99" t="n">
        <f aca="false">G80+D80</f>
        <v>99.8920926614532</v>
      </c>
      <c r="I80" s="100"/>
      <c r="J80" s="98" t="n">
        <f aca="false">H80-I80</f>
        <v>99.8920926614532</v>
      </c>
    </row>
    <row r="81" customFormat="false" ht="25.5" hidden="false" customHeight="false" outlineLevel="0" collapsed="false">
      <c r="A81" s="101" t="s">
        <v>249</v>
      </c>
      <c r="B81" s="102" t="n">
        <f aca="false">C$22-SUM(B$38:B$39)</f>
        <v>1221.86875171468</v>
      </c>
      <c r="C81" s="103" t="n">
        <f aca="false">B$22</f>
        <v>44.3172715498547</v>
      </c>
      <c r="D81" s="104" t="n">
        <f aca="false">B81*C81*0.00876</f>
        <v>474.353029987867</v>
      </c>
      <c r="E81" s="103" t="n">
        <f aca="false">B81*0.028</f>
        <v>34.212325048011</v>
      </c>
      <c r="F81" s="103" t="n">
        <f aca="false">B$22</f>
        <v>44.3172715498547</v>
      </c>
      <c r="G81" s="104" t="n">
        <f aca="false">E81*F81*0.00876</f>
        <v>13.2818848396603</v>
      </c>
      <c r="H81" s="105" t="n">
        <f aca="false">G81+D81</f>
        <v>487.634914827527</v>
      </c>
      <c r="I81" s="105" t="n">
        <f aca="false">(B81-46)*0.00876*19.26+46*0.00876*23</f>
        <v>207.657833704296</v>
      </c>
      <c r="J81" s="104" t="n">
        <f aca="false">H81-I81</f>
        <v>279.977081123231</v>
      </c>
    </row>
    <row r="82" customFormat="false" ht="12.75" hidden="false" customHeight="false" outlineLevel="0" collapsed="false">
      <c r="A82" s="106" t="s">
        <v>250</v>
      </c>
      <c r="B82" s="107" t="n">
        <f aca="false">SUM(B79:B81)</f>
        <v>2159.86875171468</v>
      </c>
      <c r="C82" s="108"/>
      <c r="D82" s="104" t="n">
        <f aca="false">SUM(D79:D81)</f>
        <v>594.016499197549</v>
      </c>
      <c r="E82" s="109" t="n">
        <f aca="false">SUM(E79:E81)</f>
        <v>60.476325048011</v>
      </c>
      <c r="F82" s="108"/>
      <c r="G82" s="108"/>
      <c r="H82" s="110" t="n">
        <f aca="false">SUM(H79:H81)</f>
        <v>611.029534516281</v>
      </c>
      <c r="J82" s="110" t="n">
        <f aca="false">SUM(J79:J81)</f>
        <v>403.371700811984</v>
      </c>
    </row>
    <row r="83" customFormat="false" ht="12.75" hidden="false" customHeight="false" outlineLevel="0" collapsed="false">
      <c r="G83" s="0" t="s">
        <v>251</v>
      </c>
      <c r="H83" s="111" t="n">
        <f aca="false">B58</f>
        <v>461.402277226965</v>
      </c>
      <c r="J83" s="111" t="n">
        <f aca="false">H83</f>
        <v>461.402277226965</v>
      </c>
    </row>
    <row r="84" customFormat="false" ht="12.75" hidden="false" customHeight="false" outlineLevel="0" collapsed="false">
      <c r="G84" s="0" t="s">
        <v>252</v>
      </c>
      <c r="H84" s="112" t="n">
        <f aca="false">H82-H83</f>
        <v>149.627257289316</v>
      </c>
      <c r="J84" s="112" t="n">
        <f aca="false">J82-J83</f>
        <v>-58.0305764149806</v>
      </c>
    </row>
    <row r="87" customFormat="false" ht="12.75" hidden="false" customHeight="false" outlineLevel="0" collapsed="false">
      <c r="A87" s="16" t="s">
        <v>266</v>
      </c>
      <c r="C87" s="17"/>
    </row>
    <row r="88" customFormat="false" ht="51" hidden="false" customHeight="false" outlineLevel="0" collapsed="false">
      <c r="A88" s="92"/>
      <c r="B88" s="93" t="s">
        <v>239</v>
      </c>
      <c r="C88" s="93" t="s">
        <v>240</v>
      </c>
      <c r="D88" s="93" t="s">
        <v>241</v>
      </c>
      <c r="E88" s="93" t="s">
        <v>242</v>
      </c>
      <c r="F88" s="93" t="s">
        <v>243</v>
      </c>
      <c r="G88" s="93" t="s">
        <v>244</v>
      </c>
      <c r="H88" s="93" t="s">
        <v>223</v>
      </c>
      <c r="I88" s="93" t="s">
        <v>245</v>
      </c>
      <c r="J88" s="94" t="s">
        <v>246</v>
      </c>
    </row>
    <row r="89" customFormat="false" ht="25.5" hidden="false" customHeight="false" outlineLevel="0" collapsed="false">
      <c r="A89" s="95" t="s">
        <v>247</v>
      </c>
      <c r="B89" s="96" t="n">
        <v>254</v>
      </c>
      <c r="C89" s="97" t="n">
        <f aca="false">38.20866-28.1</f>
        <v>10.10866</v>
      </c>
      <c r="D89" s="98" t="n">
        <f aca="false">B89*C89*0.00876</f>
        <v>22.4921728464</v>
      </c>
      <c r="E89" s="97" t="n">
        <f aca="false">B89*0.028</f>
        <v>7.112</v>
      </c>
      <c r="F89" s="97" t="n">
        <f aca="false">B$23-28.1</f>
        <v>19.153332074198</v>
      </c>
      <c r="G89" s="98" t="n">
        <f aca="false">E89*F89*0.00876</f>
        <v>1.19327403995446</v>
      </c>
      <c r="H89" s="99" t="n">
        <f aca="false">G89+D89</f>
        <v>23.6854468863545</v>
      </c>
      <c r="I89" s="100"/>
      <c r="J89" s="98" t="n">
        <f aca="false">H89-I89</f>
        <v>23.6854468863545</v>
      </c>
    </row>
    <row r="90" customFormat="false" ht="12.75" hidden="false" customHeight="false" outlineLevel="0" collapsed="false">
      <c r="A90" s="95" t="s">
        <v>248</v>
      </c>
      <c r="B90" s="96" t="n">
        <f aca="false">938-B89</f>
        <v>684</v>
      </c>
      <c r="C90" s="97" t="n">
        <f aca="false">B$23-28.1</f>
        <v>19.153332074198</v>
      </c>
      <c r="D90" s="98" t="n">
        <f aca="false">B90*C90*0.00876</f>
        <v>114.763701255462</v>
      </c>
      <c r="E90" s="97" t="n">
        <f aca="false">B90*0.028</f>
        <v>19.152</v>
      </c>
      <c r="F90" s="97" t="n">
        <f aca="false">B$23-28.1</f>
        <v>19.153332074198</v>
      </c>
      <c r="G90" s="98" t="n">
        <f aca="false">E90*F90*0.00876</f>
        <v>3.21338363515294</v>
      </c>
      <c r="H90" s="99" t="n">
        <f aca="false">G90+D90</f>
        <v>117.977084890615</v>
      </c>
      <c r="I90" s="100"/>
      <c r="J90" s="98" t="n">
        <f aca="false">H90-I90</f>
        <v>117.977084890615</v>
      </c>
    </row>
    <row r="91" customFormat="false" ht="25.5" hidden="false" customHeight="false" outlineLevel="0" collapsed="false">
      <c r="A91" s="101" t="s">
        <v>249</v>
      </c>
      <c r="B91" s="102" t="n">
        <f aca="false">C$23-SUM(B$38:B$39)</f>
        <v>1063.01856038589</v>
      </c>
      <c r="C91" s="103" t="n">
        <f aca="false">B$23</f>
        <v>47.253332074198</v>
      </c>
      <c r="D91" s="104" t="n">
        <f aca="false">B91*C91*0.00876</f>
        <v>440.025040746164</v>
      </c>
      <c r="E91" s="103" t="n">
        <f aca="false">B91*0.028</f>
        <v>29.7645196908049</v>
      </c>
      <c r="F91" s="103" t="n">
        <f aca="false">B$23</f>
        <v>47.253332074198</v>
      </c>
      <c r="G91" s="104" t="n">
        <f aca="false">E91*F91*0.00876</f>
        <v>12.3207011408926</v>
      </c>
      <c r="H91" s="105" t="n">
        <f aca="false">G91+D91</f>
        <v>452.345741887057</v>
      </c>
      <c r="I91" s="105" t="n">
        <f aca="false">(B91-46)*0.00876*19.26+46*0.00876*23</f>
        <v>180.857010663762</v>
      </c>
      <c r="J91" s="104" t="n">
        <f aca="false">H91-I91</f>
        <v>271.488731223295</v>
      </c>
    </row>
    <row r="92" customFormat="false" ht="12.75" hidden="false" customHeight="false" outlineLevel="0" collapsed="false">
      <c r="A92" s="106" t="s">
        <v>250</v>
      </c>
      <c r="B92" s="107" t="n">
        <f aca="false">SUM(B89:B91)</f>
        <v>2001.01856038589</v>
      </c>
      <c r="C92" s="108"/>
      <c r="D92" s="104" t="n">
        <f aca="false">SUM(D89:D91)</f>
        <v>577.280914848027</v>
      </c>
      <c r="E92" s="109" t="n">
        <f aca="false">SUM(E89:E91)</f>
        <v>56.0285196908049</v>
      </c>
      <c r="F92" s="108"/>
      <c r="G92" s="108"/>
      <c r="H92" s="110" t="n">
        <f aca="false">SUM(H89:H91)</f>
        <v>594.008273664027</v>
      </c>
      <c r="J92" s="110" t="n">
        <f aca="false">SUM(J89:J91)</f>
        <v>413.151263000264</v>
      </c>
    </row>
    <row r="93" customFormat="false" ht="12.75" hidden="false" customHeight="false" outlineLevel="0" collapsed="false">
      <c r="G93" s="0" t="s">
        <v>251</v>
      </c>
      <c r="H93" s="111" t="n">
        <f aca="false">B59</f>
        <v>485.346981468476</v>
      </c>
      <c r="J93" s="111" t="n">
        <f aca="false">H93</f>
        <v>485.346981468476</v>
      </c>
    </row>
    <row r="94" customFormat="false" ht="12.75" hidden="false" customHeight="false" outlineLevel="0" collapsed="false">
      <c r="G94" s="0" t="s">
        <v>252</v>
      </c>
      <c r="H94" s="112" t="n">
        <f aca="false">H92-H93</f>
        <v>108.661292195551</v>
      </c>
      <c r="J94" s="112" t="n">
        <f aca="false">J92-J93</f>
        <v>-72.1957184682113</v>
      </c>
    </row>
    <row r="96" customFormat="false" ht="12.75" hidden="false" customHeight="false" outlineLevel="0" collapsed="false">
      <c r="A96" s="16" t="s">
        <v>267</v>
      </c>
      <c r="C96" s="17"/>
    </row>
    <row r="97" customFormat="false" ht="51" hidden="false" customHeight="false" outlineLevel="0" collapsed="false">
      <c r="A97" s="92"/>
      <c r="B97" s="93" t="s">
        <v>239</v>
      </c>
      <c r="C97" s="93" t="s">
        <v>240</v>
      </c>
      <c r="D97" s="93" t="s">
        <v>241</v>
      </c>
      <c r="E97" s="93" t="s">
        <v>242</v>
      </c>
      <c r="F97" s="93" t="s">
        <v>243</v>
      </c>
      <c r="G97" s="93" t="s">
        <v>244</v>
      </c>
      <c r="H97" s="93" t="s">
        <v>223</v>
      </c>
      <c r="I97" s="93" t="s">
        <v>245</v>
      </c>
      <c r="J97" s="94" t="s">
        <v>246</v>
      </c>
    </row>
    <row r="98" customFormat="false" ht="25.5" hidden="false" customHeight="false" outlineLevel="0" collapsed="false">
      <c r="A98" s="95" t="s">
        <v>247</v>
      </c>
      <c r="B98" s="96" t="n">
        <v>254</v>
      </c>
      <c r="C98" s="97" t="n">
        <f aca="false">38.20866-28.1</f>
        <v>10.10866</v>
      </c>
      <c r="D98" s="98" t="n">
        <f aca="false">B98*C98*0.00876</f>
        <v>22.4921728464</v>
      </c>
      <c r="E98" s="97" t="n">
        <f aca="false">B98*0.028</f>
        <v>7.112</v>
      </c>
      <c r="F98" s="97" t="n">
        <f aca="false">B$24-28.1</f>
        <v>19.5373041221063</v>
      </c>
      <c r="G98" s="98" t="n">
        <f aca="false">E98*F98*0.00876</f>
        <v>1.21719592858784</v>
      </c>
      <c r="H98" s="99" t="n">
        <f aca="false">G98+D98</f>
        <v>23.7093687749878</v>
      </c>
      <c r="I98" s="100"/>
      <c r="J98" s="98" t="n">
        <f aca="false">H98-I98</f>
        <v>23.7093687749878</v>
      </c>
    </row>
    <row r="99" customFormat="false" ht="12.75" hidden="false" customHeight="false" outlineLevel="0" collapsed="false">
      <c r="A99" s="95" t="s">
        <v>248</v>
      </c>
      <c r="B99" s="96" t="n">
        <f aca="false">938-B98</f>
        <v>684</v>
      </c>
      <c r="C99" s="97" t="n">
        <f aca="false">B$24-28.1</f>
        <v>19.5373041221063</v>
      </c>
      <c r="D99" s="98" t="n">
        <f aca="false">B99*C99*0.00876</f>
        <v>117.064400331001</v>
      </c>
      <c r="E99" s="97" t="n">
        <f aca="false">B99*0.028</f>
        <v>19.152</v>
      </c>
      <c r="F99" s="97" t="n">
        <f aca="false">B$24-28.1</f>
        <v>19.5373041221063</v>
      </c>
      <c r="G99" s="98" t="n">
        <f aca="false">E99*F99*0.00876</f>
        <v>3.27780320926804</v>
      </c>
      <c r="H99" s="99" t="n">
        <f aca="false">G99+D99</f>
        <v>120.34220354027</v>
      </c>
      <c r="I99" s="100"/>
      <c r="J99" s="98" t="n">
        <f aca="false">H99-I99</f>
        <v>120.34220354027</v>
      </c>
    </row>
    <row r="100" customFormat="false" ht="25.5" hidden="false" customHeight="false" outlineLevel="0" collapsed="false">
      <c r="A100" s="101" t="s">
        <v>249</v>
      </c>
      <c r="B100" s="102" t="n">
        <f aca="false">C$24-SUM(B$38:B$39)</f>
        <v>1211.75800344595</v>
      </c>
      <c r="C100" s="103" t="n">
        <f aca="false">B$24</f>
        <v>47.6373041221063</v>
      </c>
      <c r="D100" s="104" t="n">
        <f aca="false">B100*C100*0.00876</f>
        <v>505.669988505147</v>
      </c>
      <c r="E100" s="103" t="n">
        <f aca="false">B100*0.028</f>
        <v>33.9292240964866</v>
      </c>
      <c r="F100" s="103" t="n">
        <f aca="false">B$24</f>
        <v>47.6373041221063</v>
      </c>
      <c r="G100" s="104" t="n">
        <f aca="false">E100*F100*0.00876</f>
        <v>14.1587596781441</v>
      </c>
      <c r="H100" s="105" t="n">
        <f aca="false">G100+D100</f>
        <v>519.828748183291</v>
      </c>
      <c r="I100" s="105" t="n">
        <f aca="false">(B100-46)*0.00876*19.26+46*0.00876*23</f>
        <v>205.951972522192</v>
      </c>
      <c r="J100" s="104" t="n">
        <f aca="false">H100-I100</f>
        <v>313.876775661099</v>
      </c>
    </row>
    <row r="101" customFormat="false" ht="12.75" hidden="false" customHeight="false" outlineLevel="0" collapsed="false">
      <c r="A101" s="106" t="s">
        <v>250</v>
      </c>
      <c r="B101" s="107" t="n">
        <f aca="false">SUM(B98:B100)</f>
        <v>2149.75800344595</v>
      </c>
      <c r="C101" s="108"/>
      <c r="D101" s="104" t="n">
        <f aca="false">SUM(D98:D100)</f>
        <v>645.226561682548</v>
      </c>
      <c r="E101" s="109" t="n">
        <f aca="false">SUM(E98:E100)</f>
        <v>60.1932240964866</v>
      </c>
      <c r="F101" s="108"/>
      <c r="G101" s="108"/>
      <c r="H101" s="110" t="n">
        <f aca="false">SUM(H98:H100)</f>
        <v>663.880320498548</v>
      </c>
      <c r="J101" s="110" t="n">
        <f aca="false">SUM(J98:J100)</f>
        <v>457.928347976356</v>
      </c>
    </row>
    <row r="102" customFormat="false" ht="12.75" hidden="false" customHeight="false" outlineLevel="0" collapsed="false">
      <c r="G102" s="0" t="s">
        <v>251</v>
      </c>
      <c r="H102" s="111" t="n">
        <f aca="false">B60</f>
        <v>519.298289635094</v>
      </c>
      <c r="J102" s="111" t="n">
        <f aca="false">H102</f>
        <v>519.298289635094</v>
      </c>
    </row>
    <row r="103" customFormat="false" ht="12.75" hidden="false" customHeight="false" outlineLevel="0" collapsed="false">
      <c r="G103" s="0" t="s">
        <v>252</v>
      </c>
      <c r="H103" s="112" t="n">
        <f aca="false">H101-H102</f>
        <v>144.582030863455</v>
      </c>
      <c r="J103" s="112" t="n">
        <f aca="false">J101-J102</f>
        <v>-61.3699416587374</v>
      </c>
    </row>
  </sheetData>
  <mergeCells count="3">
    <mergeCell ref="A2:H2"/>
    <mergeCell ref="A7:H7"/>
    <mergeCell ref="A47:H4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F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3" activeCellId="0" sqref="D23"/>
    </sheetView>
  </sheetViews>
  <sheetFormatPr defaultColWidth="9.0546875" defaultRowHeight="12.75" customHeight="true" zeroHeight="false" outlineLevelRow="0" outlineLevelCol="0"/>
  <sheetData>
    <row r="3" customFormat="false" ht="12.75" hidden="false" customHeight="false" outlineLevel="0" collapsed="false">
      <c r="B3" s="18" t="s">
        <v>16</v>
      </c>
      <c r="C3" s="18" t="s">
        <v>14</v>
      </c>
      <c r="D3" s="19" t="s">
        <v>15</v>
      </c>
    </row>
    <row r="4" customFormat="false" ht="12.75" hidden="false" customHeight="false" outlineLevel="0" collapsed="false">
      <c r="B4" s="23" t="s">
        <v>27</v>
      </c>
      <c r="C4" s="23" t="s">
        <v>24</v>
      </c>
      <c r="D4" s="24" t="s">
        <v>25</v>
      </c>
    </row>
    <row r="5" customFormat="false" ht="12.75" hidden="false" customHeight="false" outlineLevel="0" collapsed="false">
      <c r="B5" s="36" t="n">
        <v>207.526304282468</v>
      </c>
      <c r="C5" s="90" t="n">
        <v>2549.6575308642</v>
      </c>
      <c r="D5" s="90" t="n">
        <v>4179.53639775753</v>
      </c>
      <c r="F5" s="0" t="s">
        <v>268</v>
      </c>
    </row>
    <row r="6" customFormat="false" ht="12.75" hidden="false" customHeight="false" outlineLevel="0" collapsed="false">
      <c r="B6" s="36" t="n">
        <v>112.116712964415</v>
      </c>
      <c r="C6" s="35" t="n">
        <v>2287.34650623313</v>
      </c>
      <c r="D6" s="35" t="n">
        <v>1838.96377378808</v>
      </c>
      <c r="F6" s="0" t="s">
        <v>228</v>
      </c>
    </row>
    <row r="7" customFormat="false" ht="12.75" hidden="false" customHeight="false" outlineLevel="0" collapsed="false">
      <c r="B7" s="36" t="n">
        <v>44.3172715498547</v>
      </c>
      <c r="C7" s="35" t="n">
        <v>2159.86875171468</v>
      </c>
      <c r="D7" s="35" t="n">
        <v>461.402277226965</v>
      </c>
      <c r="F7" s="0" t="s">
        <v>269</v>
      </c>
    </row>
    <row r="8" customFormat="false" ht="12.75" hidden="false" customHeight="false" outlineLevel="0" collapsed="false">
      <c r="B8" s="36" t="n">
        <v>47.253332074198</v>
      </c>
      <c r="C8" s="35" t="n">
        <v>2001.01856038589</v>
      </c>
      <c r="D8" s="35" t="n">
        <v>485.346981468476</v>
      </c>
    </row>
    <row r="9" customFormat="false" ht="12.75" hidden="false" customHeight="false" outlineLevel="0" collapsed="false">
      <c r="B9" s="47" t="n">
        <v>47.6373041221063</v>
      </c>
      <c r="C9" s="46" t="n">
        <v>2149.75800344595</v>
      </c>
      <c r="D9" s="46" t="n">
        <v>519.298289635094</v>
      </c>
    </row>
    <row r="12" customFormat="false" ht="12.75" hidden="false" customHeight="false" outlineLevel="0" collapsed="false">
      <c r="B12" s="0" t="s">
        <v>52</v>
      </c>
      <c r="C12" s="0" t="s">
        <v>270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2001-02-27T14:07:57Z</dcterms:created>
  <dc:creator>Preferred Customer</dc:creator>
  <dc:description/>
  <dc:language>en-US</dc:language>
  <cp:lastModifiedBy>Preferred Customer</cp:lastModifiedBy>
  <cp:lastPrinted>2001-03-14T14:18:01Z</cp:lastPrinted>
  <cp:revision>0</cp:revision>
  <dc:subject/>
  <dc:title/>
</cp:coreProperties>
</file>