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31.xml" ContentType="application/vnd.ms-excel.controlproperties+xml"/>
  <Override PartName="/xl/ctrlProps/ctrlProps29.xml" ContentType="application/vnd.ms-excel.controlproperties+xml"/>
  <Override PartName="/xl/ctrlProps/ctrlProps30.xml" ContentType="application/vnd.ms-excel.controlproperties+xml"/>
  <Override PartName="/xl/ctrlProps/ctrlProps28.xml" ContentType="application/vnd.ms-excel.controlproperties+xml"/>
  <Override PartName="/xl/ctrlProps/ctrlProps14.xml" ContentType="application/vnd.ms-excel.controlproperties+xml"/>
  <Override PartName="/xl/ctrlProps/ctrlProps5.xml" ContentType="application/vnd.ms-excel.controlproperties+xml"/>
  <Override PartName="/xl/ctrlProps/ctrlProps15.xml" ContentType="application/vnd.ms-excel.controlproperties+xml"/>
  <Override PartName="/xl/ctrlProps/ctrlProps6.xml" ContentType="application/vnd.ms-excel.controlproperties+xml"/>
  <Override PartName="/xl/ctrlProps/ctrlProps16.xml" ContentType="application/vnd.ms-excel.controlproperties+xml"/>
  <Override PartName="/xl/ctrlProps/ctrlProps17.xml" ContentType="application/vnd.ms-excel.controlproperties+xml"/>
  <Override PartName="/xl/ctrlProps/ctrlProps18.xml" ContentType="application/vnd.ms-excel.controlproperties+xml"/>
  <Override PartName="/xl/ctrlProps/ctrlProps7.xml" ContentType="application/vnd.ms-excel.controlproperties+xml"/>
  <Override PartName="/xl/ctrlProps/ctrlProps20.xml" ContentType="application/vnd.ms-excel.controlproperties+xml"/>
  <Override PartName="/xl/ctrlProps/ctrlProps32.xml" ContentType="application/vnd.ms-excel.controlproperties+xml"/>
  <Override PartName="/xl/ctrlProps/ctrlProps33.xml" ContentType="application/vnd.ms-excel.controlproperties+xml"/>
  <Override PartName="/xl/ctrlProps/ctrlProps10.xml" ContentType="application/vnd.ms-excel.controlproperties+xml"/>
  <Override PartName="/xl/ctrlProps/ctrlProps34.xml" ContentType="application/vnd.ms-excel.controlproperties+xml"/>
  <Override PartName="/xl/ctrlProps/ctrlProps35.xml" ContentType="application/vnd.ms-excel.controlproperties+xml"/>
  <Override PartName="/xl/ctrlProps/ctrlProps13.xml" ContentType="application/vnd.ms-excel.controlproperties+xml"/>
  <Override PartName="/xl/ctrlProps/ctrlProps4.xml" ContentType="application/vnd.ms-excel.controlproperties+xml"/>
  <Override PartName="/xl/ctrlProps/ctrlProps12.xml" ContentType="application/vnd.ms-excel.controlproperties+xml"/>
  <Override PartName="/xl/ctrlProps/ctrlProps3.xml" ContentType="application/vnd.ms-excel.controlproperties+xml"/>
  <Override PartName="/xl/ctrlProps/ctrlProps11.xml" ContentType="application/vnd.ms-excel.controlproperties+xml"/>
  <Override PartName="/xl/ctrlProps/ctrlProps2.xml" ContentType="application/vnd.ms-excel.controlproperties+xml"/>
  <Override PartName="/xl/ctrlProps/ctrlProps8.xml" ContentType="application/vnd.ms-excel.controlproperties+xml"/>
  <Override PartName="/xl/ctrlProps/ctrlProps21.xml" ContentType="application/vnd.ms-excel.controlproperties+xml"/>
  <Override PartName="/xl/ctrlProps/ctrlProps9.xml" ContentType="application/vnd.ms-excel.controlproperties+xml"/>
  <Override PartName="/xl/ctrlProps/ctrlProps22.xml" ContentType="application/vnd.ms-excel.controlproperties+xml"/>
  <Override PartName="/xl/ctrlProps/ctrlProps23.xml" ContentType="application/vnd.ms-excel.controlproperties+xml"/>
  <Override PartName="/xl/ctrlProps/ctrlProps24.xml" ContentType="application/vnd.ms-excel.controlproperties+xml"/>
  <Override PartName="/xl/ctrlProps/ctrlProps25.xml" ContentType="application/vnd.ms-excel.controlproperties+xml"/>
  <Override PartName="/xl/ctrlProps/ctrlProps26.xml" ContentType="application/vnd.ms-excel.controlproperties+xml"/>
  <Override PartName="/xl/ctrlProps/ctrlProps27.xml" ContentType="application/vnd.ms-excel.controlproperties+xml"/>
  <Override PartName="/xl/drawings/_rels/drawing36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19.xml" ContentType="application/vnd.openxmlformats-officedocument.drawing+xml"/>
  <Override PartName="/xl/drawings/vmlDrawing2.vml" ContentType="application/vnd.openxmlformats-officedocument.vmlDrawing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onthly" sheetId="2" state="visible" r:id="rId4"/>
    <sheet name="Override" sheetId="3" state="visible" r:id="rId5"/>
    <sheet name="Calc" sheetId="4" state="visible" r:id="rId6"/>
    <sheet name="Power Curves" sheetId="5" state="visible" r:id="rId7"/>
  </sheets>
  <definedNames>
    <definedName function="false" hidden="false" localSheetId="2" name="_xlnm.Print_Area" vbProcedure="false">Override!$R$5:$T$35</definedName>
    <definedName function="false" hidden="false" name="atmvol" vbProcedure="false">Daily!$L$5:$L$36</definedName>
    <definedName function="false" hidden="false" name="atmvol_m" vbProcedure="false">Monthly!$L$5:$L$36</definedName>
    <definedName function="false" hidden="false" name="BasisIndex" vbProcedure="false">Daily!$AU$14:$AV$27</definedName>
    <definedName function="false" hidden="false" name="BasisIndex_m" vbProcedure="false">Monthly!$AU$14:$AV$27</definedName>
    <definedName function="false" hidden="false" name="BasisNumber" vbProcedure="false">Daily!$AV$12</definedName>
    <definedName function="false" hidden="false" name="BasisNumber_m" vbProcedure="false">Monthly!$AV$12</definedName>
    <definedName function="false" hidden="false" name="CinDailyInput" vbProcedure="false">Override!$S$5:$U$72</definedName>
    <definedName function="false" hidden="false" name="CindailyPrices" vbProcedure="false">Override!$T$5:$T$35</definedName>
    <definedName function="false" hidden="false" name="CurveDate" vbProcedure="false">Daily!$J$39</definedName>
    <definedName function="false" hidden="false" name="CurveDate_m" vbProcedure="false">Monthly!$J$67</definedName>
    <definedName function="false" hidden="false" name="datetoday" vbProcedure="false">Daily!$J$38</definedName>
    <definedName function="false" hidden="false" name="daytable" vbProcedure="false">#REF!</definedName>
    <definedName function="false" hidden="false" name="driver" vbProcedure="false">Daily!$BH$11</definedName>
    <definedName function="false" hidden="false" name="driver_m" vbProcedure="false">Monthly!$BH$11</definedName>
    <definedName function="false" hidden="false" name="InputTable" vbProcedure="false">Override!$K$5:$N$72</definedName>
    <definedName function="false" hidden="false" name="InputTable_m" vbProcedure="false">Override!$BX$5:$CA$72</definedName>
    <definedName function="false" hidden="false" name="IRFirstMonth" vbProcedure="false">'Power Curves'!$A$3</definedName>
    <definedName function="false" hidden="false" name="peak_base" vbProcedure="false">Daily!$AY$12</definedName>
    <definedName function="false" hidden="false" name="peak_base_m" vbProcedure="false">Monthly!$AY$12</definedName>
    <definedName function="false" hidden="false" name="PositionBasis" vbProcedure="false">'Power Curves'!$BO$4</definedName>
    <definedName function="false" hidden="false" name="PositionRegion" vbProcedure="false">'Power Curves'!$D$3</definedName>
    <definedName function="false" hidden="false" name="PriceTable" vbProcedure="false">'Power Curves'!$D$9:$T$261</definedName>
    <definedName function="false" hidden="false" name="RegionIndex" vbProcedure="false">Daily!$AR$13:$AR$20</definedName>
    <definedName function="false" hidden="false" name="RegionNumber" vbProcedure="false">Daily!$AS$11</definedName>
    <definedName function="false" hidden="false" name="smile" vbProcedure="false">Daily!$BE$12</definedName>
    <definedName function="false" hidden="false" name="swapvol" vbProcedure="false">Daily!$BE$16</definedName>
    <definedName function="false" hidden="false" name="unit" vbProcedure="false">Daily!$BH$15</definedName>
    <definedName function="false" hidden="false" name="unit_m" vbProcedure="false">Monthly!$BH$15</definedName>
    <definedName function="false" hidden="false" name="VolTable" vbProcedure="false">'Power Curves'!$M$9:$AN$232</definedName>
    <definedName function="false" hidden="false" localSheetId="1" name="atmvol" vbProcedure="false">Daily!$L$5:$L$36</definedName>
    <definedName function="false" hidden="false" localSheetId="1" name="BasisIndex" vbProcedure="false">Daily!$AV$14:$AV$43</definedName>
    <definedName function="false" hidden="false" localSheetId="1" name="BasisNumber" vbProcedure="false">Daily!$AV$12</definedName>
    <definedName function="false" hidden="false" localSheetId="1" name="CurveDate" vbProcedure="false">Daily!$J$39</definedName>
    <definedName function="false" hidden="false" localSheetId="1" name="datetoday" vbProcedure="false">Monthly!$J$66</definedName>
    <definedName function="false" hidden="false" localSheetId="1" name="driver" vbProcedure="false">Daily!$BH$11</definedName>
    <definedName function="false" hidden="false" localSheetId="1" name="peak_base" vbProcedure="false">Daily!$AY$12</definedName>
    <definedName function="false" hidden="false" localSheetId="1" name="RegionIndex" vbProcedure="false">Monthly!$AR$13:$AR$20</definedName>
    <definedName function="false" hidden="false" localSheetId="1" name="RegionNumber" vbProcedure="false">Monthly!$AS$11</definedName>
    <definedName function="false" hidden="false" localSheetId="1" name="smile" vbProcedure="false">Monthly!$BE$12</definedName>
    <definedName function="false" hidden="false" localSheetId="1" name="swapvol" vbProcedure="false">Monthly!$BE$16</definedName>
    <definedName function="false" hidden="false" localSheetId="1" name="unit" vbProcedure="false">Daily!$BH$15</definedName>
    <definedName function="false" hidden="false" localSheetId="3" name="daytable" vbProcedure="false">Calc!$U$5:$Y$447</definedName>
    <definedName function="true" hidden="false" name="EIMPVOL" vbProcedure="true"/>
    <definedName function="true" hidden="false" name="BASVOL" vbProcedure="true"/>
    <definedName function="true" hidden="false" name="EURO_Forward" vbProcedure="true"/>
    <definedName function="true" hidden="false" name="SWAPTION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<sst xmlns="http://schemas.openxmlformats.org/spreadsheetml/2006/main" count="499" uniqueCount="187">
  <si>
    <t xml:space="preserve">Monthly Curve Input</t>
  </si>
  <si>
    <t xml:space="preserve">User Input</t>
  </si>
  <si>
    <t xml:space="preserve">Curve Input</t>
  </si>
  <si>
    <t xml:space="preserve">ATM</t>
  </si>
  <si>
    <t xml:space="preserve">Call Out-of-Moneyness</t>
  </si>
  <si>
    <t xml:space="preserve">Put Out-of-Moneyness</t>
  </si>
  <si>
    <t xml:space="preserve">Date</t>
  </si>
  <si>
    <t xml:space="preserve">Prices</t>
  </si>
  <si>
    <t xml:space="preserve">Vol</t>
  </si>
  <si>
    <t xml:space="preserve">Expiration</t>
  </si>
  <si>
    <t xml:space="preserve"> </t>
  </si>
  <si>
    <t xml:space="preserve">Basis Table</t>
  </si>
  <si>
    <t xml:space="preserve">Week Table</t>
  </si>
  <si>
    <t xml:space="preserve">Override</t>
  </si>
  <si>
    <t xml:space="preserve">Vol Smile</t>
  </si>
  <si>
    <t xml:space="preserve">Driver</t>
  </si>
  <si>
    <t xml:space="preserve">Start</t>
  </si>
  <si>
    <t xml:space="preserve">End </t>
  </si>
  <si>
    <t xml:space="preserve">Start Month</t>
  </si>
  <si>
    <t xml:space="preserve">End Month</t>
  </si>
  <si>
    <t xml:space="preserve">Type</t>
  </si>
  <si>
    <t xml:space="preserve">Vol input</t>
  </si>
  <si>
    <t xml:space="preserve">Table 4 - Power Region</t>
  </si>
  <si>
    <t xml:space="preserve">No Basis</t>
  </si>
  <si>
    <t xml:space="preserve">Additive</t>
  </si>
  <si>
    <t xml:space="preserve">Price</t>
  </si>
  <si>
    <t xml:space="preserve">Premium</t>
  </si>
  <si>
    <t xml:space="preserve">Pos1</t>
  </si>
  <si>
    <t xml:space="preserve">Option</t>
  </si>
  <si>
    <t xml:space="preserve">NY Zone G</t>
  </si>
  <si>
    <t xml:space="preserve">Region</t>
  </si>
  <si>
    <t xml:space="preserve">#</t>
  </si>
  <si>
    <t xml:space="preserve">5 X 16</t>
  </si>
  <si>
    <t xml:space="preserve">Multiple</t>
  </si>
  <si>
    <t xml:space="preserve">Use Unit</t>
  </si>
  <si>
    <t xml:space="preserve">Volatility</t>
  </si>
  <si>
    <t xml:space="preserve">Pos2</t>
  </si>
  <si>
    <t xml:space="preserve">Underlying</t>
  </si>
  <si>
    <t xml:space="preserve">1B</t>
  </si>
  <si>
    <t xml:space="preserve">NEPOOL</t>
  </si>
  <si>
    <t xml:space="preserve">7 X 24</t>
  </si>
  <si>
    <t xml:space="preserve">Pos3</t>
  </si>
  <si>
    <t xml:space="preserve">Swaption</t>
  </si>
  <si>
    <t xml:space="preserve">1C</t>
  </si>
  <si>
    <t xml:space="preserve">NY Zone A</t>
  </si>
  <si>
    <t xml:space="preserve">1  BUSBAR</t>
  </si>
  <si>
    <t xml:space="preserve">None</t>
  </si>
  <si>
    <t xml:space="preserve">Swap  Vol</t>
  </si>
  <si>
    <t xml:space="preserve">Report</t>
  </si>
  <si>
    <t xml:space="preserve">Pos4</t>
  </si>
  <si>
    <t xml:space="preserve">1E</t>
  </si>
  <si>
    <t xml:space="preserve">PJM West</t>
  </si>
  <si>
    <t xml:space="preserve">2  MID COLUMBIA</t>
  </si>
  <si>
    <t xml:space="preserve">Normalized</t>
  </si>
  <si>
    <t xml:space="preserve">Pos5</t>
  </si>
  <si>
    <t xml:space="preserve">1M</t>
  </si>
  <si>
    <t xml:space="preserve">Nepool AGC</t>
  </si>
  <si>
    <t xml:space="preserve">3  MIDWAY</t>
  </si>
  <si>
    <t xml:space="preserve">MW</t>
  </si>
  <si>
    <t xml:space="preserve">Pos6</t>
  </si>
  <si>
    <t xml:space="preserve">1Z</t>
  </si>
  <si>
    <t xml:space="preserve">NY Zone J</t>
  </si>
  <si>
    <t xml:space="preserve">4  MEAD</t>
  </si>
  <si>
    <t xml:space="preserve">Mwh</t>
  </si>
  <si>
    <t xml:space="preserve">Pos7</t>
  </si>
  <si>
    <t xml:space="preserve">Cinergy</t>
  </si>
  <si>
    <t xml:space="preserve">5  PALO VERDE</t>
  </si>
  <si>
    <t xml:space="preserve">Pos8</t>
  </si>
  <si>
    <t xml:space="preserve">Entergy</t>
  </si>
  <si>
    <t xml:space="preserve">6  FOUR CORNERS</t>
  </si>
  <si>
    <t xml:space="preserve">Pos9</t>
  </si>
  <si>
    <t xml:space="preserve">7  CRAIG</t>
  </si>
  <si>
    <t xml:space="preserve">Pos10</t>
  </si>
  <si>
    <t xml:space="preserve">8  NW DELV</t>
  </si>
  <si>
    <t xml:space="preserve">Pos11</t>
  </si>
  <si>
    <t xml:space="preserve">10  Into EEI-R4</t>
  </si>
  <si>
    <t xml:space="preserve">Pos12</t>
  </si>
  <si>
    <t xml:space="preserve">11  WISCONSIN-R4</t>
  </si>
  <si>
    <t xml:space="preserve">12  MICHIGAN-R4</t>
  </si>
  <si>
    <t xml:space="preserve">14  EAST NY-R1A</t>
  </si>
  <si>
    <t xml:space="preserve">OTHER</t>
  </si>
  <si>
    <t xml:space="preserve">Power Region</t>
  </si>
  <si>
    <t xml:space="preserve">Valuation Date</t>
  </si>
  <si>
    <t xml:space="preserve">Price Override</t>
  </si>
  <si>
    <t xml:space="preserve">Week Def.</t>
  </si>
  <si>
    <t xml:space="preserve">Report Unit</t>
  </si>
  <si>
    <t xml:space="preserve">Power Basis</t>
  </si>
  <si>
    <t xml:space="preserve">Curve Date</t>
  </si>
  <si>
    <t xml:space="preserve">Vol Override</t>
  </si>
  <si>
    <t xml:space="preserve">Delta</t>
  </si>
  <si>
    <t xml:space="preserve">Gamma</t>
  </si>
  <si>
    <t xml:space="preserve">Vega</t>
  </si>
  <si>
    <t xml:space="preserve">Theta</t>
  </si>
  <si>
    <t xml:space="preserve">PRICE OPTIONS MONTHLY - NO PACKAGES PLEASE</t>
  </si>
  <si>
    <t xml:space="preserve">Summary</t>
  </si>
  <si>
    <t xml:space="preserve">Buy=0 Sell=1</t>
  </si>
  <si>
    <t xml:space="preserve">Call=1 Put=0 </t>
  </si>
  <si>
    <t xml:space="preserve">First Exercise</t>
  </si>
  <si>
    <t xml:space="preserve">Volume (Mw)</t>
  </si>
  <si>
    <t xml:space="preserve">Strike</t>
  </si>
  <si>
    <t xml:space="preserve">Price Used</t>
  </si>
  <si>
    <t xml:space="preserve">Vol Used</t>
  </si>
  <si>
    <t xml:space="preserve">Premium Input</t>
  </si>
  <si>
    <t xml:space="preserve">Vol Input</t>
  </si>
  <si>
    <t xml:space="preserve">Implied Vol</t>
  </si>
  <si>
    <t xml:space="preserve">Greeks</t>
  </si>
  <si>
    <t xml:space="preserve">End</t>
  </si>
  <si>
    <t xml:space="preserve">Cinergy Vol Skew Table</t>
  </si>
  <si>
    <t xml:space="preserve">y</t>
  </si>
  <si>
    <t xml:space="preserve">=</t>
  </si>
  <si>
    <t xml:space="preserve">-0.1021964613x2</t>
  </si>
  <si>
    <t xml:space="preserve">+</t>
  </si>
  <si>
    <t xml:space="preserve">0.2878279439x</t>
  </si>
  <si>
    <t xml:space="preserve">-</t>
  </si>
  <si>
    <t xml:space="preserve">Number of Rows</t>
  </si>
  <si>
    <t xml:space="preserve">Daily Override</t>
  </si>
  <si>
    <t xml:space="preserve">Daily Pricing Input</t>
  </si>
  <si>
    <t xml:space="preserve">Correlation Matrix for Swap Vol</t>
  </si>
  <si>
    <t xml:space="preserve">Monthly Override</t>
  </si>
  <si>
    <t xml:space="preserve">Monthly Pricing Input</t>
  </si>
  <si>
    <t xml:space="preserve">For Swaption</t>
  </si>
  <si>
    <t xml:space="preserve">Int. Rate</t>
  </si>
  <si>
    <t xml:space="preserve">Drift</t>
  </si>
  <si>
    <t xml:space="preserve">Weight</t>
  </si>
  <si>
    <t xml:space="preserve">Time</t>
  </si>
  <si>
    <t xml:space="preserve">Call</t>
  </si>
  <si>
    <t xml:space="preserve">Put</t>
  </si>
  <si>
    <t xml:space="preserve">Daily Pricing</t>
  </si>
  <si>
    <t xml:space="preserve">Monthly Pricing</t>
  </si>
  <si>
    <t xml:space="preserve">Postion Type</t>
  </si>
  <si>
    <t xml:space="preserve">Week Day</t>
  </si>
  <si>
    <t xml:space="preserve">Sat</t>
  </si>
  <si>
    <t xml:space="preserve">Sun</t>
  </si>
  <si>
    <t xml:space="preserve">Hol</t>
  </si>
  <si>
    <t xml:space="preserve">Weekday</t>
  </si>
  <si>
    <t xml:space="preserve">Days in Month</t>
  </si>
  <si>
    <t xml:space="preserve">Rate</t>
  </si>
  <si>
    <t xml:space="preserve">Buy 0 /Sell 1</t>
  </si>
  <si>
    <t xml:space="preserve">Call 1 /Put 0 </t>
  </si>
  <si>
    <t xml:space="preserve">Daily Display</t>
  </si>
  <si>
    <t xml:space="preserve">Buy/Sell</t>
  </si>
  <si>
    <t xml:space="preserve">Put/Call</t>
  </si>
  <si>
    <t xml:space="preserve">Start Date</t>
  </si>
  <si>
    <t xml:space="preserve">Interest Rate</t>
  </si>
  <si>
    <t xml:space="preserve">Forward Power Price Curves, Volatilities and Price Profile</t>
  </si>
  <si>
    <t xml:space="preserve">REGION 4</t>
  </si>
  <si>
    <t xml:space="preserve">Into CINergy</t>
  </si>
  <si>
    <t xml:space="preserve">Monthly Volatilities</t>
  </si>
  <si>
    <t xml:space="preserve">Intra-Month Volatilties</t>
  </si>
  <si>
    <t xml:space="preserve">PEAK</t>
  </si>
  <si>
    <t xml:space="preserve">OFF-PEAK</t>
  </si>
  <si>
    <t xml:space="preserve">Saturday</t>
  </si>
  <si>
    <t xml:space="preserve">Sunday</t>
  </si>
  <si>
    <t xml:space="preserve">Capacity</t>
  </si>
  <si>
    <t xml:space="preserve">Peak</t>
  </si>
  <si>
    <t xml:space="preserve">OffPeak</t>
  </si>
  <si>
    <t xml:space="preserve">Group</t>
  </si>
  <si>
    <t xml:space="preserve">Prudent</t>
  </si>
  <si>
    <t xml:space="preserve">Correlation</t>
  </si>
  <si>
    <t xml:space="preserve">Bid</t>
  </si>
  <si>
    <t xml:space="preserve">Mid</t>
  </si>
  <si>
    <t xml:space="preserve">Offer</t>
  </si>
  <si>
    <t xml:space="preserve">Code</t>
  </si>
  <si>
    <t xml:space="preserve">Factor</t>
  </si>
  <si>
    <t xml:space="preserve">Gas-Power</t>
  </si>
  <si>
    <t xml:space="preserve">($/MWH)</t>
  </si>
  <si>
    <t xml:space="preserve">Month</t>
  </si>
  <si>
    <t xml:space="preserve">Daily Price Profile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</si>
  <si>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</si>
  <si>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</si>
  <si>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</si>
  <si>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</si>
  <si>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</si>
  <si>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</si>
  <si>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</si>
  <si>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</si>
  <si>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</si>
  <si>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</si>
  <si>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</si>
  <si>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</si>
  <si>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HR</t>
  </si>
  <si>
    <t xml:space="preserve">P/OP</t>
  </si>
  <si>
    <t xml:space="preserve">2</t>
  </si>
  <si>
    <t xml:space="preserve">1</t>
  </si>
  <si>
    <t xml:space="preserve">15  EASTERN ECAR-R1A</t>
  </si>
  <si>
    <t xml:space="preserve">Volatility Smile</t>
  </si>
  <si>
    <t xml:space="preserve">Price Sensitivies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</si>
</sst>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\(#,##0\)"/>
    <numFmt numFmtId="166" formatCode="#,##0"/>
    <numFmt numFmtId="167" formatCode="0%"/>
    <numFmt numFmtId="168" formatCode="[$-409]mmm\-yy"/>
    <numFmt numFmtId="169" formatCode="_(\$* #,##0.00_);_(\$* \(#,##0.00\);_(\$* \-??_);_(@_)"/>
    <numFmt numFmtId="170" formatCode="0.000%"/>
    <numFmt numFmtId="171" formatCode="[$-409]d\-mmm\-yy"/>
    <numFmt numFmtId="172" formatCode="0.00%"/>
    <numFmt numFmtId="173" formatCode="[$-409]m/d/yyyy"/>
    <numFmt numFmtId="174" formatCode="\$#,##0.00_);&quot;($&quot;#,##0.00\)"/>
    <numFmt numFmtId="175" formatCode="_(* #,##0.00_);_(* \(#,##0.00\);_(* \-??_);_(@_)"/>
    <numFmt numFmtId="176" formatCode="_(* #,##0_);_(* \(#,##0\);_(* \-??_);_(@_)"/>
    <numFmt numFmtId="177" formatCode="0.00"/>
    <numFmt numFmtId="178" formatCode="0.0000000000"/>
    <numFmt numFmtId="179" formatCode="0"/>
    <numFmt numFmtId="180" formatCode="0.0000"/>
    <numFmt numFmtId="181" formatCode="[$-409]#,##0.00_);\(#,##0.00\)"/>
    <numFmt numFmtId="182" formatCode="dd\-mmm\-yy_);[RED]dd\-mmm\-yy_)"/>
    <numFmt numFmtId="183" formatCode="mmm\-yy_)"/>
    <numFmt numFmtId="184" formatCode="#,##0.0000_);\(#,##0.000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2"/>
    </font>
    <font>
      <sz val="8"/>
      <color rgb="FF0000FF"/>
      <name val="Arial"/>
      <family val="0"/>
    </font>
    <font>
      <sz val="8"/>
      <name val="Times New Roman"/>
      <family val="1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00FF"/>
      <name val="Courier New"/>
      <family val="0"/>
    </font>
    <font>
      <b val="true"/>
      <sz val="8"/>
      <color rgb="FF0000FF"/>
      <name val="Arial"/>
      <family val="2"/>
    </font>
    <font>
      <sz val="10"/>
      <color rgb="FF0000FF"/>
      <name val="Arial"/>
      <family val="2"/>
    </font>
    <font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  <fill>
      <patternFill patternType="solid">
        <fgColor rgb="FF339966"/>
        <bgColor rgb="FF00808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99CCFF"/>
        <bgColor rgb="FFCCCCFF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1" applyFont="true" applyBorder="true" applyAlignment="true" applyProtection="false">
      <alignment horizontal="general" vertical="bottom" textRotation="0" wrapText="false" indent="0" shrinkToFit="false"/>
    </xf>
  </cellStyleXfs>
  <cellXfs count="3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2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8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8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2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7" borderId="2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7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9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8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8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9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8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0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6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6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7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9" fillId="7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9" fillId="8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9" borderId="3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7" fillId="7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2" borderId="3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5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3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7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4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4" fillId="2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2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2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1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7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5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5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2" borderId="5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5" fillId="2" borderId="5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2" borderId="5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2" borderId="5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5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5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4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5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6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6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6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5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5" borderId="2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2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2" borderId="2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7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7" borderId="2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7" borderId="5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6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6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6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6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2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2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6" borderId="3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6" borderId="1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5" borderId="5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7" borderId="5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4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5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5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2" borderId="5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6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2" borderId="2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2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6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8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8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6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6" borderId="66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1" borderId="3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42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11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11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11" borderId="63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8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11" borderId="1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8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11" borderId="1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11" borderId="4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11" borderId="66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2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2" fontId="1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Data" xfId="28"/>
    <cellStyle name="Unprot" xfId="29"/>
    <cellStyle name="Unprot$" xfId="30"/>
    <cellStyle name="Unprotect" xfId="3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Daily!$K$6</c:f>
              <c:strCache>
                <c:ptCount val="1"/>
                <c:pt idx="0">
                  <c:v>Oct-25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marker>
            <c:symbol val="diamond"/>
            <c:size val="7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poly"/>
            <c:order val="2"/>
            <c:forward val="0"/>
            <c:backward val="0"/>
            <c:dispRSqr val="0"/>
            <c:dispEq val="1"/>
          </c:trendline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poly"/>
            <c:order val="2"/>
            <c:forward val="0"/>
            <c:backward val="0"/>
            <c:dispRSqr val="0"/>
            <c:dispEq val="1"/>
          </c:trendline>
          <c:xVal>
            <c:numRef>
              <c:f>Daily!$L$4:$O$4</c:f>
              <c:numCache>
                <c:formatCode>0%</c:formatCode>
                <c:ptCount val="4"/>
                <c:pt idx="0">
                  <c:v>0</c:v>
                </c:pt>
                <c:pt idx="1">
                  <c:v>0.25</c:v>
                </c:pt>
                <c:pt idx="2">
                  <c:v>0.6</c:v>
                </c:pt>
                <c:pt idx="3">
                  <c:v>0.8</c:v>
                </c:pt>
              </c:numCache>
            </c:numRef>
          </c:xVal>
          <c:yVal>
            <c:numRef>
              <c:f>Override!$Z$47:$AC$47</c:f>
              <c:numCache>
                <c:formatCode>0.00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0.15</c:v>
                </c:pt>
                <c:pt idx="3">
                  <c:v>0.15</c:v>
                </c:pt>
              </c:numCache>
            </c:numRef>
          </c:yVal>
          <c:smooth val="0"/>
        </c:ser>
        <c:axId val="99008742"/>
        <c:axId val="96518512"/>
      </c:scatterChart>
      <c:valAx>
        <c:axId val="99008742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518512"/>
        <c:crossesAt val="0"/>
        <c:crossBetween val="midCat"/>
      </c:valAx>
      <c:valAx>
        <c:axId val="965185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008742"/>
        <c:crossesAt val="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ff0000"/>
            </a:solidFill>
            <a:ln w="0">
              <a:solidFill>
                <a:srgbClr val="ff0000"/>
              </a:solidFill>
            </a:ln>
          </c:spPr>
          <c:marker>
            <c:symbol val="diamond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poly"/>
            <c:order val="2"/>
            <c:forward val="0"/>
            <c:backward val="0"/>
            <c:dispRSqr val="0"/>
            <c:dispEq val="1"/>
          </c:trendline>
          <c:xVal>
            <c:numRef>
              <c:f>Override!$AD$15:$AG$15</c:f>
              <c:numCache>
                <c:formatCode>General</c:formatCode>
                <c:ptCount val="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0.7</c:v>
                </c:pt>
              </c:numCache>
            </c:numRef>
          </c:xVal>
          <c:yVal>
            <c:numRef>
              <c:f>Override!$AD$47:$AG$47</c:f>
              <c:numCache>
                <c:formatCode>0.00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yVal>
          <c:smooth val="0"/>
        </c:ser>
        <c:axId val="4499985"/>
        <c:axId val="39865191"/>
      </c:scatterChart>
      <c:valAx>
        <c:axId val="44999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865191"/>
        <c:crossesAt val="0"/>
        <c:crossBetween val="midCat"/>
      </c:valAx>
      <c:valAx>
        <c:axId val="398651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99985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Daily!$K$6</c:f>
              <c:strCache>
                <c:ptCount val="1"/>
                <c:pt idx="0">
                  <c:v>Oct-25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marker>
            <c:symbol val="diamond"/>
            <c:size val="7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poly"/>
            <c:order val="2"/>
            <c:forward val="0"/>
            <c:backward val="0"/>
            <c:dispRSqr val="0"/>
            <c:dispEq val="1"/>
          </c:trendline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poly"/>
            <c:order val="2"/>
            <c:forward val="0"/>
            <c:backward val="0"/>
            <c:dispRSqr val="0"/>
            <c:dispEq val="1"/>
          </c:trendline>
          <c:xVal>
            <c:numRef>
              <c:f>Daily!$L$4:$O$4</c:f>
              <c:numCache>
                <c:formatCode>0%</c:formatCode>
                <c:ptCount val="4"/>
                <c:pt idx="0">
                  <c:v>0</c:v>
                </c:pt>
                <c:pt idx="1">
                  <c:v>0.25</c:v>
                </c:pt>
                <c:pt idx="2">
                  <c:v>0.6</c:v>
                </c:pt>
                <c:pt idx="3">
                  <c:v>0.8</c:v>
                </c:pt>
              </c:numCache>
            </c:numRef>
          </c:xVal>
          <c:yVal>
            <c:numRef>
              <c:f>Override!$AX$47:$BA$47</c:f>
              <c:numCache>
                <c:formatCode>0.00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0.15</c:v>
                </c:pt>
                <c:pt idx="3">
                  <c:v>0.15</c:v>
                </c:pt>
              </c:numCache>
            </c:numRef>
          </c:yVal>
          <c:smooth val="0"/>
        </c:ser>
        <c:axId val="75602191"/>
        <c:axId val="93379569"/>
      </c:scatterChart>
      <c:valAx>
        <c:axId val="75602191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379569"/>
        <c:crossesAt val="0"/>
        <c:crossBetween val="midCat"/>
      </c:valAx>
      <c:valAx>
        <c:axId val="933795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602191"/>
        <c:crossesAt val="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ff0000"/>
            </a:solidFill>
            <a:ln w="0">
              <a:solidFill>
                <a:srgbClr val="ff0000"/>
              </a:solidFill>
            </a:ln>
          </c:spPr>
          <c:marker>
            <c:symbol val="diamond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poly"/>
            <c:order val="2"/>
            <c:forward val="0"/>
            <c:backward val="0"/>
            <c:dispRSqr val="0"/>
            <c:dispEq val="1"/>
          </c:trendline>
          <c:xVal>
            <c:numRef>
              <c:f>Override!$AD$15:$AG$15</c:f>
              <c:numCache>
                <c:formatCode>General</c:formatCode>
                <c:ptCount val="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0.7</c:v>
                </c:pt>
              </c:numCache>
            </c:numRef>
          </c:xVal>
          <c:yVal>
            <c:numRef>
              <c:f>Override!$BB$47:$BE$47</c:f>
              <c:numCache>
                <c:formatCode>0.00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yVal>
          <c:smooth val="0"/>
        </c:ser>
        <c:axId val="23301816"/>
        <c:axId val="18627231"/>
      </c:scatterChart>
      <c:valAx>
        <c:axId val="23301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627231"/>
        <c:crossesAt val="0"/>
        <c:crossBetween val="midCat"/>
      </c:valAx>
      <c:valAx>
        <c:axId val="186272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301816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CheckBox" autoLine="false" print="true" fmlaLink="Daily!$BS$17" lockText="1" noThreeD="1"/>
</file>

<file path=xl/ctrlProps/ctrlProps13.xml><?xml version="1.0" encoding="utf-8"?>
<formControlPr xmlns="http://schemas.microsoft.com/office/spreadsheetml/2009/9/main" objectType="CheckBox" autoLine="false" print="true" fmlaLink="Daily!$BS$18" lockText="1" noThreeD="1"/>
</file>

<file path=xl/ctrlProps/ctrlProps14.xml><?xml version="1.0" encoding="utf-8"?>
<formControlPr xmlns="http://schemas.microsoft.com/office/spreadsheetml/2009/9/main" objectType="CheckBox" autoLine="false" print="true" fmlaLink="Daily!$BS$19" lockText="1" noThreeD="1"/>
</file>

<file path=xl/ctrlProps/ctrlProps15.xml><?xml version="1.0" encoding="utf-8"?>
<formControlPr xmlns="http://schemas.microsoft.com/office/spreadsheetml/2009/9/main" objectType="CheckBox" autoLine="false" print="true" fmlaLink="Daily!$BS$20" lockText="1" noThreeD="1"/>
</file>

<file path=xl/ctrlProps/ctrlProps16.xml><?xml version="1.0" encoding="utf-8"?>
<formControlPr xmlns="http://schemas.microsoft.com/office/spreadsheetml/2009/9/main" objectType="CheckBox" autoLine="false" print="true" fmlaLink="Daily!$BS$21" lockText="1" noThreeD="1"/>
</file>

<file path=xl/ctrlProps/ctrlProps17.xml><?xml version="1.0" encoding="utf-8"?>
<formControlPr xmlns="http://schemas.microsoft.com/office/spreadsheetml/2009/9/main" objectType="CheckBox" autoLine="false" print="true" fmlaLink="Daily!$BS$22" lockText="1" noThreeD="1"/>
</file>

<file path=xl/ctrlProps/ctrlProps18.xml><?xml version="1.0" encoding="utf-8"?>
<formControlPr xmlns="http://schemas.microsoft.com/office/spreadsheetml/2009/9/main" objectType="CheckBox" autoLine="false" print="true" fmlaLink="Daily!$BS$23" lockText="1" noThreeD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CheckBox" autoLine="false" print="true" fmlaLink="Monthly!$BS$12" lockText="1" noThreeD="1"/>
</file>

<file path=xl/ctrlProps/ctrlProps21.xml><?xml version="1.0" encoding="utf-8"?>
<formControlPr xmlns="http://schemas.microsoft.com/office/spreadsheetml/2009/9/main" objectType="CheckBox" autoLine="false" print="true" fmlaLink="Monthly!$BS$13" lockText="1" noThreeD="1"/>
</file>

<file path=xl/ctrlProps/ctrlProps22.xml><?xml version="1.0" encoding="utf-8"?>
<formControlPr xmlns="http://schemas.microsoft.com/office/spreadsheetml/2009/9/main" objectType="CheckBox" autoLine="false" print="true" fmlaLink="Monthly!$BS$14" lockText="1" noThreeD="1"/>
</file>

<file path=xl/ctrlProps/ctrlProps23.xml><?xml version="1.0" encoding="utf-8"?>
<formControlPr xmlns="http://schemas.microsoft.com/office/spreadsheetml/2009/9/main" objectType="CheckBox" autoLine="false" print="true" fmlaLink="Monthly!$BS$15" lockText="1" noThreeD="1"/>
</file>

<file path=xl/ctrlProps/ctrlProps24.xml><?xml version="1.0" encoding="utf-8"?>
<formControlPr xmlns="http://schemas.microsoft.com/office/spreadsheetml/2009/9/main" objectType="CheckBox" autoLine="false" print="true" fmlaLink="Monthly!$BS$16" lockText="1" noThreeD="1"/>
</file>

<file path=xl/ctrlProps/ctrlProps25.xml><?xml version="1.0" encoding="utf-8"?>
<formControlPr xmlns="http://schemas.microsoft.com/office/spreadsheetml/2009/9/main" objectType="CheckBox" autoLine="false" print="true" fmlaLink="Monthly!$BS$17" lockText="1" noThreeD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CheckBox" autoLine="false" print="true" fmlaLink="Monthly!$BS$17" lockText="1" noThreeD="1"/>
</file>

<file path=xl/ctrlProps/ctrlProps3.xml><?xml version="1.0" encoding="utf-8"?>
<formControlPr xmlns="http://schemas.microsoft.com/office/spreadsheetml/2009/9/main" objectType="CheckBox" autoLine="false" print="true" fmlaLink="Daily!$BS$12" lockText="1" noThreeD="1"/>
</file>

<file path=xl/ctrlProps/ctrlProps30.xml><?xml version="1.0" encoding="utf-8"?>
<formControlPr xmlns="http://schemas.microsoft.com/office/spreadsheetml/2009/9/main" objectType="CheckBox" autoLine="false" print="true" fmlaLink="Monthly!$BS$18" lockText="1" noThreeD="1"/>
</file>

<file path=xl/ctrlProps/ctrlProps31.xml><?xml version="1.0" encoding="utf-8"?>
<formControlPr xmlns="http://schemas.microsoft.com/office/spreadsheetml/2009/9/main" objectType="CheckBox" autoLine="false" print="true" fmlaLink="Monthly!$BS$19" lockText="1" noThreeD="1"/>
</file>

<file path=xl/ctrlProps/ctrlProps32.xml><?xml version="1.0" encoding="utf-8"?>
<formControlPr xmlns="http://schemas.microsoft.com/office/spreadsheetml/2009/9/main" objectType="CheckBox" autoLine="false" print="true" fmlaLink="Monthly!$BS$20" lockText="1" noThreeD="1"/>
</file>

<file path=xl/ctrlProps/ctrlProps33.xml><?xml version="1.0" encoding="utf-8"?>
<formControlPr xmlns="http://schemas.microsoft.com/office/spreadsheetml/2009/9/main" objectType="CheckBox" autoLine="false" print="true" fmlaLink="Monthly!$BS$21" lockText="1" noThreeD="1"/>
</file>

<file path=xl/ctrlProps/ctrlProps34.xml><?xml version="1.0" encoding="utf-8"?>
<formControlPr xmlns="http://schemas.microsoft.com/office/spreadsheetml/2009/9/main" objectType="CheckBox" autoLine="false" print="true" fmlaLink="Monthly!$BS$22" lockText="1" noThreeD="1"/>
</file>

<file path=xl/ctrlProps/ctrlProps35.xml><?xml version="1.0" encoding="utf-8"?>
<formControlPr xmlns="http://schemas.microsoft.com/office/spreadsheetml/2009/9/main" objectType="CheckBox" autoLine="false" print="true" fmlaLink="Monthly!$BS$23" lockText="1" noThreeD="1"/>
</file>

<file path=xl/ctrlProps/ctrlProps4.xml><?xml version="1.0" encoding="utf-8"?>
<formControlPr xmlns="http://schemas.microsoft.com/office/spreadsheetml/2009/9/main" objectType="CheckBox" autoLine="false" print="true" fmlaLink="Daily!$BS$13" lockText="1" noThreeD="1"/>
</file>

<file path=xl/ctrlProps/ctrlProps5.xml><?xml version="1.0" encoding="utf-8"?>
<formControlPr xmlns="http://schemas.microsoft.com/office/spreadsheetml/2009/9/main" objectType="CheckBox" autoLine="false" print="true" fmlaLink="Daily!$BS$14" lockText="1" noThreeD="1"/>
</file>

<file path=xl/ctrlProps/ctrlProps6.xml><?xml version="1.0" encoding="utf-8"?>
<formControlPr xmlns="http://schemas.microsoft.com/office/spreadsheetml/2009/9/main" objectType="CheckBox" autoLine="false" print="true" fmlaLink="Daily!$BS$15" lockText="1" noThreeD="1"/>
</file>

<file path=xl/ctrlProps/ctrlProps7.xml><?xml version="1.0" encoding="utf-8"?>
<formControlPr xmlns="http://schemas.microsoft.com/office/spreadsheetml/2009/9/main" objectType="CheckBox" autoLine="false" print="true" fmlaLink="Daily!$BS$16" lockText="1" noThreeD="1"/>
</file>

<file path=xl/ctrlProps/ctrlProps8.xml><?xml version="1.0" encoding="utf-8"?>
<formControlPr xmlns="http://schemas.microsoft.com/office/spreadsheetml/2009/9/main" objectType="CheckBox" autoLine="false" print="true" fmlaLink="Daily!$BS$17" lockText="1" noThreeD="1"/>
</file>

<file path=xl/ctrlProps/ctrlProps9.xml><?xml version="1.0" encoding="utf-8"?>
<formControlPr xmlns="http://schemas.microsoft.com/office/spreadsheetml/2009/9/main" objectType="Button" lockText="1"/>
</file>

<file path=xl/drawings/_rels/drawing36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37</xdr:row>
          <xdr:rowOff>9360</xdr:rowOff>
        </xdr:from>
        <xdr:to>
          <xdr:col>7</xdr:col>
          <xdr:colOff>-9000</xdr:colOff>
          <xdr:row>38</xdr:row>
          <xdr:rowOff>-9360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38</xdr:row>
          <xdr:rowOff>9720</xdr:rowOff>
        </xdr:from>
        <xdr:to>
          <xdr:col>7</xdr:col>
          <xdr:colOff>-9000</xdr:colOff>
          <xdr:row>39</xdr:row>
          <xdr:rowOff>-9360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10440</xdr:colOff>
          <xdr:row>37</xdr:row>
          <xdr:rowOff>9360</xdr:rowOff>
        </xdr:from>
        <xdr:to>
          <xdr:col>16</xdr:col>
          <xdr:colOff>-19440</xdr:colOff>
          <xdr:row>38</xdr:row>
          <xdr:rowOff>-9360</xdr:rowOff>
        </xdr:to>
        <xdr:sp>
          <xdr:nvSpPr>
            <xdr:cNvPr id="0" name="Drop Down 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10080</xdr:colOff>
          <xdr:row>37</xdr:row>
          <xdr:rowOff>9360</xdr:rowOff>
        </xdr:from>
        <xdr:to>
          <xdr:col>3</xdr:col>
          <xdr:colOff>644400</xdr:colOff>
          <xdr:row>38</xdr:row>
          <xdr:rowOff>-9360</xdr:rowOff>
        </xdr:to>
        <xdr:sp>
          <xdr:nvSpPr>
            <xdr:cNvPr id="1001" name="Button 42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10080</xdr:colOff>
          <xdr:row>37</xdr:row>
          <xdr:rowOff>9360</xdr:rowOff>
        </xdr:from>
        <xdr:to>
          <xdr:col>13</xdr:col>
          <xdr:colOff>452520</xdr:colOff>
          <xdr:row>38</xdr:row>
          <xdr:rowOff>-9360</xdr:rowOff>
        </xdr:to>
        <xdr:sp>
          <xdr:nvSpPr>
            <xdr:cNvPr id="0" name="Drop Down 4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10080</xdr:colOff>
          <xdr:row>38</xdr:row>
          <xdr:rowOff>9720</xdr:rowOff>
        </xdr:from>
        <xdr:to>
          <xdr:col>13</xdr:col>
          <xdr:colOff>452520</xdr:colOff>
          <xdr:row>39</xdr:row>
          <xdr:rowOff>-9360</xdr:rowOff>
        </xdr:to>
        <xdr:sp>
          <xdr:nvSpPr>
            <xdr:cNvPr id="0" name="Drop Down 4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10440</xdr:colOff>
          <xdr:row>38</xdr:row>
          <xdr:rowOff>9720</xdr:rowOff>
        </xdr:from>
        <xdr:to>
          <xdr:col>16</xdr:col>
          <xdr:colOff>-19440</xdr:colOff>
          <xdr:row>39</xdr:row>
          <xdr:rowOff>-9360</xdr:rowOff>
        </xdr:to>
        <xdr:sp>
          <xdr:nvSpPr>
            <xdr:cNvPr id="0" name="Drop Down 4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45</xdr:row>
          <xdr:rowOff>9360</xdr:rowOff>
        </xdr:from>
        <xdr:to>
          <xdr:col>4</xdr:col>
          <xdr:colOff>-9720</xdr:colOff>
          <xdr:row>46</xdr:row>
          <xdr:rowOff>0</xdr:rowOff>
        </xdr:to>
        <xdr:sp>
          <xdr:nvSpPr>
            <xdr:cNvPr id="0" name="Drop Down 5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46</xdr:row>
          <xdr:rowOff>9720</xdr:rowOff>
        </xdr:from>
        <xdr:to>
          <xdr:col>4</xdr:col>
          <xdr:colOff>-9720</xdr:colOff>
          <xdr:row>47</xdr:row>
          <xdr:rowOff>0</xdr:rowOff>
        </xdr:to>
        <xdr:sp>
          <xdr:nvSpPr>
            <xdr:cNvPr id="0" name="Drop Down 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47</xdr:row>
          <xdr:rowOff>9360</xdr:rowOff>
        </xdr:from>
        <xdr:to>
          <xdr:col>4</xdr:col>
          <xdr:colOff>-9720</xdr:colOff>
          <xdr:row>48</xdr:row>
          <xdr:rowOff>0</xdr:rowOff>
        </xdr:to>
        <xdr:sp>
          <xdr:nvSpPr>
            <xdr:cNvPr id="0" name="Drop Down 5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48</xdr:row>
          <xdr:rowOff>9360</xdr:rowOff>
        </xdr:from>
        <xdr:to>
          <xdr:col>4</xdr:col>
          <xdr:colOff>-9720</xdr:colOff>
          <xdr:row>49</xdr:row>
          <xdr:rowOff>0</xdr:rowOff>
        </xdr:to>
        <xdr:sp>
          <xdr:nvSpPr>
            <xdr:cNvPr id="0" name="Drop Down 5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49</xdr:row>
          <xdr:rowOff>9360</xdr:rowOff>
        </xdr:from>
        <xdr:to>
          <xdr:col>4</xdr:col>
          <xdr:colOff>-9720</xdr:colOff>
          <xdr:row>50</xdr:row>
          <xdr:rowOff>0</xdr:rowOff>
        </xdr:to>
        <xdr:sp>
          <xdr:nvSpPr>
            <xdr:cNvPr id="0" name="Drop Down 6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50</xdr:row>
          <xdr:rowOff>9360</xdr:rowOff>
        </xdr:from>
        <xdr:to>
          <xdr:col>4</xdr:col>
          <xdr:colOff>-9720</xdr:colOff>
          <xdr:row>51</xdr:row>
          <xdr:rowOff>0</xdr:rowOff>
        </xdr:to>
        <xdr:sp>
          <xdr:nvSpPr>
            <xdr:cNvPr id="0" name="Drop Down 6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45</xdr:row>
          <xdr:rowOff>9360</xdr:rowOff>
        </xdr:from>
        <xdr:to>
          <xdr:col>5</xdr:col>
          <xdr:colOff>-9000</xdr:colOff>
          <xdr:row>46</xdr:row>
          <xdr:rowOff>0</xdr:rowOff>
        </xdr:to>
        <xdr:sp>
          <xdr:nvSpPr>
            <xdr:cNvPr id="0" name="Drop Down 6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46</xdr:row>
          <xdr:rowOff>9720</xdr:rowOff>
        </xdr:from>
        <xdr:to>
          <xdr:col>5</xdr:col>
          <xdr:colOff>-9000</xdr:colOff>
          <xdr:row>47</xdr:row>
          <xdr:rowOff>0</xdr:rowOff>
        </xdr:to>
        <xdr:sp>
          <xdr:nvSpPr>
            <xdr:cNvPr id="0" name="Drop Down 6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47</xdr:row>
          <xdr:rowOff>9360</xdr:rowOff>
        </xdr:from>
        <xdr:to>
          <xdr:col>5</xdr:col>
          <xdr:colOff>-9000</xdr:colOff>
          <xdr:row>48</xdr:row>
          <xdr:rowOff>0</xdr:rowOff>
        </xdr:to>
        <xdr:sp>
          <xdr:nvSpPr>
            <xdr:cNvPr id="0" name="Drop Down 7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48</xdr:row>
          <xdr:rowOff>9360</xdr:rowOff>
        </xdr:from>
        <xdr:to>
          <xdr:col>5</xdr:col>
          <xdr:colOff>-9000</xdr:colOff>
          <xdr:row>49</xdr:row>
          <xdr:rowOff>0</xdr:rowOff>
        </xdr:to>
        <xdr:sp>
          <xdr:nvSpPr>
            <xdr:cNvPr id="0" name="Drop Down 7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49</xdr:row>
          <xdr:rowOff>9360</xdr:rowOff>
        </xdr:from>
        <xdr:to>
          <xdr:col>5</xdr:col>
          <xdr:colOff>-9000</xdr:colOff>
          <xdr:row>50</xdr:row>
          <xdr:rowOff>0</xdr:rowOff>
        </xdr:to>
        <xdr:sp>
          <xdr:nvSpPr>
            <xdr:cNvPr id="0" name="Drop Down 7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50</xdr:row>
          <xdr:rowOff>9360</xdr:rowOff>
        </xdr:from>
        <xdr:to>
          <xdr:col>5</xdr:col>
          <xdr:colOff>-9000</xdr:colOff>
          <xdr:row>51</xdr:row>
          <xdr:rowOff>0</xdr:rowOff>
        </xdr:to>
        <xdr:sp>
          <xdr:nvSpPr>
            <xdr:cNvPr id="0" name="Drop Down 7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45</xdr:row>
          <xdr:rowOff>9360</xdr:rowOff>
        </xdr:from>
        <xdr:to>
          <xdr:col>7</xdr:col>
          <xdr:colOff>-9720</xdr:colOff>
          <xdr:row>46</xdr:row>
          <xdr:rowOff>0</xdr:rowOff>
        </xdr:to>
        <xdr:sp>
          <xdr:nvSpPr>
            <xdr:cNvPr id="0" name="Drop Down 7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46</xdr:row>
          <xdr:rowOff>9720</xdr:rowOff>
        </xdr:from>
        <xdr:to>
          <xdr:col>7</xdr:col>
          <xdr:colOff>-9720</xdr:colOff>
          <xdr:row>47</xdr:row>
          <xdr:rowOff>0</xdr:rowOff>
        </xdr:to>
        <xdr:sp>
          <xdr:nvSpPr>
            <xdr:cNvPr id="0" name="Drop Down 7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47</xdr:row>
          <xdr:rowOff>9360</xdr:rowOff>
        </xdr:from>
        <xdr:to>
          <xdr:col>7</xdr:col>
          <xdr:colOff>-9720</xdr:colOff>
          <xdr:row>48</xdr:row>
          <xdr:rowOff>0</xdr:rowOff>
        </xdr:to>
        <xdr:sp>
          <xdr:nvSpPr>
            <xdr:cNvPr id="0" name="Drop Down 7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48</xdr:row>
          <xdr:rowOff>9360</xdr:rowOff>
        </xdr:from>
        <xdr:to>
          <xdr:col>7</xdr:col>
          <xdr:colOff>-9720</xdr:colOff>
          <xdr:row>49</xdr:row>
          <xdr:rowOff>0</xdr:rowOff>
        </xdr:to>
        <xdr:sp>
          <xdr:nvSpPr>
            <xdr:cNvPr id="0" name="Drop Down 7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49</xdr:row>
          <xdr:rowOff>9360</xdr:rowOff>
        </xdr:from>
        <xdr:to>
          <xdr:col>7</xdr:col>
          <xdr:colOff>-9720</xdr:colOff>
          <xdr:row>50</xdr:row>
          <xdr:rowOff>0</xdr:rowOff>
        </xdr:to>
        <xdr:sp>
          <xdr:nvSpPr>
            <xdr:cNvPr id="0" name="Drop Down 7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50</xdr:row>
          <xdr:rowOff>9360</xdr:rowOff>
        </xdr:from>
        <xdr:to>
          <xdr:col>7</xdr:col>
          <xdr:colOff>-9720</xdr:colOff>
          <xdr:row>51</xdr:row>
          <xdr:rowOff>0</xdr:rowOff>
        </xdr:to>
        <xdr:sp>
          <xdr:nvSpPr>
            <xdr:cNvPr id="0" name="Drop Down 7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45</xdr:row>
          <xdr:rowOff>9360</xdr:rowOff>
        </xdr:from>
        <xdr:to>
          <xdr:col>6</xdr:col>
          <xdr:colOff>720</xdr:colOff>
          <xdr:row>46</xdr:row>
          <xdr:rowOff>0</xdr:rowOff>
        </xdr:to>
        <xdr:sp>
          <xdr:nvSpPr>
            <xdr:cNvPr id="0" name="Drop Down 8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46</xdr:row>
          <xdr:rowOff>9720</xdr:rowOff>
        </xdr:from>
        <xdr:to>
          <xdr:col>6</xdr:col>
          <xdr:colOff>720</xdr:colOff>
          <xdr:row>47</xdr:row>
          <xdr:rowOff>0</xdr:rowOff>
        </xdr:to>
        <xdr:sp>
          <xdr:nvSpPr>
            <xdr:cNvPr id="0" name="Drop Down 8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47</xdr:row>
          <xdr:rowOff>9360</xdr:rowOff>
        </xdr:from>
        <xdr:to>
          <xdr:col>6</xdr:col>
          <xdr:colOff>720</xdr:colOff>
          <xdr:row>48</xdr:row>
          <xdr:rowOff>0</xdr:rowOff>
        </xdr:to>
        <xdr:sp>
          <xdr:nvSpPr>
            <xdr:cNvPr id="0" name="Drop Down 8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48</xdr:row>
          <xdr:rowOff>9360</xdr:rowOff>
        </xdr:from>
        <xdr:to>
          <xdr:col>6</xdr:col>
          <xdr:colOff>720</xdr:colOff>
          <xdr:row>49</xdr:row>
          <xdr:rowOff>0</xdr:rowOff>
        </xdr:to>
        <xdr:sp>
          <xdr:nvSpPr>
            <xdr:cNvPr id="0" name="Drop Down 8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49</xdr:row>
          <xdr:rowOff>9360</xdr:rowOff>
        </xdr:from>
        <xdr:to>
          <xdr:col>6</xdr:col>
          <xdr:colOff>720</xdr:colOff>
          <xdr:row>50</xdr:row>
          <xdr:rowOff>0</xdr:rowOff>
        </xdr:to>
        <xdr:sp>
          <xdr:nvSpPr>
            <xdr:cNvPr id="0" name="Drop Down 8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50</xdr:row>
          <xdr:rowOff>9360</xdr:rowOff>
        </xdr:from>
        <xdr:to>
          <xdr:col>6</xdr:col>
          <xdr:colOff>720</xdr:colOff>
          <xdr:row>51</xdr:row>
          <xdr:rowOff>0</xdr:rowOff>
        </xdr:to>
        <xdr:sp>
          <xdr:nvSpPr>
            <xdr:cNvPr id="0" name="Drop Down 8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</xdr:colOff>
          <xdr:row>45</xdr:row>
          <xdr:rowOff>18720</xdr:rowOff>
        </xdr:from>
        <xdr:to>
          <xdr:col>14</xdr:col>
          <xdr:colOff>-140400</xdr:colOff>
          <xdr:row>46</xdr:row>
          <xdr:rowOff>19080</xdr:rowOff>
        </xdr:to>
        <xdr:sp>
          <xdr:nvSpPr>
            <xdr:cNvPr id="1002" name="Check Box 8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</xdr:colOff>
          <xdr:row>46</xdr:row>
          <xdr:rowOff>9720</xdr:rowOff>
        </xdr:from>
        <xdr:to>
          <xdr:col>14</xdr:col>
          <xdr:colOff>-140400</xdr:colOff>
          <xdr:row>47</xdr:row>
          <xdr:rowOff>9360</xdr:rowOff>
        </xdr:to>
        <xdr:sp>
          <xdr:nvSpPr>
            <xdr:cNvPr id="1003" name="Check Box 8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</xdr:colOff>
          <xdr:row>47</xdr:row>
          <xdr:rowOff>0</xdr:rowOff>
        </xdr:from>
        <xdr:to>
          <xdr:col>14</xdr:col>
          <xdr:colOff>-140400</xdr:colOff>
          <xdr:row>48</xdr:row>
          <xdr:rowOff>0</xdr:rowOff>
        </xdr:to>
        <xdr:sp>
          <xdr:nvSpPr>
            <xdr:cNvPr id="1004" name="Check Box 8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</xdr:colOff>
          <xdr:row>48</xdr:row>
          <xdr:rowOff>9360</xdr:rowOff>
        </xdr:from>
        <xdr:to>
          <xdr:col>14</xdr:col>
          <xdr:colOff>-140400</xdr:colOff>
          <xdr:row>49</xdr:row>
          <xdr:rowOff>9360</xdr:rowOff>
        </xdr:to>
        <xdr:sp>
          <xdr:nvSpPr>
            <xdr:cNvPr id="1005" name="Check Box 9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</xdr:colOff>
          <xdr:row>49</xdr:row>
          <xdr:rowOff>0</xdr:rowOff>
        </xdr:from>
        <xdr:to>
          <xdr:col>14</xdr:col>
          <xdr:colOff>-140400</xdr:colOff>
          <xdr:row>50</xdr:row>
          <xdr:rowOff>0</xdr:rowOff>
        </xdr:to>
        <xdr:sp>
          <xdr:nvSpPr>
            <xdr:cNvPr id="1006" name="Check Box 9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</xdr:colOff>
          <xdr:row>50</xdr:row>
          <xdr:rowOff>9360</xdr:rowOff>
        </xdr:from>
        <xdr:to>
          <xdr:col>14</xdr:col>
          <xdr:colOff>-140400</xdr:colOff>
          <xdr:row>51</xdr:row>
          <xdr:rowOff>9720</xdr:rowOff>
        </xdr:to>
        <xdr:sp>
          <xdr:nvSpPr>
            <xdr:cNvPr id="1007" name="Check Box 9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9720</xdr:colOff>
          <xdr:row>1</xdr:row>
          <xdr:rowOff>10080</xdr:rowOff>
        </xdr:from>
        <xdr:to>
          <xdr:col>10</xdr:col>
          <xdr:colOff>-9000</xdr:colOff>
          <xdr:row>3</xdr:row>
          <xdr:rowOff>152280</xdr:rowOff>
        </xdr:to>
        <xdr:sp>
          <xdr:nvSpPr>
            <xdr:cNvPr id="1008" name="Button 95" descr="Fit Skew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Fit Skew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281520</xdr:colOff>
          <xdr:row>38</xdr:row>
          <xdr:rowOff>9720</xdr:rowOff>
        </xdr:from>
        <xdr:to>
          <xdr:col>3</xdr:col>
          <xdr:colOff>644400</xdr:colOff>
          <xdr:row>39</xdr:row>
          <xdr:rowOff>-9360</xdr:rowOff>
        </xdr:to>
        <xdr:sp>
          <xdr:nvSpPr>
            <xdr:cNvPr id="0" name="Drop Down 9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9720</xdr:colOff>
          <xdr:row>4</xdr:row>
          <xdr:rowOff>9720</xdr:rowOff>
        </xdr:from>
        <xdr:to>
          <xdr:col>10</xdr:col>
          <xdr:colOff>-9000</xdr:colOff>
          <xdr:row>5</xdr:row>
          <xdr:rowOff>190440</xdr:rowOff>
        </xdr:to>
        <xdr:sp>
          <xdr:nvSpPr>
            <xdr:cNvPr id="1009" name="Button 102" descr="H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Hide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9720</xdr:colOff>
          <xdr:row>6</xdr:row>
          <xdr:rowOff>9720</xdr:rowOff>
        </xdr:from>
        <xdr:to>
          <xdr:col>10</xdr:col>
          <xdr:colOff>-9000</xdr:colOff>
          <xdr:row>7</xdr:row>
          <xdr:rowOff>171000</xdr:rowOff>
        </xdr:to>
        <xdr:sp>
          <xdr:nvSpPr>
            <xdr:cNvPr id="1010" name="Button 103" descr="Unh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Unhide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</xdr:colOff>
          <xdr:row>50</xdr:row>
          <xdr:rowOff>9360</xdr:rowOff>
        </xdr:from>
        <xdr:to>
          <xdr:col>14</xdr:col>
          <xdr:colOff>-140400</xdr:colOff>
          <xdr:row>51</xdr:row>
          <xdr:rowOff>9720</xdr:rowOff>
        </xdr:to>
        <xdr:sp>
          <xdr:nvSpPr>
            <xdr:cNvPr id="1011" name="Check Box 10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</xdr:colOff>
          <xdr:row>51</xdr:row>
          <xdr:rowOff>9720</xdr:rowOff>
        </xdr:from>
        <xdr:to>
          <xdr:col>14</xdr:col>
          <xdr:colOff>-140400</xdr:colOff>
          <xdr:row>52</xdr:row>
          <xdr:rowOff>0</xdr:rowOff>
        </xdr:to>
        <xdr:sp>
          <xdr:nvSpPr>
            <xdr:cNvPr id="1012" name="Check Box 10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</xdr:colOff>
          <xdr:row>52</xdr:row>
          <xdr:rowOff>9720</xdr:rowOff>
        </xdr:from>
        <xdr:to>
          <xdr:col>14</xdr:col>
          <xdr:colOff>-140400</xdr:colOff>
          <xdr:row>53</xdr:row>
          <xdr:rowOff>0</xdr:rowOff>
        </xdr:to>
        <xdr:sp>
          <xdr:nvSpPr>
            <xdr:cNvPr id="1013" name="Check Box 10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</xdr:colOff>
          <xdr:row>53</xdr:row>
          <xdr:rowOff>9720</xdr:rowOff>
        </xdr:from>
        <xdr:to>
          <xdr:col>14</xdr:col>
          <xdr:colOff>-140400</xdr:colOff>
          <xdr:row>54</xdr:row>
          <xdr:rowOff>0</xdr:rowOff>
        </xdr:to>
        <xdr:sp>
          <xdr:nvSpPr>
            <xdr:cNvPr id="1014" name="Check Box 1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</xdr:colOff>
          <xdr:row>54</xdr:row>
          <xdr:rowOff>9720</xdr:rowOff>
        </xdr:from>
        <xdr:to>
          <xdr:col>14</xdr:col>
          <xdr:colOff>-140400</xdr:colOff>
          <xdr:row>55</xdr:row>
          <xdr:rowOff>0</xdr:rowOff>
        </xdr:to>
        <xdr:sp>
          <xdr:nvSpPr>
            <xdr:cNvPr id="1015" name="Check Box 1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</xdr:colOff>
          <xdr:row>55</xdr:row>
          <xdr:rowOff>9720</xdr:rowOff>
        </xdr:from>
        <xdr:to>
          <xdr:col>14</xdr:col>
          <xdr:colOff>-140400</xdr:colOff>
          <xdr:row>56</xdr:row>
          <xdr:rowOff>0</xdr:rowOff>
        </xdr:to>
        <xdr:sp>
          <xdr:nvSpPr>
            <xdr:cNvPr id="1016" name="Check Box 1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</xdr:colOff>
          <xdr:row>56</xdr:row>
          <xdr:rowOff>9720</xdr:rowOff>
        </xdr:from>
        <xdr:to>
          <xdr:col>14</xdr:col>
          <xdr:colOff>-140400</xdr:colOff>
          <xdr:row>57</xdr:row>
          <xdr:rowOff>0</xdr:rowOff>
        </xdr:to>
        <xdr:sp>
          <xdr:nvSpPr>
            <xdr:cNvPr id="1017" name="Check Box 1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51</xdr:row>
          <xdr:rowOff>9720</xdr:rowOff>
        </xdr:from>
        <xdr:to>
          <xdr:col>4</xdr:col>
          <xdr:colOff>-9720</xdr:colOff>
          <xdr:row>52</xdr:row>
          <xdr:rowOff>-9000</xdr:rowOff>
        </xdr:to>
        <xdr:sp>
          <xdr:nvSpPr>
            <xdr:cNvPr id="0" name="Drop Down 1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52</xdr:row>
          <xdr:rowOff>9720</xdr:rowOff>
        </xdr:from>
        <xdr:to>
          <xdr:col>4</xdr:col>
          <xdr:colOff>-9720</xdr:colOff>
          <xdr:row>53</xdr:row>
          <xdr:rowOff>-9000</xdr:rowOff>
        </xdr:to>
        <xdr:sp>
          <xdr:nvSpPr>
            <xdr:cNvPr id="0" name="Drop Down 1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53</xdr:row>
          <xdr:rowOff>9720</xdr:rowOff>
        </xdr:from>
        <xdr:to>
          <xdr:col>4</xdr:col>
          <xdr:colOff>-9720</xdr:colOff>
          <xdr:row>54</xdr:row>
          <xdr:rowOff>-9000</xdr:rowOff>
        </xdr:to>
        <xdr:sp>
          <xdr:nvSpPr>
            <xdr:cNvPr id="0" name="Drop Down 1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54</xdr:row>
          <xdr:rowOff>9720</xdr:rowOff>
        </xdr:from>
        <xdr:to>
          <xdr:col>4</xdr:col>
          <xdr:colOff>-9720</xdr:colOff>
          <xdr:row>55</xdr:row>
          <xdr:rowOff>-9000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55</xdr:row>
          <xdr:rowOff>9720</xdr:rowOff>
        </xdr:from>
        <xdr:to>
          <xdr:col>4</xdr:col>
          <xdr:colOff>-9720</xdr:colOff>
          <xdr:row>56</xdr:row>
          <xdr:rowOff>-9000</xdr:rowOff>
        </xdr:to>
        <xdr:sp>
          <xdr:nvSpPr>
            <xdr:cNvPr id="0" name="Drop Down 1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56</xdr:row>
          <xdr:rowOff>9720</xdr:rowOff>
        </xdr:from>
        <xdr:to>
          <xdr:col>4</xdr:col>
          <xdr:colOff>-9720</xdr:colOff>
          <xdr:row>57</xdr:row>
          <xdr:rowOff>-9000</xdr:rowOff>
        </xdr:to>
        <xdr:sp>
          <xdr:nvSpPr>
            <xdr:cNvPr id="0" name="Drop Down 1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51</xdr:row>
          <xdr:rowOff>9720</xdr:rowOff>
        </xdr:from>
        <xdr:to>
          <xdr:col>5</xdr:col>
          <xdr:colOff>720</xdr:colOff>
          <xdr:row>52</xdr:row>
          <xdr:rowOff>-9720</xdr:rowOff>
        </xdr:to>
        <xdr:sp>
          <xdr:nvSpPr>
            <xdr:cNvPr id="0" name="Drop Down 1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52</xdr:row>
          <xdr:rowOff>9720</xdr:rowOff>
        </xdr:from>
        <xdr:to>
          <xdr:col>5</xdr:col>
          <xdr:colOff>720</xdr:colOff>
          <xdr:row>53</xdr:row>
          <xdr:rowOff>-9720</xdr:rowOff>
        </xdr:to>
        <xdr:sp>
          <xdr:nvSpPr>
            <xdr:cNvPr id="0" name="Drop Down 12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53</xdr:row>
          <xdr:rowOff>9720</xdr:rowOff>
        </xdr:from>
        <xdr:to>
          <xdr:col>5</xdr:col>
          <xdr:colOff>720</xdr:colOff>
          <xdr:row>54</xdr:row>
          <xdr:rowOff>-9720</xdr:rowOff>
        </xdr:to>
        <xdr:sp>
          <xdr:nvSpPr>
            <xdr:cNvPr id="0" name="Drop Down 1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54</xdr:row>
          <xdr:rowOff>9720</xdr:rowOff>
        </xdr:from>
        <xdr:to>
          <xdr:col>5</xdr:col>
          <xdr:colOff>720</xdr:colOff>
          <xdr:row>55</xdr:row>
          <xdr:rowOff>-9720</xdr:rowOff>
        </xdr:to>
        <xdr:sp>
          <xdr:nvSpPr>
            <xdr:cNvPr id="0" name="Drop Down 1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55</xdr:row>
          <xdr:rowOff>9720</xdr:rowOff>
        </xdr:from>
        <xdr:to>
          <xdr:col>5</xdr:col>
          <xdr:colOff>720</xdr:colOff>
          <xdr:row>56</xdr:row>
          <xdr:rowOff>-9720</xdr:rowOff>
        </xdr:to>
        <xdr:sp>
          <xdr:nvSpPr>
            <xdr:cNvPr id="0" name="Drop Down 1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56</xdr:row>
          <xdr:rowOff>9720</xdr:rowOff>
        </xdr:from>
        <xdr:to>
          <xdr:col>5</xdr:col>
          <xdr:colOff>720</xdr:colOff>
          <xdr:row>57</xdr:row>
          <xdr:rowOff>-9720</xdr:rowOff>
        </xdr:to>
        <xdr:sp>
          <xdr:nvSpPr>
            <xdr:cNvPr id="0" name="Drop Down 1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51</xdr:row>
          <xdr:rowOff>9720</xdr:rowOff>
        </xdr:from>
        <xdr:to>
          <xdr:col>6</xdr:col>
          <xdr:colOff>720</xdr:colOff>
          <xdr:row>52</xdr:row>
          <xdr:rowOff>-9720</xdr:rowOff>
        </xdr:to>
        <xdr:sp>
          <xdr:nvSpPr>
            <xdr:cNvPr id="0" name="Drop Down 1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52</xdr:row>
          <xdr:rowOff>9720</xdr:rowOff>
        </xdr:from>
        <xdr:to>
          <xdr:col>6</xdr:col>
          <xdr:colOff>720</xdr:colOff>
          <xdr:row>53</xdr:row>
          <xdr:rowOff>-9720</xdr:rowOff>
        </xdr:to>
        <xdr:sp>
          <xdr:nvSpPr>
            <xdr:cNvPr id="0" name="Drop Down 1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53</xdr:row>
          <xdr:rowOff>9720</xdr:rowOff>
        </xdr:from>
        <xdr:to>
          <xdr:col>6</xdr:col>
          <xdr:colOff>720</xdr:colOff>
          <xdr:row>54</xdr:row>
          <xdr:rowOff>-9720</xdr:rowOff>
        </xdr:to>
        <xdr:sp>
          <xdr:nvSpPr>
            <xdr:cNvPr id="0" name="Drop Down 1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54</xdr:row>
          <xdr:rowOff>9720</xdr:rowOff>
        </xdr:from>
        <xdr:to>
          <xdr:col>6</xdr:col>
          <xdr:colOff>720</xdr:colOff>
          <xdr:row>55</xdr:row>
          <xdr:rowOff>-9720</xdr:rowOff>
        </xdr:to>
        <xdr:sp>
          <xdr:nvSpPr>
            <xdr:cNvPr id="0" name="Drop Down 1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55</xdr:row>
          <xdr:rowOff>9720</xdr:rowOff>
        </xdr:from>
        <xdr:to>
          <xdr:col>6</xdr:col>
          <xdr:colOff>720</xdr:colOff>
          <xdr:row>56</xdr:row>
          <xdr:rowOff>-9720</xdr:rowOff>
        </xdr:to>
        <xdr:sp>
          <xdr:nvSpPr>
            <xdr:cNvPr id="0" name="Drop Down 1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56</xdr:row>
          <xdr:rowOff>9720</xdr:rowOff>
        </xdr:from>
        <xdr:to>
          <xdr:col>6</xdr:col>
          <xdr:colOff>720</xdr:colOff>
          <xdr:row>57</xdr:row>
          <xdr:rowOff>-9720</xdr:rowOff>
        </xdr:to>
        <xdr:sp>
          <xdr:nvSpPr>
            <xdr:cNvPr id="0" name="Drop Down 1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51</xdr:row>
          <xdr:rowOff>9720</xdr:rowOff>
        </xdr:from>
        <xdr:to>
          <xdr:col>7</xdr:col>
          <xdr:colOff>-9000</xdr:colOff>
          <xdr:row>52</xdr:row>
          <xdr:rowOff>-9000</xdr:rowOff>
        </xdr:to>
        <xdr:sp>
          <xdr:nvSpPr>
            <xdr:cNvPr id="0" name="Drop Down 1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52</xdr:row>
          <xdr:rowOff>9720</xdr:rowOff>
        </xdr:from>
        <xdr:to>
          <xdr:col>7</xdr:col>
          <xdr:colOff>-9000</xdr:colOff>
          <xdr:row>53</xdr:row>
          <xdr:rowOff>-9000</xdr:rowOff>
        </xdr:to>
        <xdr:sp>
          <xdr:nvSpPr>
            <xdr:cNvPr id="0" name="Drop Down 1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53</xdr:row>
          <xdr:rowOff>9720</xdr:rowOff>
        </xdr:from>
        <xdr:to>
          <xdr:col>7</xdr:col>
          <xdr:colOff>-9000</xdr:colOff>
          <xdr:row>54</xdr:row>
          <xdr:rowOff>-9000</xdr:rowOff>
        </xdr:to>
        <xdr:sp>
          <xdr:nvSpPr>
            <xdr:cNvPr id="0" name="Drop Down 1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54</xdr:row>
          <xdr:rowOff>9720</xdr:rowOff>
        </xdr:from>
        <xdr:to>
          <xdr:col>7</xdr:col>
          <xdr:colOff>-9000</xdr:colOff>
          <xdr:row>55</xdr:row>
          <xdr:rowOff>-9000</xdr:rowOff>
        </xdr:to>
        <xdr:sp>
          <xdr:nvSpPr>
            <xdr:cNvPr id="0" name="Drop Down 1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55</xdr:row>
          <xdr:rowOff>9720</xdr:rowOff>
        </xdr:from>
        <xdr:to>
          <xdr:col>7</xdr:col>
          <xdr:colOff>-9000</xdr:colOff>
          <xdr:row>56</xdr:row>
          <xdr:rowOff>-9000</xdr:rowOff>
        </xdr:to>
        <xdr:sp>
          <xdr:nvSpPr>
            <xdr:cNvPr id="0" name="Drop Down 1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56</xdr:row>
          <xdr:rowOff>9720</xdr:rowOff>
        </xdr:from>
        <xdr:to>
          <xdr:col>7</xdr:col>
          <xdr:colOff>-9000</xdr:colOff>
          <xdr:row>57</xdr:row>
          <xdr:rowOff>-9000</xdr:rowOff>
        </xdr:to>
        <xdr:sp>
          <xdr:nvSpPr>
            <xdr:cNvPr id="0" name="Drop Down 1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10080</xdr:colOff>
          <xdr:row>65</xdr:row>
          <xdr:rowOff>9360</xdr:rowOff>
        </xdr:from>
        <xdr:to>
          <xdr:col>16</xdr:col>
          <xdr:colOff>-19440</xdr:colOff>
          <xdr:row>66</xdr:row>
          <xdr:rowOff>-9360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10080</xdr:colOff>
          <xdr:row>65</xdr:row>
          <xdr:rowOff>9360</xdr:rowOff>
        </xdr:from>
        <xdr:to>
          <xdr:col>13</xdr:col>
          <xdr:colOff>452880</xdr:colOff>
          <xdr:row>66</xdr:row>
          <xdr:rowOff>-9360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10080</xdr:colOff>
          <xdr:row>66</xdr:row>
          <xdr:rowOff>9720</xdr:rowOff>
        </xdr:from>
        <xdr:to>
          <xdr:col>13</xdr:col>
          <xdr:colOff>452880</xdr:colOff>
          <xdr:row>67</xdr:row>
          <xdr:rowOff>-9360</xdr:rowOff>
        </xdr:to>
        <xdr:sp>
          <xdr:nvSpPr>
            <xdr:cNvPr id="0" name="Drop Dow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10080</xdr:colOff>
          <xdr:row>66</xdr:row>
          <xdr:rowOff>9720</xdr:rowOff>
        </xdr:from>
        <xdr:to>
          <xdr:col>16</xdr:col>
          <xdr:colOff>-19440</xdr:colOff>
          <xdr:row>67</xdr:row>
          <xdr:rowOff>-9360</xdr:rowOff>
        </xdr:to>
        <xdr:sp>
          <xdr:nvSpPr>
            <xdr:cNvPr id="0" name="Drop Dow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73</xdr:row>
          <xdr:rowOff>9360</xdr:rowOff>
        </xdr:from>
        <xdr:to>
          <xdr:col>4</xdr:col>
          <xdr:colOff>-9360</xdr:colOff>
          <xdr:row>74</xdr:row>
          <xdr:rowOff>0</xdr:rowOff>
        </xdr:to>
        <xdr:sp>
          <xdr:nvSpPr>
            <xdr:cNvPr id="0" name="Drop Down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74</xdr:row>
          <xdr:rowOff>9720</xdr:rowOff>
        </xdr:from>
        <xdr:to>
          <xdr:col>4</xdr:col>
          <xdr:colOff>-9360</xdr:colOff>
          <xdr:row>75</xdr:row>
          <xdr:rowOff>0</xdr:rowOff>
        </xdr:to>
        <xdr:sp>
          <xdr:nvSpPr>
            <xdr:cNvPr id="0" name="Drop Down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75</xdr:row>
          <xdr:rowOff>9360</xdr:rowOff>
        </xdr:from>
        <xdr:to>
          <xdr:col>4</xdr:col>
          <xdr:colOff>-9360</xdr:colOff>
          <xdr:row>76</xdr:row>
          <xdr:rowOff>0</xdr:rowOff>
        </xdr:to>
        <xdr:sp>
          <xdr:nvSpPr>
            <xdr:cNvPr id="0" name="Drop Down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76</xdr:row>
          <xdr:rowOff>9360</xdr:rowOff>
        </xdr:from>
        <xdr:to>
          <xdr:col>4</xdr:col>
          <xdr:colOff>-9360</xdr:colOff>
          <xdr:row>77</xdr:row>
          <xdr:rowOff>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77</xdr:row>
          <xdr:rowOff>9360</xdr:rowOff>
        </xdr:from>
        <xdr:to>
          <xdr:col>4</xdr:col>
          <xdr:colOff>-9360</xdr:colOff>
          <xdr:row>78</xdr:row>
          <xdr:rowOff>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78</xdr:row>
          <xdr:rowOff>9360</xdr:rowOff>
        </xdr:from>
        <xdr:to>
          <xdr:col>4</xdr:col>
          <xdr:colOff>-9360</xdr:colOff>
          <xdr:row>79</xdr:row>
          <xdr:rowOff>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73</xdr:row>
          <xdr:rowOff>9360</xdr:rowOff>
        </xdr:from>
        <xdr:to>
          <xdr:col>5</xdr:col>
          <xdr:colOff>-9360</xdr:colOff>
          <xdr:row>74</xdr:row>
          <xdr:rowOff>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74</xdr:row>
          <xdr:rowOff>9720</xdr:rowOff>
        </xdr:from>
        <xdr:to>
          <xdr:col>5</xdr:col>
          <xdr:colOff>-9360</xdr:colOff>
          <xdr:row>75</xdr:row>
          <xdr:rowOff>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75</xdr:row>
          <xdr:rowOff>9360</xdr:rowOff>
        </xdr:from>
        <xdr:to>
          <xdr:col>5</xdr:col>
          <xdr:colOff>-9360</xdr:colOff>
          <xdr:row>76</xdr:row>
          <xdr:rowOff>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76</xdr:row>
          <xdr:rowOff>9360</xdr:rowOff>
        </xdr:from>
        <xdr:to>
          <xdr:col>5</xdr:col>
          <xdr:colOff>-9360</xdr:colOff>
          <xdr:row>77</xdr:row>
          <xdr:rowOff>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77</xdr:row>
          <xdr:rowOff>9360</xdr:rowOff>
        </xdr:from>
        <xdr:to>
          <xdr:col>5</xdr:col>
          <xdr:colOff>-9360</xdr:colOff>
          <xdr:row>78</xdr:row>
          <xdr:rowOff>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78</xdr:row>
          <xdr:rowOff>9360</xdr:rowOff>
        </xdr:from>
        <xdr:to>
          <xdr:col>5</xdr:col>
          <xdr:colOff>-9360</xdr:colOff>
          <xdr:row>79</xdr:row>
          <xdr:rowOff>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73</xdr:row>
          <xdr:rowOff>9360</xdr:rowOff>
        </xdr:from>
        <xdr:to>
          <xdr:col>7</xdr:col>
          <xdr:colOff>-9360</xdr:colOff>
          <xdr:row>74</xdr:row>
          <xdr:rowOff>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74</xdr:row>
          <xdr:rowOff>9720</xdr:rowOff>
        </xdr:from>
        <xdr:to>
          <xdr:col>7</xdr:col>
          <xdr:colOff>-9360</xdr:colOff>
          <xdr:row>75</xdr:row>
          <xdr:rowOff>0</xdr:rowOff>
        </xdr:to>
        <xdr:sp>
          <xdr:nvSpPr>
            <xdr:cNvPr id="0" name="Drop Down 2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75</xdr:row>
          <xdr:rowOff>9360</xdr:rowOff>
        </xdr:from>
        <xdr:to>
          <xdr:col>7</xdr:col>
          <xdr:colOff>-9360</xdr:colOff>
          <xdr:row>76</xdr:row>
          <xdr:rowOff>0</xdr:rowOff>
        </xdr:to>
        <xdr:sp>
          <xdr:nvSpPr>
            <xdr:cNvPr id="0" name="Drop Down 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76</xdr:row>
          <xdr:rowOff>9360</xdr:rowOff>
        </xdr:from>
        <xdr:to>
          <xdr:col>7</xdr:col>
          <xdr:colOff>-9360</xdr:colOff>
          <xdr:row>77</xdr:row>
          <xdr:rowOff>0</xdr:rowOff>
        </xdr:to>
        <xdr:sp>
          <xdr:nvSpPr>
            <xdr:cNvPr id="0" name="Drop Down 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77</xdr:row>
          <xdr:rowOff>9360</xdr:rowOff>
        </xdr:from>
        <xdr:to>
          <xdr:col>7</xdr:col>
          <xdr:colOff>-9360</xdr:colOff>
          <xdr:row>78</xdr:row>
          <xdr:rowOff>0</xdr:rowOff>
        </xdr:to>
        <xdr:sp>
          <xdr:nvSpPr>
            <xdr:cNvPr id="0" name="Drop Down 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78</xdr:row>
          <xdr:rowOff>9360</xdr:rowOff>
        </xdr:from>
        <xdr:to>
          <xdr:col>7</xdr:col>
          <xdr:colOff>-9360</xdr:colOff>
          <xdr:row>79</xdr:row>
          <xdr:rowOff>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73</xdr:row>
          <xdr:rowOff>9360</xdr:rowOff>
        </xdr:from>
        <xdr:to>
          <xdr:col>6</xdr:col>
          <xdr:colOff>720</xdr:colOff>
          <xdr:row>74</xdr:row>
          <xdr:rowOff>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74</xdr:row>
          <xdr:rowOff>9720</xdr:rowOff>
        </xdr:from>
        <xdr:to>
          <xdr:col>6</xdr:col>
          <xdr:colOff>720</xdr:colOff>
          <xdr:row>75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75</xdr:row>
          <xdr:rowOff>9360</xdr:rowOff>
        </xdr:from>
        <xdr:to>
          <xdr:col>6</xdr:col>
          <xdr:colOff>720</xdr:colOff>
          <xdr:row>76</xdr:row>
          <xdr:rowOff>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76</xdr:row>
          <xdr:rowOff>9360</xdr:rowOff>
        </xdr:from>
        <xdr:to>
          <xdr:col>6</xdr:col>
          <xdr:colOff>720</xdr:colOff>
          <xdr:row>77</xdr:row>
          <xdr:rowOff>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77</xdr:row>
          <xdr:rowOff>9360</xdr:rowOff>
        </xdr:from>
        <xdr:to>
          <xdr:col>6</xdr:col>
          <xdr:colOff>720</xdr:colOff>
          <xdr:row>78</xdr:row>
          <xdr:rowOff>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78</xdr:row>
          <xdr:rowOff>9360</xdr:rowOff>
        </xdr:from>
        <xdr:to>
          <xdr:col>6</xdr:col>
          <xdr:colOff>720</xdr:colOff>
          <xdr:row>79</xdr:row>
          <xdr:rowOff>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10440</xdr:colOff>
          <xdr:row>73</xdr:row>
          <xdr:rowOff>18720</xdr:rowOff>
        </xdr:from>
        <xdr:to>
          <xdr:col>14</xdr:col>
          <xdr:colOff>-140400</xdr:colOff>
          <xdr:row>74</xdr:row>
          <xdr:rowOff>19080</xdr:rowOff>
        </xdr:to>
        <xdr:sp>
          <xdr:nvSpPr>
            <xdr:cNvPr id="1001" name="Check Box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10440</xdr:colOff>
          <xdr:row>74</xdr:row>
          <xdr:rowOff>9720</xdr:rowOff>
        </xdr:from>
        <xdr:to>
          <xdr:col>14</xdr:col>
          <xdr:colOff>-140400</xdr:colOff>
          <xdr:row>75</xdr:row>
          <xdr:rowOff>9360</xdr:rowOff>
        </xdr:to>
        <xdr:sp>
          <xdr:nvSpPr>
            <xdr:cNvPr id="1002" name="Check Box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10440</xdr:colOff>
          <xdr:row>75</xdr:row>
          <xdr:rowOff>0</xdr:rowOff>
        </xdr:from>
        <xdr:to>
          <xdr:col>14</xdr:col>
          <xdr:colOff>-140400</xdr:colOff>
          <xdr:row>76</xdr:row>
          <xdr:rowOff>0</xdr:rowOff>
        </xdr:to>
        <xdr:sp>
          <xdr:nvSpPr>
            <xdr:cNvPr id="1003" name="Check Box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10440</xdr:colOff>
          <xdr:row>76</xdr:row>
          <xdr:rowOff>9360</xdr:rowOff>
        </xdr:from>
        <xdr:to>
          <xdr:col>14</xdr:col>
          <xdr:colOff>-140400</xdr:colOff>
          <xdr:row>77</xdr:row>
          <xdr:rowOff>9360</xdr:rowOff>
        </xdr:to>
        <xdr:sp>
          <xdr:nvSpPr>
            <xdr:cNvPr id="1004" name="Check Box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10440</xdr:colOff>
          <xdr:row>77</xdr:row>
          <xdr:rowOff>0</xdr:rowOff>
        </xdr:from>
        <xdr:to>
          <xdr:col>14</xdr:col>
          <xdr:colOff>-140400</xdr:colOff>
          <xdr:row>78</xdr:row>
          <xdr:rowOff>0</xdr:rowOff>
        </xdr:to>
        <xdr:sp>
          <xdr:nvSpPr>
            <xdr:cNvPr id="1005" name="Check Box 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10440</xdr:colOff>
          <xdr:row>78</xdr:row>
          <xdr:rowOff>9360</xdr:rowOff>
        </xdr:from>
        <xdr:to>
          <xdr:col>14</xdr:col>
          <xdr:colOff>-140400</xdr:colOff>
          <xdr:row>79</xdr:row>
          <xdr:rowOff>9720</xdr:rowOff>
        </xdr:to>
        <xdr:sp>
          <xdr:nvSpPr>
            <xdr:cNvPr id="1006" name="Check Box 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10080</xdr:rowOff>
        </xdr:from>
        <xdr:to>
          <xdr:col>9</xdr:col>
          <xdr:colOff>664560</xdr:colOff>
          <xdr:row>3</xdr:row>
          <xdr:rowOff>152280</xdr:rowOff>
        </xdr:to>
        <xdr:sp>
          <xdr:nvSpPr>
            <xdr:cNvPr id="1007" name="Button 40" descr="Fit Skew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Fit Skew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281520</xdr:colOff>
          <xdr:row>66</xdr:row>
          <xdr:rowOff>9720</xdr:rowOff>
        </xdr:from>
        <xdr:to>
          <xdr:col>3</xdr:col>
          <xdr:colOff>644760</xdr:colOff>
          <xdr:row>67</xdr:row>
          <xdr:rowOff>-9360</xdr:rowOff>
        </xdr:to>
        <xdr:sp>
          <xdr:nvSpPr>
            <xdr:cNvPr id="0" name="Drop Down 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9720</xdr:rowOff>
        </xdr:from>
        <xdr:to>
          <xdr:col>9</xdr:col>
          <xdr:colOff>664560</xdr:colOff>
          <xdr:row>5</xdr:row>
          <xdr:rowOff>190440</xdr:rowOff>
        </xdr:to>
        <xdr:sp>
          <xdr:nvSpPr>
            <xdr:cNvPr id="1008" name="Button 42" descr="H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Hide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9720</xdr:rowOff>
        </xdr:from>
        <xdr:to>
          <xdr:col>9</xdr:col>
          <xdr:colOff>664560</xdr:colOff>
          <xdr:row>7</xdr:row>
          <xdr:rowOff>171000</xdr:rowOff>
        </xdr:to>
        <xdr:sp>
          <xdr:nvSpPr>
            <xdr:cNvPr id="1009" name="Button 43" descr="Unh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Unhide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10440</xdr:colOff>
          <xdr:row>78</xdr:row>
          <xdr:rowOff>9360</xdr:rowOff>
        </xdr:from>
        <xdr:to>
          <xdr:col>14</xdr:col>
          <xdr:colOff>-140400</xdr:colOff>
          <xdr:row>79</xdr:row>
          <xdr:rowOff>9720</xdr:rowOff>
        </xdr:to>
        <xdr:sp>
          <xdr:nvSpPr>
            <xdr:cNvPr id="1010" name="Check Box 4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10440</xdr:colOff>
          <xdr:row>79</xdr:row>
          <xdr:rowOff>9720</xdr:rowOff>
        </xdr:from>
        <xdr:to>
          <xdr:col>14</xdr:col>
          <xdr:colOff>-140400</xdr:colOff>
          <xdr:row>80</xdr:row>
          <xdr:rowOff>0</xdr:rowOff>
        </xdr:to>
        <xdr:sp>
          <xdr:nvSpPr>
            <xdr:cNvPr id="1011" name="Check Box 4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10440</xdr:colOff>
          <xdr:row>80</xdr:row>
          <xdr:rowOff>9720</xdr:rowOff>
        </xdr:from>
        <xdr:to>
          <xdr:col>14</xdr:col>
          <xdr:colOff>-140400</xdr:colOff>
          <xdr:row>81</xdr:row>
          <xdr:rowOff>0</xdr:rowOff>
        </xdr:to>
        <xdr:sp>
          <xdr:nvSpPr>
            <xdr:cNvPr id="1012" name="Check Box 4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10440</xdr:colOff>
          <xdr:row>81</xdr:row>
          <xdr:rowOff>9720</xdr:rowOff>
        </xdr:from>
        <xdr:to>
          <xdr:col>14</xdr:col>
          <xdr:colOff>-140400</xdr:colOff>
          <xdr:row>82</xdr:row>
          <xdr:rowOff>0</xdr:rowOff>
        </xdr:to>
        <xdr:sp>
          <xdr:nvSpPr>
            <xdr:cNvPr id="1013" name="Check Box 4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10440</xdr:colOff>
          <xdr:row>82</xdr:row>
          <xdr:rowOff>9720</xdr:rowOff>
        </xdr:from>
        <xdr:to>
          <xdr:col>14</xdr:col>
          <xdr:colOff>-140400</xdr:colOff>
          <xdr:row>83</xdr:row>
          <xdr:rowOff>0</xdr:rowOff>
        </xdr:to>
        <xdr:sp>
          <xdr:nvSpPr>
            <xdr:cNvPr id="1014" name="Check Box 4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10440</xdr:colOff>
          <xdr:row>83</xdr:row>
          <xdr:rowOff>9720</xdr:rowOff>
        </xdr:from>
        <xdr:to>
          <xdr:col>14</xdr:col>
          <xdr:colOff>-140400</xdr:colOff>
          <xdr:row>84</xdr:row>
          <xdr:rowOff>0</xdr:rowOff>
        </xdr:to>
        <xdr:sp>
          <xdr:nvSpPr>
            <xdr:cNvPr id="1015" name="Check Box 4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10440</xdr:colOff>
          <xdr:row>84</xdr:row>
          <xdr:rowOff>9720</xdr:rowOff>
        </xdr:from>
        <xdr:to>
          <xdr:col>14</xdr:col>
          <xdr:colOff>-140400</xdr:colOff>
          <xdr:row>85</xdr:row>
          <xdr:rowOff>0</xdr:rowOff>
        </xdr:to>
        <xdr:sp>
          <xdr:nvSpPr>
            <xdr:cNvPr id="1016" name="Check Box 5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79</xdr:row>
          <xdr:rowOff>9720</xdr:rowOff>
        </xdr:from>
        <xdr:to>
          <xdr:col>4</xdr:col>
          <xdr:colOff>-9360</xdr:colOff>
          <xdr:row>80</xdr:row>
          <xdr:rowOff>0</xdr:rowOff>
        </xdr:to>
        <xdr:sp>
          <xdr:nvSpPr>
            <xdr:cNvPr id="0" name="Drop Down 5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80</xdr:row>
          <xdr:rowOff>9720</xdr:rowOff>
        </xdr:from>
        <xdr:to>
          <xdr:col>4</xdr:col>
          <xdr:colOff>-9360</xdr:colOff>
          <xdr:row>81</xdr:row>
          <xdr:rowOff>0</xdr:rowOff>
        </xdr:to>
        <xdr:sp>
          <xdr:nvSpPr>
            <xdr:cNvPr id="0" name="Drop Down 5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81</xdr:row>
          <xdr:rowOff>9720</xdr:rowOff>
        </xdr:from>
        <xdr:to>
          <xdr:col>4</xdr:col>
          <xdr:colOff>-9360</xdr:colOff>
          <xdr:row>82</xdr:row>
          <xdr:rowOff>0</xdr:rowOff>
        </xdr:to>
        <xdr:sp>
          <xdr:nvSpPr>
            <xdr:cNvPr id="0" name="Drop Down 5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82</xdr:row>
          <xdr:rowOff>9720</xdr:rowOff>
        </xdr:from>
        <xdr:to>
          <xdr:col>4</xdr:col>
          <xdr:colOff>-9360</xdr:colOff>
          <xdr:row>83</xdr:row>
          <xdr:rowOff>0</xdr:rowOff>
        </xdr:to>
        <xdr:sp>
          <xdr:nvSpPr>
            <xdr:cNvPr id="0" name="Drop Down 5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83</xdr:row>
          <xdr:rowOff>9720</xdr:rowOff>
        </xdr:from>
        <xdr:to>
          <xdr:col>4</xdr:col>
          <xdr:colOff>-9360</xdr:colOff>
          <xdr:row>84</xdr:row>
          <xdr:rowOff>0</xdr:rowOff>
        </xdr:to>
        <xdr:sp>
          <xdr:nvSpPr>
            <xdr:cNvPr id="0" name="Drop Down 5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10440</xdr:colOff>
          <xdr:row>84</xdr:row>
          <xdr:rowOff>9720</xdr:rowOff>
        </xdr:from>
        <xdr:to>
          <xdr:col>4</xdr:col>
          <xdr:colOff>-9360</xdr:colOff>
          <xdr:row>85</xdr:row>
          <xdr:rowOff>0</xdr:rowOff>
        </xdr:to>
        <xdr:sp>
          <xdr:nvSpPr>
            <xdr:cNvPr id="0" name="Drop Down 5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79</xdr:row>
          <xdr:rowOff>9720</xdr:rowOff>
        </xdr:from>
        <xdr:to>
          <xdr:col>5</xdr:col>
          <xdr:colOff>720</xdr:colOff>
          <xdr:row>80</xdr:row>
          <xdr:rowOff>0</xdr:rowOff>
        </xdr:to>
        <xdr:sp>
          <xdr:nvSpPr>
            <xdr:cNvPr id="0" name="Drop Down 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80</xdr:row>
          <xdr:rowOff>9720</xdr:rowOff>
        </xdr:from>
        <xdr:to>
          <xdr:col>5</xdr:col>
          <xdr:colOff>720</xdr:colOff>
          <xdr:row>81</xdr:row>
          <xdr:rowOff>0</xdr:rowOff>
        </xdr:to>
        <xdr:sp>
          <xdr:nvSpPr>
            <xdr:cNvPr id="0" name="Drop Down 5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81</xdr:row>
          <xdr:rowOff>9720</xdr:rowOff>
        </xdr:from>
        <xdr:to>
          <xdr:col>5</xdr:col>
          <xdr:colOff>720</xdr:colOff>
          <xdr:row>82</xdr:row>
          <xdr:rowOff>0</xdr:rowOff>
        </xdr:to>
        <xdr:sp>
          <xdr:nvSpPr>
            <xdr:cNvPr id="0" name="Drop Down 5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82</xdr:row>
          <xdr:rowOff>9720</xdr:rowOff>
        </xdr:from>
        <xdr:to>
          <xdr:col>5</xdr:col>
          <xdr:colOff>720</xdr:colOff>
          <xdr:row>83</xdr:row>
          <xdr:rowOff>0</xdr:rowOff>
        </xdr:to>
        <xdr:sp>
          <xdr:nvSpPr>
            <xdr:cNvPr id="0" name="Drop Down 6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83</xdr:row>
          <xdr:rowOff>9720</xdr:rowOff>
        </xdr:from>
        <xdr:to>
          <xdr:col>5</xdr:col>
          <xdr:colOff>720</xdr:colOff>
          <xdr:row>84</xdr:row>
          <xdr:rowOff>0</xdr:rowOff>
        </xdr:to>
        <xdr:sp>
          <xdr:nvSpPr>
            <xdr:cNvPr id="0" name="Drop Down 6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9720</xdr:colOff>
          <xdr:row>84</xdr:row>
          <xdr:rowOff>9720</xdr:rowOff>
        </xdr:from>
        <xdr:to>
          <xdr:col>5</xdr:col>
          <xdr:colOff>720</xdr:colOff>
          <xdr:row>85</xdr:row>
          <xdr:rowOff>0</xdr:rowOff>
        </xdr:to>
        <xdr:sp>
          <xdr:nvSpPr>
            <xdr:cNvPr id="0" name="Drop Down 6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79</xdr:row>
          <xdr:rowOff>9720</xdr:rowOff>
        </xdr:from>
        <xdr:to>
          <xdr:col>6</xdr:col>
          <xdr:colOff>720</xdr:colOff>
          <xdr:row>80</xdr:row>
          <xdr:rowOff>0</xdr:rowOff>
        </xdr:to>
        <xdr:sp>
          <xdr:nvSpPr>
            <xdr:cNvPr id="0" name="Drop Down 6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80</xdr:row>
          <xdr:rowOff>9720</xdr:rowOff>
        </xdr:from>
        <xdr:to>
          <xdr:col>6</xdr:col>
          <xdr:colOff>720</xdr:colOff>
          <xdr:row>81</xdr:row>
          <xdr:rowOff>0</xdr:rowOff>
        </xdr:to>
        <xdr:sp>
          <xdr:nvSpPr>
            <xdr:cNvPr id="0" name="Drop Down 6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81</xdr:row>
          <xdr:rowOff>9720</xdr:rowOff>
        </xdr:from>
        <xdr:to>
          <xdr:col>6</xdr:col>
          <xdr:colOff>720</xdr:colOff>
          <xdr:row>82</xdr:row>
          <xdr:rowOff>0</xdr:rowOff>
        </xdr:to>
        <xdr:sp>
          <xdr:nvSpPr>
            <xdr:cNvPr id="0" name="Drop Down 6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82</xdr:row>
          <xdr:rowOff>9720</xdr:rowOff>
        </xdr:from>
        <xdr:to>
          <xdr:col>6</xdr:col>
          <xdr:colOff>720</xdr:colOff>
          <xdr:row>83</xdr:row>
          <xdr:rowOff>0</xdr:rowOff>
        </xdr:to>
        <xdr:sp>
          <xdr:nvSpPr>
            <xdr:cNvPr id="0" name="Drop Down 6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83</xdr:row>
          <xdr:rowOff>9720</xdr:rowOff>
        </xdr:from>
        <xdr:to>
          <xdr:col>6</xdr:col>
          <xdr:colOff>720</xdr:colOff>
          <xdr:row>84</xdr:row>
          <xdr:rowOff>0</xdr:rowOff>
        </xdr:to>
        <xdr:sp>
          <xdr:nvSpPr>
            <xdr:cNvPr id="0" name="Drop Down 6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84</xdr:row>
          <xdr:rowOff>9720</xdr:rowOff>
        </xdr:from>
        <xdr:to>
          <xdr:col>6</xdr:col>
          <xdr:colOff>720</xdr:colOff>
          <xdr:row>85</xdr:row>
          <xdr:rowOff>0</xdr:rowOff>
        </xdr:to>
        <xdr:sp>
          <xdr:nvSpPr>
            <xdr:cNvPr id="0" name="Drop Down 6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79</xdr:row>
          <xdr:rowOff>9720</xdr:rowOff>
        </xdr:from>
        <xdr:to>
          <xdr:col>7</xdr:col>
          <xdr:colOff>-9360</xdr:colOff>
          <xdr:row>80</xdr:row>
          <xdr:rowOff>0</xdr:rowOff>
        </xdr:to>
        <xdr:sp>
          <xdr:nvSpPr>
            <xdr:cNvPr id="0" name="Drop Down 6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80</xdr:row>
          <xdr:rowOff>9720</xdr:rowOff>
        </xdr:from>
        <xdr:to>
          <xdr:col>7</xdr:col>
          <xdr:colOff>-9360</xdr:colOff>
          <xdr:row>81</xdr:row>
          <xdr:rowOff>0</xdr:rowOff>
        </xdr:to>
        <xdr:sp>
          <xdr:nvSpPr>
            <xdr:cNvPr id="0" name="Drop Down 7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81</xdr:row>
          <xdr:rowOff>9720</xdr:rowOff>
        </xdr:from>
        <xdr:to>
          <xdr:col>7</xdr:col>
          <xdr:colOff>-9360</xdr:colOff>
          <xdr:row>82</xdr:row>
          <xdr:rowOff>0</xdr:rowOff>
        </xdr:to>
        <xdr:sp>
          <xdr:nvSpPr>
            <xdr:cNvPr id="0" name="Drop Down 7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82</xdr:row>
          <xdr:rowOff>9720</xdr:rowOff>
        </xdr:from>
        <xdr:to>
          <xdr:col>7</xdr:col>
          <xdr:colOff>-9360</xdr:colOff>
          <xdr:row>83</xdr:row>
          <xdr:rowOff>0</xdr:rowOff>
        </xdr:to>
        <xdr:sp>
          <xdr:nvSpPr>
            <xdr:cNvPr id="0" name="Drop Down 7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83</xdr:row>
          <xdr:rowOff>9720</xdr:rowOff>
        </xdr:from>
        <xdr:to>
          <xdr:col>7</xdr:col>
          <xdr:colOff>-9360</xdr:colOff>
          <xdr:row>84</xdr:row>
          <xdr:rowOff>0</xdr:rowOff>
        </xdr:to>
        <xdr:sp>
          <xdr:nvSpPr>
            <xdr:cNvPr id="0" name="Drop Down 7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84</xdr:row>
          <xdr:rowOff>9720</xdr:rowOff>
        </xdr:from>
        <xdr:to>
          <xdr:col>7</xdr:col>
          <xdr:colOff>-9360</xdr:colOff>
          <xdr:row>85</xdr:row>
          <xdr:rowOff>0</xdr:rowOff>
        </xdr:to>
        <xdr:sp>
          <xdr:nvSpPr>
            <xdr:cNvPr id="0" name="Drop Down 7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281520</xdr:colOff>
          <xdr:row>65</xdr:row>
          <xdr:rowOff>0</xdr:rowOff>
        </xdr:from>
        <xdr:to>
          <xdr:col>3</xdr:col>
          <xdr:colOff>624960</xdr:colOff>
          <xdr:row>66</xdr:row>
          <xdr:rowOff>-18720</xdr:rowOff>
        </xdr:to>
        <xdr:sp>
          <xdr:nvSpPr>
            <xdr:cNvPr id="0" name="Drop Down 7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39</xdr:col>
      <xdr:colOff>80640</xdr:colOff>
      <xdr:row>3</xdr:row>
      <xdr:rowOff>0</xdr:rowOff>
    </xdr:from>
    <xdr:to>
      <xdr:col>45</xdr:col>
      <xdr:colOff>634320</xdr:colOff>
      <xdr:row>34</xdr:row>
      <xdr:rowOff>142560</xdr:rowOff>
    </xdr:to>
    <xdr:graphicFrame>
      <xdr:nvGraphicFramePr>
        <xdr:cNvPr id="0" name="Chart 1"/>
        <xdr:cNvGraphicFramePr/>
      </xdr:nvGraphicFramePr>
      <xdr:xfrm>
        <a:off x="15505920" y="466560"/>
        <a:ext cx="4417200" cy="4572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39</xdr:col>
      <xdr:colOff>80640</xdr:colOff>
      <xdr:row>35</xdr:row>
      <xdr:rowOff>9720</xdr:rowOff>
    </xdr:from>
    <xdr:to>
      <xdr:col>46</xdr:col>
      <xdr:colOff>720</xdr:colOff>
      <xdr:row>66</xdr:row>
      <xdr:rowOff>142560</xdr:rowOff>
    </xdr:to>
    <xdr:graphicFrame>
      <xdr:nvGraphicFramePr>
        <xdr:cNvPr id="1" name="Chart 1029"/>
        <xdr:cNvGraphicFramePr/>
      </xdr:nvGraphicFramePr>
      <xdr:xfrm>
        <a:off x="15505920" y="5048280"/>
        <a:ext cx="4427280" cy="456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63</xdr:col>
      <xdr:colOff>80640</xdr:colOff>
      <xdr:row>3</xdr:row>
      <xdr:rowOff>0</xdr:rowOff>
    </xdr:from>
    <xdr:to>
      <xdr:col>70</xdr:col>
      <xdr:colOff>720</xdr:colOff>
      <xdr:row>35</xdr:row>
      <xdr:rowOff>9720</xdr:rowOff>
    </xdr:to>
    <xdr:graphicFrame>
      <xdr:nvGraphicFramePr>
        <xdr:cNvPr id="2" name="Chart 1035"/>
        <xdr:cNvGraphicFramePr/>
      </xdr:nvGraphicFramePr>
      <xdr:xfrm>
        <a:off x="29023920" y="466560"/>
        <a:ext cx="4427280" cy="4581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63</xdr:col>
      <xdr:colOff>80640</xdr:colOff>
      <xdr:row>35</xdr:row>
      <xdr:rowOff>19080</xdr:rowOff>
    </xdr:from>
    <xdr:to>
      <xdr:col>70</xdr:col>
      <xdr:colOff>720</xdr:colOff>
      <xdr:row>67</xdr:row>
      <xdr:rowOff>19080</xdr:rowOff>
    </xdr:to>
    <xdr:graphicFrame>
      <xdr:nvGraphicFramePr>
        <xdr:cNvPr id="3" name="Chart 1036"/>
        <xdr:cNvGraphicFramePr/>
      </xdr:nvGraphicFramePr>
      <xdr:xfrm>
        <a:off x="29023920" y="5057640"/>
        <a:ext cx="4427280" cy="4572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<Relationship Id="rId13" Type="http://schemas.openxmlformats.org/officeDocument/2006/relationships/ctrlProp" Target="../ctrlProps/ctrlProps12.xml"/><Relationship Id="rId14" Type="http://schemas.openxmlformats.org/officeDocument/2006/relationships/ctrlProp" Target="../ctrlProps/ctrlProps13.xml"/><Relationship Id="rId15" Type="http://schemas.openxmlformats.org/officeDocument/2006/relationships/ctrlProp" Target="../ctrlProps/ctrlProps14.xml"/><Relationship Id="rId16" Type="http://schemas.openxmlformats.org/officeDocument/2006/relationships/ctrlProp" Target="../ctrlProps/ctrlProps15.xml"/><Relationship Id="rId17" Type="http://schemas.openxmlformats.org/officeDocument/2006/relationships/ctrlProp" Target="../ctrlProps/ctrlProps16.xml"/><Relationship Id="rId18" Type="http://schemas.openxmlformats.org/officeDocument/2006/relationships/ctrlProp" Target="../ctrlProps/ctrlProps17.xml"/><Relationship Id="rId19" Type="http://schemas.openxmlformats.org/officeDocument/2006/relationships/ctrlProp" Target="../ctrlProps/ctrlProps18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9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20.xml"/><Relationship Id="rId4" Type="http://schemas.openxmlformats.org/officeDocument/2006/relationships/ctrlProp" Target="../ctrlProps/ctrlProps21.xml"/><Relationship Id="rId5" Type="http://schemas.openxmlformats.org/officeDocument/2006/relationships/ctrlProp" Target="../ctrlProps/ctrlProps22.xml"/><Relationship Id="rId6" Type="http://schemas.openxmlformats.org/officeDocument/2006/relationships/ctrlProp" Target="../ctrlProps/ctrlProps23.xml"/><Relationship Id="rId7" Type="http://schemas.openxmlformats.org/officeDocument/2006/relationships/ctrlProp" Target="../ctrlProps/ctrlProps24.xml"/><Relationship Id="rId8" Type="http://schemas.openxmlformats.org/officeDocument/2006/relationships/ctrlProp" Target="../ctrlProps/ctrlProps25.xml"/><Relationship Id="rId9" Type="http://schemas.openxmlformats.org/officeDocument/2006/relationships/ctrlProp" Target="../ctrlProps/ctrlProps26.xml"/><Relationship Id="rId10" Type="http://schemas.openxmlformats.org/officeDocument/2006/relationships/ctrlProp" Target="../ctrlProps/ctrlProps27.xml"/><Relationship Id="rId11" Type="http://schemas.openxmlformats.org/officeDocument/2006/relationships/ctrlProp" Target="../ctrlProps/ctrlProps28.xml"/><Relationship Id="rId12" Type="http://schemas.openxmlformats.org/officeDocument/2006/relationships/ctrlProp" Target="../ctrlProps/ctrlProps29.xml"/><Relationship Id="rId13" Type="http://schemas.openxmlformats.org/officeDocument/2006/relationships/ctrlProp" Target="../ctrlProps/ctrlProps30.xml"/><Relationship Id="rId14" Type="http://schemas.openxmlformats.org/officeDocument/2006/relationships/ctrlProp" Target="../ctrlProps/ctrlProps31.xml"/><Relationship Id="rId15" Type="http://schemas.openxmlformats.org/officeDocument/2006/relationships/ctrlProp" Target="../ctrlProps/ctrlProps32.xml"/><Relationship Id="rId16" Type="http://schemas.openxmlformats.org/officeDocument/2006/relationships/ctrlProp" Target="../ctrlProps/ctrlProps33.xml"/><Relationship Id="rId17" Type="http://schemas.openxmlformats.org/officeDocument/2006/relationships/ctrlProp" Target="../ctrlProps/ctrlProps34.xml"/><Relationship Id="rId18" Type="http://schemas.openxmlformats.org/officeDocument/2006/relationships/ctrlProp" Target="../ctrlProps/ctrlProps35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6.70703125" defaultRowHeight="11.25" customHeight="true" zeroHeight="false" outlineLevelRow="0" outlineLevelCol="0"/>
  <cols>
    <col collapsed="false" customWidth="true" hidden="false" outlineLevel="0" max="1" min="1" style="1" width="2.28"/>
    <col collapsed="false" customWidth="true" hidden="false" outlineLevel="0" max="3" min="2" style="1" width="7.14"/>
    <col collapsed="false" customWidth="true" hidden="false" outlineLevel="0" max="4" min="4" style="1" width="9.28"/>
    <col collapsed="false" customWidth="true" hidden="false" outlineLevel="0" max="5" min="5" style="1" width="10.13"/>
    <col collapsed="false" customWidth="true" hidden="false" outlineLevel="0" max="6" min="6" style="1" width="10.41"/>
    <col collapsed="false" customWidth="true" hidden="false" outlineLevel="0" max="7" min="7" style="1" width="10.71"/>
    <col collapsed="false" customWidth="true" hidden="false" outlineLevel="0" max="8" min="8" style="2" width="7.56"/>
    <col collapsed="false" customWidth="true" hidden="false" outlineLevel="0" max="9" min="9" style="2" width="8.7"/>
    <col collapsed="false" customWidth="true" hidden="false" outlineLevel="0" max="10" min="10" style="2" width="9.56"/>
    <col collapsed="false" customWidth="true" hidden="false" outlineLevel="0" max="11" min="11" style="2" width="9.28"/>
    <col collapsed="false" customWidth="true" hidden="false" outlineLevel="0" max="12" min="12" style="1" width="9.41"/>
    <col collapsed="false" customWidth="true" hidden="false" outlineLevel="0" max="13" min="13" style="1" width="8.14"/>
    <col collapsed="false" customWidth="false" hidden="false" outlineLevel="0" max="14" min="14" style="1" width="6.7"/>
    <col collapsed="false" customWidth="true" hidden="false" outlineLevel="0" max="15" min="15" style="1" width="12.56"/>
    <col collapsed="false" customWidth="true" hidden="false" outlineLevel="0" max="16" min="16" style="1" width="9.99"/>
    <col collapsed="false" customWidth="true" hidden="false" outlineLevel="0" max="17" min="17" style="1" width="10.56"/>
    <col collapsed="false" customWidth="true" hidden="false" outlineLevel="0" max="18" min="18" style="1" width="8.99"/>
    <col collapsed="false" customWidth="true" hidden="false" outlineLevel="0" max="19" min="19" style="1" width="10.71"/>
    <col collapsed="false" customWidth="true" hidden="false" outlineLevel="0" max="20" min="20" style="1" width="11.42"/>
    <col collapsed="false" customWidth="true" hidden="false" outlineLevel="0" max="21" min="21" style="1" width="8.56"/>
    <col collapsed="false" customWidth="false" hidden="false" outlineLevel="0" max="35" min="22" style="1" width="6.7"/>
    <col collapsed="false" customWidth="true" hidden="false" outlineLevel="0" max="36" min="36" style="1" width="9.85"/>
    <col collapsed="false" customWidth="false" hidden="false" outlineLevel="0" max="44" min="37" style="1" width="6.7"/>
    <col collapsed="false" customWidth="true" hidden="false" outlineLevel="0" max="45" min="45" style="1" width="18.85"/>
    <col collapsed="false" customWidth="false" hidden="false" outlineLevel="0" max="46" min="46" style="1" width="6.7"/>
    <col collapsed="false" customWidth="true" hidden="false" outlineLevel="0" max="47" min="47" style="1" width="8.41"/>
    <col collapsed="false" customWidth="false" hidden="false" outlineLevel="0" max="52" min="48" style="1" width="6.7"/>
    <col collapsed="false" customWidth="true" hidden="false" outlineLevel="0" max="53" min="53" style="1" width="10.28"/>
    <col collapsed="false" customWidth="false" hidden="false" outlineLevel="0" max="56" min="54" style="1" width="6.7"/>
    <col collapsed="false" customWidth="true" hidden="false" outlineLevel="0" max="57" min="57" style="1" width="8.56"/>
    <col collapsed="false" customWidth="false" hidden="false" outlineLevel="0" max="61" min="58" style="1" width="6.7"/>
    <col collapsed="false" customWidth="true" hidden="false" outlineLevel="0" max="62" min="62" style="1" width="8.56"/>
    <col collapsed="false" customWidth="false" hidden="false" outlineLevel="0" max="64" min="63" style="1" width="6.7"/>
    <col collapsed="false" customWidth="true" hidden="false" outlineLevel="0" max="65" min="65" style="1" width="6.99"/>
    <col collapsed="false" customWidth="false" hidden="false" outlineLevel="0" max="66" min="66" style="1" width="6.7"/>
    <col collapsed="false" customWidth="true" hidden="false" outlineLevel="0" max="69" min="67" style="1" width="10.71"/>
    <col collapsed="false" customWidth="false" hidden="false" outlineLevel="0" max="72" min="70" style="1" width="6.7"/>
    <col collapsed="false" customWidth="true" hidden="false" outlineLevel="0" max="73" min="73" style="1" width="8.28"/>
    <col collapsed="false" customWidth="false" hidden="false" outlineLevel="0" max="257" min="74" style="1" width="6.7"/>
  </cols>
  <sheetData>
    <row r="1" customFormat="false" ht="12" hidden="false" customHeight="false" outlineLevel="0" collapsed="false"/>
    <row r="2" customFormat="false" ht="16.5" hidden="false" customHeight="true" outlineLevel="0" collapsed="false">
      <c r="B2" s="3"/>
      <c r="C2" s="4" t="s">
        <v>0</v>
      </c>
      <c r="D2" s="4"/>
      <c r="E2" s="5" t="s">
        <v>1</v>
      </c>
      <c r="F2" s="5"/>
      <c r="G2" s="3"/>
      <c r="H2" s="6" t="s">
        <v>2</v>
      </c>
      <c r="I2" s="7" t="s">
        <v>1</v>
      </c>
      <c r="K2" s="8" t="str">
        <f aca="false">CONCATENATE(VLOOKUP(RegionNumber,AQ13:AS20,3)," Vol Skew Table")</f>
        <v>Cinergy Vol Skew Table</v>
      </c>
      <c r="L2" s="8"/>
      <c r="M2" s="8"/>
      <c r="N2" s="8"/>
      <c r="O2" s="8"/>
      <c r="P2" s="8"/>
      <c r="Q2" s="8"/>
      <c r="R2" s="8"/>
    </row>
    <row r="3" customFormat="false" ht="13.5" hidden="false" customHeight="true" outlineLevel="0" collapsed="false">
      <c r="B3" s="9"/>
      <c r="C3" s="4"/>
      <c r="D3" s="4"/>
      <c r="E3" s="5"/>
      <c r="F3" s="5"/>
      <c r="G3" s="10"/>
      <c r="H3" s="6"/>
      <c r="I3" s="7"/>
      <c r="K3" s="11"/>
      <c r="L3" s="12" t="s">
        <v>3</v>
      </c>
      <c r="M3" s="13" t="s">
        <v>4</v>
      </c>
      <c r="N3" s="13"/>
      <c r="O3" s="13"/>
      <c r="P3" s="14" t="s">
        <v>5</v>
      </c>
      <c r="Q3" s="14"/>
      <c r="R3" s="14"/>
    </row>
    <row r="4" customFormat="false" ht="12" hidden="false" customHeight="false" outlineLevel="0" collapsed="false">
      <c r="B4" s="15" t="s">
        <v>6</v>
      </c>
      <c r="C4" s="16" t="s">
        <v>7</v>
      </c>
      <c r="D4" s="17" t="s">
        <v>8</v>
      </c>
      <c r="E4" s="18" t="s">
        <v>7</v>
      </c>
      <c r="F4" s="19" t="s">
        <v>8</v>
      </c>
      <c r="G4" s="15" t="s">
        <v>6</v>
      </c>
      <c r="H4" s="20" t="s">
        <v>7</v>
      </c>
      <c r="I4" s="21" t="s">
        <v>7</v>
      </c>
      <c r="K4" s="22" t="s">
        <v>9</v>
      </c>
      <c r="L4" s="23" t="n">
        <v>0</v>
      </c>
      <c r="M4" s="23" t="n">
        <v>0.25</v>
      </c>
      <c r="N4" s="23" t="n">
        <v>0.6</v>
      </c>
      <c r="O4" s="24" t="n">
        <v>0.8</v>
      </c>
      <c r="P4" s="25" t="n">
        <v>0.2</v>
      </c>
      <c r="Q4" s="26" t="n">
        <v>0.4</v>
      </c>
      <c r="R4" s="27" t="n">
        <v>0.7</v>
      </c>
    </row>
    <row r="5" customFormat="false" ht="15" hidden="false" customHeight="true" outlineLevel="0" collapsed="false">
      <c r="B5" s="28" t="n">
        <f aca="false">Override!K5</f>
        <v>45926</v>
      </c>
      <c r="C5" s="29" t="n">
        <f aca="false">VLOOKUP(B5,Calc!$AA$5:$AH$72,6)</f>
        <v>42.2521438598633</v>
      </c>
      <c r="D5" s="30" t="n">
        <f aca="false">VLOOKUP(B5,Calc!$AA$5:$AH$72,7)</f>
        <v>0.08</v>
      </c>
      <c r="E5" s="31" t="n">
        <v>0.25</v>
      </c>
      <c r="F5" s="32" t="n">
        <v>0.99</v>
      </c>
      <c r="G5" s="33" t="n">
        <f aca="false">Override!S5</f>
        <v>36972</v>
      </c>
      <c r="H5" s="34" t="n">
        <f aca="false">VLOOKUP(G5,'Power Curves'!$D$9:$G$261,3)</f>
        <v>39.4999961853027</v>
      </c>
      <c r="I5" s="35" t="n">
        <f aca="false">H5</f>
        <v>39.4999961853027</v>
      </c>
      <c r="K5" s="28" t="n">
        <f aca="false">Override!K5</f>
        <v>45926</v>
      </c>
      <c r="L5" s="36" t="n">
        <f aca="false">Override!M5</f>
        <v>0.08</v>
      </c>
      <c r="M5" s="37" t="n">
        <v>0</v>
      </c>
      <c r="N5" s="37"/>
      <c r="O5" s="38" t="n">
        <v>0.35</v>
      </c>
      <c r="P5" s="39" t="n">
        <v>-0.2</v>
      </c>
      <c r="Q5" s="40" t="n">
        <v>-0.3</v>
      </c>
      <c r="R5" s="41"/>
    </row>
    <row r="6" customFormat="false" ht="15" hidden="false" customHeight="true" outlineLevel="0" collapsed="false">
      <c r="B6" s="28" t="n">
        <f aca="false">Override!K6</f>
        <v>45931</v>
      </c>
      <c r="C6" s="42" t="n">
        <f aca="false">VLOOKUP(B6,Calc!$AA$5:$AH$72,6)</f>
        <v>42.2521438598633</v>
      </c>
      <c r="D6" s="43" t="n">
        <f aca="false">VLOOKUP(B6,Calc!$AA$5:$AH$72,7)</f>
        <v>0.08</v>
      </c>
      <c r="E6" s="44" t="n">
        <v>18</v>
      </c>
      <c r="F6" s="45" t="n">
        <v>0.99</v>
      </c>
      <c r="G6" s="46" t="n">
        <f aca="false">Override!S6</f>
        <v>36973</v>
      </c>
      <c r="H6" s="47" t="n">
        <f aca="false">VLOOKUP(G6,'Power Curves'!$D$9:$G$261,3)</f>
        <v>39.9999961853027</v>
      </c>
      <c r="I6" s="48" t="n">
        <f aca="false">H6</f>
        <v>39.9999961853027</v>
      </c>
      <c r="K6" s="49" t="n">
        <f aca="false">Override!K6</f>
        <v>45931</v>
      </c>
      <c r="L6" s="50" t="n">
        <f aca="false">Override!M6</f>
        <v>0.08</v>
      </c>
      <c r="M6" s="51"/>
      <c r="N6" s="51" t="n">
        <v>0</v>
      </c>
      <c r="O6" s="52"/>
      <c r="P6" s="53" t="n">
        <v>-0.05</v>
      </c>
      <c r="Q6" s="54" t="n">
        <v>-0.1</v>
      </c>
      <c r="R6" s="55"/>
    </row>
    <row r="7" customFormat="false" ht="15" hidden="false" customHeight="true" outlineLevel="0" collapsed="false">
      <c r="B7" s="28" t="n">
        <f aca="false">Override!K7</f>
        <v>45962</v>
      </c>
      <c r="C7" s="42" t="n">
        <f aca="false">VLOOKUP(B7,Calc!$AA$5:$AH$72,6)</f>
        <v>42.2521438598633</v>
      </c>
      <c r="D7" s="43" t="n">
        <f aca="false">VLOOKUP(B7,Calc!$AA$5:$AH$72,7)</f>
        <v>0.08</v>
      </c>
      <c r="E7" s="44" t="n">
        <v>3</v>
      </c>
      <c r="F7" s="45" t="n">
        <v>0.99</v>
      </c>
      <c r="G7" s="46" t="n">
        <f aca="false">Override!S7</f>
        <v>36974</v>
      </c>
      <c r="H7" s="47" t="n">
        <f aca="false">VLOOKUP(G7,'Power Curves'!$D$9:$G$261,3)</f>
        <v>24.9999961853027</v>
      </c>
      <c r="I7" s="48" t="n">
        <f aca="false">H7</f>
        <v>24.9999961853027</v>
      </c>
      <c r="K7" s="49" t="n">
        <f aca="false">Override!K7</f>
        <v>45962</v>
      </c>
      <c r="L7" s="50" t="n">
        <f aca="false">Override!M7</f>
        <v>0.08</v>
      </c>
      <c r="M7" s="51" t="n">
        <v>0.35</v>
      </c>
      <c r="N7" s="51" t="n">
        <v>0.25</v>
      </c>
      <c r="O7" s="52" t="n">
        <v>0.4</v>
      </c>
      <c r="P7" s="53" t="n">
        <v>0</v>
      </c>
      <c r="Q7" s="54" t="n">
        <v>0.15</v>
      </c>
      <c r="R7" s="55"/>
    </row>
    <row r="8" customFormat="false" ht="15" hidden="false" customHeight="true" outlineLevel="0" collapsed="false">
      <c r="B8" s="28" t="n">
        <f aca="false">Override!K8</f>
        <v>45992</v>
      </c>
      <c r="C8" s="42" t="n">
        <f aca="false">VLOOKUP(B8,Calc!$AA$5:$AH$72,6)</f>
        <v>42.2521438598633</v>
      </c>
      <c r="D8" s="43" t="n">
        <f aca="false">VLOOKUP(B8,Calc!$AA$5:$AH$72,7)</f>
        <v>0.08</v>
      </c>
      <c r="E8" s="44" t="n">
        <v>4</v>
      </c>
      <c r="F8" s="45" t="n">
        <v>0.99</v>
      </c>
      <c r="G8" s="46" t="n">
        <f aca="false">Override!S8</f>
        <v>36975</v>
      </c>
      <c r="H8" s="47" t="n">
        <f aca="false">VLOOKUP(G8,'Power Curves'!$D$9:$G$261,3)</f>
        <v>24.9999961853027</v>
      </c>
      <c r="I8" s="48" t="n">
        <f aca="false">H8</f>
        <v>24.9999961853027</v>
      </c>
      <c r="K8" s="49" t="n">
        <f aca="false">Override!K8</f>
        <v>45992</v>
      </c>
      <c r="L8" s="50" t="n">
        <f aca="false">Override!M8</f>
        <v>0.08</v>
      </c>
      <c r="M8" s="51" t="s">
        <v>10</v>
      </c>
      <c r="N8" s="51" t="n">
        <v>0.7</v>
      </c>
      <c r="O8" s="52"/>
      <c r="P8" s="53" t="n">
        <v>0.5</v>
      </c>
      <c r="Q8" s="54" t="n">
        <v>0.4</v>
      </c>
      <c r="R8" s="55"/>
    </row>
    <row r="9" customFormat="false" ht="15" hidden="false" customHeight="true" outlineLevel="0" collapsed="false">
      <c r="B9" s="28" t="n">
        <f aca="false">Override!K9</f>
        <v>46023</v>
      </c>
      <c r="C9" s="42" t="n">
        <f aca="false">VLOOKUP(B9,Calc!$AA$5:$AH$72,6)</f>
        <v>42.2521438598633</v>
      </c>
      <c r="D9" s="43" t="n">
        <f aca="false">VLOOKUP(B9,Calc!$AA$5:$AH$72,7)</f>
        <v>0.08</v>
      </c>
      <c r="E9" s="44" t="n">
        <v>5</v>
      </c>
      <c r="F9" s="45" t="n">
        <v>0.99</v>
      </c>
      <c r="G9" s="46" t="n">
        <f aca="false">Override!S9</f>
        <v>36976</v>
      </c>
      <c r="H9" s="47" t="n">
        <f aca="false">VLOOKUP(G9,'Power Curves'!$D$9:$G$261,3)</f>
        <v>41.2499961853027</v>
      </c>
      <c r="I9" s="48" t="n">
        <f aca="false">H9</f>
        <v>41.2499961853027</v>
      </c>
      <c r="K9" s="49" t="n">
        <f aca="false">Override!K9</f>
        <v>46023</v>
      </c>
      <c r="L9" s="50" t="n">
        <f aca="false">Override!M9</f>
        <v>0.08</v>
      </c>
      <c r="M9" s="51"/>
      <c r="N9" s="51"/>
      <c r="O9" s="52"/>
      <c r="P9" s="53"/>
      <c r="Q9" s="54"/>
      <c r="R9" s="55"/>
    </row>
    <row r="10" customFormat="false" ht="15" hidden="false" customHeight="true" outlineLevel="0" collapsed="false">
      <c r="B10" s="28" t="n">
        <f aca="false">Override!K10</f>
        <v>46054</v>
      </c>
      <c r="C10" s="42" t="n">
        <f aca="false">VLOOKUP(B10,Calc!$AA$5:$AH$72,6)</f>
        <v>42.2521438598633</v>
      </c>
      <c r="D10" s="43" t="n">
        <f aca="false">VLOOKUP(B10,Calc!$AA$5:$AH$72,7)</f>
        <v>0.08</v>
      </c>
      <c r="E10" s="44" t="n">
        <v>5</v>
      </c>
      <c r="F10" s="45" t="n">
        <v>0.99</v>
      </c>
      <c r="G10" s="46" t="n">
        <f aca="false">Override!S10</f>
        <v>36977</v>
      </c>
      <c r="H10" s="47" t="n">
        <f aca="false">VLOOKUP(G10,'Power Curves'!$D$9:$G$261,3)</f>
        <v>41.2499961853027</v>
      </c>
      <c r="I10" s="48" t="n">
        <f aca="false">H10</f>
        <v>41.2499961853027</v>
      </c>
      <c r="K10" s="49" t="n">
        <f aca="false">Override!K10</f>
        <v>46054</v>
      </c>
      <c r="L10" s="50" t="n">
        <f aca="false">Override!M10</f>
        <v>0.08</v>
      </c>
      <c r="M10" s="51"/>
      <c r="N10" s="51"/>
      <c r="O10" s="52"/>
      <c r="P10" s="53"/>
      <c r="Q10" s="54"/>
      <c r="R10" s="55"/>
    </row>
    <row r="11" customFormat="false" ht="15" hidden="false" customHeight="true" outlineLevel="0" collapsed="false">
      <c r="B11" s="28" t="n">
        <f aca="false">Override!K11</f>
        <v>46082</v>
      </c>
      <c r="C11" s="42" t="n">
        <f aca="false">VLOOKUP(B11,Calc!$AA$5:$AH$72,6)</f>
        <v>42.2521438598633</v>
      </c>
      <c r="D11" s="43" t="n">
        <f aca="false">VLOOKUP(B11,Calc!$AA$5:$AH$72,7)</f>
        <v>0.08</v>
      </c>
      <c r="E11" s="44" t="n">
        <v>2.5</v>
      </c>
      <c r="F11" s="45" t="n">
        <v>0.99</v>
      </c>
      <c r="G11" s="46" t="n">
        <f aca="false">Override!S11</f>
        <v>36978</v>
      </c>
      <c r="H11" s="47" t="n">
        <f aca="false">VLOOKUP(G11,'Power Curves'!$D$9:$G$261,3)</f>
        <v>41.2499961853027</v>
      </c>
      <c r="I11" s="48" t="n">
        <f aca="false">H11</f>
        <v>41.2499961853027</v>
      </c>
      <c r="K11" s="49" t="n">
        <f aca="false">Override!K11</f>
        <v>46082</v>
      </c>
      <c r="L11" s="50" t="n">
        <f aca="false">Override!M11</f>
        <v>0.08</v>
      </c>
      <c r="M11" s="51"/>
      <c r="N11" s="51"/>
      <c r="O11" s="52"/>
      <c r="P11" s="56"/>
      <c r="Q11" s="57"/>
      <c r="R11" s="55"/>
      <c r="AQ11" s="58" t="n">
        <v>7</v>
      </c>
      <c r="AR11" s="58"/>
      <c r="AS11" s="59" t="n">
        <f aca="false">VLOOKUP(AQ11,$AP$13:$AQ$20,2)</f>
        <v>7</v>
      </c>
      <c r="AU11" s="60" t="s">
        <v>11</v>
      </c>
      <c r="AV11" s="60"/>
      <c r="AX11" s="61" t="s">
        <v>12</v>
      </c>
      <c r="AY11" s="61"/>
      <c r="BA11" s="62" t="s">
        <v>13</v>
      </c>
      <c r="BB11" s="63"/>
      <c r="BC11" s="61"/>
      <c r="BE11" s="61" t="s">
        <v>14</v>
      </c>
      <c r="BG11" s="64" t="s">
        <v>15</v>
      </c>
      <c r="BH11" s="65" t="n">
        <v>1</v>
      </c>
      <c r="BJ11" s="64" t="s">
        <v>16</v>
      </c>
      <c r="BK11" s="64" t="s">
        <v>17</v>
      </c>
      <c r="BL11" s="63"/>
      <c r="BM11" s="66"/>
      <c r="BO11" s="64" t="s">
        <v>18</v>
      </c>
      <c r="BP11" s="64" t="s">
        <v>19</v>
      </c>
      <c r="BQ11" s="64" t="s">
        <v>9</v>
      </c>
      <c r="BR11" s="64" t="s">
        <v>20</v>
      </c>
      <c r="BS11" s="64" t="s">
        <v>21</v>
      </c>
      <c r="BU11" s="67" t="s">
        <v>20</v>
      </c>
      <c r="BV11" s="63"/>
    </row>
    <row r="12" customFormat="false" ht="15" hidden="false" customHeight="true" outlineLevel="0" collapsed="false">
      <c r="B12" s="28" t="n">
        <f aca="false">Override!K12</f>
        <v>46113</v>
      </c>
      <c r="C12" s="42" t="n">
        <f aca="false">VLOOKUP(B12,Calc!$AA$5:$AH$72,6)</f>
        <v>42.2521438598633</v>
      </c>
      <c r="D12" s="43" t="n">
        <f aca="false">VLOOKUP(B12,Calc!$AA$5:$AH$72,7)</f>
        <v>0.08</v>
      </c>
      <c r="E12" s="68" t="n">
        <f aca="false">C12</f>
        <v>42.2521438598633</v>
      </c>
      <c r="F12" s="45" t="n">
        <v>0.99</v>
      </c>
      <c r="G12" s="46" t="n">
        <f aca="false">Override!S12</f>
        <v>36979</v>
      </c>
      <c r="H12" s="47" t="n">
        <f aca="false">VLOOKUP(G12,'Power Curves'!$D$9:$G$261,3)</f>
        <v>41.2499961853027</v>
      </c>
      <c r="I12" s="48" t="n">
        <f aca="false">H12</f>
        <v>41.2499961853027</v>
      </c>
      <c r="K12" s="49" t="n">
        <f aca="false">Override!K12</f>
        <v>46113</v>
      </c>
      <c r="L12" s="50" t="n">
        <f aca="false">Override!M12</f>
        <v>0.08</v>
      </c>
      <c r="M12" s="69"/>
      <c r="N12" s="69"/>
      <c r="O12" s="70"/>
      <c r="P12" s="71"/>
      <c r="Q12" s="72"/>
      <c r="R12" s="73"/>
      <c r="AQ12" s="74" t="s">
        <v>22</v>
      </c>
      <c r="AR12" s="75"/>
      <c r="AS12" s="76"/>
      <c r="AU12" s="77" t="s">
        <v>23</v>
      </c>
      <c r="AV12" s="78" t="n">
        <v>1</v>
      </c>
      <c r="AX12" s="61"/>
      <c r="AY12" s="65" t="n">
        <v>1</v>
      </c>
      <c r="BA12" s="79" t="s">
        <v>24</v>
      </c>
      <c r="BB12" s="80" t="n">
        <v>4</v>
      </c>
      <c r="BC12" s="61" t="s">
        <v>25</v>
      </c>
      <c r="BE12" s="64" t="b">
        <f aca="false">FALSE()</f>
        <v>0</v>
      </c>
      <c r="BG12" s="67" t="s">
        <v>26</v>
      </c>
      <c r="BH12" s="63"/>
      <c r="BJ12" s="81" t="n">
        <f aca="false">Calc!AA5</f>
        <v>45926</v>
      </c>
      <c r="BK12" s="81" t="n">
        <f aca="false">EOMONTH(BJ12,-1)</f>
        <v>45900</v>
      </c>
      <c r="BL12" s="64" t="n">
        <v>1</v>
      </c>
      <c r="BM12" s="66"/>
      <c r="BN12" s="64" t="s">
        <v>27</v>
      </c>
      <c r="BO12" s="65" t="n">
        <v>2</v>
      </c>
      <c r="BP12" s="65" t="n">
        <v>3</v>
      </c>
      <c r="BQ12" s="65" t="n">
        <v>2</v>
      </c>
      <c r="BR12" s="65" t="n">
        <v>1</v>
      </c>
      <c r="BS12" s="82" t="b">
        <f aca="false">FALSE()</f>
        <v>0</v>
      </c>
      <c r="BU12" s="67" t="s">
        <v>28</v>
      </c>
      <c r="BV12" s="82" t="n">
        <v>1</v>
      </c>
    </row>
    <row r="13" customFormat="false" ht="15" hidden="false" customHeight="true" outlineLevel="0" collapsed="false">
      <c r="B13" s="28" t="n">
        <f aca="false">Override!K13</f>
        <v>46143</v>
      </c>
      <c r="C13" s="42" t="n">
        <f aca="false">VLOOKUP(B13,Calc!$AA$5:$AH$72,6)</f>
        <v>42.2521438598633</v>
      </c>
      <c r="D13" s="43" t="n">
        <f aca="false">VLOOKUP(B13,Calc!$AA$5:$AH$72,7)</f>
        <v>0.08</v>
      </c>
      <c r="E13" s="68" t="n">
        <f aca="false">C13</f>
        <v>42.2521438598633</v>
      </c>
      <c r="F13" s="45" t="n">
        <v>0.99</v>
      </c>
      <c r="G13" s="46" t="n">
        <f aca="false">Override!S13</f>
        <v>36980</v>
      </c>
      <c r="H13" s="47" t="n">
        <f aca="false">VLOOKUP(G13,'Power Curves'!$D$9:$G$261,3)</f>
        <v>41.2499961853027</v>
      </c>
      <c r="I13" s="48" t="n">
        <f aca="false">H13</f>
        <v>41.2499961853027</v>
      </c>
      <c r="K13" s="49" t="n">
        <f aca="false">Override!K13</f>
        <v>46143</v>
      </c>
      <c r="L13" s="50" t="n">
        <f aca="false">Override!M13</f>
        <v>0.08</v>
      </c>
      <c r="M13" s="83"/>
      <c r="N13" s="84"/>
      <c r="O13" s="85"/>
      <c r="P13" s="86"/>
      <c r="Q13" s="72"/>
      <c r="R13" s="73"/>
      <c r="AO13" s="1" t="n">
        <v>1</v>
      </c>
      <c r="AP13" s="1" t="n">
        <v>1</v>
      </c>
      <c r="AQ13" s="59" t="n">
        <v>1</v>
      </c>
      <c r="AR13" s="59" t="n">
        <v>1</v>
      </c>
      <c r="AS13" s="59" t="s">
        <v>29</v>
      </c>
      <c r="AU13" s="87" t="s">
        <v>30</v>
      </c>
      <c r="AV13" s="88" t="s">
        <v>31</v>
      </c>
      <c r="AX13" s="61" t="s">
        <v>32</v>
      </c>
      <c r="AY13" s="61"/>
      <c r="BA13" s="61" t="s">
        <v>33</v>
      </c>
      <c r="BB13" s="65" t="n">
        <v>4</v>
      </c>
      <c r="BC13" s="79" t="s">
        <v>8</v>
      </c>
      <c r="BE13" s="64" t="s">
        <v>34</v>
      </c>
      <c r="BG13" s="67" t="s">
        <v>35</v>
      </c>
      <c r="BH13" s="63"/>
      <c r="BJ13" s="81" t="n">
        <f aca="false">Calc!AA6</f>
        <v>45931</v>
      </c>
      <c r="BK13" s="81" t="n">
        <f aca="false">EOMONTH(BJ13,-1)</f>
        <v>45930</v>
      </c>
      <c r="BL13" s="64" t="n">
        <v>2</v>
      </c>
      <c r="BM13" s="66"/>
      <c r="BN13" s="64" t="s">
        <v>36</v>
      </c>
      <c r="BO13" s="65" t="n">
        <v>5</v>
      </c>
      <c r="BP13" s="65" t="n">
        <v>6</v>
      </c>
      <c r="BQ13" s="65" t="n">
        <v>5</v>
      </c>
      <c r="BR13" s="65" t="n">
        <v>1</v>
      </c>
      <c r="BS13" s="82" t="b">
        <f aca="false">FALSE()</f>
        <v>0</v>
      </c>
      <c r="BU13" s="64" t="s">
        <v>37</v>
      </c>
      <c r="BV13" s="82" t="n">
        <v>2</v>
      </c>
    </row>
    <row r="14" customFormat="false" ht="15" hidden="false" customHeight="true" outlineLevel="0" collapsed="false">
      <c r="B14" s="28" t="n">
        <f aca="false">Override!K14</f>
        <v>46174</v>
      </c>
      <c r="C14" s="42" t="n">
        <f aca="false">VLOOKUP(B14,Calc!$AA$5:$AH$72,6)</f>
        <v>42.2521438598633</v>
      </c>
      <c r="D14" s="43" t="n">
        <f aca="false">VLOOKUP(B14,Calc!$AA$5:$AH$72,7)</f>
        <v>0.08</v>
      </c>
      <c r="E14" s="68" t="n">
        <f aca="false">C14</f>
        <v>42.2521438598633</v>
      </c>
      <c r="F14" s="45" t="n">
        <v>0.99</v>
      </c>
      <c r="G14" s="46" t="n">
        <f aca="false">Override!S14</f>
        <v>36981</v>
      </c>
      <c r="H14" s="47" t="n">
        <f aca="false">VLOOKUP(G14,'Power Curves'!$D$9:$G$261,3)</f>
        <v>24.9999961853027</v>
      </c>
      <c r="I14" s="48" t="n">
        <f aca="false">H14</f>
        <v>24.9999961853027</v>
      </c>
      <c r="K14" s="49" t="n">
        <f aca="false">Override!K14</f>
        <v>46174</v>
      </c>
      <c r="L14" s="50" t="n">
        <f aca="false">Override!M14</f>
        <v>0.08</v>
      </c>
      <c r="M14" s="89"/>
      <c r="N14" s="89"/>
      <c r="O14" s="90"/>
      <c r="P14" s="56"/>
      <c r="Q14" s="57"/>
      <c r="R14" s="55"/>
      <c r="AO14" s="1" t="n">
        <v>3</v>
      </c>
      <c r="AP14" s="1" t="n">
        <v>2</v>
      </c>
      <c r="AQ14" s="59" t="n">
        <v>2</v>
      </c>
      <c r="AR14" s="59" t="s">
        <v>38</v>
      </c>
      <c r="AS14" s="59" t="s">
        <v>39</v>
      </c>
      <c r="AU14" s="91" t="s">
        <v>23</v>
      </c>
      <c r="AV14" s="92"/>
      <c r="AX14" s="61" t="s">
        <v>40</v>
      </c>
      <c r="AY14" s="61"/>
      <c r="BA14" s="67" t="s">
        <v>13</v>
      </c>
      <c r="BB14" s="93"/>
      <c r="BC14" s="94"/>
      <c r="BE14" s="64" t="b">
        <f aca="false">TRUE()</f>
        <v>1</v>
      </c>
      <c r="BJ14" s="81" t="n">
        <f aca="false">Calc!AA7</f>
        <v>45962</v>
      </c>
      <c r="BK14" s="81" t="n">
        <f aca="false">EOMONTH(BJ14,-1)</f>
        <v>45961</v>
      </c>
      <c r="BL14" s="64" t="n">
        <v>3</v>
      </c>
      <c r="BM14" s="66"/>
      <c r="BN14" s="64" t="s">
        <v>41</v>
      </c>
      <c r="BO14" s="65" t="n">
        <v>5</v>
      </c>
      <c r="BP14" s="65" t="n">
        <v>6</v>
      </c>
      <c r="BQ14" s="65" t="n">
        <v>5</v>
      </c>
      <c r="BR14" s="65" t="n">
        <v>1</v>
      </c>
      <c r="BS14" s="82" t="b">
        <f aca="false">FALSE()</f>
        <v>0</v>
      </c>
      <c r="BU14" s="64" t="s">
        <v>42</v>
      </c>
      <c r="BV14" s="82" t="n">
        <v>3</v>
      </c>
    </row>
    <row r="15" customFormat="false" ht="15" hidden="false" customHeight="true" outlineLevel="0" collapsed="false">
      <c r="B15" s="28" t="n">
        <f aca="false">Override!K15</f>
        <v>46204</v>
      </c>
      <c r="C15" s="42" t="n">
        <f aca="false">VLOOKUP(B15,Calc!$AA$5:$AH$72,6)</f>
        <v>42.2521438598633</v>
      </c>
      <c r="D15" s="43" t="n">
        <f aca="false">VLOOKUP(B15,Calc!$AA$5:$AH$72,7)</f>
        <v>0.08</v>
      </c>
      <c r="E15" s="68" t="n">
        <f aca="false">C15</f>
        <v>42.2521438598633</v>
      </c>
      <c r="F15" s="45" t="n">
        <v>0.99</v>
      </c>
      <c r="G15" s="46" t="n">
        <f aca="false">Override!S15</f>
        <v>36982</v>
      </c>
      <c r="H15" s="47" t="n">
        <f aca="false">VLOOKUP(G15,'Power Curves'!$D$9:$G$261,3)</f>
        <v>25</v>
      </c>
      <c r="I15" s="48" t="n">
        <f aca="false">H15</f>
        <v>25</v>
      </c>
      <c r="K15" s="49" t="n">
        <f aca="false">Override!K15</f>
        <v>46204</v>
      </c>
      <c r="L15" s="50" t="n">
        <f aca="false">Override!M15</f>
        <v>0.08</v>
      </c>
      <c r="M15" s="89"/>
      <c r="N15" s="89"/>
      <c r="O15" s="90"/>
      <c r="P15" s="56"/>
      <c r="Q15" s="57"/>
      <c r="R15" s="55"/>
      <c r="AO15" s="1" t="n">
        <v>4</v>
      </c>
      <c r="AP15" s="1" t="n">
        <v>3</v>
      </c>
      <c r="AQ15" s="59" t="n">
        <v>3</v>
      </c>
      <c r="AR15" s="59" t="s">
        <v>43</v>
      </c>
      <c r="AS15" s="59" t="s">
        <v>44</v>
      </c>
      <c r="AU15" s="95" t="s">
        <v>45</v>
      </c>
      <c r="AV15" s="96" t="n">
        <v>1</v>
      </c>
      <c r="AX15" s="66"/>
      <c r="AY15" s="66"/>
      <c r="BA15" s="61" t="s">
        <v>46</v>
      </c>
      <c r="BB15" s="97"/>
      <c r="BC15" s="66"/>
      <c r="BE15" s="64" t="s">
        <v>47</v>
      </c>
      <c r="BG15" s="64" t="s">
        <v>48</v>
      </c>
      <c r="BH15" s="64" t="n">
        <v>1</v>
      </c>
      <c r="BJ15" s="81" t="n">
        <f aca="false">Calc!AA8</f>
        <v>45992</v>
      </c>
      <c r="BK15" s="81" t="n">
        <f aca="false">EOMONTH(BJ15,-1)</f>
        <v>45991</v>
      </c>
      <c r="BL15" s="64" t="n">
        <v>4</v>
      </c>
      <c r="BM15" s="66"/>
      <c r="BN15" s="64" t="s">
        <v>49</v>
      </c>
      <c r="BO15" s="65" t="n">
        <v>6</v>
      </c>
      <c r="BP15" s="65" t="n">
        <v>7</v>
      </c>
      <c r="BQ15" s="65" t="n">
        <v>6</v>
      </c>
      <c r="BR15" s="65" t="n">
        <v>1</v>
      </c>
      <c r="BS15" s="82" t="b">
        <f aca="false">FALSE()</f>
        <v>0</v>
      </c>
    </row>
    <row r="16" customFormat="false" ht="15" hidden="false" customHeight="true" outlineLevel="0" collapsed="false">
      <c r="B16" s="28" t="n">
        <f aca="false">Override!K16</f>
        <v>46235</v>
      </c>
      <c r="C16" s="42" t="n">
        <f aca="false">VLOOKUP(B16,Calc!$AA$5:$AH$72,6)</f>
        <v>42.2521438598633</v>
      </c>
      <c r="D16" s="43" t="n">
        <f aca="false">VLOOKUP(B16,Calc!$AA$5:$AH$72,7)</f>
        <v>0.08</v>
      </c>
      <c r="E16" s="68" t="n">
        <f aca="false">C16</f>
        <v>42.2521438598633</v>
      </c>
      <c r="F16" s="45" t="n">
        <v>0.99</v>
      </c>
      <c r="G16" s="46" t="n">
        <f aca="false">Override!S16</f>
        <v>36983</v>
      </c>
      <c r="H16" s="47" t="n">
        <f aca="false">VLOOKUP(G16,'Power Curves'!$D$9:$G$261,3)</f>
        <v>40.25</v>
      </c>
      <c r="I16" s="48" t="n">
        <f aca="false">H16</f>
        <v>40.25</v>
      </c>
      <c r="K16" s="49" t="n">
        <f aca="false">Override!K16</f>
        <v>46235</v>
      </c>
      <c r="L16" s="50" t="n">
        <f aca="false">Override!M16</f>
        <v>0.08</v>
      </c>
      <c r="M16" s="89"/>
      <c r="N16" s="89"/>
      <c r="O16" s="90"/>
      <c r="P16" s="56"/>
      <c r="Q16" s="57"/>
      <c r="R16" s="55"/>
      <c r="AO16" s="1" t="n">
        <v>6</v>
      </c>
      <c r="AP16" s="1" t="n">
        <v>4</v>
      </c>
      <c r="AQ16" s="59" t="n">
        <v>4</v>
      </c>
      <c r="AR16" s="59" t="s">
        <v>50</v>
      </c>
      <c r="AS16" s="59" t="s">
        <v>51</v>
      </c>
      <c r="AU16" s="95" t="s">
        <v>52</v>
      </c>
      <c r="AV16" s="96" t="n">
        <v>2</v>
      </c>
      <c r="AX16" s="66"/>
      <c r="AY16" s="66"/>
      <c r="BA16" s="66"/>
      <c r="BB16" s="66"/>
      <c r="BC16" s="66"/>
      <c r="BE16" s="64" t="b">
        <f aca="false">TRUE()</f>
        <v>1</v>
      </c>
      <c r="BG16" s="64" t="s">
        <v>53</v>
      </c>
      <c r="BH16" s="64"/>
      <c r="BJ16" s="81" t="n">
        <f aca="false">Calc!AA9</f>
        <v>46023</v>
      </c>
      <c r="BK16" s="81" t="n">
        <f aca="false">EOMONTH(BJ16,-1)</f>
        <v>46022</v>
      </c>
      <c r="BL16" s="64" t="n">
        <v>5</v>
      </c>
      <c r="BM16" s="66"/>
      <c r="BN16" s="64" t="s">
        <v>54</v>
      </c>
      <c r="BO16" s="65" t="n">
        <v>8</v>
      </c>
      <c r="BP16" s="65" t="n">
        <v>9</v>
      </c>
      <c r="BQ16" s="65" t="n">
        <v>8</v>
      </c>
      <c r="BR16" s="65" t="n">
        <v>2</v>
      </c>
      <c r="BS16" s="82" t="b">
        <f aca="false">FALSE()</f>
        <v>0</v>
      </c>
    </row>
    <row r="17" customFormat="false" ht="15" hidden="true" customHeight="true" outlineLevel="0" collapsed="false">
      <c r="A17" s="1" t="s">
        <v>10</v>
      </c>
      <c r="B17" s="28" t="n">
        <f aca="false">Override!K17</f>
        <v>46266</v>
      </c>
      <c r="C17" s="42" t="n">
        <f aca="false">VLOOKUP(B17,Calc!$AA$5:$AH$72,6)</f>
        <v>42.2521438598633</v>
      </c>
      <c r="D17" s="43" t="n">
        <f aca="false">VLOOKUP(B17,Calc!$AA$5:$AH$72,7)</f>
        <v>0.08</v>
      </c>
      <c r="E17" s="68" t="n">
        <f aca="false">C17</f>
        <v>42.2521438598633</v>
      </c>
      <c r="F17" s="45" t="n">
        <v>0.99</v>
      </c>
      <c r="G17" s="46" t="n">
        <f aca="false">Override!S17</f>
        <v>36984</v>
      </c>
      <c r="H17" s="47" t="n">
        <f aca="false">VLOOKUP(G17,'Power Curves'!$D$9:$G$261,3)</f>
        <v>40.25</v>
      </c>
      <c r="I17" s="48" t="n">
        <f aca="false">H17</f>
        <v>40.25</v>
      </c>
      <c r="K17" s="49" t="n">
        <f aca="false">Override!K17</f>
        <v>46266</v>
      </c>
      <c r="L17" s="50" t="n">
        <f aca="false">Override!M17</f>
        <v>0.08</v>
      </c>
      <c r="M17" s="89"/>
      <c r="N17" s="89"/>
      <c r="O17" s="90"/>
      <c r="P17" s="56"/>
      <c r="Q17" s="57"/>
      <c r="R17" s="55"/>
      <c r="AO17" s="1" t="n">
        <v>12</v>
      </c>
      <c r="AP17" s="1" t="n">
        <v>5</v>
      </c>
      <c r="AQ17" s="59" t="n">
        <v>5</v>
      </c>
      <c r="AR17" s="59" t="s">
        <v>55</v>
      </c>
      <c r="AS17" s="59" t="s">
        <v>56</v>
      </c>
      <c r="AU17" s="95" t="s">
        <v>57</v>
      </c>
      <c r="AV17" s="96" t="n">
        <v>3</v>
      </c>
      <c r="AX17" s="66"/>
      <c r="AY17" s="66"/>
      <c r="BA17" s="66"/>
      <c r="BB17" s="66"/>
      <c r="BC17" s="66"/>
      <c r="BG17" s="64" t="s">
        <v>58</v>
      </c>
      <c r="BH17" s="64"/>
      <c r="BJ17" s="81" t="n">
        <f aca="false">Calc!AA10</f>
        <v>46054</v>
      </c>
      <c r="BK17" s="81" t="n">
        <f aca="false">EOMONTH(BJ17,-1)</f>
        <v>46053</v>
      </c>
      <c r="BL17" s="64" t="n">
        <v>6</v>
      </c>
      <c r="BM17" s="66"/>
      <c r="BN17" s="64" t="s">
        <v>59</v>
      </c>
      <c r="BO17" s="65" t="n">
        <v>9</v>
      </c>
      <c r="BP17" s="65" t="n">
        <v>10</v>
      </c>
      <c r="BQ17" s="65" t="n">
        <v>9</v>
      </c>
      <c r="BR17" s="65" t="n">
        <v>2</v>
      </c>
      <c r="BS17" s="82" t="b">
        <f aca="false">FALSE()</f>
        <v>0</v>
      </c>
    </row>
    <row r="18" customFormat="false" ht="15" hidden="true" customHeight="true" outlineLevel="0" collapsed="false">
      <c r="B18" s="28" t="n">
        <f aca="false">Override!K18</f>
        <v>46296</v>
      </c>
      <c r="C18" s="42" t="n">
        <f aca="false">VLOOKUP(B18,Calc!$AA$5:$AH$72,6)</f>
        <v>42.2521438598633</v>
      </c>
      <c r="D18" s="43" t="n">
        <f aca="false">VLOOKUP(B18,Calc!$AA$5:$AH$72,7)</f>
        <v>0.08</v>
      </c>
      <c r="E18" s="68" t="n">
        <f aca="false">C18</f>
        <v>42.2521438598633</v>
      </c>
      <c r="F18" s="45" t="n">
        <v>0.99</v>
      </c>
      <c r="G18" s="46" t="n">
        <f aca="false">Override!S18</f>
        <v>36985</v>
      </c>
      <c r="H18" s="47" t="n">
        <f aca="false">VLOOKUP(G18,'Power Curves'!$D$9:$G$261,3)</f>
        <v>40.25</v>
      </c>
      <c r="I18" s="48" t="n">
        <f aca="false">H18</f>
        <v>40.25</v>
      </c>
      <c r="K18" s="49" t="n">
        <f aca="false">Override!K18</f>
        <v>46296</v>
      </c>
      <c r="L18" s="50" t="n">
        <f aca="false">Override!M18</f>
        <v>0.08</v>
      </c>
      <c r="M18" s="89"/>
      <c r="N18" s="89"/>
      <c r="O18" s="90"/>
      <c r="P18" s="56"/>
      <c r="Q18" s="57"/>
      <c r="R18" s="55"/>
      <c r="AO18" s="1" t="n">
        <v>13</v>
      </c>
      <c r="AP18" s="1" t="n">
        <v>6</v>
      </c>
      <c r="AQ18" s="59" t="n">
        <v>6</v>
      </c>
      <c r="AR18" s="59" t="s">
        <v>60</v>
      </c>
      <c r="AS18" s="59" t="s">
        <v>61</v>
      </c>
      <c r="AU18" s="95" t="s">
        <v>62</v>
      </c>
      <c r="AV18" s="96" t="n">
        <v>4</v>
      </c>
      <c r="AX18" s="66"/>
      <c r="AY18" s="66"/>
      <c r="BA18" s="66"/>
      <c r="BB18" s="66"/>
      <c r="BC18" s="66"/>
      <c r="BG18" s="64" t="s">
        <v>63</v>
      </c>
      <c r="BH18" s="64"/>
      <c r="BJ18" s="81" t="n">
        <f aca="false">Calc!AA11</f>
        <v>46082</v>
      </c>
      <c r="BK18" s="81" t="n">
        <f aca="false">EOMONTH(BJ18,-1)</f>
        <v>46081</v>
      </c>
      <c r="BL18" s="64" t="n">
        <v>7</v>
      </c>
      <c r="BM18" s="66"/>
      <c r="BN18" s="64" t="s">
        <v>64</v>
      </c>
      <c r="BO18" s="65" t="n">
        <v>20</v>
      </c>
      <c r="BP18" s="65" t="n">
        <v>21</v>
      </c>
      <c r="BQ18" s="65" t="n">
        <v>20</v>
      </c>
      <c r="BR18" s="65" t="n">
        <v>2</v>
      </c>
      <c r="BS18" s="64" t="b">
        <f aca="false">FALSE()</f>
        <v>0</v>
      </c>
    </row>
    <row r="19" customFormat="false" ht="15" hidden="true" customHeight="true" outlineLevel="0" collapsed="false">
      <c r="B19" s="28" t="n">
        <f aca="false">Override!K19</f>
        <v>46327</v>
      </c>
      <c r="C19" s="42" t="n">
        <f aca="false">VLOOKUP(B19,Calc!$AA$5:$AH$72,6)</f>
        <v>42.2521438598633</v>
      </c>
      <c r="D19" s="43" t="n">
        <f aca="false">VLOOKUP(B19,Calc!$AA$5:$AH$72,7)</f>
        <v>0.08</v>
      </c>
      <c r="E19" s="68" t="n">
        <f aca="false">C19</f>
        <v>42.2521438598633</v>
      </c>
      <c r="F19" s="45" t="n">
        <v>0.99</v>
      </c>
      <c r="G19" s="46" t="n">
        <f aca="false">Override!S19</f>
        <v>36986</v>
      </c>
      <c r="H19" s="47" t="n">
        <f aca="false">VLOOKUP(G19,'Power Curves'!$D$9:$G$261,3)</f>
        <v>40.25</v>
      </c>
      <c r="I19" s="48" t="n">
        <f aca="false">H19</f>
        <v>40.25</v>
      </c>
      <c r="K19" s="49" t="n">
        <f aca="false">Override!K19</f>
        <v>46327</v>
      </c>
      <c r="L19" s="50" t="n">
        <f aca="false">Override!M19</f>
        <v>0.08</v>
      </c>
      <c r="M19" s="89"/>
      <c r="N19" s="89"/>
      <c r="O19" s="90"/>
      <c r="P19" s="56"/>
      <c r="Q19" s="57"/>
      <c r="R19" s="55"/>
      <c r="AO19" s="1" t="n">
        <v>21</v>
      </c>
      <c r="AP19" s="1" t="n">
        <v>7</v>
      </c>
      <c r="AQ19" s="59" t="n">
        <v>7</v>
      </c>
      <c r="AR19" s="59" t="n">
        <v>4</v>
      </c>
      <c r="AS19" s="59" t="s">
        <v>65</v>
      </c>
      <c r="AU19" s="95" t="s">
        <v>66</v>
      </c>
      <c r="AV19" s="96" t="n">
        <v>5</v>
      </c>
      <c r="AX19" s="66"/>
      <c r="AY19" s="66"/>
      <c r="BA19" s="66"/>
      <c r="BB19" s="66"/>
      <c r="BC19" s="66"/>
      <c r="BJ19" s="81" t="n">
        <f aca="false">Calc!AA12</f>
        <v>46113</v>
      </c>
      <c r="BK19" s="81" t="n">
        <f aca="false">EOMONTH(BJ19,-1)</f>
        <v>46112</v>
      </c>
      <c r="BL19" s="64" t="n">
        <v>8</v>
      </c>
      <c r="BM19" s="66"/>
      <c r="BN19" s="64" t="s">
        <v>67</v>
      </c>
      <c r="BO19" s="65" t="n">
        <v>4</v>
      </c>
      <c r="BP19" s="65" t="n">
        <v>5</v>
      </c>
      <c r="BQ19" s="65" t="n">
        <v>4</v>
      </c>
      <c r="BR19" s="65" t="n">
        <v>2</v>
      </c>
      <c r="BS19" s="64" t="b">
        <f aca="false">FALSE()</f>
        <v>0</v>
      </c>
    </row>
    <row r="20" customFormat="false" ht="15" hidden="true" customHeight="true" outlineLevel="0" collapsed="false">
      <c r="B20" s="28" t="n">
        <f aca="false">Override!K20</f>
        <v>46357</v>
      </c>
      <c r="C20" s="42" t="n">
        <f aca="false">VLOOKUP(B20,Calc!$AA$5:$AH$72,6)</f>
        <v>42.2521438598633</v>
      </c>
      <c r="D20" s="43" t="n">
        <f aca="false">VLOOKUP(B20,Calc!$AA$5:$AH$72,7)</f>
        <v>0.08</v>
      </c>
      <c r="E20" s="68" t="n">
        <f aca="false">C20</f>
        <v>42.2521438598633</v>
      </c>
      <c r="F20" s="45" t="n">
        <v>0.99</v>
      </c>
      <c r="G20" s="46" t="n">
        <f aca="false">Override!S20</f>
        <v>36987</v>
      </c>
      <c r="H20" s="47" t="n">
        <f aca="false">VLOOKUP(G20,'Power Curves'!$D$9:$G$261,3)</f>
        <v>40.25</v>
      </c>
      <c r="I20" s="48" t="n">
        <f aca="false">H20</f>
        <v>40.25</v>
      </c>
      <c r="K20" s="49" t="n">
        <f aca="false">Override!K20</f>
        <v>46357</v>
      </c>
      <c r="L20" s="50" t="n">
        <f aca="false">Override!M20</f>
        <v>0.08</v>
      </c>
      <c r="M20" s="89"/>
      <c r="N20" s="89"/>
      <c r="O20" s="90"/>
      <c r="P20" s="56"/>
      <c r="Q20" s="57"/>
      <c r="R20" s="55"/>
      <c r="AO20" s="1" t="n">
        <v>25</v>
      </c>
      <c r="AP20" s="1" t="n">
        <v>8</v>
      </c>
      <c r="AQ20" s="59" t="n">
        <v>8</v>
      </c>
      <c r="AR20" s="98" t="n">
        <v>5</v>
      </c>
      <c r="AS20" s="98" t="s">
        <v>68</v>
      </c>
      <c r="AU20" s="95" t="s">
        <v>69</v>
      </c>
      <c r="AV20" s="96" t="n">
        <v>6</v>
      </c>
      <c r="AX20" s="66"/>
      <c r="AY20" s="66"/>
      <c r="BA20" s="66"/>
      <c r="BB20" s="66"/>
      <c r="BC20" s="66"/>
      <c r="BJ20" s="81" t="n">
        <f aca="false">Calc!AA13</f>
        <v>46143</v>
      </c>
      <c r="BK20" s="81" t="n">
        <f aca="false">EOMONTH(BJ20,-1)</f>
        <v>46142</v>
      </c>
      <c r="BL20" s="64" t="n">
        <v>9</v>
      </c>
      <c r="BM20" s="66"/>
      <c r="BN20" s="64" t="s">
        <v>70</v>
      </c>
      <c r="BO20" s="65" t="n">
        <v>6</v>
      </c>
      <c r="BP20" s="65" t="n">
        <v>7</v>
      </c>
      <c r="BQ20" s="65" t="n">
        <v>6</v>
      </c>
      <c r="BR20" s="65" t="n">
        <v>2</v>
      </c>
      <c r="BS20" s="64" t="b">
        <f aca="false">FALSE()</f>
        <v>0</v>
      </c>
    </row>
    <row r="21" customFormat="false" ht="15" hidden="true" customHeight="true" outlineLevel="0" collapsed="false">
      <c r="B21" s="28" t="n">
        <f aca="false">Override!K21</f>
        <v>46388</v>
      </c>
      <c r="C21" s="42" t="n">
        <f aca="false">VLOOKUP(B21,Calc!$AA$5:$AH$72,6)</f>
        <v>42.2521438598633</v>
      </c>
      <c r="D21" s="43" t="n">
        <f aca="false">VLOOKUP(B21,Calc!$AA$5:$AH$72,7)</f>
        <v>0.08</v>
      </c>
      <c r="E21" s="68" t="n">
        <f aca="false">C21</f>
        <v>42.2521438598633</v>
      </c>
      <c r="F21" s="45" t="n">
        <v>0.99</v>
      </c>
      <c r="G21" s="46" t="n">
        <f aca="false">Override!S21</f>
        <v>36988</v>
      </c>
      <c r="H21" s="47" t="n">
        <f aca="false">VLOOKUP(G21,'Power Curves'!$D$9:$G$261,3)</f>
        <v>25</v>
      </c>
      <c r="I21" s="48" t="n">
        <f aca="false">H21</f>
        <v>25</v>
      </c>
      <c r="K21" s="49" t="n">
        <f aca="false">Override!K21</f>
        <v>46388</v>
      </c>
      <c r="L21" s="50" t="n">
        <f aca="false">Override!M21</f>
        <v>0.08</v>
      </c>
      <c r="M21" s="89"/>
      <c r="N21" s="89"/>
      <c r="O21" s="90"/>
      <c r="P21" s="56"/>
      <c r="Q21" s="57"/>
      <c r="R21" s="55"/>
      <c r="AQ21" s="99"/>
      <c r="AR21" s="99"/>
      <c r="AS21" s="99"/>
      <c r="AU21" s="95" t="s">
        <v>71</v>
      </c>
      <c r="AV21" s="96" t="n">
        <v>7</v>
      </c>
      <c r="AX21" s="66"/>
      <c r="AY21" s="66"/>
      <c r="BJ21" s="81" t="n">
        <f aca="false">Calc!AA14</f>
        <v>46174</v>
      </c>
      <c r="BK21" s="81" t="n">
        <f aca="false">EOMONTH(BJ21,-1)</f>
        <v>46173</v>
      </c>
      <c r="BL21" s="64" t="n">
        <v>10</v>
      </c>
      <c r="BM21" s="66"/>
      <c r="BN21" s="64" t="s">
        <v>72</v>
      </c>
      <c r="BO21" s="65" t="n">
        <v>7</v>
      </c>
      <c r="BP21" s="65" t="n">
        <v>9</v>
      </c>
      <c r="BQ21" s="65" t="n">
        <v>7</v>
      </c>
      <c r="BR21" s="65" t="n">
        <v>2</v>
      </c>
      <c r="BS21" s="64" t="b">
        <f aca="false">FALSE()</f>
        <v>0</v>
      </c>
    </row>
    <row r="22" customFormat="false" ht="15" hidden="true" customHeight="true" outlineLevel="0" collapsed="false">
      <c r="B22" s="28" t="n">
        <f aca="false">Override!K22</f>
        <v>46419</v>
      </c>
      <c r="C22" s="42" t="n">
        <f aca="false">VLOOKUP(B22,Calc!$AA$5:$AH$72,6)</f>
        <v>42.2521438598633</v>
      </c>
      <c r="D22" s="43" t="n">
        <f aca="false">VLOOKUP(B22,Calc!$AA$5:$AH$72,7)</f>
        <v>0.08</v>
      </c>
      <c r="E22" s="68" t="n">
        <f aca="false">C22</f>
        <v>42.2521438598633</v>
      </c>
      <c r="F22" s="45" t="n">
        <v>0.99</v>
      </c>
      <c r="G22" s="46" t="n">
        <f aca="false">Override!S22</f>
        <v>36989</v>
      </c>
      <c r="H22" s="47" t="n">
        <f aca="false">VLOOKUP(G22,'Power Curves'!$D$9:$G$261,3)</f>
        <v>25</v>
      </c>
      <c r="I22" s="48" t="n">
        <f aca="false">H22</f>
        <v>25</v>
      </c>
      <c r="K22" s="49" t="n">
        <f aca="false">Override!K22</f>
        <v>46419</v>
      </c>
      <c r="L22" s="50" t="n">
        <f aca="false">Override!M22</f>
        <v>0.08</v>
      </c>
      <c r="M22" s="89"/>
      <c r="N22" s="89"/>
      <c r="O22" s="90"/>
      <c r="P22" s="56"/>
      <c r="Q22" s="57"/>
      <c r="R22" s="55"/>
      <c r="AQ22" s="99"/>
      <c r="AR22" s="99"/>
      <c r="AS22" s="99"/>
      <c r="AU22" s="95" t="s">
        <v>73</v>
      </c>
      <c r="AV22" s="96" t="n">
        <v>8</v>
      </c>
      <c r="AX22" s="66"/>
      <c r="AY22" s="66"/>
      <c r="BJ22" s="81" t="n">
        <f aca="false">Calc!AA15</f>
        <v>46204</v>
      </c>
      <c r="BK22" s="81" t="n">
        <f aca="false">EOMONTH(BJ22,-1)</f>
        <v>46203</v>
      </c>
      <c r="BL22" s="64" t="n">
        <v>11</v>
      </c>
      <c r="BM22" s="66"/>
      <c r="BN22" s="64" t="s">
        <v>74</v>
      </c>
      <c r="BO22" s="65" t="n">
        <v>8</v>
      </c>
      <c r="BP22" s="65" t="n">
        <v>9</v>
      </c>
      <c r="BQ22" s="65" t="n">
        <v>8</v>
      </c>
      <c r="BR22" s="65" t="n">
        <v>2</v>
      </c>
      <c r="BS22" s="64" t="b">
        <f aca="false">FALSE()</f>
        <v>0</v>
      </c>
    </row>
    <row r="23" customFormat="false" ht="15" hidden="true" customHeight="true" outlineLevel="0" collapsed="false">
      <c r="B23" s="28" t="n">
        <f aca="false">Override!K23</f>
        <v>46447</v>
      </c>
      <c r="C23" s="42" t="n">
        <f aca="false">VLOOKUP(B23,Calc!$AA$5:$AH$72,6)</f>
        <v>42.2521438598633</v>
      </c>
      <c r="D23" s="43" t="n">
        <f aca="false">VLOOKUP(B23,Calc!$AA$5:$AH$72,7)</f>
        <v>0.08</v>
      </c>
      <c r="E23" s="68" t="n">
        <f aca="false">C23</f>
        <v>42.2521438598633</v>
      </c>
      <c r="F23" s="45" t="n">
        <v>0.99</v>
      </c>
      <c r="G23" s="46" t="n">
        <f aca="false">Override!S23</f>
        <v>36990</v>
      </c>
      <c r="H23" s="47" t="n">
        <f aca="false">VLOOKUP(G23,'Power Curves'!$D$9:$G$261,3)</f>
        <v>40.25</v>
      </c>
      <c r="I23" s="48" t="n">
        <f aca="false">H23</f>
        <v>40.25</v>
      </c>
      <c r="K23" s="49" t="n">
        <f aca="false">Override!K23</f>
        <v>46447</v>
      </c>
      <c r="L23" s="50" t="n">
        <f aca="false">Override!M23</f>
        <v>0.08</v>
      </c>
      <c r="M23" s="89"/>
      <c r="N23" s="89"/>
      <c r="O23" s="90"/>
      <c r="P23" s="56"/>
      <c r="Q23" s="57"/>
      <c r="R23" s="100"/>
      <c r="S23" s="101"/>
      <c r="T23" s="66"/>
      <c r="AQ23" s="99"/>
      <c r="AR23" s="99"/>
      <c r="AS23" s="99"/>
      <c r="AU23" s="95" t="s">
        <v>75</v>
      </c>
      <c r="AV23" s="96" t="n">
        <v>10</v>
      </c>
      <c r="AX23" s="66"/>
      <c r="AY23" s="66"/>
      <c r="BJ23" s="81" t="n">
        <f aca="false">Calc!AA16</f>
        <v>46235</v>
      </c>
      <c r="BK23" s="81" t="n">
        <f aca="false">EOMONTH(BJ23,-1)</f>
        <v>46234</v>
      </c>
      <c r="BL23" s="64" t="n">
        <v>12</v>
      </c>
      <c r="BM23" s="66"/>
      <c r="BN23" s="64" t="s">
        <v>76</v>
      </c>
      <c r="BO23" s="65" t="n">
        <v>9</v>
      </c>
      <c r="BP23" s="65" t="n">
        <v>10</v>
      </c>
      <c r="BQ23" s="65" t="n">
        <v>9</v>
      </c>
      <c r="BR23" s="65" t="n">
        <v>2</v>
      </c>
      <c r="BS23" s="64" t="b">
        <f aca="false">FALSE()</f>
        <v>0</v>
      </c>
    </row>
    <row r="24" customFormat="false" ht="15" hidden="true" customHeight="true" outlineLevel="0" collapsed="false">
      <c r="B24" s="28" t="n">
        <f aca="false">Override!K24</f>
        <v>46478</v>
      </c>
      <c r="C24" s="42" t="n">
        <f aca="false">VLOOKUP(B24,Calc!$AA$5:$AH$72,6)</f>
        <v>42.2521438598633</v>
      </c>
      <c r="D24" s="43" t="n">
        <f aca="false">VLOOKUP(B24,Calc!$AA$5:$AH$72,7)</f>
        <v>0.08</v>
      </c>
      <c r="E24" s="68" t="n">
        <f aca="false">C24</f>
        <v>42.2521438598633</v>
      </c>
      <c r="F24" s="45" t="n">
        <v>0.99</v>
      </c>
      <c r="G24" s="46" t="n">
        <f aca="false">Override!S24</f>
        <v>36991</v>
      </c>
      <c r="H24" s="47" t="n">
        <f aca="false">VLOOKUP(G24,'Power Curves'!$D$9:$G$261,3)</f>
        <v>40.25</v>
      </c>
      <c r="I24" s="48" t="n">
        <f aca="false">H24</f>
        <v>40.25</v>
      </c>
      <c r="K24" s="49" t="n">
        <f aca="false">Override!K24</f>
        <v>46478</v>
      </c>
      <c r="L24" s="50" t="n">
        <f aca="false">Override!M24</f>
        <v>0.08</v>
      </c>
      <c r="M24" s="89"/>
      <c r="N24" s="89"/>
      <c r="O24" s="102"/>
      <c r="P24" s="56"/>
      <c r="Q24" s="57"/>
      <c r="R24" s="100"/>
      <c r="S24" s="101"/>
      <c r="AQ24" s="66"/>
      <c r="AR24" s="66"/>
      <c r="AS24" s="66"/>
      <c r="AU24" s="95" t="s">
        <v>77</v>
      </c>
      <c r="AV24" s="96" t="n">
        <v>11</v>
      </c>
      <c r="AX24" s="66"/>
      <c r="AY24" s="66"/>
      <c r="BJ24" s="81" t="n">
        <f aca="false">Calc!AA17</f>
        <v>46266</v>
      </c>
      <c r="BK24" s="81" t="n">
        <f aca="false">EOMONTH(BJ24,-1)</f>
        <v>46265</v>
      </c>
      <c r="BL24" s="64" t="n">
        <v>13</v>
      </c>
      <c r="BM24" s="66"/>
    </row>
    <row r="25" customFormat="false" ht="15" hidden="true" customHeight="true" outlineLevel="0" collapsed="false">
      <c r="B25" s="28" t="n">
        <f aca="false">Override!K25</f>
        <v>46508</v>
      </c>
      <c r="C25" s="42" t="n">
        <f aca="false">VLOOKUP(B25,Calc!$AA$5:$AH$72,6)</f>
        <v>42.2521438598633</v>
      </c>
      <c r="D25" s="43" t="n">
        <f aca="false">VLOOKUP(B25,Calc!$AA$5:$AH$72,7)</f>
        <v>0.08</v>
      </c>
      <c r="E25" s="68" t="n">
        <f aca="false">C25</f>
        <v>42.2521438598633</v>
      </c>
      <c r="F25" s="45" t="n">
        <v>0.99</v>
      </c>
      <c r="G25" s="46" t="n">
        <f aca="false">Override!S25</f>
        <v>36992</v>
      </c>
      <c r="H25" s="47" t="n">
        <f aca="false">VLOOKUP(G25,'Power Curves'!$D$9:$G$261,3)</f>
        <v>40.25</v>
      </c>
      <c r="I25" s="48" t="n">
        <f aca="false">H25</f>
        <v>40.25</v>
      </c>
      <c r="K25" s="49" t="n">
        <f aca="false">Override!K25</f>
        <v>46508</v>
      </c>
      <c r="L25" s="50" t="n">
        <f aca="false">Override!M25</f>
        <v>0.08</v>
      </c>
      <c r="M25" s="89"/>
      <c r="N25" s="89"/>
      <c r="O25" s="90"/>
      <c r="P25" s="56"/>
      <c r="Q25" s="57"/>
      <c r="R25" s="55"/>
      <c r="AQ25" s="66"/>
      <c r="AR25" s="66"/>
      <c r="AS25" s="66"/>
      <c r="AU25" s="95" t="s">
        <v>78</v>
      </c>
      <c r="AV25" s="96" t="n">
        <v>12</v>
      </c>
      <c r="AX25" s="66"/>
      <c r="AY25" s="66"/>
      <c r="BJ25" s="81" t="n">
        <f aca="false">Calc!AA18</f>
        <v>46296</v>
      </c>
      <c r="BK25" s="81" t="n">
        <f aca="false">EOMONTH(BJ25,-1)</f>
        <v>46295</v>
      </c>
      <c r="BL25" s="64" t="n">
        <v>14</v>
      </c>
      <c r="BM25" s="66"/>
    </row>
    <row r="26" customFormat="false" ht="15" hidden="true" customHeight="true" outlineLevel="0" collapsed="false">
      <c r="B26" s="28" t="n">
        <f aca="false">Override!K26</f>
        <v>46539</v>
      </c>
      <c r="C26" s="42" t="n">
        <f aca="false">VLOOKUP(B26,Calc!$AA$5:$AH$72,6)</f>
        <v>42.2521438598633</v>
      </c>
      <c r="D26" s="43" t="n">
        <f aca="false">VLOOKUP(B26,Calc!$AA$5:$AH$72,7)</f>
        <v>0.08</v>
      </c>
      <c r="E26" s="68" t="n">
        <f aca="false">C26</f>
        <v>42.2521438598633</v>
      </c>
      <c r="F26" s="45" t="n">
        <v>0.99</v>
      </c>
      <c r="G26" s="46" t="n">
        <f aca="false">Override!S26</f>
        <v>36993</v>
      </c>
      <c r="H26" s="47" t="n">
        <f aca="false">VLOOKUP(G26,'Power Curves'!$D$9:$G$261,3)</f>
        <v>40.25</v>
      </c>
      <c r="I26" s="48" t="n">
        <f aca="false">H26</f>
        <v>40.25</v>
      </c>
      <c r="K26" s="49" t="n">
        <f aca="false">Override!K26</f>
        <v>46539</v>
      </c>
      <c r="L26" s="50" t="n">
        <f aca="false">Override!M26</f>
        <v>0.08</v>
      </c>
      <c r="M26" s="89"/>
      <c r="N26" s="89"/>
      <c r="O26" s="90"/>
      <c r="P26" s="56"/>
      <c r="Q26" s="57"/>
      <c r="R26" s="55"/>
      <c r="AQ26" s="99"/>
      <c r="AR26" s="99"/>
      <c r="AS26" s="99"/>
      <c r="AU26" s="95" t="s">
        <v>79</v>
      </c>
      <c r="AV26" s="96" t="n">
        <v>14</v>
      </c>
      <c r="AX26" s="66"/>
      <c r="AY26" s="66"/>
      <c r="BJ26" s="81" t="n">
        <f aca="false">Calc!AA19</f>
        <v>46327</v>
      </c>
      <c r="BK26" s="81" t="n">
        <f aca="false">EOMONTH(BJ26,-1)</f>
        <v>46326</v>
      </c>
      <c r="BL26" s="64" t="n">
        <v>15</v>
      </c>
      <c r="BM26" s="66"/>
    </row>
    <row r="27" customFormat="false" ht="12" hidden="true" customHeight="false" outlineLevel="0" collapsed="false">
      <c r="B27" s="28" t="n">
        <f aca="false">Override!K27</f>
        <v>46569</v>
      </c>
      <c r="C27" s="42" t="n">
        <f aca="false">VLOOKUP(B27,Calc!$AA$5:$AH$72,6)</f>
        <v>42.2521438598633</v>
      </c>
      <c r="D27" s="43" t="n">
        <f aca="false">VLOOKUP(B27,Calc!$AA$5:$AH$72,7)</f>
        <v>0.08</v>
      </c>
      <c r="E27" s="68" t="n">
        <f aca="false">C27</f>
        <v>42.2521438598633</v>
      </c>
      <c r="F27" s="45" t="n">
        <v>0.99</v>
      </c>
      <c r="G27" s="46" t="n">
        <f aca="false">Override!S27</f>
        <v>36994</v>
      </c>
      <c r="H27" s="47" t="n">
        <f aca="false">VLOOKUP(G27,'Power Curves'!$D$9:$G$261,3)</f>
        <v>40.25</v>
      </c>
      <c r="I27" s="48" t="n">
        <f aca="false">H27</f>
        <v>40.25</v>
      </c>
      <c r="K27" s="49" t="n">
        <f aca="false">Override!K27</f>
        <v>46569</v>
      </c>
      <c r="L27" s="50" t="n">
        <f aca="false">Override!M27</f>
        <v>0.08</v>
      </c>
      <c r="M27" s="89"/>
      <c r="N27" s="89"/>
      <c r="O27" s="90"/>
      <c r="P27" s="56"/>
      <c r="Q27" s="57"/>
      <c r="R27" s="55"/>
      <c r="AQ27" s="99"/>
      <c r="AR27" s="99"/>
      <c r="AS27" s="99"/>
      <c r="AU27" s="103" t="s">
        <v>80</v>
      </c>
      <c r="AV27" s="104"/>
      <c r="AX27" s="66"/>
      <c r="AY27" s="66"/>
      <c r="BJ27" s="81" t="n">
        <f aca="false">Calc!AA20</f>
        <v>46357</v>
      </c>
      <c r="BK27" s="81" t="n">
        <f aca="false">EOMONTH(BJ27,-1)</f>
        <v>46356</v>
      </c>
      <c r="BL27" s="64" t="n">
        <v>16</v>
      </c>
      <c r="BM27" s="66"/>
    </row>
    <row r="28" customFormat="false" ht="12" hidden="true" customHeight="false" outlineLevel="0" collapsed="false">
      <c r="B28" s="28" t="n">
        <f aca="false">Override!K28</f>
        <v>46600</v>
      </c>
      <c r="C28" s="105" t="n">
        <f aca="false">VLOOKUP(B28,Calc!$AA$5:$AH$72,6)</f>
        <v>42.2521438598633</v>
      </c>
      <c r="D28" s="106" t="n">
        <f aca="false">VLOOKUP(B28,Calc!$AA$5:$AH$72,7)</f>
        <v>0.08</v>
      </c>
      <c r="E28" s="68" t="n">
        <f aca="false">C28</f>
        <v>42.2521438598633</v>
      </c>
      <c r="F28" s="107" t="n">
        <v>0.99</v>
      </c>
      <c r="G28" s="108" t="n">
        <f aca="false">Override!S28</f>
        <v>36995</v>
      </c>
      <c r="H28" s="109" t="n">
        <f aca="false">VLOOKUP(G28,'Power Curves'!$D$9:$G$261,3)</f>
        <v>25</v>
      </c>
      <c r="I28" s="110" t="n">
        <f aca="false">H28</f>
        <v>25</v>
      </c>
      <c r="K28" s="111" t="n">
        <f aca="false">Override!K28</f>
        <v>46600</v>
      </c>
      <c r="L28" s="112" t="n">
        <f aca="false">Override!M28</f>
        <v>0.08</v>
      </c>
      <c r="M28" s="89"/>
      <c r="N28" s="89"/>
      <c r="O28" s="90"/>
      <c r="P28" s="56"/>
      <c r="Q28" s="57"/>
      <c r="R28" s="55"/>
      <c r="AQ28" s="99"/>
      <c r="AR28" s="99"/>
      <c r="AS28" s="99"/>
      <c r="AU28" s="113"/>
      <c r="AV28" s="114"/>
      <c r="AW28" s="66"/>
      <c r="AX28" s="66"/>
      <c r="AY28" s="66"/>
      <c r="BJ28" s="81" t="n">
        <f aca="false">Calc!AA21</f>
        <v>46388</v>
      </c>
      <c r="BK28" s="81" t="n">
        <f aca="false">EOMONTH(BJ28,-1)</f>
        <v>46387</v>
      </c>
      <c r="BL28" s="64" t="n">
        <v>17</v>
      </c>
      <c r="BM28" s="66"/>
    </row>
    <row r="29" customFormat="false" ht="12" hidden="true" customHeight="false" outlineLevel="0" collapsed="false">
      <c r="B29" s="28" t="n">
        <f aca="false">Override!K29</f>
        <v>46631</v>
      </c>
      <c r="C29" s="42" t="n">
        <f aca="false">VLOOKUP(B29,Calc!$AA$5:$AH$72,6)</f>
        <v>42.2521438598633</v>
      </c>
      <c r="D29" s="115" t="n">
        <f aca="false">VLOOKUP(B29,Calc!$AA$5:$AH$72,7)</f>
        <v>0.08</v>
      </c>
      <c r="E29" s="68" t="n">
        <f aca="false">C29</f>
        <v>42.2521438598633</v>
      </c>
      <c r="F29" s="45" t="n">
        <v>0.99</v>
      </c>
      <c r="G29" s="46" t="n">
        <f aca="false">Override!S29</f>
        <v>36996</v>
      </c>
      <c r="H29" s="47" t="n">
        <f aca="false">VLOOKUP(G29,'Power Curves'!$D$9:$G$261,3)</f>
        <v>25</v>
      </c>
      <c r="I29" s="48" t="n">
        <f aca="false">H29</f>
        <v>25</v>
      </c>
      <c r="K29" s="111" t="n">
        <f aca="false">Override!K29</f>
        <v>46631</v>
      </c>
      <c r="L29" s="112" t="n">
        <f aca="false">Override!M29</f>
        <v>0.08</v>
      </c>
      <c r="M29" s="89"/>
      <c r="N29" s="89"/>
      <c r="O29" s="90"/>
      <c r="P29" s="56"/>
      <c r="Q29" s="57"/>
      <c r="R29" s="55"/>
      <c r="AQ29" s="99"/>
      <c r="AR29" s="99"/>
      <c r="AS29" s="99"/>
      <c r="AU29" s="113"/>
      <c r="AV29" s="114"/>
      <c r="AW29" s="66"/>
      <c r="AX29" s="66"/>
      <c r="AY29" s="66"/>
      <c r="BJ29" s="81" t="n">
        <f aca="false">Calc!AA22</f>
        <v>46419</v>
      </c>
      <c r="BK29" s="81" t="n">
        <f aca="false">EOMONTH(BJ29,-1)</f>
        <v>46418</v>
      </c>
      <c r="BL29" s="64" t="n">
        <v>18</v>
      </c>
      <c r="BM29" s="66"/>
    </row>
    <row r="30" customFormat="false" ht="12" hidden="true" customHeight="false" outlineLevel="0" collapsed="false">
      <c r="B30" s="28" t="n">
        <f aca="false">Override!K30</f>
        <v>46661</v>
      </c>
      <c r="C30" s="42" t="n">
        <f aca="false">VLOOKUP(B30,Calc!$AA$5:$AH$72,6)</f>
        <v>42.2521438598633</v>
      </c>
      <c r="D30" s="115" t="n">
        <f aca="false">VLOOKUP(B30,Calc!$AA$5:$AH$72,7)</f>
        <v>0.08</v>
      </c>
      <c r="E30" s="68" t="n">
        <f aca="false">C30</f>
        <v>42.2521438598633</v>
      </c>
      <c r="F30" s="45" t="n">
        <v>0.99</v>
      </c>
      <c r="G30" s="46" t="n">
        <f aca="false">Override!S30</f>
        <v>36997</v>
      </c>
      <c r="H30" s="47" t="n">
        <f aca="false">VLOOKUP(G30,'Power Curves'!$D$9:$G$261,3)</f>
        <v>40.25</v>
      </c>
      <c r="I30" s="48" t="n">
        <f aca="false">H30</f>
        <v>40.25</v>
      </c>
      <c r="K30" s="111" t="n">
        <f aca="false">Override!K30</f>
        <v>46661</v>
      </c>
      <c r="L30" s="112" t="n">
        <f aca="false">Override!M30</f>
        <v>0.08</v>
      </c>
      <c r="M30" s="89"/>
      <c r="N30" s="89"/>
      <c r="O30" s="90"/>
      <c r="P30" s="56"/>
      <c r="Q30" s="57"/>
      <c r="R30" s="55"/>
      <c r="AQ30" s="99"/>
      <c r="AR30" s="99"/>
      <c r="AS30" s="99"/>
      <c r="AU30" s="113"/>
      <c r="AV30" s="114"/>
      <c r="AW30" s="66"/>
      <c r="AX30" s="66"/>
      <c r="AY30" s="66"/>
      <c r="BJ30" s="81" t="n">
        <f aca="false">Calc!AA23</f>
        <v>46447</v>
      </c>
      <c r="BK30" s="81" t="n">
        <f aca="false">EOMONTH(BJ30,-1)</f>
        <v>46446</v>
      </c>
      <c r="BL30" s="64" t="n">
        <v>19</v>
      </c>
      <c r="BM30" s="66"/>
    </row>
    <row r="31" customFormat="false" ht="12" hidden="true" customHeight="false" outlineLevel="0" collapsed="false">
      <c r="B31" s="28" t="n">
        <f aca="false">Override!K31</f>
        <v>46692</v>
      </c>
      <c r="C31" s="42" t="n">
        <f aca="false">VLOOKUP(B31,Calc!$AA$5:$AH$72,6)</f>
        <v>42.2521438598633</v>
      </c>
      <c r="D31" s="115" t="n">
        <f aca="false">VLOOKUP(B31,Calc!$AA$5:$AH$72,7)</f>
        <v>0.08</v>
      </c>
      <c r="E31" s="68" t="n">
        <f aca="false">C31</f>
        <v>42.2521438598633</v>
      </c>
      <c r="F31" s="45" t="n">
        <v>0.99</v>
      </c>
      <c r="G31" s="46" t="n">
        <f aca="false">Override!S31</f>
        <v>36998</v>
      </c>
      <c r="H31" s="47" t="n">
        <f aca="false">VLOOKUP(G31,'Power Curves'!$D$9:$G$261,3)</f>
        <v>40.25</v>
      </c>
      <c r="I31" s="48" t="n">
        <f aca="false">H31</f>
        <v>40.25</v>
      </c>
      <c r="K31" s="111" t="n">
        <f aca="false">Override!K31</f>
        <v>46692</v>
      </c>
      <c r="L31" s="112" t="n">
        <f aca="false">Override!M31</f>
        <v>0.08</v>
      </c>
      <c r="M31" s="89"/>
      <c r="N31" s="89"/>
      <c r="O31" s="90"/>
      <c r="P31" s="56"/>
      <c r="Q31" s="57"/>
      <c r="R31" s="55"/>
      <c r="AQ31" s="99"/>
      <c r="AR31" s="99"/>
      <c r="AS31" s="99"/>
      <c r="AU31" s="113"/>
      <c r="AV31" s="114"/>
      <c r="AW31" s="66"/>
      <c r="AX31" s="66"/>
      <c r="AY31" s="66"/>
      <c r="BJ31" s="81" t="n">
        <f aca="false">Calc!AA24</f>
        <v>46478</v>
      </c>
      <c r="BK31" s="81" t="n">
        <f aca="false">EOMONTH(BJ31,-1)</f>
        <v>46477</v>
      </c>
      <c r="BL31" s="64" t="n">
        <v>20</v>
      </c>
      <c r="BM31" s="66"/>
    </row>
    <row r="32" customFormat="false" ht="12" hidden="true" customHeight="false" outlineLevel="0" collapsed="false">
      <c r="B32" s="28" t="n">
        <f aca="false">Override!K32</f>
        <v>46722</v>
      </c>
      <c r="C32" s="42" t="n">
        <f aca="false">VLOOKUP(B32,Calc!$AA$5:$AH$72,6)</f>
        <v>42.2521438598633</v>
      </c>
      <c r="D32" s="115" t="n">
        <f aca="false">VLOOKUP(B32,Calc!$AA$5:$AH$72,7)</f>
        <v>0.08</v>
      </c>
      <c r="E32" s="68" t="n">
        <f aca="false">C32</f>
        <v>42.2521438598633</v>
      </c>
      <c r="F32" s="45" t="n">
        <v>0.99</v>
      </c>
      <c r="G32" s="46" t="n">
        <f aca="false">Override!S32</f>
        <v>36999</v>
      </c>
      <c r="H32" s="47" t="n">
        <f aca="false">VLOOKUP(G32,'Power Curves'!$D$9:$G$261,3)</f>
        <v>40.25</v>
      </c>
      <c r="I32" s="48" t="n">
        <f aca="false">H32</f>
        <v>40.25</v>
      </c>
      <c r="K32" s="111" t="n">
        <f aca="false">Override!K32</f>
        <v>46722</v>
      </c>
      <c r="L32" s="112" t="n">
        <f aca="false">Override!M32</f>
        <v>0.08</v>
      </c>
      <c r="M32" s="89"/>
      <c r="N32" s="89"/>
      <c r="O32" s="90"/>
      <c r="P32" s="56"/>
      <c r="Q32" s="57"/>
      <c r="R32" s="55"/>
      <c r="AQ32" s="99"/>
      <c r="AR32" s="99"/>
      <c r="AS32" s="99"/>
      <c r="AU32" s="113"/>
      <c r="AV32" s="114"/>
      <c r="AW32" s="66"/>
      <c r="AX32" s="66"/>
      <c r="AY32" s="66"/>
      <c r="BJ32" s="81" t="n">
        <f aca="false">Calc!AA25</f>
        <v>46508</v>
      </c>
      <c r="BK32" s="81" t="n">
        <f aca="false">EOMONTH(BJ32,-1)</f>
        <v>46507</v>
      </c>
      <c r="BL32" s="64" t="n">
        <v>21</v>
      </c>
      <c r="BM32" s="66"/>
    </row>
    <row r="33" customFormat="false" ht="12" hidden="true" customHeight="false" outlineLevel="0" collapsed="false">
      <c r="B33" s="28" t="n">
        <f aca="false">Override!K33</f>
        <v>46753</v>
      </c>
      <c r="C33" s="42" t="n">
        <f aca="false">VLOOKUP(B33,Calc!$AA$5:$AH$72,6)</f>
        <v>42.2521438598633</v>
      </c>
      <c r="D33" s="115" t="n">
        <f aca="false">VLOOKUP(B33,Calc!$AA$5:$AH$72,7)</f>
        <v>0.08</v>
      </c>
      <c r="E33" s="68" t="n">
        <f aca="false">C33</f>
        <v>42.2521438598633</v>
      </c>
      <c r="F33" s="45" t="n">
        <v>0.99</v>
      </c>
      <c r="G33" s="46" t="n">
        <f aca="false">Override!S33</f>
        <v>37000</v>
      </c>
      <c r="H33" s="47" t="n">
        <f aca="false">VLOOKUP(G33,'Power Curves'!$D$9:$G$261,3)</f>
        <v>40.25</v>
      </c>
      <c r="I33" s="48" t="n">
        <f aca="false">H33</f>
        <v>40.25</v>
      </c>
      <c r="K33" s="111" t="n">
        <f aca="false">Override!K33</f>
        <v>46753</v>
      </c>
      <c r="L33" s="112" t="n">
        <f aca="false">Override!M33</f>
        <v>0.08</v>
      </c>
      <c r="M33" s="89"/>
      <c r="N33" s="89"/>
      <c r="O33" s="90"/>
      <c r="P33" s="56"/>
      <c r="Q33" s="57"/>
      <c r="R33" s="55"/>
      <c r="AQ33" s="99"/>
      <c r="AR33" s="99"/>
      <c r="AS33" s="99"/>
      <c r="AU33" s="113"/>
      <c r="AV33" s="114"/>
      <c r="AW33" s="66"/>
      <c r="AX33" s="66"/>
      <c r="AY33" s="66"/>
      <c r="BJ33" s="81" t="n">
        <f aca="false">Calc!AA26</f>
        <v>46539</v>
      </c>
      <c r="BK33" s="81" t="n">
        <f aca="false">EOMONTH(BJ33,-1)</f>
        <v>46538</v>
      </c>
      <c r="BL33" s="64" t="n">
        <v>22</v>
      </c>
      <c r="BM33" s="66"/>
    </row>
    <row r="34" customFormat="false" ht="12" hidden="true" customHeight="false" outlineLevel="0" collapsed="false">
      <c r="B34" s="28" t="n">
        <f aca="false">Override!K34</f>
        <v>46784</v>
      </c>
      <c r="C34" s="42" t="n">
        <f aca="false">VLOOKUP(B34,Calc!$AA$5:$AH$72,6)</f>
        <v>42.2521438598633</v>
      </c>
      <c r="D34" s="115" t="n">
        <f aca="false">VLOOKUP(B34,Calc!$AA$5:$AH$72,7)</f>
        <v>0.08</v>
      </c>
      <c r="E34" s="68" t="n">
        <f aca="false">C34</f>
        <v>42.2521438598633</v>
      </c>
      <c r="F34" s="45" t="n">
        <v>0.99</v>
      </c>
      <c r="G34" s="46" t="n">
        <f aca="false">Override!S34</f>
        <v>37001</v>
      </c>
      <c r="H34" s="47" t="n">
        <f aca="false">VLOOKUP(G34,'Power Curves'!$D$9:$G$261,3)</f>
        <v>40.25</v>
      </c>
      <c r="I34" s="48" t="n">
        <f aca="false">H34</f>
        <v>40.25</v>
      </c>
      <c r="K34" s="111" t="n">
        <f aca="false">Override!K34</f>
        <v>46784</v>
      </c>
      <c r="L34" s="112" t="n">
        <f aca="false">Override!M34</f>
        <v>0.08</v>
      </c>
      <c r="M34" s="89"/>
      <c r="N34" s="89"/>
      <c r="O34" s="90"/>
      <c r="P34" s="56"/>
      <c r="Q34" s="57"/>
      <c r="R34" s="55"/>
      <c r="AQ34" s="99"/>
      <c r="AR34" s="99"/>
      <c r="AS34" s="99"/>
      <c r="AU34" s="113"/>
      <c r="AV34" s="114"/>
      <c r="AW34" s="66"/>
      <c r="AX34" s="66"/>
      <c r="AY34" s="66"/>
      <c r="BJ34" s="81" t="n">
        <f aca="false">Calc!AA27</f>
        <v>46569</v>
      </c>
      <c r="BK34" s="81" t="n">
        <f aca="false">EOMONTH(BJ34,-1)</f>
        <v>46568</v>
      </c>
      <c r="BL34" s="64" t="n">
        <v>23</v>
      </c>
      <c r="BM34" s="66"/>
    </row>
    <row r="35" customFormat="false" ht="12" hidden="true" customHeight="false" outlineLevel="0" collapsed="false">
      <c r="B35" s="28" t="n">
        <f aca="false">Override!K35</f>
        <v>46813</v>
      </c>
      <c r="C35" s="105" t="n">
        <f aca="false">VLOOKUP(B35,Calc!$AA$5:$AH$72,6)</f>
        <v>42.2521438598633</v>
      </c>
      <c r="D35" s="116" t="n">
        <f aca="false">VLOOKUP(B35,Calc!$AA$5:$AH$72,7)</f>
        <v>0.08</v>
      </c>
      <c r="E35" s="117" t="n">
        <f aca="false">C35</f>
        <v>42.2521438598633</v>
      </c>
      <c r="F35" s="107" t="n">
        <v>0.99</v>
      </c>
      <c r="G35" s="108" t="n">
        <f aca="false">Override!S35</f>
        <v>37002</v>
      </c>
      <c r="H35" s="109" t="n">
        <f aca="false">VLOOKUP(G35,'Power Curves'!$D$9:$G$261,3)</f>
        <v>25</v>
      </c>
      <c r="I35" s="110" t="n">
        <f aca="false">H35</f>
        <v>25</v>
      </c>
      <c r="K35" s="111" t="n">
        <f aca="false">Override!K35</f>
        <v>46813</v>
      </c>
      <c r="L35" s="112" t="n">
        <f aca="false">Override!M35</f>
        <v>0.08</v>
      </c>
      <c r="M35" s="89"/>
      <c r="N35" s="89"/>
      <c r="O35" s="90"/>
      <c r="P35" s="56"/>
      <c r="Q35" s="57"/>
      <c r="R35" s="55"/>
      <c r="AQ35" s="99"/>
      <c r="AR35" s="99"/>
      <c r="AS35" s="99"/>
      <c r="AU35" s="113"/>
      <c r="AV35" s="114"/>
      <c r="AW35" s="66"/>
      <c r="AX35" s="66"/>
      <c r="AY35" s="66"/>
      <c r="BJ35" s="81" t="n">
        <f aca="false">Calc!AA28</f>
        <v>46600</v>
      </c>
      <c r="BK35" s="81" t="n">
        <f aca="false">EOMONTH(BJ35,-1)</f>
        <v>46599</v>
      </c>
      <c r="BL35" s="64" t="n">
        <v>24</v>
      </c>
      <c r="BM35" s="66"/>
    </row>
    <row r="36" customFormat="false" ht="12" hidden="false" customHeight="false" outlineLevel="0" collapsed="false">
      <c r="B36" s="28" t="n">
        <f aca="false">Override!K36</f>
        <v>46844</v>
      </c>
      <c r="C36" s="118" t="n">
        <f aca="false">VLOOKUP(B36,Calc!$AA$5:$AH$72,6)</f>
        <v>42.2521438598633</v>
      </c>
      <c r="D36" s="119" t="n">
        <f aca="false">VLOOKUP(B36,Calc!$AA$5:$AH$72,7)</f>
        <v>0.08</v>
      </c>
      <c r="E36" s="120" t="n">
        <f aca="false">C36</f>
        <v>42.2521438598633</v>
      </c>
      <c r="F36" s="121" t="n">
        <v>0.99</v>
      </c>
      <c r="G36" s="122" t="n">
        <f aca="false">Override!S36</f>
        <v>37011</v>
      </c>
      <c r="H36" s="123" t="n">
        <f aca="false">VLOOKUP(G36,'Power Curves'!$D$9:$G$261,3)</f>
        <v>40.25</v>
      </c>
      <c r="I36" s="124" t="n">
        <f aca="false">H36</f>
        <v>40.25</v>
      </c>
      <c r="K36" s="125" t="n">
        <f aca="false">Override!K36</f>
        <v>46844</v>
      </c>
      <c r="L36" s="126" t="n">
        <f aca="false">Override!M36</f>
        <v>0.08</v>
      </c>
      <c r="M36" s="127"/>
      <c r="N36" s="127"/>
      <c r="O36" s="128"/>
      <c r="P36" s="129"/>
      <c r="Q36" s="130"/>
      <c r="R36" s="131"/>
      <c r="AQ36" s="99"/>
      <c r="AR36" s="99"/>
      <c r="AS36" s="99"/>
      <c r="AU36" s="113"/>
      <c r="AV36" s="114"/>
      <c r="AW36" s="66"/>
      <c r="AX36" s="66"/>
      <c r="AY36" s="66"/>
      <c r="BJ36" s="81" t="n">
        <f aca="false">Calc!AA29</f>
        <v>46631</v>
      </c>
      <c r="BK36" s="81" t="n">
        <f aca="false">EOMONTH(BJ36,-1)</f>
        <v>46630</v>
      </c>
      <c r="BL36" s="64" t="n">
        <v>25</v>
      </c>
      <c r="BM36" s="66"/>
    </row>
    <row r="37" customFormat="false" ht="17.25" hidden="false" customHeight="true" outlineLevel="0" collapsed="false">
      <c r="Q37" s="66"/>
      <c r="R37" s="66"/>
      <c r="S37" s="66"/>
      <c r="AQ37" s="99"/>
      <c r="AR37" s="99"/>
      <c r="AS37" s="99"/>
      <c r="AU37" s="113"/>
      <c r="AV37" s="114"/>
      <c r="AW37" s="66"/>
      <c r="AX37" s="66"/>
      <c r="AY37" s="66"/>
      <c r="BJ37" s="81" t="n">
        <f aca="false">Calc!AA30</f>
        <v>46661</v>
      </c>
      <c r="BK37" s="81" t="n">
        <f aca="false">EOMONTH(BJ37,-1)</f>
        <v>46660</v>
      </c>
      <c r="BL37" s="64" t="n">
        <v>26</v>
      </c>
      <c r="BM37" s="66"/>
    </row>
    <row r="38" customFormat="false" ht="17.25" hidden="false" customHeight="true" outlineLevel="0" collapsed="false">
      <c r="B38" s="132"/>
      <c r="C38" s="133"/>
      <c r="D38" s="133"/>
      <c r="E38" s="134" t="s">
        <v>81</v>
      </c>
      <c r="F38" s="135"/>
      <c r="G38" s="136"/>
      <c r="H38" s="137" t="s">
        <v>82</v>
      </c>
      <c r="I38" s="138"/>
      <c r="J38" s="139" t="n">
        <f aca="true">TODAY()</f>
        <v>45926</v>
      </c>
      <c r="K38" s="137" t="s">
        <v>83</v>
      </c>
      <c r="L38" s="140"/>
      <c r="M38" s="141"/>
      <c r="N38" s="136"/>
      <c r="O38" s="142" t="s">
        <v>84</v>
      </c>
      <c r="P38" s="143"/>
      <c r="Q38" s="66"/>
      <c r="R38" s="66"/>
      <c r="S38" s="66"/>
      <c r="AQ38" s="99"/>
      <c r="AR38" s="99"/>
      <c r="AS38" s="99"/>
      <c r="AU38" s="113"/>
      <c r="AV38" s="114"/>
      <c r="AW38" s="66"/>
      <c r="AX38" s="66"/>
      <c r="AY38" s="66"/>
      <c r="BJ38" s="81" t="n">
        <f aca="false">Calc!AA31</f>
        <v>46692</v>
      </c>
      <c r="BK38" s="81" t="n">
        <f aca="false">EOMONTH(BJ38,-1)</f>
        <v>46691</v>
      </c>
      <c r="BL38" s="64" t="n">
        <v>27</v>
      </c>
      <c r="BM38" s="66"/>
    </row>
    <row r="39" customFormat="false" ht="17.25" hidden="false" customHeight="true" outlineLevel="0" collapsed="false">
      <c r="B39" s="144" t="s">
        <v>85</v>
      </c>
      <c r="C39" s="145"/>
      <c r="D39" s="146"/>
      <c r="E39" s="147" t="s">
        <v>86</v>
      </c>
      <c r="F39" s="146"/>
      <c r="G39" s="145"/>
      <c r="H39" s="148" t="s">
        <v>87</v>
      </c>
      <c r="I39" s="149"/>
      <c r="J39" s="150" t="n">
        <v>36972</v>
      </c>
      <c r="K39" s="148" t="s">
        <v>88</v>
      </c>
      <c r="L39" s="145"/>
      <c r="M39" s="151"/>
      <c r="N39" s="145"/>
      <c r="O39" s="152" t="s">
        <v>15</v>
      </c>
      <c r="P39" s="153"/>
      <c r="Q39" s="66"/>
      <c r="R39" s="66"/>
      <c r="S39" s="66"/>
      <c r="AQ39" s="99"/>
      <c r="AR39" s="99"/>
      <c r="AS39" s="99"/>
      <c r="AU39" s="113"/>
      <c r="AV39" s="114"/>
      <c r="AW39" s="66"/>
      <c r="AX39" s="66"/>
      <c r="AY39" s="66"/>
      <c r="BJ39" s="81" t="n">
        <f aca="false">Calc!AA32</f>
        <v>46722</v>
      </c>
      <c r="BK39" s="81" t="n">
        <f aca="false">EOMONTH(BJ39,-1)</f>
        <v>46721</v>
      </c>
      <c r="BL39" s="64" t="n">
        <v>28</v>
      </c>
      <c r="BM39" s="66"/>
    </row>
    <row r="40" customFormat="false" ht="12" hidden="false" customHeight="false" outlineLevel="0" collapsed="false">
      <c r="A40" s="66"/>
      <c r="B40" s="154"/>
      <c r="C40" s="66"/>
      <c r="D40" s="66"/>
      <c r="E40" s="66"/>
      <c r="H40" s="1"/>
      <c r="I40" s="1"/>
      <c r="K40" s="155"/>
      <c r="P40" s="156"/>
      <c r="AQ40" s="99"/>
      <c r="AR40" s="99"/>
      <c r="AS40" s="99"/>
      <c r="AU40" s="113"/>
      <c r="AV40" s="114"/>
      <c r="AW40" s="66"/>
      <c r="AX40" s="66"/>
      <c r="AY40" s="66"/>
      <c r="BJ40" s="81" t="n">
        <f aca="false">Calc!AA33</f>
        <v>46753</v>
      </c>
      <c r="BK40" s="81" t="n">
        <f aca="false">EOMONTH(BJ40,-1)</f>
        <v>46752</v>
      </c>
      <c r="BL40" s="64" t="n">
        <v>29</v>
      </c>
      <c r="BM40" s="66"/>
    </row>
    <row r="41" customFormat="false" ht="13.5" hidden="false" customHeight="false" outlineLevel="0" collapsed="false">
      <c r="H41" s="1"/>
      <c r="I41" s="1"/>
      <c r="J41" s="1"/>
      <c r="K41" s="66"/>
      <c r="L41" s="157"/>
      <c r="M41" s="158" t="s">
        <v>26</v>
      </c>
      <c r="N41" s="158"/>
      <c r="O41" s="158" t="s">
        <v>89</v>
      </c>
      <c r="P41" s="158" t="s">
        <v>90</v>
      </c>
      <c r="Q41" s="158" t="s">
        <v>91</v>
      </c>
      <c r="R41" s="159" t="s">
        <v>92</v>
      </c>
      <c r="AQ41" s="99"/>
      <c r="AR41" s="99"/>
      <c r="AS41" s="99"/>
      <c r="AU41" s="113"/>
      <c r="AV41" s="114"/>
      <c r="AW41" s="66"/>
      <c r="AX41" s="66"/>
      <c r="AY41" s="66"/>
      <c r="BJ41" s="81" t="n">
        <f aca="false">Calc!AA34</f>
        <v>46784</v>
      </c>
      <c r="BK41" s="81" t="n">
        <f aca="false">EOMONTH(BJ41,-1)</f>
        <v>46783</v>
      </c>
      <c r="BL41" s="64" t="n">
        <v>30</v>
      </c>
      <c r="BM41" s="66"/>
    </row>
    <row r="42" customFormat="false" ht="13.5" hidden="false" customHeight="false" outlineLevel="0" collapsed="false">
      <c r="B42" s="160" t="s">
        <v>93</v>
      </c>
      <c r="C42" s="160"/>
      <c r="D42" s="160"/>
      <c r="E42" s="160"/>
      <c r="F42" s="160"/>
      <c r="G42" s="160"/>
      <c r="H42" s="1"/>
      <c r="I42" s="1"/>
      <c r="J42" s="1"/>
      <c r="K42" s="66"/>
      <c r="L42" s="161" t="s">
        <v>94</v>
      </c>
      <c r="M42" s="162" t="n">
        <f aca="false">SUM(O46:O57)</f>
        <v>47</v>
      </c>
      <c r="N42" s="162"/>
      <c r="O42" s="163" t="n">
        <f aca="false">SUM(Q46:Q57)</f>
        <v>0</v>
      </c>
      <c r="P42" s="163" t="n">
        <f aca="false">SUM(R46:R57)</f>
        <v>0</v>
      </c>
      <c r="Q42" s="164" t="n">
        <f aca="false">SUM(S46:S57)</f>
        <v>0</v>
      </c>
      <c r="R42" s="165" t="n">
        <f aca="false">SUM(T46:T57)</f>
        <v>0</v>
      </c>
      <c r="AQ42" s="99"/>
      <c r="AR42" s="99"/>
      <c r="AS42" s="99"/>
      <c r="AU42" s="113"/>
      <c r="AV42" s="114"/>
      <c r="AW42" s="66"/>
      <c r="AX42" s="66"/>
      <c r="AY42" s="66"/>
      <c r="BJ42" s="81" t="n">
        <f aca="false">Calc!AA35</f>
        <v>46813</v>
      </c>
      <c r="BK42" s="81" t="n">
        <f aca="false">EOMONTH(BJ42,-1)</f>
        <v>46812</v>
      </c>
      <c r="BL42" s="64" t="n">
        <v>31</v>
      </c>
      <c r="BM42" s="66"/>
    </row>
    <row r="43" customFormat="false" ht="12" hidden="false" customHeight="false" outlineLevel="0" collapsed="false">
      <c r="H43" s="1"/>
      <c r="I43" s="1"/>
      <c r="K43" s="155"/>
      <c r="L43" s="166"/>
      <c r="M43" s="167"/>
      <c r="N43" s="167"/>
      <c r="O43" s="156"/>
      <c r="P43" s="156"/>
      <c r="AQ43" s="99"/>
      <c r="AR43" s="99"/>
      <c r="AS43" s="99"/>
      <c r="AU43" s="113"/>
      <c r="AV43" s="114"/>
      <c r="AW43" s="66"/>
      <c r="AX43" s="66"/>
      <c r="AY43" s="66"/>
      <c r="BJ43" s="81" t="n">
        <f aca="false">Calc!AA36</f>
        <v>46844</v>
      </c>
      <c r="BK43" s="81" t="n">
        <f aca="false">EOMONTH(BJ43,-1)</f>
        <v>46843</v>
      </c>
      <c r="BL43" s="64" t="n">
        <v>32</v>
      </c>
      <c r="BM43" s="66"/>
    </row>
    <row r="44" customFormat="false" ht="11.25" hidden="false" customHeight="true" outlineLevel="0" collapsed="false">
      <c r="B44" s="168" t="s">
        <v>95</v>
      </c>
      <c r="C44" s="169" t="s">
        <v>96</v>
      </c>
      <c r="D44" s="170" t="s">
        <v>37</v>
      </c>
      <c r="E44" s="170"/>
      <c r="F44" s="170"/>
      <c r="G44" s="171" t="s">
        <v>97</v>
      </c>
      <c r="H44" s="169" t="s">
        <v>98</v>
      </c>
      <c r="I44" s="169" t="s">
        <v>99</v>
      </c>
      <c r="J44" s="169" t="s">
        <v>100</v>
      </c>
      <c r="K44" s="169" t="s">
        <v>101</v>
      </c>
      <c r="L44" s="171" t="s">
        <v>102</v>
      </c>
      <c r="M44" s="169" t="s">
        <v>103</v>
      </c>
      <c r="N44" s="169"/>
      <c r="O44" s="172" t="s">
        <v>26</v>
      </c>
      <c r="P44" s="169" t="s">
        <v>104</v>
      </c>
      <c r="Q44" s="173" t="s">
        <v>105</v>
      </c>
      <c r="R44" s="173"/>
      <c r="S44" s="173"/>
      <c r="T44" s="173"/>
      <c r="AQ44" s="99"/>
      <c r="AR44" s="99"/>
      <c r="AS44" s="99"/>
      <c r="AW44" s="66"/>
      <c r="AX44" s="66"/>
      <c r="BJ44" s="81" t="n">
        <f aca="false">Calc!AA37</f>
        <v>46874</v>
      </c>
      <c r="BK44" s="81" t="n">
        <f aca="false">EOMONTH(BJ44,-1)</f>
        <v>46873</v>
      </c>
      <c r="BL44" s="64" t="n">
        <v>33</v>
      </c>
    </row>
    <row r="45" customFormat="false" ht="11.25" hidden="false" customHeight="true" outlineLevel="0" collapsed="false">
      <c r="B45" s="168"/>
      <c r="C45" s="169"/>
      <c r="D45" s="174" t="s">
        <v>16</v>
      </c>
      <c r="E45" s="174" t="s">
        <v>106</v>
      </c>
      <c r="F45" s="175" t="s">
        <v>20</v>
      </c>
      <c r="G45" s="171"/>
      <c r="H45" s="169"/>
      <c r="I45" s="169"/>
      <c r="J45" s="169"/>
      <c r="K45" s="169"/>
      <c r="L45" s="171"/>
      <c r="M45" s="169"/>
      <c r="N45" s="169"/>
      <c r="O45" s="172"/>
      <c r="P45" s="169"/>
      <c r="Q45" s="176" t="s">
        <v>89</v>
      </c>
      <c r="R45" s="176" t="s">
        <v>90</v>
      </c>
      <c r="S45" s="176" t="s">
        <v>91</v>
      </c>
      <c r="T45" s="177" t="s">
        <v>92</v>
      </c>
      <c r="AQ45" s="99"/>
      <c r="AR45" s="99"/>
      <c r="AS45" s="99"/>
      <c r="BJ45" s="81" t="n">
        <f aca="false">Calc!AA38</f>
        <v>46905</v>
      </c>
      <c r="BK45" s="81" t="n">
        <f aca="false">EOMONTH(BJ45,-1)</f>
        <v>46904</v>
      </c>
      <c r="BL45" s="64" t="n">
        <v>34</v>
      </c>
    </row>
    <row r="46" customFormat="false" ht="17.25" hidden="false" customHeight="true" outlineLevel="0" collapsed="false">
      <c r="B46" s="178" t="n">
        <v>1</v>
      </c>
      <c r="C46" s="179" t="n">
        <v>0</v>
      </c>
      <c r="D46" s="180"/>
      <c r="E46" s="181"/>
      <c r="F46" s="182"/>
      <c r="G46" s="183"/>
      <c r="H46" s="179" t="n">
        <v>50</v>
      </c>
      <c r="I46" s="184" t="n">
        <v>40</v>
      </c>
      <c r="J46" s="185" t="e">
        <f aca="false">Calc!K6</f>
        <v>#VALUE!</v>
      </c>
      <c r="K46" s="186" t="str">
        <f aca="false">IF(AND(driver=1,BR12=1),P46,Calc!L6)</f>
        <v/>
      </c>
      <c r="L46" s="187" t="n">
        <v>8</v>
      </c>
      <c r="M46" s="188" t="n">
        <v>1.7</v>
      </c>
      <c r="N46" s="189"/>
      <c r="O46" s="190" t="n">
        <f aca="false">IF(AND(H46&lt;&gt;0,ISNUMBER(Calc!M6)),IF(driver=2,Calc!M6*IF(unit=1,1,IF(unit=2,H46,IF(peak_base=1,NETWORKDAYS(Calc!E6,Calc!F6)*H46*16,(Calc!F6-Calc!E6)*H46*24))),L46)*IF(B46=1,-1,1),"")</f>
        <v>-8</v>
      </c>
      <c r="P46" s="191" t="str">
        <f aca="false">IF(OR(driver=2,AND(driver=1,L46&lt;&gt;0)),IF(AND(H46&lt;&gt;0,ISNUMBER(Calc!N6)),Calc!N6,""),"")</f>
        <v/>
      </c>
      <c r="Q46" s="190" t="str">
        <f aca="false">IF(OR(driver=2,AND(driver=1,L46&lt;&gt;0)),IF(AND(H46&lt;&gt;0,ISNUMBER(Calc!O6)),Calc!O6*IF(B46=1,-1,1)*IF(unit=1,1,IF(unit=2,H46,IF(peak_base=1,NETWORKDAYS(Calc!E6,Calc!F6)*H46*16,(-Calc!E6+Calc!F6)*H46*24))),""),"")</f>
        <v/>
      </c>
      <c r="R46" s="190" t="str">
        <f aca="false">IF(OR(driver=2,AND(driver=1,L46&lt;&gt;0)),IF(AND(H46&lt;&gt;0,ISNUMBER(Calc!P6)),Calc!P6*IF(B46=1,-1,1)*IF(unit=1,1,IF(unit=2,H46,IF(peak_base=1,NETWORKDAYS(Calc!E6,Calc!F6)*H46*16,(-Calc!E6+Calc!F6)*H46*24))),""),"")</f>
        <v/>
      </c>
      <c r="S46" s="190" t="str">
        <f aca="false">IF(OR(driver=2,AND(driver=1,L46&lt;&gt;0)),IF(AND(H46&lt;&gt;0,ISNUMBER(Calc!Q6)),Calc!Q6*IF(B46=1,-1,1)*IF(unit=1,1,IF(peak_base=1,NETWORKDAYS(Calc!E6,Calc!F6)*H46*16,(-Calc!E6+Calc!F6)*H46*24))*0.1,""),"")</f>
        <v/>
      </c>
      <c r="T46" s="192" t="str">
        <f aca="false">IF(OR(driver=2,AND(driver=1,L46&lt;&gt;0)),IF(AND(H46&lt;&gt;0,ISNUMBER(Calc!R6)),Calc!R6*IF(B46=1,-1,1)*IF(unit=1,1,IF(peak_base=1,NETWORKDAYS(Calc!E6,Calc!F6)*H46*16,(-Calc!E6+Calc!F6)*H46*24))/365.25,""),"")</f>
        <v/>
      </c>
      <c r="AQ46" s="99"/>
      <c r="AR46" s="99"/>
      <c r="AS46" s="99"/>
      <c r="BJ46" s="81" t="n">
        <f aca="false">Calc!AA39</f>
        <v>46935</v>
      </c>
      <c r="BK46" s="81" t="n">
        <f aca="false">EOMONTH(BJ46,-1)</f>
        <v>46934</v>
      </c>
      <c r="BL46" s="64" t="n">
        <v>35</v>
      </c>
    </row>
    <row r="47" customFormat="false" ht="17.25" hidden="false" customHeight="true" outlineLevel="0" collapsed="false">
      <c r="B47" s="193" t="n">
        <v>0</v>
      </c>
      <c r="C47" s="194" t="n">
        <v>1</v>
      </c>
      <c r="D47" s="195"/>
      <c r="E47" s="196"/>
      <c r="F47" s="197"/>
      <c r="G47" s="198"/>
      <c r="H47" s="194" t="n">
        <v>50</v>
      </c>
      <c r="I47" s="199" t="n">
        <v>65.89</v>
      </c>
      <c r="J47" s="185" t="e">
        <f aca="false">Calc!K7</f>
        <v>#VALUE!</v>
      </c>
      <c r="K47" s="186" t="str">
        <f aca="false">IF(AND(driver=1,BR13=1),P47,Calc!L7)</f>
        <v/>
      </c>
      <c r="L47" s="200" t="n">
        <v>55</v>
      </c>
      <c r="M47" s="201" t="n">
        <v>2.14</v>
      </c>
      <c r="N47" s="202"/>
      <c r="O47" s="190" t="n">
        <f aca="false">IF(AND(H47&lt;&gt;0,ISNUMBER(Calc!M7)),IF(driver=2,Calc!M7*IF(unit=1,1,IF(unit=2,H47,IF(peak_base=1,NETWORKDAYS(Calc!E7,Calc!F7)*H47*16,(Calc!F7-Calc!E7)*H47*24))),L47)*IF(B47=1,-1,1),"")</f>
        <v>55</v>
      </c>
      <c r="P47" s="191" t="str">
        <f aca="false">IF(OR(driver=2,AND(driver=1,L47&lt;&gt;0)),IF(AND(H47&lt;&gt;0,ISNUMBER(Calc!N7)),Calc!N7,""),"")</f>
        <v/>
      </c>
      <c r="Q47" s="190" t="str">
        <f aca="false">IF(OR(driver=2,AND(driver=1,L47&lt;&gt;0)),IF(AND(H47&lt;&gt;0,ISNUMBER(Calc!O7)),Calc!O7*IF(B47=1,-1,1)*IF(unit=1,1,IF(unit=2,H47,IF(peak_base=1,NETWORKDAYS(Calc!E7,Calc!F7)*H47*16,(-Calc!E7+Calc!F7)*H47*24))),""),"")</f>
        <v/>
      </c>
      <c r="R47" s="190" t="str">
        <f aca="false">IF(OR(driver=2,AND(driver=1,L47&lt;&gt;0)),IF(AND(H47&lt;&gt;0,ISNUMBER(Calc!P7)),Calc!P7*IF(B47=1,-1,1)*IF(unit=1,1,IF(unit=2,H47,IF(peak_base=1,NETWORKDAYS(Calc!E7,Calc!F7)*H47*16,(-Calc!E7+Calc!F7)*H47*24))),""),"")</f>
        <v/>
      </c>
      <c r="S47" s="190" t="str">
        <f aca="false">IF(OR(driver=2,AND(driver=1,L47&lt;&gt;0)),IF(AND(H47&lt;&gt;0,ISNUMBER(Calc!Q7)),Calc!Q7*IF(B47=1,-1,1)*IF(unit=1,1,IF(peak_base=1,NETWORKDAYS(Calc!E7,Calc!F7)*H47*16,(-Calc!E7+Calc!F7)*H47*24))*0.1,""),"")</f>
        <v/>
      </c>
      <c r="T47" s="192" t="str">
        <f aca="false">IF(OR(driver=2,AND(driver=1,L47&lt;&gt;0)),IF(AND(H47&lt;&gt;0,ISNUMBER(Calc!R7)),Calc!R7*IF(B47=1,-1,1)*IF(unit=1,1,IF(peak_base=1,NETWORKDAYS(Calc!E7,Calc!F7)*H47*16,(-Calc!E7+Calc!F7)*H47*24))/365.25,""),"")</f>
        <v/>
      </c>
      <c r="AQ47" s="99"/>
      <c r="AR47" s="99"/>
      <c r="AS47" s="99"/>
      <c r="BJ47" s="81" t="n">
        <f aca="false">Calc!AA40</f>
        <v>46966</v>
      </c>
      <c r="BK47" s="81" t="n">
        <f aca="false">EOMONTH(BJ47,-1)</f>
        <v>46965</v>
      </c>
      <c r="BL47" s="64" t="n">
        <v>36</v>
      </c>
    </row>
    <row r="48" customFormat="false" ht="17.25" hidden="false" customHeight="true" outlineLevel="0" collapsed="false">
      <c r="B48" s="193" t="n">
        <v>0</v>
      </c>
      <c r="C48" s="194" t="n">
        <v>1</v>
      </c>
      <c r="D48" s="203"/>
      <c r="E48" s="204"/>
      <c r="F48" s="182"/>
      <c r="G48" s="205"/>
      <c r="H48" s="194" t="n">
        <v>50</v>
      </c>
      <c r="I48" s="199" t="n">
        <v>90</v>
      </c>
      <c r="J48" s="185" t="e">
        <f aca="false">Calc!K8</f>
        <v>#VALUE!</v>
      </c>
      <c r="K48" s="186" t="str">
        <f aca="false">IF(AND(driver=1,BR14=1),P48,Calc!L8)</f>
        <v/>
      </c>
      <c r="L48" s="206"/>
      <c r="M48" s="202"/>
      <c r="N48" s="202"/>
      <c r="O48" s="190" t="str">
        <f aca="false">IF(AND(H48&lt;&gt;0,ISNUMBER(Calc!M8)),IF(driver=2,Calc!M8*IF(unit=1,1,IF(unit=2,H48,IF(peak_base=1,NETWORKDAYS(Calc!E8,Calc!F8)*H48*16,(Calc!F8-Calc!E8)*H48*24))),L48)*IF(B48=1,-1,1),"")</f>
        <v/>
      </c>
      <c r="P48" s="191" t="str">
        <f aca="false">IF(OR(driver=2,AND(driver=1,L48&lt;&gt;0)),IF(AND(H48&lt;&gt;0,ISNUMBER(Calc!N8)),Calc!N8,""),"")</f>
        <v/>
      </c>
      <c r="Q48" s="190" t="str">
        <f aca="false">IF(OR(driver=2,AND(driver=1,L48&lt;&gt;0)),IF(AND(H48&lt;&gt;0,ISNUMBER(Calc!O8)),Calc!O8*IF(B48=1,-1,1)*IF(unit=1,1,IF(unit=2,H48,IF(peak_base=1,NETWORKDAYS(Calc!E8,Calc!F8)*H48*16,(-Calc!E8+Calc!F8)*H48*24))),""),"")</f>
        <v/>
      </c>
      <c r="R48" s="190" t="str">
        <f aca="false">IF(OR(driver=2,AND(driver=1,L48&lt;&gt;0)),IF(AND(H48&lt;&gt;0,ISNUMBER(Calc!P8)),Calc!P8*IF(B48=1,-1,1)*IF(unit=1,1,IF(unit=2,H48,IF(peak_base=1,NETWORKDAYS(Calc!E8,Calc!F8)*H48*16,(-Calc!E8+Calc!F8)*H48*24))),""),"")</f>
        <v/>
      </c>
      <c r="S48" s="190" t="str">
        <f aca="false">IF(OR(driver=2,AND(driver=1,L48&lt;&gt;0)),IF(AND(H48&lt;&gt;0,ISNUMBER(Calc!Q8)),Calc!Q8*IF(B48=1,-1,1)*IF(unit=1,1,IF(peak_base=1,NETWORKDAYS(Calc!E8,Calc!F8)*H48*16,(-Calc!E8+Calc!F8)*H48*24))*0.1,""),"")</f>
        <v/>
      </c>
      <c r="T48" s="192" t="str">
        <f aca="false">IF(OR(driver=2,AND(driver=1,L48&lt;&gt;0)),IF(AND(H48&lt;&gt;0,ISNUMBER(Calc!R8)),Calc!R8*IF(B48=1,-1,1)*IF(unit=1,1,IF(peak_base=1,NETWORKDAYS(Calc!E8,Calc!F8)*H48*16,(-Calc!E8+Calc!F8)*H48*24))/365.25,""),"")</f>
        <v/>
      </c>
      <c r="AQ48" s="99"/>
      <c r="AR48" s="99"/>
      <c r="AS48" s="99"/>
      <c r="BJ48" s="81" t="n">
        <f aca="false">Calc!AA41</f>
        <v>46997</v>
      </c>
      <c r="BK48" s="81" t="n">
        <f aca="false">EOMONTH(BJ48,-1)</f>
        <v>46996</v>
      </c>
      <c r="BL48" s="64" t="n">
        <v>37</v>
      </c>
    </row>
    <row r="49" customFormat="false" ht="17.25" hidden="false" customHeight="true" outlineLevel="0" collapsed="false">
      <c r="B49" s="193" t="n">
        <v>0</v>
      </c>
      <c r="C49" s="194" t="n">
        <v>1</v>
      </c>
      <c r="D49" s="203"/>
      <c r="E49" s="204"/>
      <c r="F49" s="197"/>
      <c r="G49" s="205"/>
      <c r="H49" s="194" t="n">
        <v>50</v>
      </c>
      <c r="I49" s="199" t="n">
        <v>90</v>
      </c>
      <c r="J49" s="185" t="e">
        <f aca="false">Calc!K9</f>
        <v>#VALUE!</v>
      </c>
      <c r="K49" s="186" t="str">
        <f aca="false">IF(AND(driver=1,BR15=1),P49,Calc!L9)</f>
        <v/>
      </c>
      <c r="L49" s="206"/>
      <c r="M49" s="202"/>
      <c r="N49" s="202"/>
      <c r="O49" s="190" t="str">
        <f aca="false">IF(AND(H49&lt;&gt;0,ISNUMBER(Calc!M9)),IF(driver=2,Calc!M9*IF(unit=1,1,IF(unit=2,H49,IF(peak_base=1,NETWORKDAYS(Calc!E9,Calc!F9)*H49*16,(Calc!F9-Calc!E9)*H49*24))),L49)*IF(B49=1,-1,1),"")</f>
        <v/>
      </c>
      <c r="P49" s="191" t="str">
        <f aca="false">IF(OR(driver=2,AND(driver=1,L49&lt;&gt;0)),IF(AND(H49&lt;&gt;0,ISNUMBER(Calc!N9)),Calc!N9,""),"")</f>
        <v/>
      </c>
      <c r="Q49" s="190" t="str">
        <f aca="false">IF(OR(driver=2,AND(driver=1,L49&lt;&gt;0)),IF(AND(H49&lt;&gt;0,ISNUMBER(Calc!O9)),Calc!O9*IF(B49=1,-1,1)*IF(unit=1,1,IF(unit=2,H49,IF(peak_base=1,NETWORKDAYS(Calc!E9,Calc!F9)*H49*16,(-Calc!E9+Calc!F9)*H49*24))),""),"")</f>
        <v/>
      </c>
      <c r="R49" s="190" t="str">
        <f aca="false">IF(OR(driver=2,AND(driver=1,L49&lt;&gt;0)),IF(AND(H49&lt;&gt;0,ISNUMBER(Calc!P9)),Calc!P9*IF(B49=1,-1,1)*IF(unit=1,1,IF(unit=2,H49,IF(peak_base=1,NETWORKDAYS(Calc!E9,Calc!F9)*H49*16,(-Calc!E9+Calc!F9)*H49*24))),""),"")</f>
        <v/>
      </c>
      <c r="S49" s="190" t="str">
        <f aca="false">IF(OR(driver=2,AND(driver=1,L49&lt;&gt;0)),IF(AND(H49&lt;&gt;0,ISNUMBER(Calc!Q9)),Calc!Q9*IF(B49=1,-1,1)*IF(unit=1,1,IF(peak_base=1,NETWORKDAYS(Calc!E9,Calc!F9)*H49*16,(-Calc!E9+Calc!F9)*H49*24))*0.1,""),"")</f>
        <v/>
      </c>
      <c r="T49" s="192" t="str">
        <f aca="false">IF(OR(driver=2,AND(driver=1,L49&lt;&gt;0)),IF(AND(H49&lt;&gt;0,ISNUMBER(Calc!R9)),Calc!R9*IF(B49=1,-1,1)*IF(unit=1,1,IF(peak_base=1,NETWORKDAYS(Calc!E9,Calc!F9)*H49*16,(-Calc!E9+Calc!F9)*H49*24))/365.25,""),"")</f>
        <v/>
      </c>
      <c r="AQ49" s="66"/>
      <c r="AR49" s="66"/>
      <c r="AS49" s="66"/>
      <c r="BJ49" s="81" t="n">
        <f aca="false">Calc!AA42</f>
        <v>47027</v>
      </c>
      <c r="BK49" s="81" t="n">
        <f aca="false">EOMONTH(BJ49,-1)</f>
        <v>47026</v>
      </c>
      <c r="BL49" s="64" t="n">
        <v>38</v>
      </c>
    </row>
    <row r="50" customFormat="false" ht="17.25" hidden="false" customHeight="true" outlineLevel="0" collapsed="false">
      <c r="B50" s="193" t="n">
        <v>0</v>
      </c>
      <c r="C50" s="194" t="n">
        <v>1</v>
      </c>
      <c r="D50" s="203"/>
      <c r="E50" s="204"/>
      <c r="F50" s="182"/>
      <c r="G50" s="205"/>
      <c r="H50" s="194" t="n">
        <v>50</v>
      </c>
      <c r="I50" s="199" t="n">
        <v>75</v>
      </c>
      <c r="J50" s="185" t="e">
        <f aca="false">Calc!K10</f>
        <v>#VALUE!</v>
      </c>
      <c r="K50" s="186" t="e">
        <f aca="false">IF(AND(driver=1,BR16=1),P50,Calc!L10)</f>
        <v>#VALUE!</v>
      </c>
      <c r="L50" s="206"/>
      <c r="M50" s="202"/>
      <c r="N50" s="202"/>
      <c r="O50" s="190" t="str">
        <f aca="false">IF(AND(H50&lt;&gt;0,ISNUMBER(Calc!M10)),IF(driver=2,Calc!M10*IF(unit=1,1,IF(unit=2,H50,IF(peak_base=1,NETWORKDAYS(Calc!E10,Calc!F10)*H50*16,(Calc!F10-Calc!E10)*H50*24))),L50)*IF(B50=1,-1,1),"")</f>
        <v/>
      </c>
      <c r="P50" s="191" t="str">
        <f aca="false">IF(OR(driver=2,AND(driver=1,L50&lt;&gt;0)),IF(AND(H50&lt;&gt;0,ISNUMBER(Calc!N10)),Calc!N10,""),"")</f>
        <v/>
      </c>
      <c r="Q50" s="190" t="str">
        <f aca="false">IF(OR(driver=2,AND(driver=1,L50&lt;&gt;0)),IF(AND(H50&lt;&gt;0,ISNUMBER(Calc!O10)),Calc!O10*IF(B50=1,-1,1)*IF(unit=1,1,IF(unit=2,H50,IF(peak_base=1,NETWORKDAYS(Calc!E10,Calc!F10)*H50*16,(-Calc!E10+Calc!F10)*H50*24))),""),"")</f>
        <v/>
      </c>
      <c r="R50" s="190" t="str">
        <f aca="false">IF(OR(driver=2,AND(driver=1,L50&lt;&gt;0)),IF(AND(H50&lt;&gt;0,ISNUMBER(Calc!P10)),Calc!P10*IF(B50=1,-1,1)*IF(unit=1,1,IF(unit=2,H50,IF(peak_base=1,NETWORKDAYS(Calc!E10,Calc!F10)*H50*16,(-Calc!E10+Calc!F10)*H50*24))),""),"")</f>
        <v/>
      </c>
      <c r="S50" s="190" t="str">
        <f aca="false">IF(OR(driver=2,AND(driver=1,L50&lt;&gt;0)),IF(AND(H50&lt;&gt;0,ISNUMBER(Calc!Q10)),Calc!Q10*IF(B50=1,-1,1)*IF(unit=1,1,IF(peak_base=1,NETWORKDAYS(Calc!E10,Calc!F10)*H50*16,(-Calc!E10+Calc!F10)*H50*24))*0.1,""),"")</f>
        <v/>
      </c>
      <c r="T50" s="192" t="str">
        <f aca="false">IF(OR(driver=2,AND(driver=1,L50&lt;&gt;0)),IF(AND(H50&lt;&gt;0,ISNUMBER(Calc!R10)),Calc!R10*IF(B50=1,-1,1)*IF(unit=1,1,IF(peak_base=1,NETWORKDAYS(Calc!E10,Calc!F10)*H50*16,(-Calc!E10+Calc!F10)*H50*24))/365.25,""),"")</f>
        <v/>
      </c>
      <c r="AQ50" s="66"/>
      <c r="AR50" s="66"/>
      <c r="AS50" s="66"/>
      <c r="BJ50" s="81" t="n">
        <f aca="false">Calc!AA43</f>
        <v>47058</v>
      </c>
      <c r="BK50" s="81" t="n">
        <f aca="false">EOMONTH(BJ50,-1)</f>
        <v>47057</v>
      </c>
      <c r="BL50" s="64" t="n">
        <v>39</v>
      </c>
    </row>
    <row r="51" customFormat="false" ht="17.25" hidden="false" customHeight="true" outlineLevel="0" collapsed="false">
      <c r="B51" s="193" t="n">
        <v>0</v>
      </c>
      <c r="C51" s="194" t="n">
        <v>1</v>
      </c>
      <c r="D51" s="207"/>
      <c r="E51" s="208"/>
      <c r="F51" s="197"/>
      <c r="G51" s="209"/>
      <c r="H51" s="194" t="n">
        <v>50</v>
      </c>
      <c r="I51" s="199" t="n">
        <v>65.89</v>
      </c>
      <c r="J51" s="185" t="e">
        <f aca="false">Calc!K11</f>
        <v>#VALUE!</v>
      </c>
      <c r="K51" s="186" t="e">
        <f aca="false">IF(AND(driver=1,BR17=1),P51,Calc!L11)</f>
        <v>#VALUE!</v>
      </c>
      <c r="L51" s="206"/>
      <c r="M51" s="202"/>
      <c r="N51" s="202"/>
      <c r="O51" s="190" t="str">
        <f aca="false">IF(AND(H51&lt;&gt;0,ISNUMBER(Calc!M11)),IF(driver=2,Calc!M11*IF(unit=1,1,IF(unit=2,H51,IF(peak_base=1,NETWORKDAYS(Calc!E11,Calc!F11)*H51*16,(Calc!F11-Calc!E11)*H51*24))),L51)*IF(B51=1,-1,1),"")</f>
        <v/>
      </c>
      <c r="P51" s="191" t="str">
        <f aca="false">IF(OR(driver=2,AND(driver=1,L51&lt;&gt;0)),IF(AND(H51&lt;&gt;0,ISNUMBER(Calc!N11)),Calc!N11,""),"")</f>
        <v/>
      </c>
      <c r="Q51" s="190" t="str">
        <f aca="false">IF(OR(driver=2,AND(driver=1,L51&lt;&gt;0)),IF(AND(H51&lt;&gt;0,ISNUMBER(Calc!O11)),Calc!O11*IF(B51=1,-1,1)*IF(unit=1,1,IF(unit=2,H51,IF(peak_base=1,NETWORKDAYS(Calc!E11,Calc!F11)*H51*16,(-Calc!E11+Calc!F11)*H51*24))),""),"")</f>
        <v/>
      </c>
      <c r="R51" s="190" t="str">
        <f aca="false">IF(OR(driver=2,AND(driver=1,L51&lt;&gt;0)),IF(AND(H51&lt;&gt;0,ISNUMBER(Calc!P11)),Calc!P11*IF(B51=1,-1,1)*IF(unit=1,1,IF(unit=2,H51,IF(peak_base=1,NETWORKDAYS(Calc!E11,Calc!F11)*H51*16,(-Calc!E11+Calc!F11)*H51*24))),""),"")</f>
        <v/>
      </c>
      <c r="S51" s="190" t="str">
        <f aca="false">IF(OR(driver=2,AND(driver=1,L51&lt;&gt;0)),IF(AND(H51&lt;&gt;0,ISNUMBER(Calc!Q11)),Calc!Q11*IF(B51=1,-1,1)*IF(unit=1,1,IF(peak_base=1,NETWORKDAYS(Calc!E11,Calc!F11)*H51*16,(-Calc!E11+Calc!F11)*H51*24))*0.1,""),"")</f>
        <v/>
      </c>
      <c r="T51" s="192" t="str">
        <f aca="false">IF(OR(driver=2,AND(driver=1,L51&lt;&gt;0)),IF(AND(H51&lt;&gt;0,ISNUMBER(Calc!R11)),Calc!R11*IF(B51=1,-1,1)*IF(unit=1,1,IF(peak_base=1,NETWORKDAYS(Calc!E11,Calc!F11)*H51*16,(-Calc!E11+Calc!F11)*H51*24))/365.25,""),"")</f>
        <v/>
      </c>
      <c r="AQ51" s="99"/>
      <c r="AR51" s="99"/>
      <c r="AS51" s="99"/>
      <c r="BJ51" s="81" t="n">
        <f aca="false">Calc!AA44</f>
        <v>47088</v>
      </c>
      <c r="BK51" s="81" t="n">
        <f aca="false">EOMONTH(BJ51,-1)</f>
        <v>47087</v>
      </c>
      <c r="BL51" s="64" t="n">
        <v>40</v>
      </c>
    </row>
    <row r="52" customFormat="false" ht="18" hidden="false" customHeight="true" outlineLevel="0" collapsed="false">
      <c r="B52" s="193" t="n">
        <v>0</v>
      </c>
      <c r="C52" s="194" t="n">
        <v>1</v>
      </c>
      <c r="D52" s="65"/>
      <c r="E52" s="65"/>
      <c r="F52" s="65"/>
      <c r="G52" s="65"/>
      <c r="H52" s="210" t="n">
        <v>50</v>
      </c>
      <c r="I52" s="211" t="n">
        <v>65.89</v>
      </c>
      <c r="J52" s="185" t="e">
        <f aca="false">Calc!K12</f>
        <v>#VALUE!</v>
      </c>
      <c r="K52" s="186" t="e">
        <f aca="false">IF(AND(driver=1,BR18=1),P52,Calc!L12)</f>
        <v>#VALUE!</v>
      </c>
      <c r="L52" s="212"/>
      <c r="M52" s="213"/>
      <c r="N52" s="214"/>
      <c r="O52" s="190" t="str">
        <f aca="false">IF(AND(H52&lt;&gt;0,ISNUMBER(Calc!M12)),IF(driver=2,Calc!M12*IF(unit=1,1,IF(unit=2,H52,IF(peak_base=1,NETWORKDAYS(Calc!E12,Calc!F12)*H52*16,(Calc!F12-Calc!E12)*H52*24))),L52)*IF(B52=1,-1,1),"")</f>
        <v/>
      </c>
      <c r="P52" s="191" t="str">
        <f aca="false">IF(OR(driver=2,AND(driver=1,L52&lt;&gt;0)),IF(AND(H52&lt;&gt;0,ISNUMBER(Calc!N12)),Calc!N12,""),"")</f>
        <v/>
      </c>
      <c r="Q52" s="190" t="str">
        <f aca="false">IF(OR(driver=2,AND(driver=1,L52&lt;&gt;0)),IF(AND(H52&lt;&gt;0,ISNUMBER(Calc!O12)),Calc!O12*IF(B52=1,-1,1)*IF(unit=1,1,IF(unit=2,H52,IF(peak_base=1,NETWORKDAYS(Calc!E12,Calc!F12)*H52*16,(-Calc!E12+Calc!F12)*H52*24))),""),"")</f>
        <v/>
      </c>
      <c r="R52" s="190" t="str">
        <f aca="false">IF(OR(driver=2,AND(driver=1,L52&lt;&gt;0)),IF(AND(H52&lt;&gt;0,ISNUMBER(Calc!P12)),Calc!P12*IF(B52=1,-1,1)*IF(unit=1,1,IF(unit=2,H52,IF(peak_base=1,NETWORKDAYS(Calc!E12,Calc!F12)*H52*16,(-Calc!E12+Calc!F12)*H52*24))),""),"")</f>
        <v/>
      </c>
      <c r="S52" s="190" t="str">
        <f aca="false">IF(OR(driver=2,AND(driver=1,L52&lt;&gt;0)),IF(AND(H52&lt;&gt;0,ISNUMBER(Calc!Q12)),Calc!Q12*IF(B52=1,-1,1)*IF(unit=1,1,IF(peak_base=1,NETWORKDAYS(Calc!E12,Calc!F12)*H52*16,(-Calc!E12+Calc!F12)*H52*24))*0.1,""),"")</f>
        <v/>
      </c>
      <c r="T52" s="192" t="str">
        <f aca="false">IF(OR(driver=2,AND(driver=1,L52&lt;&gt;0)),IF(AND(H52&lt;&gt;0,ISNUMBER(Calc!R12)),Calc!R12*IF(B52=1,-1,1)*IF(unit=1,1,IF(peak_base=1,NETWORKDAYS(Calc!E12,Calc!F12)*H52*16,(-Calc!E12+Calc!F12)*H52*24))/365.25,""),"")</f>
        <v/>
      </c>
      <c r="AQ52" s="99"/>
      <c r="AR52" s="99"/>
      <c r="AS52" s="99"/>
      <c r="BJ52" s="81" t="n">
        <f aca="false">Calc!AA45</f>
        <v>47119</v>
      </c>
      <c r="BK52" s="81" t="n">
        <f aca="false">EOMONTH(BJ52,-1)</f>
        <v>47118</v>
      </c>
      <c r="BL52" s="64" t="n">
        <v>41</v>
      </c>
      <c r="BM52" s="66"/>
    </row>
    <row r="53" customFormat="false" ht="18" hidden="false" customHeight="true" outlineLevel="0" collapsed="false">
      <c r="B53" s="193" t="n">
        <v>0</v>
      </c>
      <c r="C53" s="194" t="n">
        <v>1</v>
      </c>
      <c r="D53" s="65"/>
      <c r="E53" s="65"/>
      <c r="F53" s="65"/>
      <c r="G53" s="65"/>
      <c r="H53" s="210" t="n">
        <v>50</v>
      </c>
      <c r="I53" s="211" t="n">
        <v>65.89</v>
      </c>
      <c r="J53" s="185" t="e">
        <f aca="false">Calc!K13</f>
        <v>#VALUE!</v>
      </c>
      <c r="K53" s="186" t="e">
        <f aca="false">IF(AND(driver=1,BR19=1),P53,Calc!L13)</f>
        <v>#VALUE!</v>
      </c>
      <c r="L53" s="215"/>
      <c r="M53" s="206"/>
      <c r="N53" s="216"/>
      <c r="O53" s="190" t="str">
        <f aca="false">IF(AND(H53&lt;&gt;0,ISNUMBER(Calc!M13)),IF(driver=2,Calc!M13*IF(unit=1,1,IF(unit=2,H53,IF(peak_base=1,NETWORKDAYS(Calc!E13,Calc!F13)*H53*16,(Calc!F13-Calc!E13)*H53*24))),L53)*IF(B53=1,-1,1),"")</f>
        <v/>
      </c>
      <c r="P53" s="191" t="str">
        <f aca="false">IF(OR(driver=2,AND(driver=1,L53&lt;&gt;0)),IF(AND(H53&lt;&gt;0,ISNUMBER(Calc!N13)),Calc!N13,""),"")</f>
        <v/>
      </c>
      <c r="Q53" s="190" t="str">
        <f aca="false">IF(OR(driver=2,AND(driver=1,L53&lt;&gt;0)),IF(AND(H53&lt;&gt;0,ISNUMBER(Calc!O13)),Calc!O13*IF(B53=1,-1,1)*IF(unit=1,1,IF(unit=2,H53,IF(peak_base=1,NETWORKDAYS(Calc!E13,Calc!F13)*H53*16,(-Calc!E13+Calc!F13)*H53*24))),""),"")</f>
        <v/>
      </c>
      <c r="R53" s="190" t="str">
        <f aca="false">IF(OR(driver=2,AND(driver=1,L53&lt;&gt;0)),IF(AND(H53&lt;&gt;0,ISNUMBER(Calc!P13)),Calc!P13*IF(B53=1,-1,1)*IF(unit=1,1,IF(unit=2,H53,IF(peak_base=1,NETWORKDAYS(Calc!E13,Calc!F13)*H53*16,(-Calc!E13+Calc!F13)*H53*24))),""),"")</f>
        <v/>
      </c>
      <c r="S53" s="190" t="str">
        <f aca="false">IF(OR(driver=2,AND(driver=1,L53&lt;&gt;0)),IF(AND(H53&lt;&gt;0,ISNUMBER(Calc!Q13)),Calc!Q13*IF(B53=1,-1,1)*IF(unit=1,1,IF(peak_base=1,NETWORKDAYS(Calc!E13,Calc!F13)*H53*16,(-Calc!E13+Calc!F13)*H53*24))*0.1,""),"")</f>
        <v/>
      </c>
      <c r="T53" s="192" t="str">
        <f aca="false">IF(OR(driver=2,AND(driver=1,L53&lt;&gt;0)),IF(AND(H53&lt;&gt;0,ISNUMBER(Calc!R13)),Calc!R13*IF(B53=1,-1,1)*IF(unit=1,1,IF(peak_base=1,NETWORKDAYS(Calc!E13,Calc!F13)*H53*16,(-Calc!E13+Calc!F13)*H53*24))/365.25,""),"")</f>
        <v/>
      </c>
      <c r="AQ53" s="66"/>
      <c r="AR53" s="66"/>
      <c r="AS53" s="66"/>
      <c r="BJ53" s="81" t="n">
        <f aca="false">Calc!AA46</f>
        <v>47150</v>
      </c>
      <c r="BK53" s="81" t="n">
        <f aca="false">EOMONTH(BJ53,-1)</f>
        <v>47149</v>
      </c>
      <c r="BL53" s="64" t="n">
        <v>42</v>
      </c>
      <c r="BM53" s="66"/>
    </row>
    <row r="54" customFormat="false" ht="18" hidden="false" customHeight="true" outlineLevel="0" collapsed="false">
      <c r="B54" s="193" t="n">
        <v>0</v>
      </c>
      <c r="C54" s="194" t="n">
        <v>1</v>
      </c>
      <c r="D54" s="65"/>
      <c r="E54" s="65"/>
      <c r="F54" s="65"/>
      <c r="G54" s="65"/>
      <c r="H54" s="210" t="n">
        <v>50</v>
      </c>
      <c r="I54" s="211" t="n">
        <v>65.89</v>
      </c>
      <c r="J54" s="185" t="e">
        <f aca="false">Calc!K14</f>
        <v>#VALUE!</v>
      </c>
      <c r="K54" s="186" t="e">
        <f aca="false">IF(AND(driver=1,BR20=1),P54,Calc!L14)</f>
        <v>#VALUE!</v>
      </c>
      <c r="L54" s="215"/>
      <c r="M54" s="206"/>
      <c r="N54" s="216"/>
      <c r="O54" s="190" t="str">
        <f aca="false">IF(AND(H54&lt;&gt;0,ISNUMBER(Calc!M14)),IF(driver=2,Calc!M14*IF(unit=1,1,IF(unit=2,H54,IF(peak_base=1,NETWORKDAYS(Calc!E14,Calc!F14)*H54*16,(Calc!F14-Calc!E14)*H54*24))),L54)*IF(B54=1,-1,1),"")</f>
        <v/>
      </c>
      <c r="P54" s="191" t="str">
        <f aca="false">IF(OR(driver=2,AND(driver=1,L54&lt;&gt;0)),IF(AND(H54&lt;&gt;0,ISNUMBER(Calc!N14)),Calc!N14,""),"")</f>
        <v/>
      </c>
      <c r="Q54" s="190" t="str">
        <f aca="false">IF(OR(driver=2,AND(driver=1,L54&lt;&gt;0)),IF(AND(H54&lt;&gt;0,ISNUMBER(Calc!O14)),Calc!O14*IF(B54=1,-1,1)*IF(unit=1,1,IF(unit=2,H54,IF(peak_base=1,NETWORKDAYS(Calc!E14,Calc!F14)*H54*16,(-Calc!E14+Calc!F14)*H54*24))),""),"")</f>
        <v/>
      </c>
      <c r="R54" s="190" t="str">
        <f aca="false">IF(OR(driver=2,AND(driver=1,L54&lt;&gt;0)),IF(AND(H54&lt;&gt;0,ISNUMBER(Calc!P14)),Calc!P14*IF(B54=1,-1,1)*IF(unit=1,1,IF(unit=2,H54,IF(peak_base=1,NETWORKDAYS(Calc!E14,Calc!F14)*H54*16,(-Calc!E14+Calc!F14)*H54*24))),""),"")</f>
        <v/>
      </c>
      <c r="S54" s="190" t="str">
        <f aca="false">IF(OR(driver=2,AND(driver=1,L54&lt;&gt;0)),IF(AND(H54&lt;&gt;0,ISNUMBER(Calc!Q14)),Calc!Q14*IF(B54=1,-1,1)*IF(unit=1,1,IF(peak_base=1,NETWORKDAYS(Calc!E14,Calc!F14)*H54*16,(-Calc!E14+Calc!F14)*H54*24))*0.1,""),"")</f>
        <v/>
      </c>
      <c r="T54" s="192" t="str">
        <f aca="false">IF(OR(driver=2,AND(driver=1,L54&lt;&gt;0)),IF(AND(H54&lt;&gt;0,ISNUMBER(Calc!R14)),Calc!R14*IF(B54=1,-1,1)*IF(unit=1,1,IF(peak_base=1,NETWORKDAYS(Calc!E14,Calc!F14)*H54*16,(-Calc!E14+Calc!F14)*H54*24))/365.25,""),"")</f>
        <v/>
      </c>
      <c r="AQ54" s="99"/>
      <c r="AR54" s="99"/>
      <c r="AS54" s="99"/>
      <c r="BJ54" s="81" t="n">
        <f aca="false">Calc!AA47</f>
        <v>47178</v>
      </c>
      <c r="BK54" s="81" t="n">
        <f aca="false">EOMONTH(BJ54,-1)</f>
        <v>47177</v>
      </c>
      <c r="BL54" s="64" t="n">
        <v>43</v>
      </c>
      <c r="BM54" s="66"/>
    </row>
    <row r="55" customFormat="false" ht="18" hidden="false" customHeight="true" outlineLevel="0" collapsed="false">
      <c r="B55" s="193" t="n">
        <v>0</v>
      </c>
      <c r="C55" s="194" t="n">
        <v>1</v>
      </c>
      <c r="D55" s="65"/>
      <c r="E55" s="65"/>
      <c r="F55" s="65"/>
      <c r="G55" s="65"/>
      <c r="H55" s="210" t="n">
        <v>50</v>
      </c>
      <c r="I55" s="211" t="n">
        <v>65.89</v>
      </c>
      <c r="J55" s="185" t="e">
        <f aca="false">Calc!K15</f>
        <v>#VALUE!</v>
      </c>
      <c r="K55" s="186" t="e">
        <f aca="false">IF(AND(driver=1,BR21=1),P55,Calc!L15)</f>
        <v>#VALUE!</v>
      </c>
      <c r="L55" s="215"/>
      <c r="M55" s="206"/>
      <c r="N55" s="216"/>
      <c r="O55" s="190" t="str">
        <f aca="false">IF(AND(H55&lt;&gt;0,ISNUMBER(Calc!M15)),IF(driver=2,Calc!M15*IF(unit=1,1,IF(unit=2,H55,IF(peak_base=1,NETWORKDAYS(Calc!E15,Calc!F15)*H55*16,(Calc!F15-Calc!E15)*H55*24))),L55)*IF(B55=1,-1,1),"")</f>
        <v/>
      </c>
      <c r="P55" s="191" t="str">
        <f aca="false">IF(OR(driver=2,AND(driver=1,L55&lt;&gt;0)),IF(AND(H55&lt;&gt;0,ISNUMBER(Calc!N15)),Calc!N15,""),"")</f>
        <v/>
      </c>
      <c r="Q55" s="190" t="str">
        <f aca="false">IF(OR(driver=2,AND(driver=1,L55&lt;&gt;0)),IF(AND(H55&lt;&gt;0,ISNUMBER(Calc!O15)),Calc!O15*IF(B55=1,-1,1)*IF(unit=1,1,IF(unit=2,H55,IF(peak_base=1,NETWORKDAYS(Calc!E15,Calc!F15)*H55*16,(-Calc!E15+Calc!F15)*H55*24))),""),"")</f>
        <v/>
      </c>
      <c r="R55" s="190" t="str">
        <f aca="false">IF(OR(driver=2,AND(driver=1,L55&lt;&gt;0)),IF(AND(H55&lt;&gt;0,ISNUMBER(Calc!P15)),Calc!P15*IF(B55=1,-1,1)*IF(unit=1,1,IF(unit=2,H55,IF(peak_base=1,NETWORKDAYS(Calc!E15,Calc!F15)*H55*16,(-Calc!E15+Calc!F15)*H55*24))),""),"")</f>
        <v/>
      </c>
      <c r="S55" s="190" t="str">
        <f aca="false">IF(OR(driver=2,AND(driver=1,L55&lt;&gt;0)),IF(AND(H55&lt;&gt;0,ISNUMBER(Calc!Q15)),Calc!Q15*IF(B55=1,-1,1)*IF(unit=1,1,IF(peak_base=1,NETWORKDAYS(Calc!E15,Calc!F15)*H55*16,(-Calc!E15+Calc!F15)*H55*24))*0.1,""),"")</f>
        <v/>
      </c>
      <c r="T55" s="192" t="str">
        <f aca="false">IF(OR(driver=2,AND(driver=1,L55&lt;&gt;0)),IF(AND(H55&lt;&gt;0,ISNUMBER(Calc!R15)),Calc!R15*IF(B55=1,-1,1)*IF(unit=1,1,IF(peak_base=1,NETWORKDAYS(Calc!E15,Calc!F15)*H55*16,(-Calc!E15+Calc!F15)*H55*24))/365.25,""),"")</f>
        <v/>
      </c>
      <c r="AQ55" s="99"/>
      <c r="AR55" s="99"/>
      <c r="AS55" s="99"/>
      <c r="BJ55" s="81" t="n">
        <f aca="false">Calc!AA48</f>
        <v>47209</v>
      </c>
      <c r="BK55" s="81" t="n">
        <f aca="false">EOMONTH(BJ55,-1)</f>
        <v>47208</v>
      </c>
      <c r="BL55" s="64" t="n">
        <v>44</v>
      </c>
      <c r="BM55" s="66"/>
    </row>
    <row r="56" customFormat="false" ht="18" hidden="false" customHeight="true" outlineLevel="0" collapsed="false">
      <c r="B56" s="193" t="n">
        <v>0</v>
      </c>
      <c r="C56" s="194" t="n">
        <v>1</v>
      </c>
      <c r="D56" s="65"/>
      <c r="E56" s="65"/>
      <c r="F56" s="65"/>
      <c r="G56" s="65"/>
      <c r="H56" s="210" t="n">
        <v>50</v>
      </c>
      <c r="I56" s="211" t="n">
        <v>65.89</v>
      </c>
      <c r="J56" s="185" t="e">
        <f aca="false">Calc!K16</f>
        <v>#VALUE!</v>
      </c>
      <c r="K56" s="186" t="e">
        <f aca="false">IF(AND(driver=1,BR22=1),P56,Calc!L16)</f>
        <v>#VALUE!</v>
      </c>
      <c r="L56" s="215"/>
      <c r="M56" s="206"/>
      <c r="N56" s="216"/>
      <c r="O56" s="190" t="str">
        <f aca="false">IF(AND(H56&lt;&gt;0,ISNUMBER(Calc!M16)),IF(driver=2,Calc!M16*IF(unit=1,1,IF(unit=2,H56,IF(peak_base=1,NETWORKDAYS(Calc!E16,Calc!F16)*H56*16,(Calc!F16-Calc!E16)*H56*24))),L56)*IF(B56=1,-1,1),"")</f>
        <v/>
      </c>
      <c r="P56" s="191" t="str">
        <f aca="false">IF(OR(driver=2,AND(driver=1,L56&lt;&gt;0)),IF(AND(H56&lt;&gt;0,ISNUMBER(Calc!N16)),Calc!N16,""),"")</f>
        <v/>
      </c>
      <c r="Q56" s="190" t="str">
        <f aca="false">IF(OR(driver=2,AND(driver=1,L56&lt;&gt;0)),IF(AND(H56&lt;&gt;0,ISNUMBER(Calc!O16)),Calc!O16*IF(B56=1,-1,1)*IF(unit=1,1,IF(unit=2,H56,IF(peak_base=1,NETWORKDAYS(Calc!E16,Calc!F16)*H56*16,(-Calc!E16+Calc!F16)*H56*24))),""),"")</f>
        <v/>
      </c>
      <c r="R56" s="190" t="str">
        <f aca="false">IF(OR(driver=2,AND(driver=1,L56&lt;&gt;0)),IF(AND(H56&lt;&gt;0,ISNUMBER(Calc!P16)),Calc!P16*IF(B56=1,-1,1)*IF(unit=1,1,IF(unit=2,H56,IF(peak_base=1,NETWORKDAYS(Calc!E16,Calc!F16)*H56*16,(-Calc!E16+Calc!F16)*H56*24))),""),"")</f>
        <v/>
      </c>
      <c r="S56" s="190" t="str">
        <f aca="false">IF(OR(driver=2,AND(driver=1,L56&lt;&gt;0)),IF(AND(H56&lt;&gt;0,ISNUMBER(Calc!Q16)),Calc!Q16*IF(B56=1,-1,1)*IF(unit=1,1,IF(peak_base=1,NETWORKDAYS(Calc!E16,Calc!F16)*H56*16,(-Calc!E16+Calc!F16)*H56*24))*0.1,""),"")</f>
        <v/>
      </c>
      <c r="T56" s="192" t="str">
        <f aca="false">IF(OR(driver=2,AND(driver=1,L56&lt;&gt;0)),IF(AND(H56&lt;&gt;0,ISNUMBER(Calc!R16)),Calc!R16*IF(B56=1,-1,1)*IF(unit=1,1,IF(peak_base=1,NETWORKDAYS(Calc!E16,Calc!F16)*H56*16,(-Calc!E16+Calc!F16)*H56*24))/365.25,""),"")</f>
        <v/>
      </c>
      <c r="AQ56" s="99"/>
      <c r="AR56" s="99"/>
      <c r="AS56" s="99"/>
      <c r="BJ56" s="81" t="n">
        <f aca="false">Calc!AA49</f>
        <v>47239</v>
      </c>
      <c r="BK56" s="81" t="n">
        <f aca="false">EOMONTH(BJ56,-1)</f>
        <v>47238</v>
      </c>
      <c r="BL56" s="64" t="n">
        <v>45</v>
      </c>
      <c r="BM56" s="66"/>
    </row>
    <row r="57" customFormat="false" ht="18" hidden="false" customHeight="true" outlineLevel="0" collapsed="false">
      <c r="B57" s="217" t="n">
        <v>0</v>
      </c>
      <c r="C57" s="218" t="n">
        <v>1</v>
      </c>
      <c r="D57" s="219"/>
      <c r="E57" s="219"/>
      <c r="F57" s="219"/>
      <c r="G57" s="219"/>
      <c r="H57" s="218" t="n">
        <v>50</v>
      </c>
      <c r="I57" s="220" t="n">
        <v>65.89</v>
      </c>
      <c r="J57" s="221" t="e">
        <f aca="false">Calc!K17</f>
        <v>#VALUE!</v>
      </c>
      <c r="K57" s="186" t="e">
        <f aca="false">IF(AND(driver=1,BR23=1),P57,Calc!L17)</f>
        <v>#VALUE!</v>
      </c>
      <c r="L57" s="222"/>
      <c r="M57" s="223"/>
      <c r="N57" s="224"/>
      <c r="O57" s="225" t="str">
        <f aca="false">IF(AND(H57&lt;&gt;0,ISNUMBER(Calc!M17)),IF(driver=2,Calc!M17*IF(unit=1,1,IF(unit=2,H57,IF(peak_base=1,NETWORKDAYS(Calc!E17,Calc!F17)*H57*16,(Calc!F17-Calc!E17)*H57*24))),L57)*IF(B57=1,-1,1),"")</f>
        <v/>
      </c>
      <c r="P57" s="191" t="str">
        <f aca="false">IF(OR(driver=2,AND(driver=1,L57&lt;&gt;0)),IF(AND(H57&lt;&gt;0,ISNUMBER(Calc!N17)),Calc!N17,""),"")</f>
        <v/>
      </c>
      <c r="Q57" s="190" t="str">
        <f aca="false">IF(OR(driver=2,AND(driver=1,L57&lt;&gt;0)),IF(AND(H57&lt;&gt;0,ISNUMBER(Calc!O17)),Calc!O17*IF(B57=1,-1,1)*IF(unit=1,1,IF(unit=2,H57,IF(peak_base=1,NETWORKDAYS(Calc!E17,Calc!F17)*H57*16,(-Calc!E17+Calc!F17)*H57*24))),""),"")</f>
        <v/>
      </c>
      <c r="R57" s="190" t="str">
        <f aca="false">IF(OR(driver=2,AND(driver=1,L57&lt;&gt;0)),IF(AND(H57&lt;&gt;0,ISNUMBER(Calc!P17)),Calc!P17*IF(B57=1,-1,1)*IF(unit=1,1,IF(unit=2,H57,IF(peak_base=1,NETWORKDAYS(Calc!E17,Calc!F17)*H57*16,(-Calc!E17+Calc!F17)*H57*24))),""),"")</f>
        <v/>
      </c>
      <c r="S57" s="190" t="str">
        <f aca="false">IF(OR(driver=2,AND(driver=1,L57&lt;&gt;0)),IF(AND(H57&lt;&gt;0,ISNUMBER(Calc!Q17)),Calc!Q17*IF(B57=1,-1,1)*IF(unit=1,1,IF(peak_base=1,NETWORKDAYS(Calc!E17,Calc!F17)*H57*16,(-Calc!E17+Calc!F17)*H57*24))*0.1,""),"")</f>
        <v/>
      </c>
      <c r="T57" s="192" t="str">
        <f aca="false">IF(OR(driver=2,AND(driver=1,L57&lt;&gt;0)),IF(AND(H57&lt;&gt;0,ISNUMBER(Calc!R17)),Calc!R17*IF(B57=1,-1,1)*IF(unit=1,1,IF(peak_base=1,NETWORKDAYS(Calc!E17,Calc!F17)*H57*16,(-Calc!E17+Calc!F17)*H57*24))/365.25,""),"")</f>
        <v/>
      </c>
      <c r="AQ57" s="99"/>
      <c r="AR57" s="99"/>
      <c r="AS57" s="99"/>
      <c r="BJ57" s="81" t="n">
        <f aca="false">Calc!AA50</f>
        <v>47270</v>
      </c>
      <c r="BK57" s="81" t="n">
        <f aca="false">EOMONTH(BJ57,-1)</f>
        <v>47269</v>
      </c>
      <c r="BL57" s="64" t="n">
        <v>46</v>
      </c>
      <c r="BM57" s="66"/>
    </row>
    <row r="58" customFormat="false" ht="11.25" hidden="false" customHeight="false" outlineLevel="0" collapsed="false">
      <c r="AQ58" s="99"/>
      <c r="AR58" s="99"/>
      <c r="AS58" s="99"/>
      <c r="BJ58" s="81" t="n">
        <f aca="false">Calc!AA51</f>
        <v>47300</v>
      </c>
      <c r="BK58" s="81" t="n">
        <f aca="false">EOMONTH(BJ58,-1)</f>
        <v>47299</v>
      </c>
      <c r="BL58" s="64" t="n">
        <v>47</v>
      </c>
      <c r="BM58" s="66"/>
    </row>
    <row r="59" customFormat="false" ht="11.25" hidden="false" customHeight="false" outlineLevel="0" collapsed="false">
      <c r="AQ59" s="99"/>
      <c r="AR59" s="99"/>
      <c r="AS59" s="99"/>
      <c r="BJ59" s="81" t="n">
        <f aca="false">Calc!AA52</f>
        <v>47331</v>
      </c>
      <c r="BK59" s="81" t="n">
        <f aca="false">EOMONTH(BJ59,-1)</f>
        <v>47330</v>
      </c>
      <c r="BL59" s="64" t="n">
        <v>48</v>
      </c>
      <c r="BM59" s="66"/>
    </row>
    <row r="60" customFormat="false" ht="11.25" hidden="false" customHeight="false" outlineLevel="0" collapsed="false">
      <c r="AQ60" s="99"/>
      <c r="AR60" s="99"/>
      <c r="AS60" s="99"/>
      <c r="BJ60" s="81" t="n">
        <f aca="false">Calc!AA53</f>
        <v>47362</v>
      </c>
      <c r="BK60" s="81" t="n">
        <f aca="false">EOMONTH(BJ60,-1)</f>
        <v>47361</v>
      </c>
      <c r="BL60" s="64" t="n">
        <v>49</v>
      </c>
      <c r="BM60" s="66"/>
    </row>
    <row r="61" customFormat="false" ht="11.25" hidden="false" customHeight="false" outlineLevel="0" collapsed="false">
      <c r="AQ61" s="99"/>
      <c r="AR61" s="99"/>
      <c r="AS61" s="99"/>
      <c r="BJ61" s="81" t="n">
        <f aca="false">Calc!AA54</f>
        <v>47392</v>
      </c>
      <c r="BK61" s="81" t="n">
        <f aca="false">EOMONTH(BJ61,-1)</f>
        <v>47391</v>
      </c>
      <c r="BL61" s="64" t="n">
        <v>50</v>
      </c>
      <c r="BM61" s="66"/>
    </row>
    <row r="62" customFormat="false" ht="11.25" hidden="false" customHeight="false" outlineLevel="0" collapsed="false">
      <c r="AQ62" s="99"/>
      <c r="AR62" s="99"/>
      <c r="AS62" s="99"/>
      <c r="BJ62" s="81" t="n">
        <f aca="false">Calc!AA55</f>
        <v>47423</v>
      </c>
      <c r="BK62" s="81" t="n">
        <f aca="false">EOMONTH(BJ62,-1)</f>
        <v>47422</v>
      </c>
      <c r="BL62" s="64" t="n">
        <v>51</v>
      </c>
      <c r="BM62" s="66"/>
    </row>
    <row r="63" customFormat="false" ht="11.25" hidden="false" customHeight="false" outlineLevel="0" collapsed="false">
      <c r="AQ63" s="99"/>
      <c r="AR63" s="99"/>
      <c r="AS63" s="99"/>
      <c r="BJ63" s="81" t="n">
        <f aca="false">Calc!AA56</f>
        <v>47453</v>
      </c>
      <c r="BK63" s="81" t="n">
        <f aca="false">EOMONTH(BJ63,-1)</f>
        <v>47452</v>
      </c>
      <c r="BL63" s="64" t="n">
        <v>52</v>
      </c>
      <c r="BM63" s="66"/>
    </row>
    <row r="64" customFormat="false" ht="11.25" hidden="false" customHeight="false" outlineLevel="0" collapsed="false">
      <c r="AQ64" s="99"/>
      <c r="AR64" s="99"/>
      <c r="AS64" s="99"/>
      <c r="BJ64" s="81" t="n">
        <f aca="false">Calc!AA57</f>
        <v>47484</v>
      </c>
      <c r="BK64" s="81" t="n">
        <f aca="false">EOMONTH(BJ64,-1)</f>
        <v>47483</v>
      </c>
      <c r="BL64" s="64" t="n">
        <v>53</v>
      </c>
      <c r="BM64" s="66"/>
    </row>
    <row r="65" customFormat="false" ht="11.25" hidden="false" customHeight="false" outlineLevel="0" collapsed="false">
      <c r="AQ65" s="66"/>
      <c r="AR65" s="66"/>
      <c r="AS65" s="66"/>
      <c r="BJ65" s="81" t="n">
        <f aca="false">Calc!AA58</f>
        <v>47515</v>
      </c>
      <c r="BK65" s="81" t="n">
        <f aca="false">EOMONTH(BJ65,-1)</f>
        <v>47514</v>
      </c>
      <c r="BL65" s="64" t="n">
        <v>54</v>
      </c>
      <c r="BM65" s="66"/>
    </row>
    <row r="66" customFormat="false" ht="11.25" hidden="false" customHeight="false" outlineLevel="0" collapsed="false">
      <c r="AQ66" s="66"/>
      <c r="AR66" s="66"/>
      <c r="AS66" s="66"/>
      <c r="BJ66" s="81" t="n">
        <f aca="false">Calc!AA59</f>
        <v>47543</v>
      </c>
      <c r="BK66" s="81" t="n">
        <f aca="false">EOMONTH(BJ66,-1)</f>
        <v>47542</v>
      </c>
      <c r="BL66" s="64" t="n">
        <v>55</v>
      </c>
      <c r="BM66" s="66"/>
    </row>
    <row r="67" customFormat="false" ht="11.25" hidden="false" customHeight="false" outlineLevel="0" collapsed="false">
      <c r="AQ67" s="66"/>
      <c r="AR67" s="66"/>
      <c r="AS67" s="66"/>
      <c r="BJ67" s="81" t="n">
        <f aca="false">Calc!AA60</f>
        <v>47574</v>
      </c>
      <c r="BK67" s="81" t="n">
        <f aca="false">EOMONTH(BJ67,-1)</f>
        <v>47573</v>
      </c>
      <c r="BL67" s="64" t="n">
        <v>56</v>
      </c>
      <c r="BM67" s="66"/>
    </row>
    <row r="68" customFormat="false" ht="11.25" hidden="false" customHeight="false" outlineLevel="0" collapsed="false">
      <c r="AQ68" s="66"/>
      <c r="AR68" s="66"/>
      <c r="AS68" s="66"/>
      <c r="BJ68" s="81" t="n">
        <f aca="false">Calc!AA61</f>
        <v>47604</v>
      </c>
      <c r="BK68" s="81" t="n">
        <f aca="false">EOMONTH(BJ68,-1)</f>
        <v>47603</v>
      </c>
      <c r="BL68" s="64" t="n">
        <v>57</v>
      </c>
      <c r="BM68" s="66"/>
    </row>
    <row r="69" customFormat="false" ht="11.25" hidden="false" customHeight="false" outlineLevel="0" collapsed="false">
      <c r="AQ69" s="66"/>
      <c r="AR69" s="66"/>
      <c r="AS69" s="66"/>
      <c r="BJ69" s="81" t="n">
        <f aca="false">Calc!AA62</f>
        <v>47635</v>
      </c>
      <c r="BK69" s="81" t="n">
        <f aca="false">EOMONTH(BJ69,-1)</f>
        <v>47634</v>
      </c>
      <c r="BL69" s="64" t="n">
        <v>58</v>
      </c>
      <c r="BM69" s="66"/>
    </row>
    <row r="70" customFormat="false" ht="11.25" hidden="false" customHeight="false" outlineLevel="0" collapsed="false">
      <c r="BJ70" s="81" t="n">
        <f aca="false">Calc!AA63</f>
        <v>47665</v>
      </c>
      <c r="BK70" s="81" t="n">
        <f aca="false">EOMONTH(BJ70,-1)</f>
        <v>47664</v>
      </c>
      <c r="BL70" s="64" t="n">
        <v>59</v>
      </c>
      <c r="BM70" s="66"/>
    </row>
    <row r="71" customFormat="false" ht="11.25" hidden="false" customHeight="false" outlineLevel="0" collapsed="false">
      <c r="BJ71" s="81" t="n">
        <f aca="false">Calc!AA64</f>
        <v>47696</v>
      </c>
      <c r="BK71" s="81" t="n">
        <f aca="false">EOMONTH(BJ71,-1)</f>
        <v>47695</v>
      </c>
      <c r="BL71" s="64" t="n">
        <v>60</v>
      </c>
      <c r="BM71" s="66"/>
    </row>
    <row r="72" customFormat="false" ht="11.25" hidden="false" customHeight="false" outlineLevel="0" collapsed="false">
      <c r="BJ72" s="81" t="n">
        <f aca="false">Calc!AA65</f>
        <v>47727</v>
      </c>
      <c r="BK72" s="81" t="n">
        <f aca="false">EOMONTH(BJ72,-1)</f>
        <v>47726</v>
      </c>
      <c r="BL72" s="64" t="n">
        <v>61</v>
      </c>
      <c r="BM72" s="66"/>
    </row>
    <row r="73" customFormat="false" ht="11.25" hidden="false" customHeight="false" outlineLevel="0" collapsed="false">
      <c r="BJ73" s="81" t="n">
        <f aca="false">Calc!AA66</f>
        <v>47757</v>
      </c>
      <c r="BK73" s="81" t="n">
        <f aca="false">EOMONTH(BJ73,-1)</f>
        <v>47756</v>
      </c>
      <c r="BL73" s="64" t="n">
        <v>62</v>
      </c>
      <c r="BM73" s="66"/>
    </row>
    <row r="74" customFormat="false" ht="11.25" hidden="false" customHeight="false" outlineLevel="0" collapsed="false">
      <c r="BJ74" s="81" t="n">
        <f aca="false">Calc!AA67</f>
        <v>47788</v>
      </c>
      <c r="BK74" s="81" t="n">
        <f aca="false">EOMONTH(BJ74,-1)</f>
        <v>47787</v>
      </c>
      <c r="BL74" s="64" t="n">
        <v>63</v>
      </c>
      <c r="BM74" s="66"/>
    </row>
    <row r="75" customFormat="false" ht="11.25" hidden="false" customHeight="false" outlineLevel="0" collapsed="false">
      <c r="BJ75" s="81" t="n">
        <f aca="false">Calc!AA68</f>
        <v>47818</v>
      </c>
      <c r="BK75" s="81" t="n">
        <f aca="false">EOMONTH(BJ75,-1)</f>
        <v>47817</v>
      </c>
      <c r="BL75" s="64" t="n">
        <v>64</v>
      </c>
      <c r="BM75" s="66"/>
    </row>
    <row r="76" customFormat="false" ht="11.25" hidden="false" customHeight="false" outlineLevel="0" collapsed="false">
      <c r="BJ76" s="81" t="n">
        <f aca="false">Calc!AA69</f>
        <v>47849</v>
      </c>
      <c r="BK76" s="81" t="n">
        <f aca="false">EOMONTH(BJ76,-1)</f>
        <v>47848</v>
      </c>
      <c r="BL76" s="64" t="n">
        <v>65</v>
      </c>
      <c r="BM76" s="66"/>
    </row>
    <row r="77" customFormat="false" ht="11.25" hidden="false" customHeight="false" outlineLevel="0" collapsed="false">
      <c r="BJ77" s="81" t="n">
        <f aca="false">Calc!AA70</f>
        <v>47880</v>
      </c>
      <c r="BK77" s="81" t="n">
        <f aca="false">EOMONTH(BJ77,-1)</f>
        <v>47879</v>
      </c>
      <c r="BL77" s="64" t="n">
        <v>66</v>
      </c>
      <c r="BM77" s="66"/>
    </row>
    <row r="78" customFormat="false" ht="11.25" hidden="false" customHeight="false" outlineLevel="0" collapsed="false">
      <c r="BJ78" s="81" t="n">
        <f aca="false">Calc!AA71</f>
        <v>47908</v>
      </c>
      <c r="BK78" s="81" t="n">
        <f aca="false">EOMONTH(BJ78,-1)</f>
        <v>47907</v>
      </c>
      <c r="BL78" s="64" t="n">
        <v>67</v>
      </c>
      <c r="BM78" s="66"/>
    </row>
    <row r="79" customFormat="false" ht="11.25" hidden="false" customHeight="false" outlineLevel="0" collapsed="false">
      <c r="BM79" s="66"/>
    </row>
    <row r="80" customFormat="false" ht="11.25" hidden="false" customHeight="false" outlineLevel="0" collapsed="false">
      <c r="BM80" s="66"/>
    </row>
    <row r="81" customFormat="false" ht="11.25" hidden="false" customHeight="false" outlineLevel="0" collapsed="false">
      <c r="BM81" s="66"/>
    </row>
    <row r="82" customFormat="false" ht="11.25" hidden="false" customHeight="false" outlineLevel="0" collapsed="false">
      <c r="BM82" s="66"/>
    </row>
    <row r="83" customFormat="false" ht="11.25" hidden="false" customHeight="false" outlineLevel="0" collapsed="false">
      <c r="BM83" s="66"/>
    </row>
    <row r="84" customFormat="false" ht="11.25" hidden="false" customHeight="false" outlineLevel="0" collapsed="false">
      <c r="BM84" s="66"/>
    </row>
    <row r="85" customFormat="false" ht="11.25" hidden="false" customHeight="false" outlineLevel="0" collapsed="false">
      <c r="BM85" s="66"/>
    </row>
    <row r="86" customFormat="false" ht="11.25" hidden="false" customHeight="false" outlineLevel="0" collapsed="false">
      <c r="BM86" s="66"/>
    </row>
    <row r="87" customFormat="false" ht="11.25" hidden="false" customHeight="false" outlineLevel="0" collapsed="false">
      <c r="BM87" s="66"/>
    </row>
    <row r="88" customFormat="false" ht="11.25" hidden="false" customHeight="false" outlineLevel="0" collapsed="false">
      <c r="BM88" s="66"/>
    </row>
    <row r="89" customFormat="false" ht="11.25" hidden="false" customHeight="false" outlineLevel="0" collapsed="false">
      <c r="BM89" s="66"/>
    </row>
    <row r="90" customFormat="false" ht="11.25" hidden="false" customHeight="false" outlineLevel="0" collapsed="false">
      <c r="BM90" s="66"/>
    </row>
    <row r="91" customFormat="false" ht="11.25" hidden="false" customHeight="false" outlineLevel="0" collapsed="false">
      <c r="BM91" s="66"/>
    </row>
    <row r="92" customFormat="false" ht="11.25" hidden="false" customHeight="false" outlineLevel="0" collapsed="false">
      <c r="BM92" s="66"/>
    </row>
    <row r="93" customFormat="false" ht="11.25" hidden="false" customHeight="false" outlineLevel="0" collapsed="false">
      <c r="BM93" s="66"/>
    </row>
    <row r="94" customFormat="false" ht="11.25" hidden="false" customHeight="false" outlineLevel="0" collapsed="false">
      <c r="BM94" s="66"/>
    </row>
    <row r="95" customFormat="false" ht="11.25" hidden="false" customHeight="false" outlineLevel="0" collapsed="false">
      <c r="BM95" s="66"/>
    </row>
    <row r="96" customFormat="false" ht="11.25" hidden="false" customHeight="false" outlineLevel="0" collapsed="false">
      <c r="BJ96" s="226"/>
      <c r="BK96" s="226"/>
      <c r="BL96" s="94"/>
      <c r="BM96" s="66"/>
    </row>
  </sheetData>
  <mergeCells count="24">
    <mergeCell ref="C2:D3"/>
    <mergeCell ref="E2:F3"/>
    <mergeCell ref="H2:H3"/>
    <mergeCell ref="I2:I3"/>
    <mergeCell ref="K2:R2"/>
    <mergeCell ref="M3:O3"/>
    <mergeCell ref="P3:R3"/>
    <mergeCell ref="AU11:AV11"/>
    <mergeCell ref="M41:N41"/>
    <mergeCell ref="B42:G42"/>
    <mergeCell ref="M42:N42"/>
    <mergeCell ref="B44:B45"/>
    <mergeCell ref="C44:C45"/>
    <mergeCell ref="D44:F44"/>
    <mergeCell ref="G44:G45"/>
    <mergeCell ref="H44:H45"/>
    <mergeCell ref="I44:I45"/>
    <mergeCell ref="J44:J45"/>
    <mergeCell ref="K44:K45"/>
    <mergeCell ref="L44:L45"/>
    <mergeCell ref="M44:N45"/>
    <mergeCell ref="O44:O45"/>
    <mergeCell ref="P44:P45"/>
    <mergeCell ref="Q44:T44"/>
  </mergeCells>
  <dataValidations count="1">
    <dataValidation allowBlank="true" errorStyle="stop" operator="between" showDropDown="false" showErrorMessage="true" showInputMessage="false" sqref="BR12:BR23" type="whole">
      <formula1>1</formula1>
      <formula2>2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2">
              <controlPr defaultSize="0" print="false" autoFill="0" autoPict="0" macro="Module1.CurveFetching">
                <anchor moveWithCells="true" sizeWithCells="false">
                  <from>
                    <xdr:col>1</xdr:col>
                    <xdr:colOff>10080</xdr:colOff>
                    <xdr:row>37</xdr:row>
                    <xdr:rowOff>9360</xdr:rowOff>
                  </from>
                  <to>
                    <xdr:col>3</xdr:col>
                    <xdr:colOff>644400</xdr:colOff>
                    <xdr:row>38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">
              <controlPr defaultSize="0" locked="1" autoFill="0" autoLine="0" autoPict="0" print="true" altText="Check Box 87">
                <anchor moveWithCells="true" sizeWithCells="false">
                  <from>
                    <xdr:col>13</xdr:col>
                    <xdr:colOff>10080</xdr:colOff>
                    <xdr:row>45</xdr:row>
                    <xdr:rowOff>18720</xdr:rowOff>
                  </from>
                  <to>
                    <xdr:col>14</xdr:col>
                    <xdr:colOff>-140400</xdr:colOff>
                    <xdr:row>46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">
              <controlPr defaultSize="0" locked="1" autoFill="0" autoLine="0" autoPict="0" print="true" altText="Check Box 88">
                <anchor moveWithCells="true" sizeWithCells="false">
                  <from>
                    <xdr:col>13</xdr:col>
                    <xdr:colOff>10080</xdr:colOff>
                    <xdr:row>46</xdr:row>
                    <xdr:rowOff>9720</xdr:rowOff>
                  </from>
                  <to>
                    <xdr:col>14</xdr:col>
                    <xdr:colOff>-140400</xdr:colOff>
                    <xdr:row>47</xdr:row>
                    <xdr:rowOff>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">
              <controlPr defaultSize="0" locked="1" autoFill="0" autoLine="0" autoPict="0" print="true" altText="Check Box 89">
                <anchor moveWithCells="true" sizeWithCells="false">
                  <from>
                    <xdr:col>13</xdr:col>
                    <xdr:colOff>10080</xdr:colOff>
                    <xdr:row>47</xdr:row>
                    <xdr:rowOff>0</xdr:rowOff>
                  </from>
                  <to>
                    <xdr:col>14</xdr:col>
                    <xdr:colOff>-140400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">
              <controlPr defaultSize="0" locked="1" autoFill="0" autoLine="0" autoPict="0" print="true" altText="Check Box 90">
                <anchor moveWithCells="true" sizeWithCells="false">
                  <from>
                    <xdr:col>13</xdr:col>
                    <xdr:colOff>10080</xdr:colOff>
                    <xdr:row>48</xdr:row>
                    <xdr:rowOff>9360</xdr:rowOff>
                  </from>
                  <to>
                    <xdr:col>14</xdr:col>
                    <xdr:colOff>-140400</xdr:colOff>
                    <xdr:row>49</xdr:row>
                    <xdr:rowOff>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">
              <controlPr defaultSize="0" locked="1" autoFill="0" autoLine="0" autoPict="0" print="true" altText="Check Box 91">
                <anchor moveWithCells="true" sizeWithCells="false">
                  <from>
                    <xdr:col>13</xdr:col>
                    <xdr:colOff>10080</xdr:colOff>
                    <xdr:row>49</xdr:row>
                    <xdr:rowOff>0</xdr:rowOff>
                  </from>
                  <to>
                    <xdr:col>14</xdr:col>
                    <xdr:colOff>-140400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">
              <controlPr defaultSize="0" locked="1" autoFill="0" autoLine="0" autoPict="0" print="true" altText="Check Box 92">
                <anchor moveWithCells="true" sizeWithCells="false">
                  <from>
                    <xdr:col>13</xdr:col>
                    <xdr:colOff>10080</xdr:colOff>
                    <xdr:row>50</xdr:row>
                    <xdr:rowOff>9360</xdr:rowOff>
                  </from>
                  <to>
                    <xdr:col>14</xdr:col>
                    <xdr:colOff>-140400</xdr:colOff>
                    <xdr:row>51</xdr:row>
                    <xdr:rowOff>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5">
              <controlPr defaultSize="0" print="false" autoFill="0" autoPict="0" macro="Module2.skewcoeff">
                <anchor moveWithCells="true" sizeWithCells="false">
                  <from>
                    <xdr:col>9</xdr:col>
                    <xdr:colOff>9720</xdr:colOff>
                    <xdr:row>1</xdr:row>
                    <xdr:rowOff>10080</xdr:rowOff>
                  </from>
                  <to>
                    <xdr:col>10</xdr:col>
                    <xdr:colOff>-9000</xdr:colOff>
                    <xdr:row>3</xdr:row>
                    <xdr:rowOff>152280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2">
              <controlPr defaultSize="0" print="false" autoFill="0" autoPict="0" macro="Module3.Hide">
                <anchor moveWithCells="true" sizeWithCells="false">
                  <from>
                    <xdr:col>9</xdr:col>
                    <xdr:colOff>9720</xdr:colOff>
                    <xdr:row>4</xdr:row>
                    <xdr:rowOff>9720</xdr:rowOff>
                  </from>
                  <to>
                    <xdr:col>10</xdr:col>
                    <xdr:colOff>-9000</xdr:colOff>
                    <xdr:row>5</xdr:row>
                    <xdr:rowOff>190440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03">
              <controlPr defaultSize="0" print="false" autoFill="0" autoPict="0" macro="Module3.Unhide">
                <anchor moveWithCells="true" sizeWithCells="false">
                  <from>
                    <xdr:col>9</xdr:col>
                    <xdr:colOff>9720</xdr:colOff>
                    <xdr:row>6</xdr:row>
                    <xdr:rowOff>9720</xdr:rowOff>
                  </from>
                  <to>
                    <xdr:col>10</xdr:col>
                    <xdr:colOff>-9000</xdr:colOff>
                    <xdr:row>7</xdr:row>
                    <xdr:rowOff>171000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">
              <controlPr defaultSize="0" locked="1" autoFill="0" autoLine="0" autoPict="0" print="true" altText="Check Box 107">
                <anchor moveWithCells="true" sizeWithCells="false">
                  <from>
                    <xdr:col>13</xdr:col>
                    <xdr:colOff>10080</xdr:colOff>
                    <xdr:row>50</xdr:row>
                    <xdr:rowOff>9360</xdr:rowOff>
                  </from>
                  <to>
                    <xdr:col>14</xdr:col>
                    <xdr:colOff>-140400</xdr:colOff>
                    <xdr:row>51</xdr:row>
                    <xdr:rowOff>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">
              <controlPr defaultSize="0" locked="1" autoFill="0" autoLine="0" autoPict="0" print="true" altText="Check Box 108">
                <anchor moveWithCells="true" sizeWithCells="false">
                  <from>
                    <xdr:col>13</xdr:col>
                    <xdr:colOff>10080</xdr:colOff>
                    <xdr:row>51</xdr:row>
                    <xdr:rowOff>9720</xdr:rowOff>
                  </from>
                  <to>
                    <xdr:col>14</xdr:col>
                    <xdr:colOff>-140400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">
              <controlPr defaultSize="0" locked="1" autoFill="0" autoLine="0" autoPict="0" print="true" altText="Check Box 109">
                <anchor moveWithCells="true" sizeWithCells="false">
                  <from>
                    <xdr:col>13</xdr:col>
                    <xdr:colOff>10080</xdr:colOff>
                    <xdr:row>52</xdr:row>
                    <xdr:rowOff>9720</xdr:rowOff>
                  </from>
                  <to>
                    <xdr:col>14</xdr:col>
                    <xdr:colOff>-140400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">
              <controlPr defaultSize="0" locked="1" autoFill="0" autoLine="0" autoPict="0" print="true" altText="Check Box 110">
                <anchor moveWithCells="true" sizeWithCells="false">
                  <from>
                    <xdr:col>13</xdr:col>
                    <xdr:colOff>10080</xdr:colOff>
                    <xdr:row>53</xdr:row>
                    <xdr:rowOff>9720</xdr:rowOff>
                  </from>
                  <to>
                    <xdr:col>14</xdr:col>
                    <xdr:colOff>-140400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">
              <controlPr defaultSize="0" locked="1" autoFill="0" autoLine="0" autoPict="0" print="true" altText="Check Box 111">
                <anchor moveWithCells="true" sizeWithCells="false">
                  <from>
                    <xdr:col>13</xdr:col>
                    <xdr:colOff>10080</xdr:colOff>
                    <xdr:row>54</xdr:row>
                    <xdr:rowOff>9720</xdr:rowOff>
                  </from>
                  <to>
                    <xdr:col>14</xdr:col>
                    <xdr:colOff>-140400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">
              <controlPr defaultSize="0" locked="1" autoFill="0" autoLine="0" autoPict="0" print="true" altText="Check Box 112">
                <anchor moveWithCells="true" sizeWithCells="false">
                  <from>
                    <xdr:col>13</xdr:col>
                    <xdr:colOff>10080</xdr:colOff>
                    <xdr:row>55</xdr:row>
                    <xdr:rowOff>9720</xdr:rowOff>
                  </from>
                  <to>
                    <xdr:col>14</xdr:col>
                    <xdr:colOff>-140400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">
              <controlPr defaultSize="0" locked="1" autoFill="0" autoLine="0" autoPict="0" print="true" altText="Check Box 113">
                <anchor moveWithCells="true" sizeWithCells="false">
                  <from>
                    <xdr:col>13</xdr:col>
                    <xdr:colOff>10080</xdr:colOff>
                    <xdr:row>56</xdr:row>
                    <xdr:rowOff>9720</xdr:rowOff>
                  </from>
                  <to>
                    <xdr:col>14</xdr:col>
                    <xdr:colOff>-140400</xdr:colOff>
                    <xdr:row>57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124"/>
  <sheetViews>
    <sheetView showFormulas="false" showGridLines="true" showRowColHeaders="true" showZeros="true" rightToLeft="false" tabSelected="false" showOutlineSymbols="true" defaultGridColor="true" view="normal" topLeftCell="A2" colorId="64" zoomScale="85" zoomScaleNormal="85" zoomScalePageLayoutView="100" workbookViewId="0">
      <selection pane="topLeft" activeCell="J75" activeCellId="0" sqref="J75"/>
    </sheetView>
  </sheetViews>
  <sheetFormatPr defaultColWidth="6.70703125" defaultRowHeight="11.25" customHeight="true" zeroHeight="false" outlineLevelRow="0" outlineLevelCol="0"/>
  <cols>
    <col collapsed="false" customWidth="true" hidden="false" outlineLevel="0" max="1" min="1" style="1" width="2.28"/>
    <col collapsed="false" customWidth="true" hidden="false" outlineLevel="0" max="2" min="2" style="1" width="7.28"/>
    <col collapsed="false" customWidth="true" hidden="false" outlineLevel="0" max="3" min="3" style="1" width="7.14"/>
    <col collapsed="false" customWidth="true" hidden="false" outlineLevel="0" max="4" min="4" style="1" width="9.28"/>
    <col collapsed="false" customWidth="true" hidden="false" outlineLevel="0" max="5" min="5" style="1" width="10.13"/>
    <col collapsed="false" customWidth="true" hidden="false" outlineLevel="0" max="6" min="6" style="1" width="10.41"/>
    <col collapsed="false" customWidth="true" hidden="false" outlineLevel="0" max="7" min="7" style="1" width="10.71"/>
    <col collapsed="false" customWidth="true" hidden="false" outlineLevel="0" max="8" min="8" style="2" width="7.56"/>
    <col collapsed="false" customWidth="true" hidden="false" outlineLevel="0" max="9" min="9" style="2" width="8.7"/>
    <col collapsed="false" customWidth="true" hidden="false" outlineLevel="0" max="10" min="10" style="2" width="9.56"/>
    <col collapsed="false" customWidth="true" hidden="false" outlineLevel="0" max="11" min="11" style="2" width="9.28"/>
    <col collapsed="false" customWidth="true" hidden="false" outlineLevel="0" max="12" min="12" style="1" width="9.41"/>
    <col collapsed="false" customWidth="true" hidden="false" outlineLevel="0" max="13" min="13" style="1" width="8.14"/>
    <col collapsed="false" customWidth="false" hidden="false" outlineLevel="0" max="14" min="14" style="1" width="6.7"/>
    <col collapsed="false" customWidth="true" hidden="false" outlineLevel="0" max="15" min="15" style="1" width="12.56"/>
    <col collapsed="false" customWidth="true" hidden="false" outlineLevel="0" max="16" min="16" style="1" width="9.99"/>
    <col collapsed="false" customWidth="true" hidden="false" outlineLevel="0" max="17" min="17" style="1" width="10.56"/>
    <col collapsed="false" customWidth="true" hidden="false" outlineLevel="0" max="18" min="18" style="1" width="8.99"/>
    <col collapsed="false" customWidth="true" hidden="false" outlineLevel="0" max="19" min="19" style="1" width="10.71"/>
    <col collapsed="false" customWidth="true" hidden="false" outlineLevel="0" max="20" min="20" style="1" width="11.42"/>
    <col collapsed="false" customWidth="true" hidden="false" outlineLevel="0" max="21" min="21" style="1" width="8.56"/>
    <col collapsed="false" customWidth="false" hidden="false" outlineLevel="0" max="44" min="22" style="1" width="6.7"/>
    <col collapsed="false" customWidth="true" hidden="false" outlineLevel="0" max="45" min="45" style="1" width="18.85"/>
    <col collapsed="false" customWidth="false" hidden="false" outlineLevel="0" max="46" min="46" style="1" width="6.7"/>
    <col collapsed="false" customWidth="true" hidden="false" outlineLevel="0" max="47" min="47" style="1" width="8.41"/>
    <col collapsed="false" customWidth="false" hidden="false" outlineLevel="0" max="52" min="48" style="1" width="6.7"/>
    <col collapsed="false" customWidth="true" hidden="false" outlineLevel="0" max="53" min="53" style="1" width="10.28"/>
    <col collapsed="false" customWidth="false" hidden="false" outlineLevel="0" max="56" min="54" style="1" width="6.7"/>
    <col collapsed="false" customWidth="true" hidden="false" outlineLevel="0" max="57" min="57" style="1" width="8.56"/>
    <col collapsed="false" customWidth="false" hidden="false" outlineLevel="0" max="61" min="58" style="1" width="6.7"/>
    <col collapsed="false" customWidth="true" hidden="false" outlineLevel="0" max="62" min="62" style="1" width="8.56"/>
    <col collapsed="false" customWidth="false" hidden="false" outlineLevel="0" max="64" min="63" style="1" width="6.7"/>
    <col collapsed="false" customWidth="true" hidden="false" outlineLevel="0" max="65" min="65" style="1" width="6.99"/>
    <col collapsed="false" customWidth="false" hidden="false" outlineLevel="0" max="66" min="66" style="1" width="6.7"/>
    <col collapsed="false" customWidth="true" hidden="false" outlineLevel="0" max="69" min="67" style="1" width="10.71"/>
    <col collapsed="false" customWidth="false" hidden="false" outlineLevel="0" max="72" min="70" style="1" width="6.7"/>
    <col collapsed="false" customWidth="true" hidden="false" outlineLevel="0" max="73" min="73" style="1" width="8.28"/>
    <col collapsed="false" customWidth="false" hidden="false" outlineLevel="0" max="257" min="74" style="1" width="6.7"/>
  </cols>
  <sheetData>
    <row r="1" customFormat="false" ht="12" hidden="false" customHeight="false" outlineLevel="0" collapsed="false"/>
    <row r="2" customFormat="false" ht="16.5" hidden="false" customHeight="true" outlineLevel="0" collapsed="false">
      <c r="B2" s="227"/>
      <c r="C2" s="4" t="s">
        <v>0</v>
      </c>
      <c r="D2" s="4"/>
      <c r="E2" s="5" t="s">
        <v>1</v>
      </c>
      <c r="F2" s="5"/>
      <c r="G2" s="228"/>
      <c r="H2" s="229"/>
      <c r="I2" s="229"/>
      <c r="K2" s="8" t="s">
        <v>107</v>
      </c>
      <c r="L2" s="8"/>
      <c r="M2" s="8"/>
      <c r="N2" s="8"/>
      <c r="O2" s="8"/>
      <c r="P2" s="8"/>
      <c r="Q2" s="8"/>
      <c r="R2" s="8"/>
    </row>
    <row r="3" customFormat="false" ht="13.5" hidden="false" customHeight="true" outlineLevel="0" collapsed="false">
      <c r="B3" s="230"/>
      <c r="C3" s="4"/>
      <c r="D3" s="4"/>
      <c r="E3" s="5"/>
      <c r="F3" s="5"/>
      <c r="G3" s="228"/>
      <c r="H3" s="229"/>
      <c r="I3" s="229"/>
      <c r="K3" s="11"/>
      <c r="L3" s="12" t="s">
        <v>3</v>
      </c>
      <c r="M3" s="13" t="s">
        <v>4</v>
      </c>
      <c r="N3" s="13"/>
      <c r="O3" s="13"/>
      <c r="P3" s="14" t="s">
        <v>5</v>
      </c>
      <c r="Q3" s="14"/>
      <c r="R3" s="14"/>
    </row>
    <row r="4" customFormat="false" ht="12" hidden="false" customHeight="false" outlineLevel="0" collapsed="false">
      <c r="B4" s="231" t="s">
        <v>6</v>
      </c>
      <c r="C4" s="232" t="s">
        <v>7</v>
      </c>
      <c r="D4" s="17" t="s">
        <v>8</v>
      </c>
      <c r="E4" s="18" t="s">
        <v>7</v>
      </c>
      <c r="F4" s="19" t="s">
        <v>8</v>
      </c>
      <c r="G4" s="233"/>
      <c r="H4" s="155"/>
      <c r="I4" s="155"/>
      <c r="K4" s="22" t="s">
        <v>9</v>
      </c>
      <c r="L4" s="23" t="n">
        <v>0</v>
      </c>
      <c r="M4" s="23" t="n">
        <v>0.25</v>
      </c>
      <c r="N4" s="23" t="n">
        <v>0.6</v>
      </c>
      <c r="O4" s="24" t="n">
        <v>0.8</v>
      </c>
      <c r="P4" s="25" t="n">
        <v>0.2</v>
      </c>
      <c r="Q4" s="26" t="n">
        <v>0.4</v>
      </c>
      <c r="R4" s="27" t="n">
        <v>0.7</v>
      </c>
    </row>
    <row r="5" customFormat="false" ht="15" hidden="false" customHeight="true" outlineLevel="0" collapsed="false">
      <c r="B5" s="234" t="n">
        <f aca="false">Override!K5</f>
        <v>45926</v>
      </c>
      <c r="C5" s="235" t="n">
        <f aca="false">VLOOKUP(B5,Calc!$AA$5:$AJ$72,9)</f>
        <v>42.2521438598633</v>
      </c>
      <c r="D5" s="30" t="n">
        <f aca="false">VLOOKUP(B5,Calc!$AA$5:$AJ$72,10)</f>
        <v>0.08</v>
      </c>
      <c r="E5" s="31" t="n">
        <v>0.25</v>
      </c>
      <c r="F5" s="32" t="n">
        <v>0.99</v>
      </c>
      <c r="G5" s="236"/>
      <c r="H5" s="237"/>
      <c r="I5" s="238"/>
      <c r="K5" s="28" t="n">
        <f aca="false">Override!K5</f>
        <v>45926</v>
      </c>
      <c r="L5" s="36" t="n">
        <f aca="false">Override!M5</f>
        <v>0.08</v>
      </c>
      <c r="M5" s="37" t="n">
        <v>0</v>
      </c>
      <c r="N5" s="37"/>
      <c r="O5" s="38" t="n">
        <v>0.35</v>
      </c>
      <c r="P5" s="39" t="n">
        <v>-0.2</v>
      </c>
      <c r="Q5" s="40" t="n">
        <v>-0.3</v>
      </c>
      <c r="R5" s="41"/>
    </row>
    <row r="6" customFormat="false" ht="15" hidden="false" customHeight="true" outlineLevel="0" collapsed="false">
      <c r="B6" s="234" t="n">
        <f aca="false">Override!K6</f>
        <v>45931</v>
      </c>
      <c r="C6" s="239" t="n">
        <f aca="false">VLOOKUP(B6,Calc!$AA$5:$AJ$72,9)</f>
        <v>42.2521438598633</v>
      </c>
      <c r="D6" s="43" t="n">
        <f aca="false">VLOOKUP(B6,Calc!$AA$5:$AJ$72,10)</f>
        <v>0.08</v>
      </c>
      <c r="E6" s="44" t="n">
        <v>18</v>
      </c>
      <c r="F6" s="45" t="n">
        <v>0.99</v>
      </c>
      <c r="G6" s="236"/>
      <c r="H6" s="237"/>
      <c r="I6" s="238"/>
      <c r="K6" s="49" t="n">
        <f aca="false">Override!K6</f>
        <v>45931</v>
      </c>
      <c r="L6" s="50" t="n">
        <f aca="false">Override!M6</f>
        <v>0.08</v>
      </c>
      <c r="M6" s="51"/>
      <c r="N6" s="51" t="n">
        <v>0</v>
      </c>
      <c r="O6" s="52"/>
      <c r="P6" s="53" t="n">
        <v>-0.05</v>
      </c>
      <c r="Q6" s="54" t="n">
        <v>-0.1</v>
      </c>
      <c r="R6" s="55"/>
    </row>
    <row r="7" customFormat="false" ht="15" hidden="false" customHeight="true" outlineLevel="0" collapsed="false">
      <c r="B7" s="234" t="n">
        <f aca="false">Override!K7</f>
        <v>45962</v>
      </c>
      <c r="C7" s="239" t="n">
        <f aca="false">VLOOKUP(B7,Calc!$AA$5:$AJ$72,9)</f>
        <v>42.2521438598633</v>
      </c>
      <c r="D7" s="43" t="n">
        <f aca="false">VLOOKUP(B7,Calc!$AA$5:$AJ$72,10)</f>
        <v>0.08</v>
      </c>
      <c r="E7" s="44" t="n">
        <v>3</v>
      </c>
      <c r="F7" s="45" t="n">
        <v>0.99</v>
      </c>
      <c r="G7" s="236"/>
      <c r="H7" s="237"/>
      <c r="I7" s="238"/>
      <c r="K7" s="49" t="n">
        <f aca="false">Override!K7</f>
        <v>45962</v>
      </c>
      <c r="L7" s="50" t="n">
        <f aca="false">Override!M7</f>
        <v>0.08</v>
      </c>
      <c r="M7" s="51" t="n">
        <v>0.1</v>
      </c>
      <c r="N7" s="51" t="n">
        <v>0.2</v>
      </c>
      <c r="O7" s="52" t="n">
        <v>0.3</v>
      </c>
      <c r="P7" s="53" t="n">
        <v>0</v>
      </c>
      <c r="Q7" s="54" t="n">
        <v>0.15</v>
      </c>
      <c r="R7" s="55"/>
    </row>
    <row r="8" customFormat="false" ht="15" hidden="false" customHeight="true" outlineLevel="0" collapsed="false">
      <c r="B8" s="234" t="n">
        <f aca="false">Override!K8</f>
        <v>45992</v>
      </c>
      <c r="C8" s="239" t="n">
        <f aca="false">VLOOKUP(B8,Calc!$AA$5:$AJ$72,9)</f>
        <v>42.2521438598633</v>
      </c>
      <c r="D8" s="43" t="n">
        <f aca="false">VLOOKUP(B8,Calc!$AA$5:$AJ$72,10)</f>
        <v>0.08</v>
      </c>
      <c r="E8" s="44" t="n">
        <v>4</v>
      </c>
      <c r="F8" s="45" t="n">
        <v>0.99</v>
      </c>
      <c r="G8" s="236"/>
      <c r="H8" s="237"/>
      <c r="I8" s="238"/>
      <c r="K8" s="49" t="n">
        <f aca="false">Override!K8</f>
        <v>45992</v>
      </c>
      <c r="L8" s="50" t="n">
        <f aca="false">Override!M8</f>
        <v>0.08</v>
      </c>
      <c r="M8" s="51" t="s">
        <v>10</v>
      </c>
      <c r="N8" s="51" t="n">
        <v>0.7</v>
      </c>
      <c r="O8" s="52"/>
      <c r="P8" s="53" t="n">
        <v>0.5</v>
      </c>
      <c r="Q8" s="54" t="n">
        <v>0.4</v>
      </c>
      <c r="R8" s="55"/>
    </row>
    <row r="9" customFormat="false" ht="15" hidden="false" customHeight="true" outlineLevel="0" collapsed="false">
      <c r="B9" s="234" t="n">
        <f aca="false">Override!K9</f>
        <v>46023</v>
      </c>
      <c r="C9" s="239" t="n">
        <f aca="false">VLOOKUP(B9,Calc!$AA$5:$AJ$72,9)</f>
        <v>42.2521438598633</v>
      </c>
      <c r="D9" s="43" t="n">
        <f aca="false">VLOOKUP(B9,Calc!$AA$5:$AJ$72,10)</f>
        <v>0.08</v>
      </c>
      <c r="E9" s="44" t="n">
        <v>5</v>
      </c>
      <c r="F9" s="45" t="n">
        <v>0.99</v>
      </c>
      <c r="G9" s="236"/>
      <c r="H9" s="237"/>
      <c r="I9" s="238"/>
      <c r="K9" s="49" t="n">
        <f aca="false">Override!K9</f>
        <v>46023</v>
      </c>
      <c r="L9" s="50" t="n">
        <f aca="false">Override!M9</f>
        <v>0.08</v>
      </c>
      <c r="M9" s="51"/>
      <c r="N9" s="51"/>
      <c r="O9" s="52"/>
      <c r="P9" s="53"/>
      <c r="Q9" s="54"/>
      <c r="R9" s="55"/>
    </row>
    <row r="10" customFormat="false" ht="15" hidden="false" customHeight="true" outlineLevel="0" collapsed="false">
      <c r="B10" s="234" t="n">
        <f aca="false">Override!K10</f>
        <v>46054</v>
      </c>
      <c r="C10" s="239" t="n">
        <f aca="false">VLOOKUP(B10,Calc!$AA$5:$AJ$72,9)</f>
        <v>42.2521438598633</v>
      </c>
      <c r="D10" s="43" t="n">
        <f aca="false">VLOOKUP(B10,Calc!$AA$5:$AJ$72,10)</f>
        <v>0.08</v>
      </c>
      <c r="E10" s="44" t="n">
        <v>5</v>
      </c>
      <c r="F10" s="45" t="n">
        <v>0.99</v>
      </c>
      <c r="G10" s="236"/>
      <c r="H10" s="237"/>
      <c r="I10" s="238"/>
      <c r="K10" s="49" t="n">
        <f aca="false">Override!K10</f>
        <v>46054</v>
      </c>
      <c r="L10" s="50" t="n">
        <f aca="false">Override!M10</f>
        <v>0.08</v>
      </c>
      <c r="M10" s="51"/>
      <c r="N10" s="51"/>
      <c r="O10" s="52"/>
      <c r="P10" s="53"/>
      <c r="Q10" s="54"/>
      <c r="R10" s="55"/>
    </row>
    <row r="11" customFormat="false" ht="15" hidden="false" customHeight="true" outlineLevel="0" collapsed="false">
      <c r="B11" s="234" t="n">
        <f aca="false">Override!K11</f>
        <v>46082</v>
      </c>
      <c r="C11" s="239" t="n">
        <f aca="false">VLOOKUP(B11,Calc!$AA$5:$AJ$72,9)</f>
        <v>42.2521438598633</v>
      </c>
      <c r="D11" s="43" t="n">
        <f aca="false">VLOOKUP(B11,Calc!$AA$5:$AJ$72,10)</f>
        <v>0.08</v>
      </c>
      <c r="E11" s="44" t="n">
        <v>2.5</v>
      </c>
      <c r="F11" s="45" t="n">
        <v>0.99</v>
      </c>
      <c r="G11" s="236"/>
      <c r="H11" s="237"/>
      <c r="I11" s="238"/>
      <c r="K11" s="49" t="n">
        <f aca="false">Override!K11</f>
        <v>46082</v>
      </c>
      <c r="L11" s="50" t="n">
        <f aca="false">Override!M11</f>
        <v>0.08</v>
      </c>
      <c r="M11" s="51"/>
      <c r="N11" s="51"/>
      <c r="O11" s="52"/>
      <c r="P11" s="56"/>
      <c r="Q11" s="57"/>
      <c r="R11" s="55"/>
      <c r="AQ11" s="58" t="n">
        <v>7</v>
      </c>
      <c r="AR11" s="58"/>
      <c r="AS11" s="59" t="n">
        <f aca="false">VLOOKUP(AQ11,$AP$13:$AQ$20,2)</f>
        <v>7</v>
      </c>
      <c r="AU11" s="60" t="s">
        <v>11</v>
      </c>
      <c r="AV11" s="60"/>
      <c r="AX11" s="64" t="s">
        <v>12</v>
      </c>
      <c r="AY11" s="64"/>
      <c r="BA11" s="62" t="s">
        <v>13</v>
      </c>
      <c r="BB11" s="63"/>
      <c r="BC11" s="64"/>
      <c r="BE11" s="64" t="s">
        <v>14</v>
      </c>
      <c r="BG11" s="64" t="s">
        <v>15</v>
      </c>
      <c r="BH11" s="82" t="n">
        <v>2</v>
      </c>
      <c r="BJ11" s="64" t="s">
        <v>16</v>
      </c>
      <c r="BK11" s="64" t="s">
        <v>17</v>
      </c>
      <c r="BL11" s="63"/>
      <c r="BM11" s="66"/>
      <c r="BO11" s="64" t="s">
        <v>18</v>
      </c>
      <c r="BP11" s="64" t="s">
        <v>19</v>
      </c>
      <c r="BQ11" s="64" t="s">
        <v>9</v>
      </c>
      <c r="BR11" s="64" t="s">
        <v>20</v>
      </c>
      <c r="BS11" s="64" t="s">
        <v>21</v>
      </c>
      <c r="BU11" s="67" t="s">
        <v>20</v>
      </c>
      <c r="BV11" s="63"/>
    </row>
    <row r="12" customFormat="false" ht="15" hidden="false" customHeight="true" outlineLevel="0" collapsed="false">
      <c r="B12" s="234" t="n">
        <f aca="false">Override!K12</f>
        <v>46113</v>
      </c>
      <c r="C12" s="239" t="n">
        <f aca="false">VLOOKUP(B12,Calc!$AA$5:$AJ$72,9)</f>
        <v>42.2521438598633</v>
      </c>
      <c r="D12" s="43" t="n">
        <f aca="false">VLOOKUP(B12,Calc!$AA$5:$AJ$72,10)</f>
        <v>0.08</v>
      </c>
      <c r="E12" s="68" t="n">
        <f aca="false">C12</f>
        <v>42.2521438598633</v>
      </c>
      <c r="F12" s="45" t="n">
        <v>0.99</v>
      </c>
      <c r="G12" s="236"/>
      <c r="H12" s="237"/>
      <c r="I12" s="238"/>
      <c r="K12" s="49" t="n">
        <f aca="false">Override!K12</f>
        <v>46113</v>
      </c>
      <c r="L12" s="50" t="n">
        <f aca="false">Override!M12</f>
        <v>0.08</v>
      </c>
      <c r="M12" s="69"/>
      <c r="N12" s="69"/>
      <c r="O12" s="70"/>
      <c r="P12" s="71"/>
      <c r="Q12" s="72"/>
      <c r="R12" s="73"/>
      <c r="AQ12" s="74" t="s">
        <v>22</v>
      </c>
      <c r="AR12" s="75"/>
      <c r="AS12" s="76"/>
      <c r="AU12" s="77" t="s">
        <v>23</v>
      </c>
      <c r="AV12" s="78" t="n">
        <v>1</v>
      </c>
      <c r="AX12" s="64"/>
      <c r="AY12" s="82" t="n">
        <v>1</v>
      </c>
      <c r="BA12" s="79" t="s">
        <v>24</v>
      </c>
      <c r="BB12" s="80" t="n">
        <v>4</v>
      </c>
      <c r="BC12" s="64" t="s">
        <v>25</v>
      </c>
      <c r="BE12" s="64" t="b">
        <f aca="false">FALSE()</f>
        <v>0</v>
      </c>
      <c r="BG12" s="67" t="s">
        <v>26</v>
      </c>
      <c r="BH12" s="63"/>
      <c r="BJ12" s="81" t="n">
        <f aca="false">Calc!AA5</f>
        <v>45926</v>
      </c>
      <c r="BK12" s="81" t="n">
        <f aca="false">EOMONTH(BJ12,-1)</f>
        <v>45900</v>
      </c>
      <c r="BL12" s="64" t="n">
        <v>1</v>
      </c>
      <c r="BM12" s="66"/>
      <c r="BN12" s="64" t="s">
        <v>27</v>
      </c>
      <c r="BO12" s="82" t="n">
        <v>3</v>
      </c>
      <c r="BP12" s="82" t="n">
        <v>4</v>
      </c>
      <c r="BQ12" s="82" t="n">
        <v>3</v>
      </c>
      <c r="BR12" s="82" t="n">
        <v>1</v>
      </c>
      <c r="BS12" s="82" t="b">
        <f aca="false">FALSE()</f>
        <v>0</v>
      </c>
      <c r="BU12" s="67" t="s">
        <v>28</v>
      </c>
      <c r="BV12" s="82" t="n">
        <v>1</v>
      </c>
    </row>
    <row r="13" customFormat="false" ht="15" hidden="false" customHeight="true" outlineLevel="0" collapsed="false">
      <c r="B13" s="234" t="n">
        <f aca="false">Override!K13</f>
        <v>46143</v>
      </c>
      <c r="C13" s="239" t="n">
        <f aca="false">VLOOKUP(B13,Calc!$AA$5:$AJ$72,9)</f>
        <v>42.2521438598633</v>
      </c>
      <c r="D13" s="43" t="n">
        <f aca="false">VLOOKUP(B13,Calc!$AA$5:$AJ$72,10)</f>
        <v>0.08</v>
      </c>
      <c r="E13" s="68" t="n">
        <f aca="false">C13</f>
        <v>42.2521438598633</v>
      </c>
      <c r="F13" s="45" t="n">
        <v>0.99</v>
      </c>
      <c r="G13" s="236"/>
      <c r="H13" s="237"/>
      <c r="I13" s="238"/>
      <c r="K13" s="49" t="n">
        <f aca="false">Override!K13</f>
        <v>46143</v>
      </c>
      <c r="L13" s="50" t="n">
        <f aca="false">Override!M13</f>
        <v>0.08</v>
      </c>
      <c r="M13" s="83"/>
      <c r="N13" s="84"/>
      <c r="O13" s="85"/>
      <c r="P13" s="86"/>
      <c r="Q13" s="72"/>
      <c r="R13" s="73"/>
      <c r="AO13" s="1" t="n">
        <v>1</v>
      </c>
      <c r="AP13" s="1" t="n">
        <v>1</v>
      </c>
      <c r="AQ13" s="59" t="n">
        <v>1</v>
      </c>
      <c r="AR13" s="59" t="n">
        <v>1</v>
      </c>
      <c r="AS13" s="59" t="s">
        <v>29</v>
      </c>
      <c r="AU13" s="87" t="s">
        <v>30</v>
      </c>
      <c r="AV13" s="88" t="s">
        <v>31</v>
      </c>
      <c r="AX13" s="64" t="s">
        <v>32</v>
      </c>
      <c r="AY13" s="64"/>
      <c r="BA13" s="64" t="s">
        <v>33</v>
      </c>
      <c r="BB13" s="82" t="n">
        <v>4</v>
      </c>
      <c r="BC13" s="79" t="s">
        <v>8</v>
      </c>
      <c r="BE13" s="64" t="s">
        <v>34</v>
      </c>
      <c r="BG13" s="67" t="s">
        <v>35</v>
      </c>
      <c r="BH13" s="63"/>
      <c r="BJ13" s="81" t="n">
        <f aca="false">Calc!AA6</f>
        <v>45931</v>
      </c>
      <c r="BK13" s="81" t="n">
        <f aca="false">EOMONTH(BJ13,-1)</f>
        <v>45930</v>
      </c>
      <c r="BL13" s="64" t="n">
        <v>2</v>
      </c>
      <c r="BM13" s="66"/>
      <c r="BN13" s="64" t="s">
        <v>36</v>
      </c>
      <c r="BO13" s="82" t="n">
        <v>6</v>
      </c>
      <c r="BP13" s="82" t="n">
        <v>8</v>
      </c>
      <c r="BQ13" s="82" t="n">
        <v>5</v>
      </c>
      <c r="BR13" s="82" t="n">
        <v>3</v>
      </c>
      <c r="BS13" s="82" t="b">
        <f aca="false">FALSE()</f>
        <v>0</v>
      </c>
      <c r="BU13" s="64" t="s">
        <v>37</v>
      </c>
      <c r="BV13" s="82" t="n">
        <v>2</v>
      </c>
    </row>
    <row r="14" customFormat="false" ht="15" hidden="false" customHeight="true" outlineLevel="0" collapsed="false">
      <c r="B14" s="234" t="n">
        <f aca="false">Override!K14</f>
        <v>46174</v>
      </c>
      <c r="C14" s="239" t="n">
        <f aca="false">VLOOKUP(B14,Calc!$AA$5:$AJ$72,9)</f>
        <v>42.2521438598633</v>
      </c>
      <c r="D14" s="43" t="n">
        <f aca="false">VLOOKUP(B14,Calc!$AA$5:$AJ$72,10)</f>
        <v>0.08</v>
      </c>
      <c r="E14" s="68" t="n">
        <f aca="false">C14</f>
        <v>42.2521438598633</v>
      </c>
      <c r="F14" s="45" t="n">
        <v>0.99</v>
      </c>
      <c r="G14" s="236"/>
      <c r="H14" s="237"/>
      <c r="I14" s="238"/>
      <c r="K14" s="49" t="n">
        <f aca="false">Override!K14</f>
        <v>46174</v>
      </c>
      <c r="L14" s="50" t="n">
        <f aca="false">Override!M14</f>
        <v>0.08</v>
      </c>
      <c r="M14" s="89"/>
      <c r="N14" s="89"/>
      <c r="O14" s="90"/>
      <c r="P14" s="56"/>
      <c r="Q14" s="57"/>
      <c r="R14" s="55"/>
      <c r="AO14" s="1" t="n">
        <v>3</v>
      </c>
      <c r="AP14" s="1" t="n">
        <v>2</v>
      </c>
      <c r="AQ14" s="59" t="n">
        <v>2</v>
      </c>
      <c r="AR14" s="59" t="s">
        <v>38</v>
      </c>
      <c r="AS14" s="59" t="s">
        <v>39</v>
      </c>
      <c r="AU14" s="91" t="s">
        <v>23</v>
      </c>
      <c r="AV14" s="92"/>
      <c r="AX14" s="64" t="s">
        <v>40</v>
      </c>
      <c r="AY14" s="64"/>
      <c r="BA14" s="67" t="s">
        <v>13</v>
      </c>
      <c r="BB14" s="64"/>
      <c r="BC14" s="63"/>
      <c r="BE14" s="64" t="b">
        <f aca="false">TRUE()</f>
        <v>1</v>
      </c>
      <c r="BJ14" s="81" t="n">
        <f aca="false">Calc!AA7</f>
        <v>45962</v>
      </c>
      <c r="BK14" s="81" t="n">
        <f aca="false">EOMONTH(BJ14,-1)</f>
        <v>45961</v>
      </c>
      <c r="BL14" s="64" t="n">
        <v>3</v>
      </c>
      <c r="BM14" s="66"/>
      <c r="BN14" s="64" t="s">
        <v>41</v>
      </c>
      <c r="BO14" s="82" t="n">
        <v>5</v>
      </c>
      <c r="BP14" s="82" t="n">
        <v>6</v>
      </c>
      <c r="BQ14" s="82" t="n">
        <v>5</v>
      </c>
      <c r="BR14" s="82" t="n">
        <v>1</v>
      </c>
      <c r="BS14" s="82" t="b">
        <f aca="false">FALSE()</f>
        <v>0</v>
      </c>
      <c r="BU14" s="64" t="s">
        <v>42</v>
      </c>
      <c r="BV14" s="82" t="n">
        <v>3</v>
      </c>
    </row>
    <row r="15" customFormat="false" ht="15" hidden="false" customHeight="true" outlineLevel="0" collapsed="false">
      <c r="B15" s="234" t="n">
        <f aca="false">Override!K15</f>
        <v>46204</v>
      </c>
      <c r="C15" s="239" t="n">
        <f aca="false">VLOOKUP(B15,Calc!$AA$5:$AJ$72,9)</f>
        <v>42.2521438598633</v>
      </c>
      <c r="D15" s="43" t="n">
        <f aca="false">VLOOKUP(B15,Calc!$AA$5:$AJ$72,10)</f>
        <v>0.08</v>
      </c>
      <c r="E15" s="68" t="n">
        <f aca="false">C15</f>
        <v>42.2521438598633</v>
      </c>
      <c r="F15" s="45" t="n">
        <v>0.99</v>
      </c>
      <c r="G15" s="236"/>
      <c r="H15" s="237"/>
      <c r="I15" s="238"/>
      <c r="K15" s="49" t="n">
        <f aca="false">Override!K15</f>
        <v>46204</v>
      </c>
      <c r="L15" s="50" t="n">
        <f aca="false">Override!M15</f>
        <v>0.08</v>
      </c>
      <c r="M15" s="89"/>
      <c r="N15" s="89"/>
      <c r="O15" s="90"/>
      <c r="P15" s="56"/>
      <c r="Q15" s="57"/>
      <c r="R15" s="55"/>
      <c r="AO15" s="1" t="n">
        <v>4</v>
      </c>
      <c r="AP15" s="1" t="n">
        <v>3</v>
      </c>
      <c r="AQ15" s="59" t="n">
        <v>3</v>
      </c>
      <c r="AR15" s="59" t="s">
        <v>43</v>
      </c>
      <c r="AS15" s="59" t="s">
        <v>44</v>
      </c>
      <c r="AU15" s="95" t="s">
        <v>45</v>
      </c>
      <c r="AV15" s="96" t="n">
        <v>1</v>
      </c>
      <c r="AX15" s="66"/>
      <c r="AY15" s="66"/>
      <c r="BA15" s="64" t="s">
        <v>46</v>
      </c>
      <c r="BB15" s="64"/>
      <c r="BC15" s="64"/>
      <c r="BE15" s="64" t="s">
        <v>47</v>
      </c>
      <c r="BG15" s="64" t="s">
        <v>48</v>
      </c>
      <c r="BH15" s="64" t="n">
        <v>1</v>
      </c>
      <c r="BJ15" s="81" t="n">
        <f aca="false">Calc!AA8</f>
        <v>45992</v>
      </c>
      <c r="BK15" s="81" t="n">
        <f aca="false">EOMONTH(BJ15,-1)</f>
        <v>45991</v>
      </c>
      <c r="BL15" s="64" t="n">
        <v>4</v>
      </c>
      <c r="BM15" s="66"/>
      <c r="BN15" s="64" t="s">
        <v>49</v>
      </c>
      <c r="BO15" s="82" t="n">
        <v>6</v>
      </c>
      <c r="BP15" s="82" t="n">
        <v>7</v>
      </c>
      <c r="BQ15" s="82" t="n">
        <v>6</v>
      </c>
      <c r="BR15" s="82" t="n">
        <v>1</v>
      </c>
      <c r="BS15" s="82" t="b">
        <f aca="false">FALSE()</f>
        <v>0</v>
      </c>
    </row>
    <row r="16" customFormat="false" ht="15" hidden="false" customHeight="true" outlineLevel="0" collapsed="false">
      <c r="B16" s="234" t="n">
        <f aca="false">Override!K16</f>
        <v>46235</v>
      </c>
      <c r="C16" s="239" t="n">
        <f aca="false">VLOOKUP(B16,Calc!$AA$5:$AJ$72,9)</f>
        <v>42.2521438598633</v>
      </c>
      <c r="D16" s="43" t="n">
        <f aca="false">VLOOKUP(B16,Calc!$AA$5:$AJ$72,10)</f>
        <v>0.08</v>
      </c>
      <c r="E16" s="68" t="n">
        <f aca="false">C16</f>
        <v>42.2521438598633</v>
      </c>
      <c r="F16" s="45" t="n">
        <v>0.99</v>
      </c>
      <c r="G16" s="236"/>
      <c r="H16" s="237"/>
      <c r="I16" s="238"/>
      <c r="K16" s="49" t="n">
        <f aca="false">Override!K16</f>
        <v>46235</v>
      </c>
      <c r="L16" s="50" t="n">
        <f aca="false">Override!M16</f>
        <v>0.08</v>
      </c>
      <c r="M16" s="89"/>
      <c r="N16" s="89"/>
      <c r="O16" s="90"/>
      <c r="P16" s="56"/>
      <c r="Q16" s="57"/>
      <c r="R16" s="55"/>
      <c r="AO16" s="1" t="n">
        <v>6</v>
      </c>
      <c r="AP16" s="1" t="n">
        <v>4</v>
      </c>
      <c r="AQ16" s="59" t="n">
        <v>4</v>
      </c>
      <c r="AR16" s="59" t="s">
        <v>50</v>
      </c>
      <c r="AS16" s="59" t="s">
        <v>51</v>
      </c>
      <c r="AU16" s="95" t="s">
        <v>52</v>
      </c>
      <c r="AV16" s="96" t="n">
        <v>2</v>
      </c>
      <c r="AX16" s="66"/>
      <c r="AY16" s="66"/>
      <c r="BA16" s="66"/>
      <c r="BB16" s="66"/>
      <c r="BC16" s="66"/>
      <c r="BE16" s="64" t="b">
        <f aca="false">TRUE()</f>
        <v>1</v>
      </c>
      <c r="BG16" s="64" t="s">
        <v>53</v>
      </c>
      <c r="BH16" s="64"/>
      <c r="BJ16" s="81" t="n">
        <f aca="false">Calc!AA9</f>
        <v>46023</v>
      </c>
      <c r="BK16" s="81" t="n">
        <f aca="false">EOMONTH(BJ16,-1)</f>
        <v>46022</v>
      </c>
      <c r="BL16" s="64" t="n">
        <v>5</v>
      </c>
      <c r="BM16" s="66"/>
      <c r="BN16" s="64" t="s">
        <v>54</v>
      </c>
      <c r="BO16" s="82" t="n">
        <v>8</v>
      </c>
      <c r="BP16" s="82" t="n">
        <v>9</v>
      </c>
      <c r="BQ16" s="82" t="n">
        <v>8</v>
      </c>
      <c r="BR16" s="82" t="n">
        <v>2</v>
      </c>
      <c r="BS16" s="82" t="b">
        <f aca="false">FALSE()</f>
        <v>0</v>
      </c>
    </row>
    <row r="17" customFormat="false" ht="15" hidden="true" customHeight="true" outlineLevel="0" collapsed="false">
      <c r="A17" s="1" t="s">
        <v>10</v>
      </c>
      <c r="B17" s="234" t="n">
        <f aca="false">Override!K17</f>
        <v>46266</v>
      </c>
      <c r="C17" s="239" t="n">
        <f aca="false">VLOOKUP(B17,Calc!$AA$5:$AJ$72,9)</f>
        <v>42.2521438598633</v>
      </c>
      <c r="D17" s="43" t="n">
        <f aca="false">VLOOKUP(B17,Calc!$AA$5:$AJ$72,10)</f>
        <v>0.08</v>
      </c>
      <c r="E17" s="68" t="n">
        <f aca="false">C17</f>
        <v>42.2521438598633</v>
      </c>
      <c r="F17" s="45" t="n">
        <v>0.99</v>
      </c>
      <c r="G17" s="236"/>
      <c r="H17" s="237"/>
      <c r="I17" s="238"/>
      <c r="K17" s="49" t="n">
        <f aca="false">Override!K17</f>
        <v>46266</v>
      </c>
      <c r="L17" s="50" t="n">
        <f aca="false">Override!M17</f>
        <v>0.08</v>
      </c>
      <c r="M17" s="89"/>
      <c r="N17" s="89"/>
      <c r="O17" s="90"/>
      <c r="P17" s="56"/>
      <c r="Q17" s="57"/>
      <c r="R17" s="55"/>
      <c r="AO17" s="1" t="n">
        <v>12</v>
      </c>
      <c r="AP17" s="1" t="n">
        <v>5</v>
      </c>
      <c r="AQ17" s="59" t="n">
        <v>5</v>
      </c>
      <c r="AR17" s="59" t="s">
        <v>55</v>
      </c>
      <c r="AS17" s="59" t="s">
        <v>56</v>
      </c>
      <c r="AU17" s="95" t="s">
        <v>57</v>
      </c>
      <c r="AV17" s="96" t="n">
        <v>3</v>
      </c>
      <c r="AX17" s="66"/>
      <c r="AY17" s="66"/>
      <c r="BA17" s="66"/>
      <c r="BB17" s="66"/>
      <c r="BC17" s="66"/>
      <c r="BG17" s="64" t="s">
        <v>58</v>
      </c>
      <c r="BH17" s="64"/>
      <c r="BJ17" s="81" t="n">
        <f aca="false">Calc!AA10</f>
        <v>46054</v>
      </c>
      <c r="BK17" s="81" t="n">
        <f aca="false">EOMONTH(BJ17,-1)</f>
        <v>46053</v>
      </c>
      <c r="BL17" s="64" t="n">
        <v>6</v>
      </c>
      <c r="BM17" s="66"/>
      <c r="BN17" s="64" t="s">
        <v>59</v>
      </c>
      <c r="BO17" s="82" t="n">
        <v>9</v>
      </c>
      <c r="BP17" s="82" t="n">
        <v>10</v>
      </c>
      <c r="BQ17" s="82" t="n">
        <v>9</v>
      </c>
      <c r="BR17" s="82" t="n">
        <v>2</v>
      </c>
      <c r="BS17" s="82" t="b">
        <f aca="false">FALSE()</f>
        <v>0</v>
      </c>
    </row>
    <row r="18" customFormat="false" ht="15" hidden="true" customHeight="true" outlineLevel="0" collapsed="false">
      <c r="B18" s="234" t="n">
        <f aca="false">Override!K18</f>
        <v>46296</v>
      </c>
      <c r="C18" s="239" t="n">
        <f aca="false">VLOOKUP(B18,Calc!$AA$5:$AJ$72,9)</f>
        <v>42.2521438598633</v>
      </c>
      <c r="D18" s="43" t="n">
        <f aca="false">VLOOKUP(B18,Calc!$AA$5:$AJ$72,10)</f>
        <v>0.08</v>
      </c>
      <c r="E18" s="68" t="n">
        <f aca="false">C18</f>
        <v>42.2521438598633</v>
      </c>
      <c r="F18" s="45" t="n">
        <v>0.99</v>
      </c>
      <c r="G18" s="236"/>
      <c r="H18" s="237"/>
      <c r="I18" s="238"/>
      <c r="K18" s="49" t="n">
        <f aca="false">Override!K18</f>
        <v>46296</v>
      </c>
      <c r="L18" s="50" t="n">
        <f aca="false">Override!M18</f>
        <v>0.08</v>
      </c>
      <c r="M18" s="89"/>
      <c r="N18" s="89"/>
      <c r="O18" s="90"/>
      <c r="P18" s="56"/>
      <c r="Q18" s="57"/>
      <c r="R18" s="55"/>
      <c r="AO18" s="1" t="n">
        <v>13</v>
      </c>
      <c r="AP18" s="1" t="n">
        <v>6</v>
      </c>
      <c r="AQ18" s="59" t="n">
        <v>6</v>
      </c>
      <c r="AR18" s="59" t="s">
        <v>60</v>
      </c>
      <c r="AS18" s="59" t="s">
        <v>61</v>
      </c>
      <c r="AU18" s="95" t="s">
        <v>62</v>
      </c>
      <c r="AV18" s="96" t="n">
        <v>4</v>
      </c>
      <c r="AX18" s="66"/>
      <c r="AY18" s="66"/>
      <c r="BA18" s="66"/>
      <c r="BB18" s="66"/>
      <c r="BC18" s="66"/>
      <c r="BG18" s="64" t="s">
        <v>63</v>
      </c>
      <c r="BH18" s="64"/>
      <c r="BJ18" s="81" t="n">
        <f aca="false">Calc!AA11</f>
        <v>46082</v>
      </c>
      <c r="BK18" s="81" t="n">
        <f aca="false">EOMONTH(BJ18,-1)</f>
        <v>46081</v>
      </c>
      <c r="BL18" s="64" t="n">
        <v>7</v>
      </c>
      <c r="BM18" s="66"/>
      <c r="BN18" s="64" t="s">
        <v>64</v>
      </c>
      <c r="BO18" s="82" t="n">
        <v>20</v>
      </c>
      <c r="BP18" s="82" t="n">
        <v>21</v>
      </c>
      <c r="BQ18" s="82" t="n">
        <v>20</v>
      </c>
      <c r="BR18" s="82" t="n">
        <v>2</v>
      </c>
      <c r="BS18" s="64" t="b">
        <f aca="false">FALSE()</f>
        <v>0</v>
      </c>
    </row>
    <row r="19" customFormat="false" ht="15" hidden="true" customHeight="true" outlineLevel="0" collapsed="false">
      <c r="B19" s="234" t="n">
        <f aca="false">Override!K19</f>
        <v>46327</v>
      </c>
      <c r="C19" s="239" t="n">
        <f aca="false">VLOOKUP(B19,Calc!$AA$5:$AJ$72,9)</f>
        <v>42.2521438598633</v>
      </c>
      <c r="D19" s="43" t="n">
        <f aca="false">VLOOKUP(B19,Calc!$AA$5:$AJ$72,10)</f>
        <v>0.08</v>
      </c>
      <c r="E19" s="68" t="n">
        <f aca="false">C19</f>
        <v>42.2521438598633</v>
      </c>
      <c r="F19" s="45" t="n">
        <v>0.99</v>
      </c>
      <c r="G19" s="236"/>
      <c r="H19" s="237"/>
      <c r="I19" s="238"/>
      <c r="K19" s="49" t="n">
        <f aca="false">Override!K19</f>
        <v>46327</v>
      </c>
      <c r="L19" s="50" t="n">
        <f aca="false">Override!M19</f>
        <v>0.08</v>
      </c>
      <c r="M19" s="89"/>
      <c r="N19" s="89"/>
      <c r="O19" s="90"/>
      <c r="P19" s="56"/>
      <c r="Q19" s="57"/>
      <c r="R19" s="55"/>
      <c r="AO19" s="1" t="n">
        <v>21</v>
      </c>
      <c r="AP19" s="1" t="n">
        <v>7</v>
      </c>
      <c r="AQ19" s="59" t="n">
        <v>7</v>
      </c>
      <c r="AR19" s="59" t="n">
        <v>4</v>
      </c>
      <c r="AS19" s="59" t="s">
        <v>65</v>
      </c>
      <c r="AU19" s="95" t="s">
        <v>66</v>
      </c>
      <c r="AV19" s="96" t="n">
        <v>5</v>
      </c>
      <c r="AX19" s="66"/>
      <c r="AY19" s="66"/>
      <c r="BA19" s="66"/>
      <c r="BB19" s="66"/>
      <c r="BC19" s="66"/>
      <c r="BJ19" s="81" t="n">
        <f aca="false">Calc!AA12</f>
        <v>46113</v>
      </c>
      <c r="BK19" s="81" t="n">
        <f aca="false">EOMONTH(BJ19,-1)</f>
        <v>46112</v>
      </c>
      <c r="BL19" s="64" t="n">
        <v>8</v>
      </c>
      <c r="BM19" s="66"/>
      <c r="BN19" s="64" t="s">
        <v>67</v>
      </c>
      <c r="BO19" s="82" t="n">
        <v>4</v>
      </c>
      <c r="BP19" s="82" t="n">
        <v>5</v>
      </c>
      <c r="BQ19" s="82" t="n">
        <v>4</v>
      </c>
      <c r="BR19" s="82" t="n">
        <v>2</v>
      </c>
      <c r="BS19" s="64" t="b">
        <f aca="false">FALSE()</f>
        <v>0</v>
      </c>
    </row>
    <row r="20" customFormat="false" ht="15" hidden="true" customHeight="true" outlineLevel="0" collapsed="false">
      <c r="B20" s="234" t="n">
        <f aca="false">Override!K20</f>
        <v>46357</v>
      </c>
      <c r="C20" s="239" t="n">
        <f aca="false">VLOOKUP(B20,Calc!$AA$5:$AJ$72,9)</f>
        <v>42.2521438598633</v>
      </c>
      <c r="D20" s="43" t="n">
        <f aca="false">VLOOKUP(B20,Calc!$AA$5:$AJ$72,10)</f>
        <v>0.08</v>
      </c>
      <c r="E20" s="68" t="n">
        <f aca="false">C20</f>
        <v>42.2521438598633</v>
      </c>
      <c r="F20" s="45" t="n">
        <v>0.99</v>
      </c>
      <c r="G20" s="236"/>
      <c r="H20" s="237"/>
      <c r="I20" s="238"/>
      <c r="K20" s="49" t="n">
        <f aca="false">Override!K20</f>
        <v>46357</v>
      </c>
      <c r="L20" s="50" t="n">
        <f aca="false">Override!M20</f>
        <v>0.08</v>
      </c>
      <c r="M20" s="89"/>
      <c r="N20" s="89"/>
      <c r="O20" s="90"/>
      <c r="P20" s="56"/>
      <c r="Q20" s="57"/>
      <c r="R20" s="55"/>
      <c r="AO20" s="1" t="n">
        <v>25</v>
      </c>
      <c r="AP20" s="1" t="n">
        <v>8</v>
      </c>
      <c r="AQ20" s="59" t="n">
        <v>8</v>
      </c>
      <c r="AR20" s="98" t="n">
        <v>5</v>
      </c>
      <c r="AS20" s="98" t="s">
        <v>68</v>
      </c>
      <c r="AU20" s="95" t="s">
        <v>69</v>
      </c>
      <c r="AV20" s="96" t="n">
        <v>6</v>
      </c>
      <c r="AX20" s="66"/>
      <c r="AY20" s="66"/>
      <c r="BA20" s="66"/>
      <c r="BB20" s="66"/>
      <c r="BC20" s="66"/>
      <c r="BJ20" s="81" t="n">
        <f aca="false">Calc!AA13</f>
        <v>46143</v>
      </c>
      <c r="BK20" s="81" t="n">
        <f aca="false">EOMONTH(BJ20,-1)</f>
        <v>46142</v>
      </c>
      <c r="BL20" s="64" t="n">
        <v>9</v>
      </c>
      <c r="BM20" s="66"/>
      <c r="BN20" s="64" t="s">
        <v>70</v>
      </c>
      <c r="BO20" s="82" t="n">
        <v>6</v>
      </c>
      <c r="BP20" s="82" t="n">
        <v>7</v>
      </c>
      <c r="BQ20" s="82" t="n">
        <v>6</v>
      </c>
      <c r="BR20" s="82" t="n">
        <v>2</v>
      </c>
      <c r="BS20" s="64" t="b">
        <f aca="false">FALSE()</f>
        <v>0</v>
      </c>
    </row>
    <row r="21" customFormat="false" ht="15" hidden="true" customHeight="true" outlineLevel="0" collapsed="false">
      <c r="B21" s="234" t="n">
        <f aca="false">Override!K21</f>
        <v>46388</v>
      </c>
      <c r="C21" s="239" t="n">
        <f aca="false">VLOOKUP(B21,Calc!$AA$5:$AJ$72,9)</f>
        <v>42.2521438598633</v>
      </c>
      <c r="D21" s="43" t="n">
        <f aca="false">VLOOKUP(B21,Calc!$AA$5:$AJ$72,10)</f>
        <v>0.08</v>
      </c>
      <c r="E21" s="68" t="n">
        <f aca="false">C21</f>
        <v>42.2521438598633</v>
      </c>
      <c r="F21" s="45" t="n">
        <v>0.99</v>
      </c>
      <c r="G21" s="236"/>
      <c r="H21" s="237"/>
      <c r="I21" s="238"/>
      <c r="K21" s="49" t="n">
        <f aca="false">Override!K21</f>
        <v>46388</v>
      </c>
      <c r="L21" s="50" t="n">
        <f aca="false">Override!M21</f>
        <v>0.08</v>
      </c>
      <c r="M21" s="89"/>
      <c r="N21" s="89"/>
      <c r="O21" s="90"/>
      <c r="P21" s="56"/>
      <c r="Q21" s="57"/>
      <c r="R21" s="55"/>
      <c r="AQ21" s="99"/>
      <c r="AR21" s="99"/>
      <c r="AS21" s="99"/>
      <c r="AU21" s="95" t="s">
        <v>71</v>
      </c>
      <c r="AV21" s="96" t="n">
        <v>7</v>
      </c>
      <c r="AX21" s="66"/>
      <c r="AY21" s="66"/>
      <c r="BJ21" s="81" t="n">
        <f aca="false">Calc!AA14</f>
        <v>46174</v>
      </c>
      <c r="BK21" s="81" t="n">
        <f aca="false">EOMONTH(BJ21,-1)</f>
        <v>46173</v>
      </c>
      <c r="BL21" s="64" t="n">
        <v>10</v>
      </c>
      <c r="BM21" s="66"/>
      <c r="BN21" s="64" t="s">
        <v>72</v>
      </c>
      <c r="BO21" s="82" t="n">
        <v>7</v>
      </c>
      <c r="BP21" s="82" t="n">
        <v>9</v>
      </c>
      <c r="BQ21" s="82" t="n">
        <v>7</v>
      </c>
      <c r="BR21" s="82" t="n">
        <v>2</v>
      </c>
      <c r="BS21" s="64" t="b">
        <f aca="false">FALSE()</f>
        <v>0</v>
      </c>
    </row>
    <row r="22" customFormat="false" ht="15" hidden="true" customHeight="true" outlineLevel="0" collapsed="false">
      <c r="B22" s="234" t="n">
        <f aca="false">Override!K22</f>
        <v>46419</v>
      </c>
      <c r="C22" s="239" t="n">
        <f aca="false">VLOOKUP(B22,Calc!$AA$5:$AJ$72,9)</f>
        <v>42.2521438598633</v>
      </c>
      <c r="D22" s="43" t="n">
        <f aca="false">VLOOKUP(B22,Calc!$AA$5:$AJ$72,10)</f>
        <v>0.08</v>
      </c>
      <c r="E22" s="68" t="n">
        <f aca="false">C22</f>
        <v>42.2521438598633</v>
      </c>
      <c r="F22" s="45" t="n">
        <v>0.99</v>
      </c>
      <c r="G22" s="236"/>
      <c r="H22" s="237"/>
      <c r="I22" s="238"/>
      <c r="K22" s="49" t="n">
        <f aca="false">Override!K22</f>
        <v>46419</v>
      </c>
      <c r="L22" s="50" t="n">
        <f aca="false">Override!M22</f>
        <v>0.08</v>
      </c>
      <c r="M22" s="89"/>
      <c r="N22" s="89"/>
      <c r="O22" s="90"/>
      <c r="P22" s="56"/>
      <c r="Q22" s="57"/>
      <c r="R22" s="55"/>
      <c r="AQ22" s="99"/>
      <c r="AR22" s="99"/>
      <c r="AS22" s="99"/>
      <c r="AU22" s="95" t="s">
        <v>73</v>
      </c>
      <c r="AV22" s="96" t="n">
        <v>8</v>
      </c>
      <c r="AX22" s="66"/>
      <c r="AY22" s="66"/>
      <c r="BJ22" s="81" t="n">
        <f aca="false">Calc!AA15</f>
        <v>46204</v>
      </c>
      <c r="BK22" s="81" t="n">
        <f aca="false">EOMONTH(BJ22,-1)</f>
        <v>46203</v>
      </c>
      <c r="BL22" s="64" t="n">
        <v>11</v>
      </c>
      <c r="BM22" s="66"/>
      <c r="BN22" s="64" t="s">
        <v>74</v>
      </c>
      <c r="BO22" s="82" t="n">
        <v>8</v>
      </c>
      <c r="BP22" s="82" t="n">
        <v>9</v>
      </c>
      <c r="BQ22" s="82" t="n">
        <v>8</v>
      </c>
      <c r="BR22" s="82" t="n">
        <v>2</v>
      </c>
      <c r="BS22" s="64" t="b">
        <f aca="false">FALSE()</f>
        <v>0</v>
      </c>
    </row>
    <row r="23" customFormat="false" ht="15" hidden="true" customHeight="true" outlineLevel="0" collapsed="false">
      <c r="B23" s="234" t="n">
        <f aca="false">Override!K23</f>
        <v>46447</v>
      </c>
      <c r="C23" s="239" t="n">
        <f aca="false">VLOOKUP(B23,Calc!$AA$5:$AJ$72,9)</f>
        <v>42.2521438598633</v>
      </c>
      <c r="D23" s="43" t="n">
        <f aca="false">VLOOKUP(B23,Calc!$AA$5:$AJ$72,10)</f>
        <v>0.08</v>
      </c>
      <c r="E23" s="68" t="n">
        <f aca="false">C23</f>
        <v>42.2521438598633</v>
      </c>
      <c r="F23" s="45" t="n">
        <v>0.99</v>
      </c>
      <c r="G23" s="236"/>
      <c r="H23" s="237"/>
      <c r="I23" s="238"/>
      <c r="K23" s="49" t="n">
        <f aca="false">Override!K23</f>
        <v>46447</v>
      </c>
      <c r="L23" s="50" t="n">
        <f aca="false">Override!M23</f>
        <v>0.08</v>
      </c>
      <c r="M23" s="89"/>
      <c r="N23" s="89"/>
      <c r="O23" s="90"/>
      <c r="P23" s="56"/>
      <c r="Q23" s="57"/>
      <c r="R23" s="100"/>
      <c r="S23" s="101"/>
      <c r="T23" s="66"/>
      <c r="AQ23" s="99"/>
      <c r="AR23" s="99"/>
      <c r="AS23" s="99"/>
      <c r="AU23" s="95" t="s">
        <v>75</v>
      </c>
      <c r="AV23" s="96" t="n">
        <v>10</v>
      </c>
      <c r="AX23" s="66"/>
      <c r="AY23" s="66"/>
      <c r="BJ23" s="81" t="n">
        <f aca="false">Calc!AA16</f>
        <v>46235</v>
      </c>
      <c r="BK23" s="81" t="n">
        <f aca="false">EOMONTH(BJ23,-1)</f>
        <v>46234</v>
      </c>
      <c r="BL23" s="64" t="n">
        <v>12</v>
      </c>
      <c r="BM23" s="66"/>
      <c r="BN23" s="64" t="s">
        <v>76</v>
      </c>
      <c r="BO23" s="82" t="n">
        <v>9</v>
      </c>
      <c r="BP23" s="82" t="n">
        <v>10</v>
      </c>
      <c r="BQ23" s="82" t="n">
        <v>9</v>
      </c>
      <c r="BR23" s="82" t="n">
        <v>2</v>
      </c>
      <c r="BS23" s="64" t="b">
        <f aca="false">FALSE()</f>
        <v>0</v>
      </c>
    </row>
    <row r="24" customFormat="false" ht="15" hidden="true" customHeight="true" outlineLevel="0" collapsed="false">
      <c r="B24" s="234" t="n">
        <f aca="false">Override!K24</f>
        <v>46478</v>
      </c>
      <c r="C24" s="239" t="n">
        <f aca="false">VLOOKUP(B24,Calc!$AA$5:$AJ$72,9)</f>
        <v>42.2521438598633</v>
      </c>
      <c r="D24" s="43" t="n">
        <f aca="false">VLOOKUP(B24,Calc!$AA$5:$AJ$72,10)</f>
        <v>0.08</v>
      </c>
      <c r="E24" s="68" t="n">
        <f aca="false">C24</f>
        <v>42.2521438598633</v>
      </c>
      <c r="F24" s="45" t="n">
        <v>0.99</v>
      </c>
      <c r="G24" s="236"/>
      <c r="H24" s="237"/>
      <c r="I24" s="238"/>
      <c r="K24" s="49" t="n">
        <f aca="false">Override!K24</f>
        <v>46478</v>
      </c>
      <c r="L24" s="50" t="n">
        <f aca="false">Override!M24</f>
        <v>0.08</v>
      </c>
      <c r="M24" s="89"/>
      <c r="N24" s="89"/>
      <c r="O24" s="102"/>
      <c r="P24" s="56"/>
      <c r="Q24" s="57"/>
      <c r="R24" s="100"/>
      <c r="S24" s="101"/>
      <c r="AQ24" s="66"/>
      <c r="AR24" s="66"/>
      <c r="AS24" s="66"/>
      <c r="AU24" s="95" t="s">
        <v>77</v>
      </c>
      <c r="AV24" s="96" t="n">
        <v>11</v>
      </c>
      <c r="AX24" s="66"/>
      <c r="AY24" s="66"/>
      <c r="BJ24" s="81" t="n">
        <f aca="false">Calc!AA17</f>
        <v>46266</v>
      </c>
      <c r="BK24" s="81" t="n">
        <f aca="false">EOMONTH(BJ24,-1)</f>
        <v>46265</v>
      </c>
      <c r="BL24" s="64" t="n">
        <v>13</v>
      </c>
      <c r="BM24" s="66"/>
    </row>
    <row r="25" customFormat="false" ht="15" hidden="true" customHeight="true" outlineLevel="0" collapsed="false">
      <c r="B25" s="234" t="n">
        <f aca="false">Override!K25</f>
        <v>46508</v>
      </c>
      <c r="C25" s="239" t="n">
        <f aca="false">VLOOKUP(B25,Calc!$AA$5:$AJ$72,9)</f>
        <v>42.2521438598633</v>
      </c>
      <c r="D25" s="43" t="n">
        <f aca="false">VLOOKUP(B25,Calc!$AA$5:$AJ$72,10)</f>
        <v>0.08</v>
      </c>
      <c r="E25" s="68" t="n">
        <f aca="false">C25</f>
        <v>42.2521438598633</v>
      </c>
      <c r="F25" s="45" t="n">
        <v>0.99</v>
      </c>
      <c r="G25" s="236"/>
      <c r="H25" s="237"/>
      <c r="I25" s="238"/>
      <c r="K25" s="49" t="n">
        <f aca="false">Override!K25</f>
        <v>46508</v>
      </c>
      <c r="L25" s="50" t="n">
        <f aca="false">Override!M25</f>
        <v>0.08</v>
      </c>
      <c r="M25" s="89"/>
      <c r="N25" s="89"/>
      <c r="O25" s="90"/>
      <c r="P25" s="56"/>
      <c r="Q25" s="57"/>
      <c r="R25" s="55"/>
      <c r="AQ25" s="66"/>
      <c r="AR25" s="66"/>
      <c r="AS25" s="66"/>
      <c r="AU25" s="95" t="s">
        <v>78</v>
      </c>
      <c r="AV25" s="96" t="n">
        <v>12</v>
      </c>
      <c r="AX25" s="66"/>
      <c r="AY25" s="66"/>
      <c r="BJ25" s="81" t="n">
        <f aca="false">Calc!AA18</f>
        <v>46296</v>
      </c>
      <c r="BK25" s="81" t="n">
        <f aca="false">EOMONTH(BJ25,-1)</f>
        <v>46295</v>
      </c>
      <c r="BL25" s="64" t="n">
        <v>14</v>
      </c>
      <c r="BM25" s="66"/>
    </row>
    <row r="26" customFormat="false" ht="15" hidden="true" customHeight="true" outlineLevel="0" collapsed="false">
      <c r="B26" s="234" t="n">
        <f aca="false">Override!K26</f>
        <v>46539</v>
      </c>
      <c r="C26" s="239" t="n">
        <f aca="false">VLOOKUP(B26,Calc!$AA$5:$AJ$72,9)</f>
        <v>42.2521438598633</v>
      </c>
      <c r="D26" s="43" t="n">
        <f aca="false">VLOOKUP(B26,Calc!$AA$5:$AJ$72,10)</f>
        <v>0.08</v>
      </c>
      <c r="E26" s="68" t="n">
        <f aca="false">C26</f>
        <v>42.2521438598633</v>
      </c>
      <c r="F26" s="45" t="n">
        <v>0.99</v>
      </c>
      <c r="G26" s="236"/>
      <c r="H26" s="237"/>
      <c r="I26" s="238"/>
      <c r="K26" s="49" t="n">
        <f aca="false">Override!K26</f>
        <v>46539</v>
      </c>
      <c r="L26" s="50" t="n">
        <f aca="false">Override!M26</f>
        <v>0.08</v>
      </c>
      <c r="M26" s="89"/>
      <c r="N26" s="89"/>
      <c r="O26" s="90"/>
      <c r="P26" s="56"/>
      <c r="Q26" s="57"/>
      <c r="R26" s="55"/>
      <c r="AQ26" s="99"/>
      <c r="AR26" s="99"/>
      <c r="AS26" s="99"/>
      <c r="AU26" s="95" t="s">
        <v>79</v>
      </c>
      <c r="AV26" s="96" t="n">
        <v>14</v>
      </c>
      <c r="AX26" s="66"/>
      <c r="AY26" s="66"/>
      <c r="BJ26" s="81" t="n">
        <f aca="false">Calc!AA19</f>
        <v>46327</v>
      </c>
      <c r="BK26" s="81" t="n">
        <f aca="false">EOMONTH(BJ26,-1)</f>
        <v>46326</v>
      </c>
      <c r="BL26" s="64" t="n">
        <v>15</v>
      </c>
      <c r="BM26" s="66"/>
    </row>
    <row r="27" customFormat="false" ht="12" hidden="true" customHeight="false" outlineLevel="0" collapsed="false">
      <c r="B27" s="234" t="n">
        <f aca="false">Override!K27</f>
        <v>46569</v>
      </c>
      <c r="C27" s="239" t="n">
        <f aca="false">VLOOKUP(B27,Calc!$AA$5:$AJ$72,9)</f>
        <v>42.2521438598633</v>
      </c>
      <c r="D27" s="43" t="n">
        <f aca="false">VLOOKUP(B27,Calc!$AA$5:$AJ$72,10)</f>
        <v>0.08</v>
      </c>
      <c r="E27" s="68" t="n">
        <f aca="false">C27</f>
        <v>42.2521438598633</v>
      </c>
      <c r="F27" s="45" t="n">
        <v>0.99</v>
      </c>
      <c r="G27" s="236"/>
      <c r="H27" s="237"/>
      <c r="I27" s="238"/>
      <c r="K27" s="49" t="n">
        <f aca="false">Override!K27</f>
        <v>46569</v>
      </c>
      <c r="L27" s="50" t="n">
        <f aca="false">Override!M27</f>
        <v>0.08</v>
      </c>
      <c r="M27" s="89"/>
      <c r="N27" s="89"/>
      <c r="O27" s="90"/>
      <c r="P27" s="56"/>
      <c r="Q27" s="57"/>
      <c r="R27" s="55"/>
      <c r="AQ27" s="99"/>
      <c r="AR27" s="99"/>
      <c r="AS27" s="99"/>
      <c r="AU27" s="103" t="s">
        <v>80</v>
      </c>
      <c r="AV27" s="104"/>
      <c r="AX27" s="66"/>
      <c r="AY27" s="66"/>
      <c r="BJ27" s="81" t="n">
        <f aca="false">Calc!AA20</f>
        <v>46357</v>
      </c>
      <c r="BK27" s="81" t="n">
        <f aca="false">EOMONTH(BJ27,-1)</f>
        <v>46356</v>
      </c>
      <c r="BL27" s="64" t="n">
        <v>16</v>
      </c>
      <c r="BM27" s="66"/>
    </row>
    <row r="28" customFormat="false" ht="12" hidden="true" customHeight="false" outlineLevel="0" collapsed="false">
      <c r="B28" s="234" t="n">
        <f aca="false">Override!K28</f>
        <v>46600</v>
      </c>
      <c r="C28" s="240" t="n">
        <f aca="false">VLOOKUP(B28,Calc!$AA$5:$AJ$72,9)</f>
        <v>42.2521438598633</v>
      </c>
      <c r="D28" s="106" t="n">
        <f aca="false">VLOOKUP(B28,Calc!$AA$5:$AJ$72,10)</f>
        <v>0.08</v>
      </c>
      <c r="E28" s="68" t="n">
        <f aca="false">C28</f>
        <v>42.2521438598633</v>
      </c>
      <c r="F28" s="107" t="n">
        <v>0.99</v>
      </c>
      <c r="G28" s="236"/>
      <c r="H28" s="237"/>
      <c r="I28" s="238"/>
      <c r="K28" s="111" t="n">
        <f aca="false">Override!K28</f>
        <v>46600</v>
      </c>
      <c r="L28" s="112" t="n">
        <f aca="false">Override!M28</f>
        <v>0.08</v>
      </c>
      <c r="M28" s="89"/>
      <c r="N28" s="89"/>
      <c r="O28" s="90"/>
      <c r="P28" s="56"/>
      <c r="Q28" s="57"/>
      <c r="R28" s="55"/>
      <c r="AQ28" s="99"/>
      <c r="AR28" s="99"/>
      <c r="AS28" s="99"/>
      <c r="AU28" s="113"/>
      <c r="AV28" s="114"/>
      <c r="AX28" s="66"/>
      <c r="AY28" s="66"/>
      <c r="BJ28" s="81" t="n">
        <f aca="false">Calc!AA21</f>
        <v>46388</v>
      </c>
      <c r="BK28" s="81" t="n">
        <f aca="false">EOMONTH(BJ28,-1)</f>
        <v>46387</v>
      </c>
      <c r="BL28" s="64" t="n">
        <v>17</v>
      </c>
      <c r="BM28" s="66"/>
    </row>
    <row r="29" customFormat="false" ht="12" hidden="true" customHeight="false" outlineLevel="0" collapsed="false">
      <c r="B29" s="234" t="n">
        <f aca="false">Override!K29</f>
        <v>46631</v>
      </c>
      <c r="C29" s="239" t="n">
        <f aca="false">VLOOKUP(B29,Calc!$AA$5:$AJ$72,9)</f>
        <v>42.2521438598633</v>
      </c>
      <c r="D29" s="115" t="n">
        <f aca="false">VLOOKUP(B29,Calc!$AA$5:$AJ$72,10)</f>
        <v>0.08</v>
      </c>
      <c r="E29" s="68" t="n">
        <f aca="false">C29</f>
        <v>42.2521438598633</v>
      </c>
      <c r="F29" s="45" t="n">
        <v>0.99</v>
      </c>
      <c r="G29" s="236"/>
      <c r="H29" s="237"/>
      <c r="I29" s="238"/>
      <c r="K29" s="111" t="n">
        <f aca="false">Override!K29</f>
        <v>46631</v>
      </c>
      <c r="L29" s="112" t="n">
        <f aca="false">Override!M29</f>
        <v>0.08</v>
      </c>
      <c r="M29" s="89"/>
      <c r="N29" s="89"/>
      <c r="O29" s="90"/>
      <c r="P29" s="56"/>
      <c r="Q29" s="57"/>
      <c r="R29" s="55"/>
      <c r="AQ29" s="99"/>
      <c r="AR29" s="99"/>
      <c r="AS29" s="99"/>
      <c r="AU29" s="113"/>
      <c r="AV29" s="114"/>
      <c r="AX29" s="66"/>
      <c r="AY29" s="66"/>
      <c r="BJ29" s="81" t="n">
        <f aca="false">Calc!AA22</f>
        <v>46419</v>
      </c>
      <c r="BK29" s="81" t="n">
        <f aca="false">EOMONTH(BJ29,-1)</f>
        <v>46418</v>
      </c>
      <c r="BL29" s="64" t="n">
        <v>18</v>
      </c>
      <c r="BM29" s="66"/>
    </row>
    <row r="30" customFormat="false" ht="12" hidden="true" customHeight="false" outlineLevel="0" collapsed="false">
      <c r="B30" s="234" t="n">
        <f aca="false">Override!K30</f>
        <v>46661</v>
      </c>
      <c r="C30" s="239" t="n">
        <f aca="false">VLOOKUP(B30,Calc!$AA$5:$AJ$72,9)</f>
        <v>42.2521438598633</v>
      </c>
      <c r="D30" s="115" t="n">
        <f aca="false">VLOOKUP(B30,Calc!$AA$5:$AJ$72,10)</f>
        <v>0.08</v>
      </c>
      <c r="E30" s="68" t="n">
        <f aca="false">C30</f>
        <v>42.2521438598633</v>
      </c>
      <c r="F30" s="45" t="n">
        <v>0.99</v>
      </c>
      <c r="G30" s="236"/>
      <c r="H30" s="237"/>
      <c r="I30" s="238"/>
      <c r="K30" s="111" t="n">
        <f aca="false">Override!K30</f>
        <v>46661</v>
      </c>
      <c r="L30" s="112" t="n">
        <f aca="false">Override!M30</f>
        <v>0.08</v>
      </c>
      <c r="M30" s="89"/>
      <c r="N30" s="89"/>
      <c r="O30" s="90"/>
      <c r="P30" s="56"/>
      <c r="Q30" s="57"/>
      <c r="R30" s="55"/>
      <c r="AQ30" s="99"/>
      <c r="AR30" s="99"/>
      <c r="AS30" s="99"/>
      <c r="AU30" s="113"/>
      <c r="AV30" s="114"/>
      <c r="AX30" s="66"/>
      <c r="AY30" s="66"/>
      <c r="BJ30" s="81" t="n">
        <f aca="false">Calc!AA23</f>
        <v>46447</v>
      </c>
      <c r="BK30" s="81" t="n">
        <f aca="false">EOMONTH(BJ30,-1)</f>
        <v>46446</v>
      </c>
      <c r="BL30" s="64" t="n">
        <v>19</v>
      </c>
      <c r="BM30" s="66"/>
    </row>
    <row r="31" customFormat="false" ht="12" hidden="true" customHeight="false" outlineLevel="0" collapsed="false">
      <c r="B31" s="234" t="n">
        <f aca="false">Override!K31</f>
        <v>46692</v>
      </c>
      <c r="C31" s="239" t="n">
        <f aca="false">VLOOKUP(B31,Calc!$AA$5:$AJ$72,9)</f>
        <v>42.2521438598633</v>
      </c>
      <c r="D31" s="115" t="n">
        <f aca="false">VLOOKUP(B31,Calc!$AA$5:$AJ$72,10)</f>
        <v>0.08</v>
      </c>
      <c r="E31" s="68" t="n">
        <f aca="false">C31</f>
        <v>42.2521438598633</v>
      </c>
      <c r="F31" s="45" t="n">
        <v>0.99</v>
      </c>
      <c r="G31" s="236"/>
      <c r="H31" s="237"/>
      <c r="I31" s="238"/>
      <c r="K31" s="111" t="n">
        <f aca="false">Override!K31</f>
        <v>46692</v>
      </c>
      <c r="L31" s="112" t="n">
        <f aca="false">Override!M31</f>
        <v>0.08</v>
      </c>
      <c r="M31" s="89"/>
      <c r="N31" s="89"/>
      <c r="O31" s="90"/>
      <c r="P31" s="56"/>
      <c r="Q31" s="57"/>
      <c r="R31" s="55"/>
      <c r="AQ31" s="99"/>
      <c r="AR31" s="99"/>
      <c r="AS31" s="99"/>
      <c r="AU31" s="113"/>
      <c r="AV31" s="114"/>
      <c r="AX31" s="66"/>
      <c r="AY31" s="66"/>
      <c r="BJ31" s="81" t="n">
        <f aca="false">Calc!AA24</f>
        <v>46478</v>
      </c>
      <c r="BK31" s="81" t="n">
        <f aca="false">EOMONTH(BJ31,-1)</f>
        <v>46477</v>
      </c>
      <c r="BL31" s="64" t="n">
        <v>20</v>
      </c>
      <c r="BM31" s="66"/>
    </row>
    <row r="32" customFormat="false" ht="12" hidden="true" customHeight="false" outlineLevel="0" collapsed="false">
      <c r="B32" s="234" t="n">
        <f aca="false">Override!K32</f>
        <v>46722</v>
      </c>
      <c r="C32" s="239" t="n">
        <f aca="false">VLOOKUP(B32,Calc!$AA$5:$AJ$72,9)</f>
        <v>42.2521438598633</v>
      </c>
      <c r="D32" s="115" t="n">
        <f aca="false">VLOOKUP(B32,Calc!$AA$5:$AJ$72,10)</f>
        <v>0.08</v>
      </c>
      <c r="E32" s="68" t="n">
        <f aca="false">C32</f>
        <v>42.2521438598633</v>
      </c>
      <c r="F32" s="45" t="n">
        <v>0.99</v>
      </c>
      <c r="G32" s="236"/>
      <c r="H32" s="237"/>
      <c r="I32" s="238"/>
      <c r="K32" s="111" t="n">
        <f aca="false">Override!K32</f>
        <v>46722</v>
      </c>
      <c r="L32" s="112" t="n">
        <f aca="false">Override!M32</f>
        <v>0.08</v>
      </c>
      <c r="M32" s="89"/>
      <c r="N32" s="89"/>
      <c r="O32" s="90"/>
      <c r="P32" s="56"/>
      <c r="Q32" s="57"/>
      <c r="R32" s="55"/>
      <c r="AQ32" s="99"/>
      <c r="AR32" s="99"/>
      <c r="AS32" s="99"/>
      <c r="AU32" s="113"/>
      <c r="AV32" s="114"/>
      <c r="AX32" s="66"/>
      <c r="AY32" s="66"/>
      <c r="BJ32" s="81" t="n">
        <f aca="false">Calc!AA25</f>
        <v>46508</v>
      </c>
      <c r="BK32" s="81" t="n">
        <f aca="false">EOMONTH(BJ32,-1)</f>
        <v>46507</v>
      </c>
      <c r="BL32" s="64" t="n">
        <v>21</v>
      </c>
      <c r="BM32" s="66"/>
    </row>
    <row r="33" customFormat="false" ht="12" hidden="true" customHeight="false" outlineLevel="0" collapsed="false">
      <c r="B33" s="234" t="n">
        <f aca="false">Override!K33</f>
        <v>46753</v>
      </c>
      <c r="C33" s="239" t="n">
        <f aca="false">VLOOKUP(B33,Calc!$AA$5:$AJ$72,9)</f>
        <v>42.2521438598633</v>
      </c>
      <c r="D33" s="115" t="n">
        <f aca="false">VLOOKUP(B33,Calc!$AA$5:$AJ$72,10)</f>
        <v>0.08</v>
      </c>
      <c r="E33" s="68" t="n">
        <f aca="false">C33</f>
        <v>42.2521438598633</v>
      </c>
      <c r="F33" s="45" t="n">
        <v>0.99</v>
      </c>
      <c r="G33" s="236"/>
      <c r="H33" s="237"/>
      <c r="I33" s="238"/>
      <c r="K33" s="111" t="n">
        <f aca="false">Override!K33</f>
        <v>46753</v>
      </c>
      <c r="L33" s="112" t="n">
        <f aca="false">Override!M33</f>
        <v>0.08</v>
      </c>
      <c r="M33" s="89"/>
      <c r="N33" s="89"/>
      <c r="O33" s="90"/>
      <c r="P33" s="56"/>
      <c r="Q33" s="57"/>
      <c r="R33" s="55"/>
      <c r="AQ33" s="99"/>
      <c r="AR33" s="99"/>
      <c r="AS33" s="99"/>
      <c r="AU33" s="113"/>
      <c r="AV33" s="114"/>
      <c r="AX33" s="66"/>
      <c r="AY33" s="66"/>
      <c r="BJ33" s="81" t="n">
        <f aca="false">Calc!AA26</f>
        <v>46539</v>
      </c>
      <c r="BK33" s="81" t="n">
        <f aca="false">EOMONTH(BJ33,-1)</f>
        <v>46538</v>
      </c>
      <c r="BL33" s="64" t="n">
        <v>22</v>
      </c>
      <c r="BM33" s="66"/>
    </row>
    <row r="34" customFormat="false" ht="12" hidden="true" customHeight="false" outlineLevel="0" collapsed="false">
      <c r="B34" s="234" t="n">
        <f aca="false">Override!K34</f>
        <v>46784</v>
      </c>
      <c r="C34" s="239" t="n">
        <f aca="false">VLOOKUP(B34,Calc!$AA$5:$AJ$72,9)</f>
        <v>42.2521438598633</v>
      </c>
      <c r="D34" s="115" t="n">
        <f aca="false">VLOOKUP(B34,Calc!$AA$5:$AJ$72,10)</f>
        <v>0.08</v>
      </c>
      <c r="E34" s="68" t="n">
        <f aca="false">C34</f>
        <v>42.2521438598633</v>
      </c>
      <c r="F34" s="45" t="n">
        <v>0.99</v>
      </c>
      <c r="G34" s="236"/>
      <c r="H34" s="237"/>
      <c r="I34" s="238"/>
      <c r="K34" s="111" t="n">
        <f aca="false">Override!K34</f>
        <v>46784</v>
      </c>
      <c r="L34" s="112" t="n">
        <f aca="false">Override!M34</f>
        <v>0.08</v>
      </c>
      <c r="M34" s="89"/>
      <c r="N34" s="89"/>
      <c r="O34" s="90"/>
      <c r="P34" s="56"/>
      <c r="Q34" s="57"/>
      <c r="R34" s="55"/>
      <c r="AQ34" s="99"/>
      <c r="AR34" s="99"/>
      <c r="AS34" s="99"/>
      <c r="AU34" s="113"/>
      <c r="AV34" s="114"/>
      <c r="AX34" s="66"/>
      <c r="AY34" s="66"/>
      <c r="BJ34" s="81" t="n">
        <f aca="false">Calc!AA27</f>
        <v>46569</v>
      </c>
      <c r="BK34" s="81" t="n">
        <f aca="false">EOMONTH(BJ34,-1)</f>
        <v>46568</v>
      </c>
      <c r="BL34" s="64" t="n">
        <v>23</v>
      </c>
      <c r="BM34" s="66"/>
    </row>
    <row r="35" customFormat="false" ht="12" hidden="true" customHeight="true" outlineLevel="0" collapsed="false">
      <c r="B35" s="234" t="n">
        <f aca="false">Override!K35</f>
        <v>46813</v>
      </c>
      <c r="C35" s="240" t="n">
        <f aca="false">VLOOKUP(B35,Calc!$AA$5:$AJ$72,9)</f>
        <v>42.2521438598633</v>
      </c>
      <c r="D35" s="116" t="n">
        <f aca="false">VLOOKUP(B35,Calc!$AA$5:$AJ$72,10)</f>
        <v>0.08</v>
      </c>
      <c r="E35" s="117" t="n">
        <f aca="false">C35</f>
        <v>42.2521438598633</v>
      </c>
      <c r="F35" s="107" t="n">
        <v>0.99</v>
      </c>
      <c r="G35" s="236"/>
      <c r="H35" s="237"/>
      <c r="I35" s="238"/>
      <c r="K35" s="111" t="n">
        <f aca="false">Override!K35</f>
        <v>46813</v>
      </c>
      <c r="L35" s="112" t="n">
        <f aca="false">Override!M35</f>
        <v>0.08</v>
      </c>
      <c r="M35" s="89"/>
      <c r="N35" s="89"/>
      <c r="O35" s="90"/>
      <c r="P35" s="56"/>
      <c r="Q35" s="57"/>
      <c r="R35" s="55"/>
      <c r="AQ35" s="99"/>
      <c r="AR35" s="99"/>
      <c r="AS35" s="99"/>
      <c r="AU35" s="113"/>
      <c r="AV35" s="114"/>
      <c r="AX35" s="66"/>
      <c r="AY35" s="66"/>
      <c r="BJ35" s="81" t="n">
        <f aca="false">Calc!AA28</f>
        <v>46600</v>
      </c>
      <c r="BK35" s="81" t="n">
        <f aca="false">EOMONTH(BJ35,-1)</f>
        <v>46599</v>
      </c>
      <c r="BL35" s="64" t="n">
        <v>24</v>
      </c>
      <c r="BM35" s="66"/>
    </row>
    <row r="36" customFormat="false" ht="12" hidden="true" customHeight="false" outlineLevel="0" collapsed="false">
      <c r="B36" s="234" t="n">
        <f aca="false">Override!K36</f>
        <v>46844</v>
      </c>
      <c r="C36" s="239" t="n">
        <f aca="false">VLOOKUP(B36,Calc!$AA$5:$AJ$72,9)</f>
        <v>42.2521438598633</v>
      </c>
      <c r="D36" s="115" t="n">
        <f aca="false">VLOOKUP(B36,Calc!$AA$5:$AJ$72,10)</f>
        <v>0.08</v>
      </c>
      <c r="E36" s="68" t="n">
        <f aca="false">C36</f>
        <v>42.2521438598633</v>
      </c>
      <c r="F36" s="45" t="n">
        <v>0.99</v>
      </c>
      <c r="G36" s="236"/>
      <c r="H36" s="237"/>
      <c r="I36" s="238"/>
      <c r="K36" s="125" t="n">
        <f aca="false">Override!K36</f>
        <v>46844</v>
      </c>
      <c r="L36" s="126" t="n">
        <f aca="false">Override!M36</f>
        <v>0.08</v>
      </c>
      <c r="M36" s="127"/>
      <c r="N36" s="127"/>
      <c r="O36" s="128"/>
      <c r="P36" s="129"/>
      <c r="Q36" s="130"/>
      <c r="R36" s="131"/>
      <c r="AQ36" s="99"/>
      <c r="AR36" s="99"/>
      <c r="AS36" s="99"/>
      <c r="AU36" s="113"/>
      <c r="AV36" s="114"/>
      <c r="AX36" s="66"/>
      <c r="AY36" s="66"/>
      <c r="BJ36" s="81" t="n">
        <f aca="false">Calc!AA29</f>
        <v>46631</v>
      </c>
      <c r="BK36" s="81" t="n">
        <f aca="false">EOMONTH(BJ36,-1)</f>
        <v>46630</v>
      </c>
      <c r="BL36" s="64" t="n">
        <v>25</v>
      </c>
      <c r="BM36" s="66"/>
    </row>
    <row r="37" customFormat="false" ht="12" hidden="true" customHeight="true" outlineLevel="0" collapsed="false">
      <c r="B37" s="234" t="n">
        <f aca="false">Override!K37</f>
        <v>46874</v>
      </c>
      <c r="C37" s="239" t="n">
        <f aca="false">VLOOKUP(B37,Calc!$AA$5:$AJ$72,9)</f>
        <v>42.2521438598633</v>
      </c>
      <c r="D37" s="115" t="n">
        <f aca="false">VLOOKUP(B37,Calc!$AA$5:$AJ$72,10)</f>
        <v>0.08</v>
      </c>
      <c r="E37" s="68" t="n">
        <f aca="false">C37</f>
        <v>42.2521438598633</v>
      </c>
      <c r="F37" s="45" t="n">
        <v>1.99</v>
      </c>
      <c r="G37" s="236"/>
      <c r="H37" s="237"/>
      <c r="I37" s="238"/>
      <c r="K37" s="241"/>
      <c r="L37" s="242"/>
      <c r="M37" s="66"/>
      <c r="N37" s="66"/>
      <c r="O37" s="66"/>
      <c r="P37" s="154"/>
      <c r="Q37" s="154"/>
      <c r="R37" s="154"/>
      <c r="AQ37" s="99"/>
      <c r="AR37" s="99"/>
      <c r="AS37" s="99"/>
      <c r="AU37" s="113"/>
      <c r="AV37" s="114"/>
      <c r="AX37" s="66"/>
      <c r="AY37" s="66"/>
      <c r="BJ37" s="81" t="n">
        <f aca="false">Calc!AA30</f>
        <v>46661</v>
      </c>
      <c r="BK37" s="81" t="n">
        <f aca="false">EOMONTH(BJ37,-1)</f>
        <v>46660</v>
      </c>
      <c r="BL37" s="64" t="n">
        <v>26</v>
      </c>
      <c r="BM37" s="66"/>
    </row>
    <row r="38" customFormat="false" ht="12" hidden="true" customHeight="true" outlineLevel="0" collapsed="false">
      <c r="B38" s="234" t="n">
        <f aca="false">Override!K38</f>
        <v>46905</v>
      </c>
      <c r="C38" s="239" t="n">
        <f aca="false">VLOOKUP(B38,Calc!$AA$5:$AJ$72,9)</f>
        <v>42.2521438598633</v>
      </c>
      <c r="D38" s="115" t="n">
        <f aca="false">VLOOKUP(B38,Calc!$AA$5:$AJ$72,10)</f>
        <v>0.08</v>
      </c>
      <c r="E38" s="68" t="n">
        <f aca="false">C38</f>
        <v>42.2521438598633</v>
      </c>
      <c r="F38" s="45" t="n">
        <v>2.99</v>
      </c>
      <c r="G38" s="236"/>
      <c r="H38" s="237"/>
      <c r="I38" s="238"/>
      <c r="K38" s="241"/>
      <c r="L38" s="242"/>
      <c r="M38" s="66"/>
      <c r="N38" s="66"/>
      <c r="O38" s="66"/>
      <c r="P38" s="154"/>
      <c r="Q38" s="154"/>
      <c r="R38" s="154"/>
      <c r="AQ38" s="99"/>
      <c r="AR38" s="99"/>
      <c r="AS38" s="99"/>
      <c r="AU38" s="113"/>
      <c r="AV38" s="114"/>
      <c r="AX38" s="66"/>
      <c r="AY38" s="66"/>
      <c r="BJ38" s="81" t="n">
        <f aca="false">Calc!AA31</f>
        <v>46692</v>
      </c>
      <c r="BK38" s="81" t="n">
        <f aca="false">EOMONTH(BJ38,-1)</f>
        <v>46691</v>
      </c>
      <c r="BL38" s="64" t="n">
        <v>27</v>
      </c>
      <c r="BM38" s="66"/>
    </row>
    <row r="39" customFormat="false" ht="12" hidden="true" customHeight="true" outlineLevel="0" collapsed="false">
      <c r="B39" s="234" t="n">
        <f aca="false">Override!K39</f>
        <v>46935</v>
      </c>
      <c r="C39" s="239" t="n">
        <f aca="false">VLOOKUP(B39,Calc!$AA$5:$AJ$72,9)</f>
        <v>42.2521438598633</v>
      </c>
      <c r="D39" s="115" t="n">
        <f aca="false">VLOOKUP(B39,Calc!$AA$5:$AJ$72,10)</f>
        <v>0.08</v>
      </c>
      <c r="E39" s="68" t="n">
        <f aca="false">C39</f>
        <v>42.2521438598633</v>
      </c>
      <c r="F39" s="45" t="n">
        <v>3.99</v>
      </c>
      <c r="G39" s="236"/>
      <c r="H39" s="237"/>
      <c r="I39" s="238"/>
      <c r="K39" s="241"/>
      <c r="L39" s="242"/>
      <c r="M39" s="66"/>
      <c r="N39" s="66"/>
      <c r="O39" s="66"/>
      <c r="P39" s="154"/>
      <c r="Q39" s="154"/>
      <c r="R39" s="154"/>
      <c r="AQ39" s="99"/>
      <c r="AR39" s="99"/>
      <c r="AS39" s="99"/>
      <c r="AU39" s="113"/>
      <c r="AV39" s="114"/>
      <c r="AX39" s="66"/>
      <c r="AY39" s="66"/>
      <c r="BJ39" s="81" t="n">
        <f aca="false">Calc!AA32</f>
        <v>46722</v>
      </c>
      <c r="BK39" s="81" t="n">
        <f aca="false">EOMONTH(BJ39,-1)</f>
        <v>46721</v>
      </c>
      <c r="BL39" s="64" t="n">
        <v>28</v>
      </c>
      <c r="BM39" s="66"/>
    </row>
    <row r="40" customFormat="false" ht="12" hidden="true" customHeight="true" outlineLevel="0" collapsed="false">
      <c r="B40" s="234" t="n">
        <f aca="false">Override!K40</f>
        <v>46966</v>
      </c>
      <c r="C40" s="239" t="n">
        <f aca="false">VLOOKUP(B40,Calc!$AA$5:$AJ$72,9)</f>
        <v>42.2521438598633</v>
      </c>
      <c r="D40" s="115" t="n">
        <f aca="false">VLOOKUP(B40,Calc!$AA$5:$AJ$72,10)</f>
        <v>0.08</v>
      </c>
      <c r="E40" s="68" t="n">
        <f aca="false">C40</f>
        <v>42.2521438598633</v>
      </c>
      <c r="F40" s="45" t="n">
        <v>4.99</v>
      </c>
      <c r="G40" s="236"/>
      <c r="H40" s="237"/>
      <c r="I40" s="238"/>
      <c r="K40" s="241"/>
      <c r="L40" s="242"/>
      <c r="M40" s="66"/>
      <c r="N40" s="66"/>
      <c r="O40" s="66"/>
      <c r="P40" s="154"/>
      <c r="Q40" s="154"/>
      <c r="R40" s="154"/>
      <c r="AQ40" s="99"/>
      <c r="AR40" s="99"/>
      <c r="AS40" s="99"/>
      <c r="AU40" s="113"/>
      <c r="AV40" s="114"/>
      <c r="AX40" s="66"/>
      <c r="AY40" s="66"/>
      <c r="BJ40" s="81" t="n">
        <f aca="false">Calc!AA33</f>
        <v>46753</v>
      </c>
      <c r="BK40" s="81" t="n">
        <f aca="false">EOMONTH(BJ40,-1)</f>
        <v>46752</v>
      </c>
      <c r="BL40" s="64" t="n">
        <v>29</v>
      </c>
      <c r="BM40" s="66"/>
    </row>
    <row r="41" customFormat="false" ht="12" hidden="true" customHeight="true" outlineLevel="0" collapsed="false">
      <c r="B41" s="234" t="n">
        <f aca="false">Override!K41</f>
        <v>46997</v>
      </c>
      <c r="C41" s="239" t="n">
        <f aca="false">VLOOKUP(B41,Calc!$AA$5:$AJ$72,9)</f>
        <v>42.2521438598633</v>
      </c>
      <c r="D41" s="115" t="n">
        <f aca="false">VLOOKUP(B41,Calc!$AA$5:$AJ$72,10)</f>
        <v>0.08</v>
      </c>
      <c r="E41" s="68" t="n">
        <f aca="false">C41</f>
        <v>42.2521438598633</v>
      </c>
      <c r="F41" s="45" t="n">
        <v>5.99</v>
      </c>
      <c r="G41" s="236"/>
      <c r="H41" s="237"/>
      <c r="I41" s="238"/>
      <c r="K41" s="241"/>
      <c r="L41" s="242"/>
      <c r="M41" s="66"/>
      <c r="N41" s="66"/>
      <c r="O41" s="66"/>
      <c r="P41" s="154"/>
      <c r="Q41" s="154"/>
      <c r="R41" s="154"/>
      <c r="AQ41" s="99"/>
      <c r="AR41" s="99"/>
      <c r="AS41" s="99"/>
      <c r="AU41" s="113"/>
      <c r="AV41" s="114"/>
      <c r="AX41" s="66"/>
      <c r="AY41" s="66"/>
      <c r="BJ41" s="81" t="n">
        <f aca="false">Calc!AA34</f>
        <v>46784</v>
      </c>
      <c r="BK41" s="81" t="n">
        <f aca="false">EOMONTH(BJ41,-1)</f>
        <v>46783</v>
      </c>
      <c r="BL41" s="64" t="n">
        <v>30</v>
      </c>
      <c r="BM41" s="66"/>
    </row>
    <row r="42" customFormat="false" ht="12" hidden="true" customHeight="true" outlineLevel="0" collapsed="false">
      <c r="B42" s="234" t="n">
        <f aca="false">Override!K42</f>
        <v>47027</v>
      </c>
      <c r="C42" s="239" t="n">
        <f aca="false">VLOOKUP(B42,Calc!$AA$5:$AJ$72,9)</f>
        <v>42.2521438598633</v>
      </c>
      <c r="D42" s="115" t="n">
        <f aca="false">VLOOKUP(B42,Calc!$AA$5:$AJ$72,10)</f>
        <v>0.08</v>
      </c>
      <c r="E42" s="68" t="n">
        <f aca="false">C42</f>
        <v>42.2521438598633</v>
      </c>
      <c r="F42" s="45" t="n">
        <v>6.99</v>
      </c>
      <c r="G42" s="236"/>
      <c r="H42" s="237"/>
      <c r="I42" s="238"/>
      <c r="K42" s="241"/>
      <c r="L42" s="242"/>
      <c r="M42" s="66"/>
      <c r="N42" s="66"/>
      <c r="O42" s="66"/>
      <c r="P42" s="154"/>
      <c r="Q42" s="154"/>
      <c r="R42" s="154"/>
      <c r="AQ42" s="99"/>
      <c r="AR42" s="99"/>
      <c r="AS42" s="99"/>
      <c r="AU42" s="113"/>
      <c r="AV42" s="114"/>
      <c r="AX42" s="66"/>
      <c r="AY42" s="66"/>
      <c r="BJ42" s="81" t="n">
        <f aca="false">Calc!AA35</f>
        <v>46813</v>
      </c>
      <c r="BK42" s="81" t="n">
        <f aca="false">EOMONTH(BJ42,-1)</f>
        <v>46812</v>
      </c>
      <c r="BL42" s="64" t="n">
        <v>31</v>
      </c>
      <c r="BM42" s="66"/>
    </row>
    <row r="43" customFormat="false" ht="12" hidden="true" customHeight="true" outlineLevel="0" collapsed="false">
      <c r="B43" s="234" t="n">
        <f aca="false">Override!K43</f>
        <v>47058</v>
      </c>
      <c r="C43" s="239" t="n">
        <f aca="false">VLOOKUP(B43,Calc!$AA$5:$AJ$72,9)</f>
        <v>42.2521438598633</v>
      </c>
      <c r="D43" s="115" t="n">
        <f aca="false">VLOOKUP(B43,Calc!$AA$5:$AJ$72,10)</f>
        <v>0.08</v>
      </c>
      <c r="E43" s="68" t="n">
        <f aca="false">C43</f>
        <v>42.2521438598633</v>
      </c>
      <c r="F43" s="45" t="n">
        <v>7.99</v>
      </c>
      <c r="G43" s="236"/>
      <c r="H43" s="237"/>
      <c r="I43" s="238"/>
      <c r="K43" s="241"/>
      <c r="L43" s="242"/>
      <c r="M43" s="66"/>
      <c r="N43" s="66"/>
      <c r="O43" s="66"/>
      <c r="P43" s="154"/>
      <c r="Q43" s="154"/>
      <c r="R43" s="154"/>
      <c r="AQ43" s="99"/>
      <c r="AR43" s="99"/>
      <c r="AS43" s="99"/>
      <c r="AU43" s="113"/>
      <c r="AV43" s="114"/>
      <c r="AX43" s="66"/>
      <c r="AY43" s="66"/>
      <c r="BJ43" s="81" t="n">
        <f aca="false">Calc!AA36</f>
        <v>46844</v>
      </c>
      <c r="BK43" s="81" t="n">
        <f aca="false">EOMONTH(BJ43,-1)</f>
        <v>46843</v>
      </c>
      <c r="BL43" s="64" t="n">
        <v>32</v>
      </c>
      <c r="BM43" s="66"/>
    </row>
    <row r="44" customFormat="false" ht="12" hidden="true" customHeight="true" outlineLevel="0" collapsed="false">
      <c r="B44" s="234" t="n">
        <f aca="false">Override!K44</f>
        <v>47088</v>
      </c>
      <c r="C44" s="239" t="n">
        <f aca="false">VLOOKUP(B44,Calc!$AA$5:$AJ$72,9)</f>
        <v>42.2521438598633</v>
      </c>
      <c r="D44" s="115" t="n">
        <f aca="false">VLOOKUP(B44,Calc!$AA$5:$AJ$72,10)</f>
        <v>0.08</v>
      </c>
      <c r="E44" s="68" t="n">
        <f aca="false">C44</f>
        <v>42.2521438598633</v>
      </c>
      <c r="F44" s="45" t="n">
        <v>8.99</v>
      </c>
      <c r="G44" s="236"/>
      <c r="H44" s="237"/>
      <c r="I44" s="238"/>
      <c r="K44" s="241"/>
      <c r="L44" s="242"/>
      <c r="M44" s="66"/>
      <c r="N44" s="66"/>
      <c r="O44" s="66"/>
      <c r="P44" s="154"/>
      <c r="Q44" s="154"/>
      <c r="R44" s="154"/>
      <c r="AQ44" s="99"/>
      <c r="AR44" s="99"/>
      <c r="AS44" s="99"/>
      <c r="AU44" s="113"/>
      <c r="AV44" s="114"/>
      <c r="AX44" s="66"/>
      <c r="AY44" s="66"/>
      <c r="BJ44" s="81" t="n">
        <f aca="false">Calc!AA37</f>
        <v>46874</v>
      </c>
      <c r="BK44" s="81" t="n">
        <f aca="false">EOMONTH(BJ44,-1)</f>
        <v>46873</v>
      </c>
      <c r="BL44" s="64" t="n">
        <v>33</v>
      </c>
      <c r="BM44" s="66"/>
    </row>
    <row r="45" customFormat="false" ht="12" hidden="true" customHeight="true" outlineLevel="0" collapsed="false">
      <c r="B45" s="234" t="n">
        <f aca="false">Override!K45</f>
        <v>47119</v>
      </c>
      <c r="C45" s="239" t="n">
        <f aca="false">VLOOKUP(B45,Calc!$AA$5:$AJ$72,9)</f>
        <v>42.2521438598633</v>
      </c>
      <c r="D45" s="115" t="n">
        <f aca="false">VLOOKUP(B45,Calc!$AA$5:$AJ$72,10)</f>
        <v>0.08</v>
      </c>
      <c r="E45" s="68" t="n">
        <f aca="false">C45</f>
        <v>42.2521438598633</v>
      </c>
      <c r="F45" s="45" t="n">
        <v>9.99</v>
      </c>
      <c r="G45" s="236"/>
      <c r="H45" s="237"/>
      <c r="I45" s="238"/>
      <c r="K45" s="241"/>
      <c r="L45" s="242"/>
      <c r="M45" s="66"/>
      <c r="N45" s="66"/>
      <c r="O45" s="66"/>
      <c r="P45" s="154"/>
      <c r="Q45" s="154"/>
      <c r="R45" s="154"/>
      <c r="AQ45" s="99"/>
      <c r="AR45" s="99"/>
      <c r="AS45" s="99"/>
      <c r="AU45" s="113"/>
      <c r="AV45" s="114"/>
      <c r="AX45" s="66"/>
      <c r="AY45" s="66"/>
      <c r="BJ45" s="81" t="n">
        <f aca="false">Calc!AA38</f>
        <v>46905</v>
      </c>
      <c r="BK45" s="81" t="n">
        <f aca="false">EOMONTH(BJ45,-1)</f>
        <v>46904</v>
      </c>
      <c r="BL45" s="64" t="n">
        <v>34</v>
      </c>
      <c r="BM45" s="66"/>
    </row>
    <row r="46" customFormat="false" ht="12" hidden="true" customHeight="true" outlineLevel="0" collapsed="false">
      <c r="B46" s="234" t="n">
        <f aca="false">Override!K46</f>
        <v>47150</v>
      </c>
      <c r="C46" s="239" t="n">
        <f aca="false">VLOOKUP(B46,Calc!$AA$5:$AJ$72,9)</f>
        <v>42.2521438598633</v>
      </c>
      <c r="D46" s="115" t="n">
        <f aca="false">VLOOKUP(B46,Calc!$AA$5:$AJ$72,10)</f>
        <v>0.08</v>
      </c>
      <c r="E46" s="68" t="n">
        <f aca="false">C46</f>
        <v>42.2521438598633</v>
      </c>
      <c r="F46" s="45" t="n">
        <v>10.99</v>
      </c>
      <c r="G46" s="236"/>
      <c r="H46" s="237"/>
      <c r="I46" s="238"/>
      <c r="K46" s="241"/>
      <c r="L46" s="242"/>
      <c r="M46" s="66"/>
      <c r="N46" s="66"/>
      <c r="O46" s="66"/>
      <c r="P46" s="154"/>
      <c r="Q46" s="154"/>
      <c r="R46" s="154"/>
      <c r="AQ46" s="99"/>
      <c r="AR46" s="99"/>
      <c r="AS46" s="99"/>
      <c r="AU46" s="113"/>
      <c r="AV46" s="114"/>
      <c r="AX46" s="66"/>
      <c r="AY46" s="66"/>
      <c r="BJ46" s="81" t="n">
        <f aca="false">Calc!AA39</f>
        <v>46935</v>
      </c>
      <c r="BK46" s="81" t="n">
        <f aca="false">EOMONTH(BJ46,-1)</f>
        <v>46934</v>
      </c>
      <c r="BL46" s="64" t="n">
        <v>35</v>
      </c>
      <c r="BM46" s="66"/>
    </row>
    <row r="47" customFormat="false" ht="12" hidden="true" customHeight="true" outlineLevel="0" collapsed="false">
      <c r="B47" s="234" t="n">
        <f aca="false">Override!K47</f>
        <v>47178</v>
      </c>
      <c r="C47" s="239" t="n">
        <f aca="false">VLOOKUP(B47,Calc!$AA$5:$AJ$72,9)</f>
        <v>42.2521438598633</v>
      </c>
      <c r="D47" s="115" t="n">
        <f aca="false">VLOOKUP(B47,Calc!$AA$5:$AJ$72,10)</f>
        <v>0.08</v>
      </c>
      <c r="E47" s="68" t="n">
        <f aca="false">C47</f>
        <v>42.2521438598633</v>
      </c>
      <c r="F47" s="45" t="n">
        <v>11.99</v>
      </c>
      <c r="G47" s="236"/>
      <c r="H47" s="237"/>
      <c r="I47" s="238"/>
      <c r="K47" s="241"/>
      <c r="L47" s="242"/>
      <c r="M47" s="66"/>
      <c r="N47" s="66"/>
      <c r="O47" s="66"/>
      <c r="P47" s="154"/>
      <c r="Q47" s="154"/>
      <c r="R47" s="154"/>
      <c r="AQ47" s="99"/>
      <c r="AR47" s="99"/>
      <c r="AS47" s="99"/>
      <c r="AU47" s="113"/>
      <c r="AV47" s="114"/>
      <c r="AX47" s="66"/>
      <c r="AY47" s="66"/>
      <c r="BJ47" s="81" t="n">
        <f aca="false">Calc!AA40</f>
        <v>46966</v>
      </c>
      <c r="BK47" s="81" t="n">
        <f aca="false">EOMONTH(BJ47,-1)</f>
        <v>46965</v>
      </c>
      <c r="BL47" s="64" t="n">
        <v>36</v>
      </c>
      <c r="BM47" s="66"/>
    </row>
    <row r="48" customFormat="false" ht="12" hidden="true" customHeight="true" outlineLevel="0" collapsed="false">
      <c r="B48" s="234" t="n">
        <f aca="false">Override!K48</f>
        <v>47209</v>
      </c>
      <c r="C48" s="239" t="n">
        <f aca="false">VLOOKUP(B48,Calc!$AA$5:$AJ$72,9)</f>
        <v>42.2521438598633</v>
      </c>
      <c r="D48" s="115" t="n">
        <f aca="false">VLOOKUP(B48,Calc!$AA$5:$AJ$72,10)</f>
        <v>0.08</v>
      </c>
      <c r="E48" s="68" t="n">
        <f aca="false">C48</f>
        <v>42.2521438598633</v>
      </c>
      <c r="F48" s="45" t="n">
        <v>12.99</v>
      </c>
      <c r="G48" s="236"/>
      <c r="H48" s="237"/>
      <c r="I48" s="238"/>
      <c r="K48" s="241"/>
      <c r="L48" s="242"/>
      <c r="M48" s="66"/>
      <c r="N48" s="66"/>
      <c r="O48" s="66"/>
      <c r="P48" s="154"/>
      <c r="Q48" s="154"/>
      <c r="R48" s="154"/>
      <c r="AQ48" s="99"/>
      <c r="AR48" s="99"/>
      <c r="AS48" s="99"/>
      <c r="AU48" s="113"/>
      <c r="AV48" s="114"/>
      <c r="AX48" s="66"/>
      <c r="AY48" s="66"/>
      <c r="BJ48" s="81" t="n">
        <f aca="false">Calc!AA41</f>
        <v>46997</v>
      </c>
      <c r="BK48" s="81" t="n">
        <f aca="false">EOMONTH(BJ48,-1)</f>
        <v>46996</v>
      </c>
      <c r="BL48" s="64" t="n">
        <v>37</v>
      </c>
      <c r="BM48" s="66"/>
    </row>
    <row r="49" customFormat="false" ht="12" hidden="true" customHeight="true" outlineLevel="0" collapsed="false">
      <c r="B49" s="234" t="n">
        <f aca="false">Override!K49</f>
        <v>47239</v>
      </c>
      <c r="C49" s="239" t="n">
        <f aca="false">VLOOKUP(B49,Calc!$AA$5:$AJ$72,9)</f>
        <v>42.2521438598633</v>
      </c>
      <c r="D49" s="115" t="n">
        <f aca="false">VLOOKUP(B49,Calc!$AA$5:$AJ$72,10)</f>
        <v>0.08</v>
      </c>
      <c r="E49" s="68" t="n">
        <f aca="false">C49</f>
        <v>42.2521438598633</v>
      </c>
      <c r="F49" s="45" t="n">
        <v>13.99</v>
      </c>
      <c r="G49" s="236"/>
      <c r="H49" s="237"/>
      <c r="I49" s="238"/>
      <c r="K49" s="241"/>
      <c r="L49" s="242"/>
      <c r="M49" s="66"/>
      <c r="N49" s="66"/>
      <c r="O49" s="66"/>
      <c r="P49" s="154"/>
      <c r="Q49" s="154"/>
      <c r="R49" s="154"/>
      <c r="AQ49" s="99"/>
      <c r="AR49" s="99"/>
      <c r="AS49" s="99"/>
      <c r="AU49" s="113"/>
      <c r="AV49" s="114"/>
      <c r="AX49" s="66"/>
      <c r="AY49" s="66"/>
      <c r="BJ49" s="81" t="n">
        <f aca="false">Calc!AA42</f>
        <v>47027</v>
      </c>
      <c r="BK49" s="81" t="n">
        <f aca="false">EOMONTH(BJ49,-1)</f>
        <v>47026</v>
      </c>
      <c r="BL49" s="64" t="n">
        <v>38</v>
      </c>
      <c r="BM49" s="66"/>
    </row>
    <row r="50" customFormat="false" ht="12" hidden="true" customHeight="true" outlineLevel="0" collapsed="false">
      <c r="B50" s="234" t="n">
        <f aca="false">Override!K50</f>
        <v>47270</v>
      </c>
      <c r="C50" s="239" t="n">
        <f aca="false">VLOOKUP(B50,Calc!$AA$5:$AJ$72,9)</f>
        <v>42.2521438598633</v>
      </c>
      <c r="D50" s="115" t="n">
        <f aca="false">VLOOKUP(B50,Calc!$AA$5:$AJ$72,10)</f>
        <v>0.08</v>
      </c>
      <c r="E50" s="68" t="n">
        <f aca="false">C50</f>
        <v>42.2521438598633</v>
      </c>
      <c r="F50" s="45" t="n">
        <v>14.99</v>
      </c>
      <c r="G50" s="236"/>
      <c r="H50" s="237"/>
      <c r="I50" s="238"/>
      <c r="K50" s="241"/>
      <c r="L50" s="242"/>
      <c r="M50" s="66"/>
      <c r="N50" s="66"/>
      <c r="O50" s="66"/>
      <c r="P50" s="154"/>
      <c r="Q50" s="154"/>
      <c r="R50" s="154"/>
      <c r="AQ50" s="99"/>
      <c r="AR50" s="99"/>
      <c r="AS50" s="99"/>
      <c r="AU50" s="113"/>
      <c r="AV50" s="114"/>
      <c r="AX50" s="66"/>
      <c r="AY50" s="66"/>
      <c r="BJ50" s="81" t="n">
        <f aca="false">Calc!AA43</f>
        <v>47058</v>
      </c>
      <c r="BK50" s="81" t="n">
        <f aca="false">EOMONTH(BJ50,-1)</f>
        <v>47057</v>
      </c>
      <c r="BL50" s="64" t="n">
        <v>39</v>
      </c>
      <c r="BM50" s="66"/>
    </row>
    <row r="51" customFormat="false" ht="12" hidden="true" customHeight="true" outlineLevel="0" collapsed="false">
      <c r="B51" s="234" t="n">
        <f aca="false">Override!K51</f>
        <v>47300</v>
      </c>
      <c r="C51" s="239" t="n">
        <f aca="false">VLOOKUP(B51,Calc!$AA$5:$AJ$72,9)</f>
        <v>42.2521438598633</v>
      </c>
      <c r="D51" s="115" t="n">
        <f aca="false">VLOOKUP(B51,Calc!$AA$5:$AJ$72,10)</f>
        <v>0.08</v>
      </c>
      <c r="E51" s="68" t="n">
        <f aca="false">C51</f>
        <v>42.2521438598633</v>
      </c>
      <c r="F51" s="45" t="n">
        <v>15.99</v>
      </c>
      <c r="G51" s="236"/>
      <c r="H51" s="237"/>
      <c r="I51" s="238"/>
      <c r="K51" s="241"/>
      <c r="L51" s="242"/>
      <c r="M51" s="66"/>
      <c r="N51" s="66"/>
      <c r="O51" s="66"/>
      <c r="P51" s="154"/>
      <c r="Q51" s="154"/>
      <c r="R51" s="154"/>
      <c r="AQ51" s="99"/>
      <c r="AR51" s="99"/>
      <c r="AS51" s="99"/>
      <c r="AU51" s="113"/>
      <c r="AV51" s="114"/>
      <c r="AX51" s="66"/>
      <c r="AY51" s="66"/>
      <c r="BJ51" s="81" t="n">
        <f aca="false">Calc!AA44</f>
        <v>47088</v>
      </c>
      <c r="BK51" s="81" t="n">
        <f aca="false">EOMONTH(BJ51,-1)</f>
        <v>47087</v>
      </c>
      <c r="BL51" s="64" t="n">
        <v>40</v>
      </c>
      <c r="BM51" s="66"/>
    </row>
    <row r="52" customFormat="false" ht="12" hidden="true" customHeight="true" outlineLevel="0" collapsed="false">
      <c r="B52" s="234" t="n">
        <f aca="false">Override!K52</f>
        <v>47331</v>
      </c>
      <c r="C52" s="239" t="n">
        <f aca="false">VLOOKUP(B52,Calc!$AA$5:$AJ$72,9)</f>
        <v>42.2521438598633</v>
      </c>
      <c r="D52" s="115" t="n">
        <f aca="false">VLOOKUP(B52,Calc!$AA$5:$AJ$72,10)</f>
        <v>0.08</v>
      </c>
      <c r="E52" s="68" t="n">
        <f aca="false">C52</f>
        <v>42.2521438598633</v>
      </c>
      <c r="F52" s="45" t="n">
        <v>16.99</v>
      </c>
      <c r="G52" s="236"/>
      <c r="H52" s="237"/>
      <c r="I52" s="238"/>
      <c r="K52" s="241"/>
      <c r="L52" s="242"/>
      <c r="M52" s="66"/>
      <c r="N52" s="66"/>
      <c r="O52" s="66"/>
      <c r="P52" s="154"/>
      <c r="Q52" s="154"/>
      <c r="R52" s="154"/>
      <c r="AQ52" s="99"/>
      <c r="AR52" s="99"/>
      <c r="AS52" s="99"/>
      <c r="AU52" s="113"/>
      <c r="AV52" s="114"/>
      <c r="AX52" s="66"/>
      <c r="AY52" s="66"/>
      <c r="BJ52" s="81" t="n">
        <f aca="false">Calc!AA45</f>
        <v>47119</v>
      </c>
      <c r="BK52" s="81" t="n">
        <f aca="false">EOMONTH(BJ52,-1)</f>
        <v>47118</v>
      </c>
      <c r="BL52" s="64" t="n">
        <v>41</v>
      </c>
      <c r="BM52" s="66"/>
    </row>
    <row r="53" customFormat="false" ht="12" hidden="true" customHeight="true" outlineLevel="0" collapsed="false">
      <c r="B53" s="234" t="n">
        <f aca="false">Override!K53</f>
        <v>47362</v>
      </c>
      <c r="C53" s="239" t="n">
        <f aca="false">VLOOKUP(B53,Calc!$AA$5:$AJ$72,9)</f>
        <v>42.2521438598633</v>
      </c>
      <c r="D53" s="115" t="n">
        <f aca="false">VLOOKUP(B53,Calc!$AA$5:$AJ$72,10)</f>
        <v>0.08</v>
      </c>
      <c r="E53" s="68" t="n">
        <f aca="false">C53</f>
        <v>42.2521438598633</v>
      </c>
      <c r="F53" s="45" t="n">
        <v>17.99</v>
      </c>
      <c r="G53" s="236"/>
      <c r="H53" s="237"/>
      <c r="I53" s="238"/>
      <c r="K53" s="241"/>
      <c r="L53" s="242"/>
      <c r="M53" s="66"/>
      <c r="N53" s="66"/>
      <c r="O53" s="66"/>
      <c r="P53" s="154"/>
      <c r="Q53" s="154"/>
      <c r="R53" s="154"/>
      <c r="AQ53" s="99"/>
      <c r="AR53" s="99"/>
      <c r="AS53" s="99"/>
      <c r="AU53" s="113"/>
      <c r="AV53" s="114"/>
      <c r="AX53" s="66"/>
      <c r="AY53" s="66"/>
      <c r="BJ53" s="81" t="n">
        <f aca="false">Calc!AA46</f>
        <v>47150</v>
      </c>
      <c r="BK53" s="81" t="n">
        <f aca="false">EOMONTH(BJ53,-1)</f>
        <v>47149</v>
      </c>
      <c r="BL53" s="64" t="n">
        <v>42</v>
      </c>
      <c r="BM53" s="66"/>
    </row>
    <row r="54" customFormat="false" ht="12" hidden="true" customHeight="true" outlineLevel="0" collapsed="false">
      <c r="B54" s="234" t="n">
        <f aca="false">Override!K54</f>
        <v>47392</v>
      </c>
      <c r="C54" s="239" t="n">
        <f aca="false">VLOOKUP(B54,Calc!$AA$5:$AJ$72,9)</f>
        <v>42.2521438598633</v>
      </c>
      <c r="D54" s="115" t="n">
        <f aca="false">VLOOKUP(B54,Calc!$AA$5:$AJ$72,10)</f>
        <v>0.08</v>
      </c>
      <c r="E54" s="68" t="n">
        <f aca="false">C54</f>
        <v>42.2521438598633</v>
      </c>
      <c r="F54" s="45" t="n">
        <v>18.99</v>
      </c>
      <c r="G54" s="236"/>
      <c r="H54" s="237"/>
      <c r="I54" s="238"/>
      <c r="K54" s="241"/>
      <c r="L54" s="242"/>
      <c r="M54" s="66"/>
      <c r="N54" s="66"/>
      <c r="O54" s="66"/>
      <c r="P54" s="154"/>
      <c r="Q54" s="154"/>
      <c r="R54" s="154"/>
      <c r="AQ54" s="99"/>
      <c r="AR54" s="99"/>
      <c r="AS54" s="99"/>
      <c r="AU54" s="113"/>
      <c r="AV54" s="114"/>
      <c r="AX54" s="66"/>
      <c r="AY54" s="66"/>
      <c r="BJ54" s="81" t="n">
        <f aca="false">Calc!AA47</f>
        <v>47178</v>
      </c>
      <c r="BK54" s="81" t="n">
        <f aca="false">EOMONTH(BJ54,-1)</f>
        <v>47177</v>
      </c>
      <c r="BL54" s="64" t="n">
        <v>43</v>
      </c>
      <c r="BM54" s="66"/>
    </row>
    <row r="55" customFormat="false" ht="12" hidden="true" customHeight="true" outlineLevel="0" collapsed="false">
      <c r="B55" s="234" t="n">
        <f aca="false">Override!K55</f>
        <v>47423</v>
      </c>
      <c r="C55" s="239" t="n">
        <f aca="false">VLOOKUP(B55,Calc!$AA$5:$AJ$72,9)</f>
        <v>42.2521438598633</v>
      </c>
      <c r="D55" s="115" t="n">
        <f aca="false">VLOOKUP(B55,Calc!$AA$5:$AJ$72,10)</f>
        <v>0.08</v>
      </c>
      <c r="E55" s="68" t="n">
        <f aca="false">C55</f>
        <v>42.2521438598633</v>
      </c>
      <c r="F55" s="45" t="n">
        <v>19.99</v>
      </c>
      <c r="G55" s="236"/>
      <c r="H55" s="237"/>
      <c r="I55" s="238"/>
      <c r="K55" s="241"/>
      <c r="L55" s="242"/>
      <c r="M55" s="66"/>
      <c r="N55" s="66"/>
      <c r="O55" s="66"/>
      <c r="P55" s="154"/>
      <c r="Q55" s="154"/>
      <c r="R55" s="154"/>
      <c r="AQ55" s="99"/>
      <c r="AR55" s="99"/>
      <c r="AS55" s="99"/>
      <c r="AU55" s="113"/>
      <c r="AV55" s="114"/>
      <c r="AX55" s="66"/>
      <c r="AY55" s="66"/>
      <c r="BJ55" s="81" t="n">
        <f aca="false">Calc!AA48</f>
        <v>47209</v>
      </c>
      <c r="BK55" s="81" t="n">
        <f aca="false">EOMONTH(BJ55,-1)</f>
        <v>47208</v>
      </c>
      <c r="BL55" s="64" t="n">
        <v>44</v>
      </c>
      <c r="BM55" s="66"/>
    </row>
    <row r="56" customFormat="false" ht="12" hidden="true" customHeight="true" outlineLevel="0" collapsed="false">
      <c r="B56" s="234" t="n">
        <f aca="false">Override!K56</f>
        <v>47453</v>
      </c>
      <c r="C56" s="239" t="n">
        <f aca="false">VLOOKUP(B56,Calc!$AA$5:$AJ$72,9)</f>
        <v>42.2521438598633</v>
      </c>
      <c r="D56" s="115" t="n">
        <f aca="false">VLOOKUP(B56,Calc!$AA$5:$AJ$72,10)</f>
        <v>0.08</v>
      </c>
      <c r="E56" s="68" t="n">
        <f aca="false">C56</f>
        <v>42.2521438598633</v>
      </c>
      <c r="F56" s="45" t="n">
        <v>20.99</v>
      </c>
      <c r="G56" s="236"/>
      <c r="H56" s="237"/>
      <c r="I56" s="238"/>
      <c r="K56" s="241"/>
      <c r="L56" s="242"/>
      <c r="M56" s="66"/>
      <c r="N56" s="66"/>
      <c r="O56" s="66"/>
      <c r="P56" s="154"/>
      <c r="Q56" s="154"/>
      <c r="R56" s="154"/>
      <c r="AQ56" s="99"/>
      <c r="AR56" s="99"/>
      <c r="AS56" s="99"/>
      <c r="AU56" s="113"/>
      <c r="AV56" s="114"/>
      <c r="AX56" s="66"/>
      <c r="AY56" s="66"/>
      <c r="BJ56" s="81" t="n">
        <f aca="false">Calc!AA49</f>
        <v>47239</v>
      </c>
      <c r="BK56" s="81" t="n">
        <f aca="false">EOMONTH(BJ56,-1)</f>
        <v>47238</v>
      </c>
      <c r="BL56" s="64" t="n">
        <v>45</v>
      </c>
      <c r="BM56" s="66"/>
    </row>
    <row r="57" customFormat="false" ht="12" hidden="true" customHeight="true" outlineLevel="0" collapsed="false">
      <c r="B57" s="234" t="n">
        <f aca="false">Override!K57</f>
        <v>47484</v>
      </c>
      <c r="C57" s="239" t="n">
        <f aca="false">VLOOKUP(B57,Calc!$AA$5:$AJ$72,9)</f>
        <v>42.2521438598633</v>
      </c>
      <c r="D57" s="115" t="n">
        <f aca="false">VLOOKUP(B57,Calc!$AA$5:$AJ$72,10)</f>
        <v>0.08</v>
      </c>
      <c r="E57" s="68" t="n">
        <f aca="false">C57</f>
        <v>42.2521438598633</v>
      </c>
      <c r="F57" s="45" t="n">
        <v>21.99</v>
      </c>
      <c r="G57" s="236"/>
      <c r="H57" s="237"/>
      <c r="I57" s="238"/>
      <c r="K57" s="241"/>
      <c r="L57" s="242"/>
      <c r="M57" s="66"/>
      <c r="N57" s="66"/>
      <c r="O57" s="66"/>
      <c r="P57" s="154"/>
      <c r="Q57" s="154"/>
      <c r="R57" s="154"/>
      <c r="AQ57" s="99"/>
      <c r="AR57" s="99"/>
      <c r="AS57" s="99"/>
      <c r="AU57" s="113"/>
      <c r="AV57" s="114"/>
      <c r="AX57" s="66"/>
      <c r="AY57" s="66"/>
      <c r="BJ57" s="81" t="n">
        <f aca="false">Calc!AA50</f>
        <v>47270</v>
      </c>
      <c r="BK57" s="81" t="n">
        <f aca="false">EOMONTH(BJ57,-1)</f>
        <v>47269</v>
      </c>
      <c r="BL57" s="64" t="n">
        <v>46</v>
      </c>
      <c r="BM57" s="66"/>
    </row>
    <row r="58" customFormat="false" ht="12" hidden="true" customHeight="true" outlineLevel="0" collapsed="false">
      <c r="B58" s="234" t="n">
        <f aca="false">Override!K58</f>
        <v>47515</v>
      </c>
      <c r="C58" s="239" t="n">
        <f aca="false">VLOOKUP(B58,Calc!$AA$5:$AJ$72,9)</f>
        <v>42.2521438598633</v>
      </c>
      <c r="D58" s="115" t="n">
        <f aca="false">VLOOKUP(B58,Calc!$AA$5:$AJ$72,10)</f>
        <v>0.08</v>
      </c>
      <c r="E58" s="68" t="n">
        <f aca="false">C58</f>
        <v>42.2521438598633</v>
      </c>
      <c r="F58" s="45" t="n">
        <v>22.99</v>
      </c>
      <c r="G58" s="236"/>
      <c r="H58" s="237"/>
      <c r="I58" s="238"/>
      <c r="K58" s="241"/>
      <c r="L58" s="242"/>
      <c r="M58" s="66"/>
      <c r="N58" s="66"/>
      <c r="O58" s="66"/>
      <c r="P58" s="154"/>
      <c r="Q58" s="154"/>
      <c r="R58" s="154"/>
      <c r="AQ58" s="99"/>
      <c r="AR58" s="99"/>
      <c r="AS58" s="99"/>
      <c r="AU58" s="113"/>
      <c r="AV58" s="114"/>
      <c r="AX58" s="66"/>
      <c r="AY58" s="66"/>
      <c r="BJ58" s="81" t="n">
        <f aca="false">Calc!AA51</f>
        <v>47300</v>
      </c>
      <c r="BK58" s="81" t="n">
        <f aca="false">EOMONTH(BJ58,-1)</f>
        <v>47299</v>
      </c>
      <c r="BL58" s="64" t="n">
        <v>47</v>
      </c>
      <c r="BM58" s="66"/>
    </row>
    <row r="59" customFormat="false" ht="12" hidden="true" customHeight="true" outlineLevel="0" collapsed="false">
      <c r="B59" s="234" t="n">
        <f aca="false">Override!K59</f>
        <v>47543</v>
      </c>
      <c r="C59" s="239" t="n">
        <f aca="false">VLOOKUP(B59,Calc!$AA$5:$AJ$72,9)</f>
        <v>42.2521438598633</v>
      </c>
      <c r="D59" s="115" t="n">
        <f aca="false">VLOOKUP(B59,Calc!$AA$5:$AJ$72,10)</f>
        <v>0.08</v>
      </c>
      <c r="E59" s="68" t="n">
        <f aca="false">C59</f>
        <v>42.2521438598633</v>
      </c>
      <c r="F59" s="45" t="n">
        <v>23.99</v>
      </c>
      <c r="G59" s="236"/>
      <c r="H59" s="237"/>
      <c r="I59" s="238"/>
      <c r="K59" s="241"/>
      <c r="L59" s="242"/>
      <c r="M59" s="66"/>
      <c r="N59" s="66"/>
      <c r="O59" s="66"/>
      <c r="P59" s="154"/>
      <c r="Q59" s="154"/>
      <c r="R59" s="154"/>
      <c r="AQ59" s="99"/>
      <c r="AR59" s="99"/>
      <c r="AS59" s="99"/>
      <c r="AU59" s="113"/>
      <c r="AV59" s="114"/>
      <c r="AX59" s="66"/>
      <c r="AY59" s="66"/>
      <c r="BJ59" s="81" t="n">
        <f aca="false">Calc!AA52</f>
        <v>47331</v>
      </c>
      <c r="BK59" s="81" t="n">
        <f aca="false">EOMONTH(BJ59,-1)</f>
        <v>47330</v>
      </c>
      <c r="BL59" s="64" t="n">
        <v>48</v>
      </c>
      <c r="BM59" s="66"/>
    </row>
    <row r="60" customFormat="false" ht="12" hidden="true" customHeight="true" outlineLevel="0" collapsed="false">
      <c r="B60" s="234" t="n">
        <f aca="false">Override!K60</f>
        <v>47574</v>
      </c>
      <c r="C60" s="239" t="n">
        <f aca="false">VLOOKUP(B60,Calc!$AA$5:$AJ$72,9)</f>
        <v>42.2521438598633</v>
      </c>
      <c r="D60" s="115" t="n">
        <f aca="false">VLOOKUP(B60,Calc!$AA$5:$AJ$72,10)</f>
        <v>0.08</v>
      </c>
      <c r="E60" s="68" t="n">
        <f aca="false">C60</f>
        <v>42.2521438598633</v>
      </c>
      <c r="F60" s="45" t="n">
        <v>24.99</v>
      </c>
      <c r="G60" s="236"/>
      <c r="H60" s="237"/>
      <c r="I60" s="238"/>
      <c r="K60" s="241"/>
      <c r="L60" s="242"/>
      <c r="M60" s="66"/>
      <c r="N60" s="66"/>
      <c r="O60" s="66"/>
      <c r="P60" s="154"/>
      <c r="Q60" s="154"/>
      <c r="R60" s="154"/>
      <c r="AQ60" s="99"/>
      <c r="AR60" s="99"/>
      <c r="AS60" s="99"/>
      <c r="AU60" s="113"/>
      <c r="AV60" s="114"/>
      <c r="AX60" s="66"/>
      <c r="AY60" s="66"/>
      <c r="BJ60" s="81" t="n">
        <f aca="false">Calc!AA53</f>
        <v>47362</v>
      </c>
      <c r="BK60" s="81" t="n">
        <f aca="false">EOMONTH(BJ60,-1)</f>
        <v>47361</v>
      </c>
      <c r="BL60" s="64" t="n">
        <v>49</v>
      </c>
      <c r="BM60" s="66"/>
    </row>
    <row r="61" customFormat="false" ht="12" hidden="true" customHeight="true" outlineLevel="0" collapsed="false">
      <c r="B61" s="234" t="n">
        <f aca="false">Override!K61</f>
        <v>47604</v>
      </c>
      <c r="C61" s="239" t="n">
        <f aca="false">VLOOKUP(B61,Calc!$AA$5:$AJ$72,9)</f>
        <v>42.2521438598633</v>
      </c>
      <c r="D61" s="115" t="n">
        <f aca="false">VLOOKUP(B61,Calc!$AA$5:$AJ$72,10)</f>
        <v>0.08</v>
      </c>
      <c r="E61" s="68" t="n">
        <f aca="false">C61</f>
        <v>42.2521438598633</v>
      </c>
      <c r="F61" s="45" t="n">
        <v>25.99</v>
      </c>
      <c r="G61" s="236"/>
      <c r="H61" s="237"/>
      <c r="I61" s="238"/>
      <c r="K61" s="241"/>
      <c r="L61" s="242"/>
      <c r="M61" s="66"/>
      <c r="N61" s="66"/>
      <c r="O61" s="66"/>
      <c r="P61" s="154"/>
      <c r="Q61" s="154"/>
      <c r="R61" s="154"/>
      <c r="AQ61" s="99"/>
      <c r="AR61" s="99"/>
      <c r="AS61" s="99"/>
      <c r="AU61" s="113"/>
      <c r="AV61" s="114"/>
      <c r="AX61" s="66"/>
      <c r="AY61" s="66"/>
      <c r="BJ61" s="81" t="n">
        <f aca="false">Calc!AA54</f>
        <v>47392</v>
      </c>
      <c r="BK61" s="81" t="n">
        <f aca="false">EOMONTH(BJ61,-1)</f>
        <v>47391</v>
      </c>
      <c r="BL61" s="64" t="n">
        <v>50</v>
      </c>
      <c r="BM61" s="66"/>
    </row>
    <row r="62" customFormat="false" ht="12" hidden="true" customHeight="true" outlineLevel="0" collapsed="false">
      <c r="B62" s="234" t="n">
        <f aca="false">Override!K62</f>
        <v>47635</v>
      </c>
      <c r="C62" s="239" t="n">
        <f aca="false">VLOOKUP(B62,Calc!$AA$5:$AJ$72,9)</f>
        <v>42.2521438598633</v>
      </c>
      <c r="D62" s="115" t="n">
        <f aca="false">VLOOKUP(B62,Calc!$AA$5:$AJ$72,10)</f>
        <v>0.08</v>
      </c>
      <c r="E62" s="68" t="n">
        <f aca="false">C62</f>
        <v>42.2521438598633</v>
      </c>
      <c r="F62" s="45" t="n">
        <v>26.99</v>
      </c>
      <c r="G62" s="236"/>
      <c r="H62" s="237"/>
      <c r="I62" s="238"/>
      <c r="K62" s="241"/>
      <c r="L62" s="242"/>
      <c r="M62" s="66"/>
      <c r="N62" s="66"/>
      <c r="O62" s="66"/>
      <c r="P62" s="154"/>
      <c r="Q62" s="154"/>
      <c r="R62" s="154"/>
      <c r="AQ62" s="99"/>
      <c r="AR62" s="99"/>
      <c r="AS62" s="99"/>
      <c r="AU62" s="113"/>
      <c r="AV62" s="114"/>
      <c r="AX62" s="66"/>
      <c r="AY62" s="66"/>
      <c r="BJ62" s="81" t="n">
        <f aca="false">Calc!AA55</f>
        <v>47423</v>
      </c>
      <c r="BK62" s="81" t="n">
        <f aca="false">EOMONTH(BJ62,-1)</f>
        <v>47422</v>
      </c>
      <c r="BL62" s="64" t="n">
        <v>51</v>
      </c>
      <c r="BM62" s="66"/>
    </row>
    <row r="63" customFormat="false" ht="12" hidden="false" customHeight="true" outlineLevel="0" collapsed="false">
      <c r="B63" s="243" t="n">
        <f aca="false">Override!K63</f>
        <v>47665</v>
      </c>
      <c r="C63" s="239" t="n">
        <f aca="false">VLOOKUP(B63,Calc!$AA$5:$AJ$72,9)</f>
        <v>42.2521438598633</v>
      </c>
      <c r="D63" s="115" t="n">
        <f aca="false">VLOOKUP(B63,Calc!$AA$5:$AJ$72,10)</f>
        <v>0.08</v>
      </c>
      <c r="E63" s="68" t="n">
        <f aca="false">C63</f>
        <v>42.2521438598633</v>
      </c>
      <c r="F63" s="45" t="n">
        <v>27.99</v>
      </c>
      <c r="G63" s="236"/>
      <c r="H63" s="237"/>
      <c r="I63" s="238"/>
      <c r="K63" s="241"/>
      <c r="L63" s="242"/>
      <c r="M63" s="66"/>
      <c r="N63" s="66"/>
      <c r="O63" s="66"/>
      <c r="P63" s="154"/>
      <c r="Q63" s="154"/>
      <c r="R63" s="154"/>
      <c r="AQ63" s="99"/>
      <c r="AR63" s="99"/>
      <c r="AS63" s="99"/>
      <c r="AU63" s="113"/>
      <c r="AV63" s="114"/>
      <c r="AX63" s="66"/>
      <c r="AY63" s="66"/>
      <c r="BJ63" s="81" t="n">
        <f aca="false">Calc!AA56</f>
        <v>47453</v>
      </c>
      <c r="BK63" s="81" t="n">
        <f aca="false">EOMONTH(BJ63,-1)</f>
        <v>47452</v>
      </c>
      <c r="BL63" s="64" t="n">
        <v>52</v>
      </c>
      <c r="BM63" s="66"/>
    </row>
    <row r="64" customFormat="false" ht="12" hidden="true" customHeight="true" outlineLevel="0" collapsed="false">
      <c r="B64" s="28" t="n">
        <f aca="false">Override!K64</f>
        <v>47696</v>
      </c>
      <c r="C64" s="244" t="n">
        <f aca="false">VLOOKUP(B64,Calc!$AA$5:$AJ$72,9)</f>
        <v>42.2521438598633</v>
      </c>
      <c r="D64" s="245" t="n">
        <f aca="false">VLOOKUP(B64,Calc!$AA$5:$AJ$72,10)</f>
        <v>0.08</v>
      </c>
      <c r="E64" s="246" t="n">
        <f aca="false">C64</f>
        <v>42.2521438598633</v>
      </c>
      <c r="F64" s="247" t="n">
        <v>28.99</v>
      </c>
      <c r="G64" s="236"/>
      <c r="H64" s="237"/>
      <c r="I64" s="238"/>
      <c r="K64" s="241"/>
      <c r="L64" s="242"/>
      <c r="M64" s="66"/>
      <c r="N64" s="66"/>
      <c r="O64" s="66"/>
      <c r="P64" s="154"/>
      <c r="Q64" s="154"/>
      <c r="R64" s="154"/>
      <c r="AQ64" s="99"/>
      <c r="AR64" s="99"/>
      <c r="AS64" s="99"/>
      <c r="AU64" s="113"/>
      <c r="AV64" s="114"/>
      <c r="AX64" s="66"/>
      <c r="AY64" s="66"/>
      <c r="BJ64" s="81" t="n">
        <f aca="false">Calc!AA57</f>
        <v>47484</v>
      </c>
      <c r="BK64" s="81" t="n">
        <f aca="false">EOMONTH(BJ64,-1)</f>
        <v>47483</v>
      </c>
      <c r="BL64" s="64" t="n">
        <v>53</v>
      </c>
      <c r="BM64" s="66"/>
    </row>
    <row r="65" customFormat="false" ht="17.25" hidden="false" customHeight="true" outlineLevel="0" collapsed="false">
      <c r="Q65" s="66"/>
      <c r="R65" s="66"/>
      <c r="S65" s="66"/>
      <c r="AQ65" s="99"/>
      <c r="AR65" s="99"/>
      <c r="AS65" s="99"/>
      <c r="AU65" s="113"/>
      <c r="AV65" s="114"/>
      <c r="AX65" s="66"/>
      <c r="AY65" s="66"/>
      <c r="BJ65" s="81" t="n">
        <f aca="false">Calc!AA58</f>
        <v>47515</v>
      </c>
      <c r="BK65" s="81" t="n">
        <f aca="false">EOMONTH(BJ65,-1)</f>
        <v>47514</v>
      </c>
      <c r="BL65" s="64" t="n">
        <v>54</v>
      </c>
      <c r="BM65" s="66"/>
    </row>
    <row r="66" customFormat="false" ht="17.25" hidden="false" customHeight="true" outlineLevel="0" collapsed="false">
      <c r="B66" s="248" t="s">
        <v>86</v>
      </c>
      <c r="C66" s="249"/>
      <c r="D66" s="250"/>
      <c r="E66" s="251"/>
      <c r="F66" s="66"/>
      <c r="G66" s="66"/>
      <c r="H66" s="252" t="s">
        <v>82</v>
      </c>
      <c r="I66" s="138"/>
      <c r="J66" s="139" t="n">
        <f aca="true">TODAY()</f>
        <v>45926</v>
      </c>
      <c r="K66" s="137" t="s">
        <v>83</v>
      </c>
      <c r="L66" s="140"/>
      <c r="M66" s="141"/>
      <c r="N66" s="136"/>
      <c r="O66" s="142" t="s">
        <v>84</v>
      </c>
      <c r="P66" s="143"/>
      <c r="Q66" s="253"/>
      <c r="R66" s="66"/>
      <c r="S66" s="66"/>
      <c r="AQ66" s="99"/>
      <c r="AR66" s="99"/>
      <c r="AS66" s="99"/>
      <c r="AU66" s="113"/>
      <c r="AV66" s="114"/>
      <c r="AX66" s="66"/>
      <c r="AY66" s="66"/>
      <c r="BJ66" s="81" t="n">
        <f aca="false">Calc!AA59</f>
        <v>47543</v>
      </c>
      <c r="BK66" s="81" t="n">
        <f aca="false">EOMONTH(BJ66,-1)</f>
        <v>47542</v>
      </c>
      <c r="BL66" s="64" t="n">
        <v>55</v>
      </c>
      <c r="BM66" s="66"/>
    </row>
    <row r="67" customFormat="false" ht="17.25" hidden="false" customHeight="true" outlineLevel="0" collapsed="false">
      <c r="B67" s="248" t="s">
        <v>85</v>
      </c>
      <c r="C67" s="249"/>
      <c r="D67" s="250"/>
      <c r="E67" s="251"/>
      <c r="F67" s="66"/>
      <c r="G67" s="66"/>
      <c r="H67" s="254" t="s">
        <v>87</v>
      </c>
      <c r="I67" s="149"/>
      <c r="J67" s="150"/>
      <c r="K67" s="148" t="s">
        <v>88</v>
      </c>
      <c r="L67" s="145"/>
      <c r="M67" s="151"/>
      <c r="N67" s="145"/>
      <c r="O67" s="152" t="s">
        <v>15</v>
      </c>
      <c r="P67" s="153"/>
      <c r="Q67" s="66"/>
      <c r="R67" s="66"/>
      <c r="S67" s="66"/>
      <c r="AQ67" s="99"/>
      <c r="AR67" s="99"/>
      <c r="AS67" s="99"/>
      <c r="AU67" s="113"/>
      <c r="AV67" s="114"/>
      <c r="AX67" s="66"/>
      <c r="AY67" s="66"/>
      <c r="BJ67" s="81" t="n">
        <f aca="false">Calc!AA60</f>
        <v>47574</v>
      </c>
      <c r="BK67" s="81" t="n">
        <f aca="false">EOMONTH(BJ67,-1)</f>
        <v>47573</v>
      </c>
      <c r="BL67" s="64" t="n">
        <v>56</v>
      </c>
      <c r="BM67" s="66"/>
    </row>
    <row r="68" customFormat="false" ht="12" hidden="false" customHeight="false" outlineLevel="0" collapsed="false">
      <c r="A68" s="66"/>
      <c r="B68" s="154"/>
      <c r="C68" s="66"/>
      <c r="D68" s="66"/>
      <c r="E68" s="66"/>
      <c r="H68" s="1"/>
      <c r="I68" s="1"/>
      <c r="K68" s="155"/>
      <c r="P68" s="156"/>
      <c r="AQ68" s="99"/>
      <c r="AR68" s="99"/>
      <c r="AS68" s="99"/>
      <c r="AU68" s="113"/>
      <c r="AV68" s="114"/>
      <c r="AX68" s="66"/>
      <c r="AY68" s="66"/>
      <c r="BJ68" s="81" t="n">
        <f aca="false">Calc!AA61</f>
        <v>47604</v>
      </c>
      <c r="BK68" s="81" t="n">
        <f aca="false">EOMONTH(BJ68,-1)</f>
        <v>47603</v>
      </c>
      <c r="BL68" s="64" t="n">
        <v>57</v>
      </c>
      <c r="BM68" s="66"/>
    </row>
    <row r="69" customFormat="false" ht="13.5" hidden="false" customHeight="false" outlineLevel="0" collapsed="false">
      <c r="H69" s="1"/>
      <c r="I69" s="1"/>
      <c r="J69" s="1"/>
      <c r="K69" s="66"/>
      <c r="L69" s="157"/>
      <c r="M69" s="158" t="s">
        <v>26</v>
      </c>
      <c r="N69" s="158"/>
      <c r="O69" s="158" t="s">
        <v>89</v>
      </c>
      <c r="P69" s="158" t="s">
        <v>90</v>
      </c>
      <c r="Q69" s="158" t="s">
        <v>91</v>
      </c>
      <c r="R69" s="159" t="s">
        <v>92</v>
      </c>
      <c r="AQ69" s="99"/>
      <c r="AR69" s="99"/>
      <c r="AS69" s="99"/>
      <c r="AU69" s="113"/>
      <c r="AV69" s="114"/>
      <c r="AX69" s="66"/>
      <c r="AY69" s="66"/>
      <c r="BJ69" s="81" t="n">
        <f aca="false">Calc!AA62</f>
        <v>47635</v>
      </c>
      <c r="BK69" s="81" t="n">
        <f aca="false">EOMONTH(BJ69,-1)</f>
        <v>47634</v>
      </c>
      <c r="BL69" s="64" t="n">
        <v>58</v>
      </c>
      <c r="BM69" s="66"/>
    </row>
    <row r="70" customFormat="false" ht="13.5" hidden="false" customHeight="false" outlineLevel="0" collapsed="false">
      <c r="B70" s="255"/>
      <c r="C70" s="256"/>
      <c r="D70" s="256"/>
      <c r="E70" s="256"/>
      <c r="F70" s="256"/>
      <c r="G70" s="256"/>
      <c r="H70" s="1"/>
      <c r="I70" s="1"/>
      <c r="J70" s="1"/>
      <c r="K70" s="66"/>
      <c r="L70" s="161" t="s">
        <v>94</v>
      </c>
      <c r="M70" s="162" t="n">
        <f aca="false">SUM(O74:O85)</f>
        <v>0</v>
      </c>
      <c r="N70" s="162"/>
      <c r="O70" s="163" t="n">
        <f aca="false">SUM(Q74:Q85)</f>
        <v>8</v>
      </c>
      <c r="P70" s="163" t="n">
        <f aca="false">SUM(R74:R85)</f>
        <v>0</v>
      </c>
      <c r="Q70" s="164" t="n">
        <f aca="false">SUM(S74:S85)</f>
        <v>0</v>
      </c>
      <c r="R70" s="165" t="n">
        <f aca="false">SUM(T74:T85)</f>
        <v>0</v>
      </c>
      <c r="AQ70" s="99"/>
      <c r="AR70" s="99"/>
      <c r="AS70" s="99"/>
      <c r="AU70" s="113"/>
      <c r="AV70" s="114"/>
      <c r="AX70" s="66"/>
      <c r="AY70" s="66"/>
      <c r="BJ70" s="81" t="n">
        <f aca="false">Calc!AA63</f>
        <v>47665</v>
      </c>
      <c r="BK70" s="81" t="n">
        <f aca="false">EOMONTH(BJ70,-1)</f>
        <v>47664</v>
      </c>
      <c r="BL70" s="64" t="n">
        <v>59</v>
      </c>
      <c r="BM70" s="66"/>
    </row>
    <row r="71" customFormat="false" ht="12" hidden="false" customHeight="false" outlineLevel="0" collapsed="false">
      <c r="H71" s="1"/>
      <c r="I71" s="1"/>
      <c r="K71" s="155"/>
      <c r="L71" s="166"/>
      <c r="M71" s="167"/>
      <c r="N71" s="167"/>
      <c r="O71" s="156"/>
      <c r="P71" s="156"/>
      <c r="AQ71" s="99"/>
      <c r="AR71" s="99"/>
      <c r="AS71" s="99"/>
      <c r="AU71" s="113"/>
      <c r="AV71" s="114"/>
      <c r="AX71" s="66"/>
      <c r="AY71" s="66"/>
      <c r="BJ71" s="81" t="n">
        <f aca="false">Calc!AA64</f>
        <v>47696</v>
      </c>
      <c r="BK71" s="81" t="n">
        <f aca="false">EOMONTH(BJ71,-1)</f>
        <v>47695</v>
      </c>
      <c r="BL71" s="64" t="n">
        <v>60</v>
      </c>
      <c r="BM71" s="66"/>
    </row>
    <row r="72" customFormat="false" ht="11.25" hidden="false" customHeight="true" outlineLevel="0" collapsed="false">
      <c r="B72" s="168" t="s">
        <v>95</v>
      </c>
      <c r="C72" s="169" t="s">
        <v>96</v>
      </c>
      <c r="D72" s="170" t="s">
        <v>37</v>
      </c>
      <c r="E72" s="170"/>
      <c r="F72" s="170"/>
      <c r="G72" s="171" t="s">
        <v>9</v>
      </c>
      <c r="H72" s="169" t="s">
        <v>98</v>
      </c>
      <c r="I72" s="169" t="s">
        <v>99</v>
      </c>
      <c r="J72" s="169" t="s">
        <v>100</v>
      </c>
      <c r="K72" s="169" t="s">
        <v>101</v>
      </c>
      <c r="L72" s="171" t="s">
        <v>102</v>
      </c>
      <c r="M72" s="169" t="s">
        <v>103</v>
      </c>
      <c r="N72" s="169"/>
      <c r="O72" s="172" t="s">
        <v>26</v>
      </c>
      <c r="P72" s="169" t="s">
        <v>104</v>
      </c>
      <c r="Q72" s="173" t="s">
        <v>105</v>
      </c>
      <c r="R72" s="173"/>
      <c r="S72" s="173"/>
      <c r="T72" s="173"/>
      <c r="AP72" s="99"/>
      <c r="AQ72" s="99"/>
      <c r="AR72" s="99"/>
      <c r="AV72" s="66"/>
      <c r="AW72" s="66"/>
      <c r="BJ72" s="81" t="n">
        <f aca="false">Calc!AA65</f>
        <v>47727</v>
      </c>
      <c r="BK72" s="81" t="n">
        <f aca="false">EOMONTH(BJ72,-1)</f>
        <v>47726</v>
      </c>
      <c r="BL72" s="64" t="n">
        <v>61</v>
      </c>
    </row>
    <row r="73" customFormat="false" ht="11.25" hidden="false" customHeight="true" outlineLevel="0" collapsed="false">
      <c r="B73" s="168"/>
      <c r="C73" s="169"/>
      <c r="D73" s="174" t="s">
        <v>16</v>
      </c>
      <c r="E73" s="174" t="s">
        <v>106</v>
      </c>
      <c r="F73" s="175" t="s">
        <v>20</v>
      </c>
      <c r="G73" s="171"/>
      <c r="H73" s="169"/>
      <c r="I73" s="169"/>
      <c r="J73" s="169"/>
      <c r="K73" s="169"/>
      <c r="L73" s="171"/>
      <c r="M73" s="169"/>
      <c r="N73" s="169"/>
      <c r="O73" s="172"/>
      <c r="P73" s="169"/>
      <c r="Q73" s="176" t="s">
        <v>89</v>
      </c>
      <c r="R73" s="176" t="s">
        <v>90</v>
      </c>
      <c r="S73" s="176" t="s">
        <v>91</v>
      </c>
      <c r="T73" s="177" t="s">
        <v>92</v>
      </c>
      <c r="AP73" s="99"/>
      <c r="AQ73" s="99"/>
      <c r="AR73" s="99"/>
      <c r="BJ73" s="81" t="n">
        <f aca="false">Calc!AA66</f>
        <v>47757</v>
      </c>
      <c r="BK73" s="81" t="n">
        <f aca="false">EOMONTH(BJ73,-1)</f>
        <v>47756</v>
      </c>
      <c r="BL73" s="64" t="n">
        <v>62</v>
      </c>
    </row>
    <row r="74" customFormat="false" ht="17.25" hidden="false" customHeight="true" outlineLevel="0" collapsed="false">
      <c r="B74" s="178" t="n">
        <v>1</v>
      </c>
      <c r="C74" s="179" t="n">
        <v>1</v>
      </c>
      <c r="D74" s="180"/>
      <c r="E74" s="181"/>
      <c r="F74" s="182"/>
      <c r="G74" s="183"/>
      <c r="H74" s="179" t="n">
        <v>50</v>
      </c>
      <c r="I74" s="184" t="n">
        <v>60</v>
      </c>
      <c r="J74" s="185" t="n">
        <f aca="false">Calc!AU6</f>
        <v>42.2521438598633</v>
      </c>
      <c r="K74" s="186" t="e">
        <f aca="false">IF(AND(driver_m=1,BR12&lt;&gt;21),P74,Calc!AV6)</f>
        <v>#VALUE!</v>
      </c>
      <c r="L74" s="187" t="n">
        <v>15</v>
      </c>
      <c r="M74" s="257" t="n">
        <v>1.7</v>
      </c>
      <c r="N74" s="189"/>
      <c r="O74" s="190" t="str">
        <f aca="false">IF(AND(H74&lt;&gt;0,ISNUMBER(Calc!AW6)),IF(driver_m=2,Calc!AW6*IF(unit=1,1,IF(unit=2,H74,IF(peak_base_m=1,NETWORKDAYS(Calc!AO6,Calc!AP6)*H74*16,(Calc!AP6-Calc!AO6)*H74*24))),L74)*IF(B74=1,-1,1),"")</f>
        <v/>
      </c>
      <c r="P74" s="191" t="str">
        <f aca="false">IF(OR(driver_m=2,AND(driver_m=1,L74&lt;&gt;0)),IF(AND(H74&lt;&gt;0,ISNUMBER(Calc!AX6)),Calc!AX6,""),"")</f>
        <v/>
      </c>
      <c r="Q74" s="190" t="str">
        <f aca="false">IF(OR(driver_m=2,AND(driver_m=1,L74&lt;&gt;0)),IF(AND(H74&lt;&gt;0,ISNUMBER(Calc!AY6)),Calc!AY6*IF(B74=1,-1,1)*IF(unit=1,1,IF(unit=2,H74,IF(peak_base_m=1,NETWORKDAYS(Calc!AO6,Calc!AP6)*H74*16,(-Calc!AO6+Calc!AP6)*H74*24))),""),"")</f>
        <v/>
      </c>
      <c r="R74" s="190" t="str">
        <f aca="false">IF(OR(driver_m=2,AND(driver_m=1,L74&lt;&gt;0)),IF(AND(H74&lt;&gt;0,ISNUMBER(Calc!AZ6)),Calc!AZ6*IF(B74=1,-1,1)*IF(unit=1,1,IF(unit=2,H74,IF(peak_base_m=1,NETWORKDAYS(Calc!AO6,Calc!AP6)*H74*16,(-Calc!AO6+Calc!AP6)*H74*24))),""),"")</f>
        <v/>
      </c>
      <c r="S74" s="190" t="str">
        <f aca="false">IF(OR(driver_m=2,AND(driver_m=1,L74&lt;&gt;0)),IF(AND(H74&lt;&gt;0,ISNUMBER(Calc!BA6)),Calc!BA6*IF(B74=1,-1,1)*IF(unit=1,1,IF(peak_base_m=1,NETWORKDAYS(Calc!AO6,Calc!AP6)*H74*16,(-Calc!AO6+Calc!AP6)*H74*24))*0.1,""),"")</f>
        <v/>
      </c>
      <c r="T74" s="192" t="str">
        <f aca="false">IF(OR(driver_m=2,AND(driver_m=1,L74&lt;&gt;0)),IF(AND(H74&lt;&gt;0,ISNUMBER(Calc!BB6)),Calc!BB6*IF(B74=1,-1,1)*IF(unit=1,1,IF(peak_base_m=1,NETWORKDAYS(Calc!AO6,Calc!AP6)*H74*16,(-Calc!AO6+Calc!AP6)*H74*24))/365.25,""),"")</f>
        <v/>
      </c>
      <c r="AP74" s="99"/>
      <c r="AQ74" s="99"/>
      <c r="AR74" s="99"/>
      <c r="BJ74" s="81" t="n">
        <f aca="false">Calc!AA67</f>
        <v>47788</v>
      </c>
      <c r="BK74" s="81" t="n">
        <f aca="false">EOMONTH(BJ74,-1)</f>
        <v>47787</v>
      </c>
      <c r="BL74" s="64" t="n">
        <v>63</v>
      </c>
    </row>
    <row r="75" customFormat="false" ht="17.25" hidden="false" customHeight="true" outlineLevel="0" collapsed="false">
      <c r="B75" s="193" t="n">
        <v>0</v>
      </c>
      <c r="C75" s="194" t="n">
        <v>1</v>
      </c>
      <c r="D75" s="195"/>
      <c r="E75" s="196"/>
      <c r="F75" s="197"/>
      <c r="G75" s="198"/>
      <c r="H75" s="194" t="n">
        <v>50</v>
      </c>
      <c r="I75" s="199" t="n">
        <v>55</v>
      </c>
      <c r="J75" s="185" t="n">
        <f aca="false">Calc!AU7</f>
        <v>42.2521438598633</v>
      </c>
      <c r="K75" s="186" t="e">
        <f aca="false">IF(AND(driver_m=1,BR13&lt;&gt;21),P75,Calc!AV7)</f>
        <v>#NAME?</v>
      </c>
      <c r="L75" s="200" t="n">
        <v>60</v>
      </c>
      <c r="M75" s="258" t="n">
        <v>2.14</v>
      </c>
      <c r="N75" s="202"/>
      <c r="O75" s="190" t="str">
        <f aca="false">IF(AND(H75&lt;&gt;0,ISNUMBER(Calc!AW7)),IF(driver_m=2,Calc!AW7*IF(unit=1,1,IF(unit=2,H75,IF(peak_base_m=1,NETWORKDAYS(Calc!AO7,Calc!AP7)*H75*16,(Calc!AP7-Calc!AO7)*H75*24))),L75)*IF(B75=1,-1,1),"")</f>
        <v/>
      </c>
      <c r="P75" s="191" t="str">
        <f aca="false">IF(OR(driver_m=2,AND(driver_m=1,L75&lt;&gt;0)),IF(AND(H75&lt;&gt;0,ISNUMBER(Calc!AX7)),Calc!AX7,""),"")</f>
        <v/>
      </c>
      <c r="Q75" s="190" t="str">
        <f aca="false">IF(OR(driver_m=2,AND(driver_m=1,L75&lt;&gt;0)),IF(AND(H75&lt;&gt;0,ISNUMBER(Calc!AY7)),Calc!AY7*IF(B75=1,-1,1)*IF(unit=1,1,IF(unit=2,H75,IF(peak_base_m=1,NETWORKDAYS(Calc!AO7,Calc!AP7)*H75*16,(-Calc!AO7+Calc!AP7)*H75*24))),""),"")</f>
        <v/>
      </c>
      <c r="R75" s="190" t="str">
        <f aca="false">IF(OR(driver_m=2,AND(driver_m=1,L75&lt;&gt;0)),IF(AND(H75&lt;&gt;0,ISNUMBER(Calc!AZ7)),Calc!AZ7*IF(B75=1,-1,1)*IF(unit=1,1,IF(unit=2,H75,IF(peak_base_m=1,NETWORKDAYS(Calc!AO7,Calc!AP7)*H75*16,(-Calc!AO7+Calc!AP7)*H75*24))),""),"")</f>
        <v/>
      </c>
      <c r="S75" s="190" t="str">
        <f aca="false">IF(OR(driver_m=2,AND(driver_m=1,L75&lt;&gt;0)),IF(AND(H75&lt;&gt;0,ISNUMBER(Calc!BA7)),Calc!BA7*IF(B75=1,-1,1)*IF(unit=1,1,IF(peak_base_m=1,NETWORKDAYS(Calc!AO7,Calc!AP7)*H75*16,(-Calc!AO7+Calc!AP7)*H75*24))*0.1,""),"")</f>
        <v/>
      </c>
      <c r="T75" s="192" t="str">
        <f aca="false">IF(OR(driver_m=2,AND(driver_m=1,L75&lt;&gt;0)),IF(AND(H75&lt;&gt;0,ISNUMBER(Calc!BB7)),Calc!BB7*IF(B75=1,-1,1)*IF(unit=1,1,IF(peak_base_m=1,NETWORKDAYS(Calc!AO7,Calc!AP7)*H75*16,(-Calc!AO7+Calc!AP7)*H75*24))/365.25,""),"")</f>
        <v/>
      </c>
      <c r="AP75" s="99"/>
      <c r="AQ75" s="99"/>
      <c r="AR75" s="99"/>
      <c r="BJ75" s="81" t="n">
        <f aca="false">Calc!AA68</f>
        <v>47818</v>
      </c>
      <c r="BK75" s="81" t="n">
        <f aca="false">EOMONTH(BJ75,-1)</f>
        <v>47817</v>
      </c>
      <c r="BL75" s="64" t="n">
        <v>64</v>
      </c>
    </row>
    <row r="76" customFormat="false" ht="17.25" hidden="false" customHeight="true" outlineLevel="0" collapsed="false">
      <c r="B76" s="193" t="n">
        <v>0</v>
      </c>
      <c r="C76" s="194" t="n">
        <v>1</v>
      </c>
      <c r="D76" s="203"/>
      <c r="E76" s="204"/>
      <c r="F76" s="182"/>
      <c r="G76" s="205"/>
      <c r="H76" s="194" t="n">
        <v>50</v>
      </c>
      <c r="I76" s="199" t="n">
        <v>90</v>
      </c>
      <c r="J76" s="185" t="n">
        <f aca="false">Calc!AU8</f>
        <v>42.2521438598633</v>
      </c>
      <c r="K76" s="186" t="e">
        <f aca="false">IF(AND(driver_m=1,BR14&lt;&gt;21),P76,Calc!AV8)</f>
        <v>#VALUE!</v>
      </c>
      <c r="L76" s="206"/>
      <c r="M76" s="259"/>
      <c r="N76" s="202"/>
      <c r="O76" s="190" t="str">
        <f aca="false">IF(AND(H76&lt;&gt;0,ISNUMBER(Calc!AW8)),IF(driver_m=2,Calc!AW8*IF(unit=1,1,IF(unit=2,H76,IF(peak_base_m=1,NETWORKDAYS(Calc!AO8,Calc!AP8)*H76*16,(Calc!AP8-Calc!AO8)*H76*24))),L76)*IF(B76=1,-1,1),"")</f>
        <v/>
      </c>
      <c r="P76" s="191" t="str">
        <f aca="false">IF(OR(driver_m=2,AND(driver_m=1,L76&lt;&gt;0)),IF(AND(H76&lt;&gt;0,ISNUMBER(Calc!AX8)),Calc!AX8,""),"")</f>
        <v/>
      </c>
      <c r="Q76" s="190" t="str">
        <f aca="false">IF(OR(driver_m=2,AND(driver_m=1,L76&lt;&gt;0)),IF(AND(H76&lt;&gt;0,ISNUMBER(Calc!AY8)),Calc!AY8*IF(B76=1,-1,1)*IF(unit=1,1,IF(unit=2,H76,IF(peak_base_m=1,NETWORKDAYS(Calc!AO8,Calc!AP8)*H76*16,(-Calc!AO8+Calc!AP8)*H76*24))),""),"")</f>
        <v/>
      </c>
      <c r="R76" s="190" t="str">
        <f aca="false">IF(OR(driver_m=2,AND(driver_m=1,L76&lt;&gt;0)),IF(AND(H76&lt;&gt;0,ISNUMBER(Calc!AZ8)),Calc!AZ8*IF(B76=1,-1,1)*IF(unit=1,1,IF(unit=2,H76,IF(peak_base_m=1,NETWORKDAYS(Calc!AO8,Calc!AP8)*H76*16,(-Calc!AO8+Calc!AP8)*H76*24))),""),"")</f>
        <v/>
      </c>
      <c r="S76" s="190" t="str">
        <f aca="false">IF(OR(driver_m=2,AND(driver_m=1,L76&lt;&gt;0)),IF(AND(H76&lt;&gt;0,ISNUMBER(Calc!BA8)),Calc!BA8*IF(B76=1,-1,1)*IF(unit=1,1,IF(peak_base_m=1,NETWORKDAYS(Calc!AO8,Calc!AP8)*H76*16,(-Calc!AO8+Calc!AP8)*H76*24))*0.1,""),"")</f>
        <v/>
      </c>
      <c r="T76" s="192" t="str">
        <f aca="false">IF(OR(driver_m=2,AND(driver_m=1,L76&lt;&gt;0)),IF(AND(H76&lt;&gt;0,ISNUMBER(Calc!BB8)),Calc!BB8*IF(B76=1,-1,1)*IF(unit=1,1,IF(peak_base_m=1,NETWORKDAYS(Calc!AO8,Calc!AP8)*H76*16,(-Calc!AO8+Calc!AP8)*H76*24))/365.25,""),"")</f>
        <v/>
      </c>
      <c r="AP76" s="99"/>
      <c r="AQ76" s="99"/>
      <c r="AR76" s="99"/>
      <c r="BJ76" s="81" t="n">
        <f aca="false">Calc!AA69</f>
        <v>47849</v>
      </c>
      <c r="BK76" s="81" t="n">
        <f aca="false">EOMONTH(BJ76,-1)</f>
        <v>47848</v>
      </c>
      <c r="BL76" s="64" t="n">
        <v>65</v>
      </c>
    </row>
    <row r="77" customFormat="false" ht="17.25" hidden="false" customHeight="true" outlineLevel="0" collapsed="false">
      <c r="B77" s="193" t="n">
        <v>0</v>
      </c>
      <c r="C77" s="194" t="n">
        <v>1</v>
      </c>
      <c r="D77" s="203"/>
      <c r="E77" s="204"/>
      <c r="F77" s="197"/>
      <c r="G77" s="205"/>
      <c r="H77" s="194" t="n">
        <v>50</v>
      </c>
      <c r="I77" s="199" t="n">
        <v>90</v>
      </c>
      <c r="J77" s="185" t="n">
        <f aca="false">Calc!AU9</f>
        <v>42.2521438598633</v>
      </c>
      <c r="K77" s="186" t="e">
        <f aca="false">IF(AND(driver_m=1,BR15&lt;&gt;21),P77,Calc!AV9)</f>
        <v>#VALUE!</v>
      </c>
      <c r="L77" s="206"/>
      <c r="M77" s="259"/>
      <c r="N77" s="202"/>
      <c r="O77" s="190" t="str">
        <f aca="false">IF(AND(H77&lt;&gt;0,ISNUMBER(Calc!AW9)),IF(driver_m=2,Calc!AW9*IF(unit=1,1,IF(unit=2,H77,IF(peak_base_m=1,NETWORKDAYS(Calc!AO9,Calc!AP9)*H77*16,(Calc!AP9-Calc!AO9)*H77*24))),L77)*IF(B77=1,-1,1),"")</f>
        <v/>
      </c>
      <c r="P77" s="191" t="str">
        <f aca="false">IF(OR(driver_m=2,AND(driver_m=1,L77&lt;&gt;0)),IF(AND(H77&lt;&gt;0,ISNUMBER(Calc!AX9)),Calc!AX9,""),"")</f>
        <v/>
      </c>
      <c r="Q77" s="190" t="str">
        <f aca="false">IF(OR(driver_m=2,AND(driver_m=1,L77&lt;&gt;0)),IF(AND(H77&lt;&gt;0,ISNUMBER(Calc!AY9)),Calc!AY9*IF(B77=1,-1,1)*IF(unit=1,1,IF(unit=2,H77,IF(peak_base_m=1,NETWORKDAYS(Calc!AO9,Calc!AP9)*H77*16,(-Calc!AO9+Calc!AP9)*H77*24))),""),"")</f>
        <v/>
      </c>
      <c r="R77" s="190" t="str">
        <f aca="false">IF(OR(driver_m=2,AND(driver_m=1,L77&lt;&gt;0)),IF(AND(H77&lt;&gt;0,ISNUMBER(Calc!AZ9)),Calc!AZ9*IF(B77=1,-1,1)*IF(unit=1,1,IF(unit=2,H77,IF(peak_base_m=1,NETWORKDAYS(Calc!AO9,Calc!AP9)*H77*16,(-Calc!AO9+Calc!AP9)*H77*24))),""),"")</f>
        <v/>
      </c>
      <c r="S77" s="190" t="str">
        <f aca="false">IF(OR(driver_m=2,AND(driver_m=1,L77&lt;&gt;0)),IF(AND(H77&lt;&gt;0,ISNUMBER(Calc!BA9)),Calc!BA9*IF(B77=1,-1,1)*IF(unit=1,1,IF(peak_base_m=1,NETWORKDAYS(Calc!AO9,Calc!AP9)*H77*16,(-Calc!AO9+Calc!AP9)*H77*24))*0.1,""),"")</f>
        <v/>
      </c>
      <c r="T77" s="192" t="str">
        <f aca="false">IF(OR(driver_m=2,AND(driver_m=1,L77&lt;&gt;0)),IF(AND(H77&lt;&gt;0,ISNUMBER(Calc!BB9)),Calc!BB9*IF(B77=1,-1,1)*IF(unit=1,1,IF(peak_base_m=1,NETWORKDAYS(Calc!AO9,Calc!AP9)*H77*16,(-Calc!AO9+Calc!AP9)*H77*24))/365.25,""),"")</f>
        <v/>
      </c>
      <c r="AP77" s="66"/>
      <c r="AQ77" s="66"/>
      <c r="AR77" s="66"/>
      <c r="BJ77" s="81" t="n">
        <f aca="false">Calc!AA70</f>
        <v>47880</v>
      </c>
      <c r="BK77" s="81" t="n">
        <f aca="false">EOMONTH(BJ77,-1)</f>
        <v>47879</v>
      </c>
      <c r="BL77" s="64" t="n">
        <v>66</v>
      </c>
    </row>
    <row r="78" customFormat="false" ht="17.25" hidden="false" customHeight="true" outlineLevel="0" collapsed="false">
      <c r="B78" s="193" t="n">
        <v>0</v>
      </c>
      <c r="C78" s="194" t="n">
        <v>1</v>
      </c>
      <c r="D78" s="203"/>
      <c r="E78" s="204"/>
      <c r="F78" s="182"/>
      <c r="G78" s="205"/>
      <c r="H78" s="194" t="n">
        <v>50</v>
      </c>
      <c r="I78" s="199" t="n">
        <v>75</v>
      </c>
      <c r="J78" s="185" t="n">
        <f aca="false">Calc!AU10</f>
        <v>42.2521438598633</v>
      </c>
      <c r="K78" s="186" t="e">
        <f aca="false">IF(AND(driver_m=1,BR16&lt;&gt;21),P78,Calc!AV10)</f>
        <v>#VALUE!</v>
      </c>
      <c r="L78" s="206"/>
      <c r="M78" s="259"/>
      <c r="N78" s="202"/>
      <c r="O78" s="190" t="str">
        <f aca="false">IF(AND(H78&lt;&gt;0,ISNUMBER(Calc!AW10)),IF(driver_m=2,Calc!AW10*IF(unit=1,1,IF(unit=2,H78,IF(peak_base_m=1,NETWORKDAYS(Calc!AO10,Calc!AP10)*H78*16,(Calc!AP10-Calc!AO10)*H78*24))),L78)*IF(B78=1,-1,1),"")</f>
        <v/>
      </c>
      <c r="P78" s="191" t="n">
        <f aca="false">IF(OR(driver_m=2,AND(driver_m=1,L78&lt;&gt;0)),IF(AND(H78&lt;&gt;0,ISNUMBER(Calc!AX10)),Calc!AX10,""),"")</f>
        <v>0</v>
      </c>
      <c r="Q78" s="190" t="n">
        <f aca="false">IF(OR(driver_m=2,AND(driver_m=1,L78&lt;&gt;0)),IF(AND(H78&lt;&gt;0,ISNUMBER(Calc!AY10)),Calc!AY10*IF(B78=1,-1,1)*IF(unit=1,1,IF(unit=2,H78,IF(peak_base_m=1,NETWORKDAYS(Calc!AO10,Calc!AP10)*H78*16,(-Calc!AO10+Calc!AP10)*H78*24))),""),"")</f>
        <v>1</v>
      </c>
      <c r="R78" s="190" t="n">
        <f aca="false">IF(OR(driver_m=2,AND(driver_m=1,L78&lt;&gt;0)),IF(AND(H78&lt;&gt;0,ISNUMBER(Calc!AZ10)),Calc!AZ10*IF(B78=1,-1,1)*IF(unit=1,1,IF(unit=2,H78,IF(peak_base_m=1,NETWORKDAYS(Calc!AO10,Calc!AP10)*H78*16,(-Calc!AO10+Calc!AP10)*H78*24))),""),"")</f>
        <v>0</v>
      </c>
      <c r="S78" s="190" t="n">
        <f aca="false">IF(OR(driver_m=2,AND(driver_m=1,L78&lt;&gt;0)),IF(AND(H78&lt;&gt;0,ISNUMBER(Calc!BA10)),Calc!BA10*IF(B78=1,-1,1)*IF(unit=1,1,IF(peak_base_m=1,NETWORKDAYS(Calc!AO10,Calc!AP10)*H78*16,(-Calc!AO10+Calc!AP10)*H78*24))*0.1,""),"")</f>
        <v>0</v>
      </c>
      <c r="T78" s="192" t="n">
        <f aca="false">IF(OR(driver_m=2,AND(driver_m=1,L78&lt;&gt;0)),IF(AND(H78&lt;&gt;0,ISNUMBER(Calc!BB10)),Calc!BB10*IF(B78=1,-1,1)*IF(unit=1,1,IF(peak_base_m=1,NETWORKDAYS(Calc!AO10,Calc!AP10)*H78*16,(-Calc!AO10+Calc!AP10)*H78*24))/365.25,""),"")</f>
        <v>0</v>
      </c>
      <c r="AP78" s="66"/>
      <c r="AQ78" s="66"/>
      <c r="AR78" s="66"/>
      <c r="BJ78" s="81" t="n">
        <f aca="false">Calc!AA71</f>
        <v>47908</v>
      </c>
      <c r="BK78" s="81" t="n">
        <f aca="false">EOMONTH(BJ78,-1)</f>
        <v>47907</v>
      </c>
      <c r="BL78" s="64" t="n">
        <v>67</v>
      </c>
    </row>
    <row r="79" customFormat="false" ht="17.25" hidden="false" customHeight="true" outlineLevel="0" collapsed="false">
      <c r="B79" s="193" t="n">
        <v>0</v>
      </c>
      <c r="C79" s="194" t="n">
        <v>1</v>
      </c>
      <c r="D79" s="207"/>
      <c r="E79" s="208"/>
      <c r="F79" s="197"/>
      <c r="G79" s="209"/>
      <c r="H79" s="194" t="n">
        <v>50</v>
      </c>
      <c r="I79" s="199" t="n">
        <v>65.89</v>
      </c>
      <c r="J79" s="185" t="n">
        <f aca="false">Calc!AU11</f>
        <v>42.2521438598633</v>
      </c>
      <c r="K79" s="186" t="e">
        <f aca="false">IF(AND(driver_m=1,BR17&lt;&gt;21),P79,Calc!AV11)</f>
        <v>#VALUE!</v>
      </c>
      <c r="L79" s="206"/>
      <c r="M79" s="259"/>
      <c r="N79" s="202"/>
      <c r="O79" s="190" t="str">
        <f aca="false">IF(AND(H79&lt;&gt;0,ISNUMBER(Calc!AW11)),IF(driver_m=2,Calc!AW11*IF(unit=1,1,IF(unit=2,H79,IF(peak_base_m=1,NETWORKDAYS(Calc!AO11,Calc!AP11)*H79*16,(Calc!AP11-Calc!AO11)*H79*24))),L79)*IF(B79=1,-1,1),"")</f>
        <v/>
      </c>
      <c r="P79" s="191" t="n">
        <f aca="false">IF(OR(driver_m=2,AND(driver_m=1,L79&lt;&gt;0)),IF(AND(H79&lt;&gt;0,ISNUMBER(Calc!AX11)),Calc!AX11,""),"")</f>
        <v>0</v>
      </c>
      <c r="Q79" s="190" t="n">
        <f aca="false">IF(OR(driver_m=2,AND(driver_m=1,L79&lt;&gt;0)),IF(AND(H79&lt;&gt;0,ISNUMBER(Calc!AY11)),Calc!AY11*IF(B79=1,-1,1)*IF(unit=1,1,IF(unit=2,H79,IF(peak_base_m=1,NETWORKDAYS(Calc!AO11,Calc!AP11)*H79*16,(-Calc!AO11+Calc!AP11)*H79*24))),""),"")</f>
        <v>1</v>
      </c>
      <c r="R79" s="190" t="n">
        <f aca="false">IF(OR(driver_m=2,AND(driver_m=1,L79&lt;&gt;0)),IF(AND(H79&lt;&gt;0,ISNUMBER(Calc!AZ11)),Calc!AZ11*IF(B79=1,-1,1)*IF(unit=1,1,IF(unit=2,H79,IF(peak_base_m=1,NETWORKDAYS(Calc!AO11,Calc!AP11)*H79*16,(-Calc!AO11+Calc!AP11)*H79*24))),""),"")</f>
        <v>0</v>
      </c>
      <c r="S79" s="190" t="n">
        <f aca="false">IF(OR(driver_m=2,AND(driver_m=1,L79&lt;&gt;0)),IF(AND(H79&lt;&gt;0,ISNUMBER(Calc!BA11)),Calc!BA11*IF(B79=1,-1,1)*IF(unit=1,1,IF(peak_base_m=1,NETWORKDAYS(Calc!AO11,Calc!AP11)*H79*16,(-Calc!AO11+Calc!AP11)*H79*24))*0.1,""),"")</f>
        <v>0</v>
      </c>
      <c r="T79" s="192" t="n">
        <f aca="false">IF(OR(driver_m=2,AND(driver_m=1,L79&lt;&gt;0)),IF(AND(H79&lt;&gt;0,ISNUMBER(Calc!BB11)),Calc!BB11*IF(B79=1,-1,1)*IF(unit=1,1,IF(peak_base_m=1,NETWORKDAYS(Calc!AO11,Calc!AP11)*H79*16,(-Calc!AO11+Calc!AP11)*H79*24))/365.25,""),"")</f>
        <v>0</v>
      </c>
      <c r="AP79" s="99"/>
      <c r="AQ79" s="99"/>
      <c r="AR79" s="99"/>
    </row>
    <row r="80" customFormat="false" ht="18" hidden="false" customHeight="true" outlineLevel="0" collapsed="false">
      <c r="B80" s="193" t="n">
        <v>0</v>
      </c>
      <c r="C80" s="194" t="n">
        <v>1</v>
      </c>
      <c r="D80" s="82"/>
      <c r="E80" s="82"/>
      <c r="F80" s="82"/>
      <c r="G80" s="82"/>
      <c r="H80" s="210" t="n">
        <v>50</v>
      </c>
      <c r="I80" s="211" t="n">
        <v>65.89</v>
      </c>
      <c r="J80" s="185" t="n">
        <f aca="false">Calc!AU12</f>
        <v>42.2521438598633</v>
      </c>
      <c r="K80" s="186" t="e">
        <f aca="false">IF(AND(driver_m=1,BR18&lt;&gt;21),P80,Calc!AV12)</f>
        <v>#VALUE!</v>
      </c>
      <c r="L80" s="212"/>
      <c r="M80" s="212"/>
      <c r="N80" s="214"/>
      <c r="O80" s="190" t="str">
        <f aca="false">IF(AND(H80&lt;&gt;0,ISNUMBER(Calc!AW12)),IF(driver_m=2,Calc!AW12*IF(unit=1,1,IF(unit=2,H80,IF(peak_base_m=1,NETWORKDAYS(Calc!AO12,Calc!AP12)*H80*16,(Calc!AP12-Calc!AO12)*H80*24))),L80)*IF(B80=1,-1,1),"")</f>
        <v/>
      </c>
      <c r="P80" s="191" t="n">
        <f aca="false">IF(OR(driver_m=2,AND(driver_m=1,L80&lt;&gt;0)),IF(AND(H80&lt;&gt;0,ISNUMBER(Calc!AX12)),Calc!AX12,""),"")</f>
        <v>0</v>
      </c>
      <c r="Q80" s="190" t="n">
        <f aca="false">IF(OR(driver_m=2,AND(driver_m=1,L80&lt;&gt;0)),IF(AND(H80&lt;&gt;0,ISNUMBER(Calc!AY12)),Calc!AY12*IF(B80=1,-1,1)*IF(unit=1,1,IF(unit=2,H80,IF(peak_base_m=1,NETWORKDAYS(Calc!AO12,Calc!AP12)*H80*16,(-Calc!AO12+Calc!AP12)*H80*24))),""),"")</f>
        <v>1</v>
      </c>
      <c r="R80" s="190" t="n">
        <f aca="false">IF(OR(driver_m=2,AND(driver_m=1,L80&lt;&gt;0)),IF(AND(H80&lt;&gt;0,ISNUMBER(Calc!AZ12)),Calc!AZ12*IF(B80=1,-1,1)*IF(unit=1,1,IF(unit=2,H80,IF(peak_base_m=1,NETWORKDAYS(Calc!AO12,Calc!AP12)*H80*16,(-Calc!AO12+Calc!AP12)*H80*24))),""),"")</f>
        <v>0</v>
      </c>
      <c r="S80" s="190" t="n">
        <f aca="false">IF(OR(driver_m=2,AND(driver_m=1,L80&lt;&gt;0)),IF(AND(H80&lt;&gt;0,ISNUMBER(Calc!BA12)),Calc!BA12*IF(B80=1,-1,1)*IF(unit=1,1,IF(peak_base_m=1,NETWORKDAYS(Calc!AO12,Calc!AP12)*H80*16,(-Calc!AO12+Calc!AP12)*H80*24))*0.1,""),"")</f>
        <v>0</v>
      </c>
      <c r="T80" s="192" t="n">
        <f aca="false">IF(OR(driver_m=2,AND(driver_m=1,L80&lt;&gt;0)),IF(AND(H80&lt;&gt;0,ISNUMBER(Calc!BB12)),Calc!BB12*IF(B80=1,-1,1)*IF(unit=1,1,IF(peak_base_m=1,NETWORKDAYS(Calc!AO12,Calc!AP12)*H80*16,(-Calc!AO12+Calc!AP12)*H80*24))/365.25,""),"")</f>
        <v>0</v>
      </c>
      <c r="AP80" s="99"/>
      <c r="AQ80" s="99"/>
      <c r="AR80" s="99"/>
    </row>
    <row r="81" customFormat="false" ht="18" hidden="false" customHeight="true" outlineLevel="0" collapsed="false">
      <c r="B81" s="193" t="n">
        <v>0</v>
      </c>
      <c r="C81" s="194" t="n">
        <v>1</v>
      </c>
      <c r="D81" s="82"/>
      <c r="E81" s="82"/>
      <c r="F81" s="82"/>
      <c r="G81" s="82"/>
      <c r="H81" s="210" t="n">
        <v>50</v>
      </c>
      <c r="I81" s="211" t="n">
        <v>65.89</v>
      </c>
      <c r="J81" s="185" t="n">
        <f aca="false">Calc!AU13</f>
        <v>42.2521438598633</v>
      </c>
      <c r="K81" s="186" t="e">
        <f aca="false">IF(AND(driver_m=1,BR19&lt;&gt;21),P81,Calc!AV13)</f>
        <v>#VALUE!</v>
      </c>
      <c r="L81" s="215"/>
      <c r="M81" s="215"/>
      <c r="N81" s="216"/>
      <c r="O81" s="190" t="str">
        <f aca="false">IF(AND(H81&lt;&gt;0,ISNUMBER(Calc!AW13)),IF(driver_m=2,Calc!AW13*IF(unit=1,1,IF(unit=2,H81,IF(peak_base_m=1,NETWORKDAYS(Calc!AO13,Calc!AP13)*H81*16,(Calc!AP13-Calc!AO13)*H81*24))),L81)*IF(B81=1,-1,1),"")</f>
        <v/>
      </c>
      <c r="P81" s="191" t="n">
        <f aca="false">IF(OR(driver_m=2,AND(driver_m=1,L81&lt;&gt;0)),IF(AND(H81&lt;&gt;0,ISNUMBER(Calc!AX13)),Calc!AX13,""),"")</f>
        <v>0</v>
      </c>
      <c r="Q81" s="190" t="n">
        <f aca="false">IF(OR(driver_m=2,AND(driver_m=1,L81&lt;&gt;0)),IF(AND(H81&lt;&gt;0,ISNUMBER(Calc!AY13)),Calc!AY13*IF(B81=1,-1,1)*IF(unit=1,1,IF(unit=2,H81,IF(peak_base_m=1,NETWORKDAYS(Calc!AO13,Calc!AP13)*H81*16,(-Calc!AO13+Calc!AP13)*H81*24))),""),"")</f>
        <v>1</v>
      </c>
      <c r="R81" s="190" t="n">
        <f aca="false">IF(OR(driver_m=2,AND(driver_m=1,L81&lt;&gt;0)),IF(AND(H81&lt;&gt;0,ISNUMBER(Calc!AZ13)),Calc!AZ13*IF(B81=1,-1,1)*IF(unit=1,1,IF(unit=2,H81,IF(peak_base_m=1,NETWORKDAYS(Calc!AO13,Calc!AP13)*H81*16,(-Calc!AO13+Calc!AP13)*H81*24))),""),"")</f>
        <v>0</v>
      </c>
      <c r="S81" s="190" t="n">
        <f aca="false">IF(OR(driver_m=2,AND(driver_m=1,L81&lt;&gt;0)),IF(AND(H81&lt;&gt;0,ISNUMBER(Calc!BA13)),Calc!BA13*IF(B81=1,-1,1)*IF(unit=1,1,IF(peak_base_m=1,NETWORKDAYS(Calc!AO13,Calc!AP13)*H81*16,(-Calc!AO13+Calc!AP13)*H81*24))*0.1,""),"")</f>
        <v>0</v>
      </c>
      <c r="T81" s="192" t="n">
        <f aca="false">IF(OR(driver_m=2,AND(driver_m=1,L81&lt;&gt;0)),IF(AND(H81&lt;&gt;0,ISNUMBER(Calc!BB13)),Calc!BB13*IF(B81=1,-1,1)*IF(unit=1,1,IF(peak_base_m=1,NETWORKDAYS(Calc!AO13,Calc!AP13)*H81*16,(-Calc!AO13+Calc!AP13)*H81*24))/365.25,""),"")</f>
        <v>0</v>
      </c>
      <c r="AP81" s="66"/>
      <c r="AQ81" s="66"/>
      <c r="AR81" s="66"/>
    </row>
    <row r="82" customFormat="false" ht="18" hidden="false" customHeight="true" outlineLevel="0" collapsed="false">
      <c r="B82" s="193" t="n">
        <v>0</v>
      </c>
      <c r="C82" s="194" t="n">
        <v>1</v>
      </c>
      <c r="D82" s="82"/>
      <c r="E82" s="82"/>
      <c r="F82" s="82"/>
      <c r="G82" s="82"/>
      <c r="H82" s="210" t="n">
        <v>50</v>
      </c>
      <c r="I82" s="211" t="n">
        <v>65.89</v>
      </c>
      <c r="J82" s="185" t="n">
        <f aca="false">Calc!AU14</f>
        <v>42.2521438598633</v>
      </c>
      <c r="K82" s="186" t="e">
        <f aca="false">IF(AND(driver_m=1,BR20&lt;&gt;21),P82,Calc!AV14)</f>
        <v>#VALUE!</v>
      </c>
      <c r="L82" s="215"/>
      <c r="M82" s="215"/>
      <c r="N82" s="216"/>
      <c r="O82" s="190" t="str">
        <f aca="false">IF(AND(H82&lt;&gt;0,ISNUMBER(Calc!AW14)),IF(driver_m=2,Calc!AW14*IF(unit=1,1,IF(unit=2,H82,IF(peak_base_m=1,NETWORKDAYS(Calc!AO14,Calc!AP14)*H82*16,(Calc!AP14-Calc!AO14)*H82*24))),L82)*IF(B82=1,-1,1),"")</f>
        <v/>
      </c>
      <c r="P82" s="191" t="n">
        <f aca="false">IF(OR(driver_m=2,AND(driver_m=1,L82&lt;&gt;0)),IF(AND(H82&lt;&gt;0,ISNUMBER(Calc!AX14)),Calc!AX14,""),"")</f>
        <v>0</v>
      </c>
      <c r="Q82" s="190" t="n">
        <f aca="false">IF(OR(driver_m=2,AND(driver_m=1,L82&lt;&gt;0)),IF(AND(H82&lt;&gt;0,ISNUMBER(Calc!AY14)),Calc!AY14*IF(B82=1,-1,1)*IF(unit=1,1,IF(unit=2,H82,IF(peak_base_m=1,NETWORKDAYS(Calc!AO14,Calc!AP14)*H82*16,(-Calc!AO14+Calc!AP14)*H82*24))),""),"")</f>
        <v>1</v>
      </c>
      <c r="R82" s="190" t="n">
        <f aca="false">IF(OR(driver_m=2,AND(driver_m=1,L82&lt;&gt;0)),IF(AND(H82&lt;&gt;0,ISNUMBER(Calc!AZ14)),Calc!AZ14*IF(B82=1,-1,1)*IF(unit=1,1,IF(unit=2,H82,IF(peak_base_m=1,NETWORKDAYS(Calc!AO14,Calc!AP14)*H82*16,(-Calc!AO14+Calc!AP14)*H82*24))),""),"")</f>
        <v>0</v>
      </c>
      <c r="S82" s="190" t="n">
        <f aca="false">IF(OR(driver_m=2,AND(driver_m=1,L82&lt;&gt;0)),IF(AND(H82&lt;&gt;0,ISNUMBER(Calc!BA14)),Calc!BA14*IF(B82=1,-1,1)*IF(unit=1,1,IF(peak_base_m=1,NETWORKDAYS(Calc!AO14,Calc!AP14)*H82*16,(-Calc!AO14+Calc!AP14)*H82*24))*0.1,""),"")</f>
        <v>0</v>
      </c>
      <c r="T82" s="192" t="n">
        <f aca="false">IF(OR(driver_m=2,AND(driver_m=1,L82&lt;&gt;0)),IF(AND(H82&lt;&gt;0,ISNUMBER(Calc!BB14)),Calc!BB14*IF(B82=1,-1,1)*IF(unit=1,1,IF(peak_base_m=1,NETWORKDAYS(Calc!AO14,Calc!AP14)*H82*16,(-Calc!AO14+Calc!AP14)*H82*24))/365.25,""),"")</f>
        <v>0</v>
      </c>
      <c r="AP82" s="99"/>
      <c r="AQ82" s="99"/>
      <c r="AR82" s="99"/>
    </row>
    <row r="83" customFormat="false" ht="18" hidden="false" customHeight="true" outlineLevel="0" collapsed="false">
      <c r="B83" s="193" t="n">
        <v>0</v>
      </c>
      <c r="C83" s="194" t="n">
        <v>1</v>
      </c>
      <c r="D83" s="82"/>
      <c r="E83" s="82"/>
      <c r="F83" s="82"/>
      <c r="G83" s="82"/>
      <c r="H83" s="210" t="n">
        <v>50</v>
      </c>
      <c r="I83" s="211" t="n">
        <v>65.89</v>
      </c>
      <c r="J83" s="185" t="n">
        <f aca="false">Calc!AU15</f>
        <v>42.2521438598633</v>
      </c>
      <c r="K83" s="186" t="e">
        <f aca="false">IF(AND(driver_m=1,BR21&lt;&gt;21),P83,Calc!AV15)</f>
        <v>#VALUE!</v>
      </c>
      <c r="L83" s="215"/>
      <c r="M83" s="215"/>
      <c r="N83" s="216"/>
      <c r="O83" s="190" t="str">
        <f aca="false">IF(AND(H83&lt;&gt;0,ISNUMBER(Calc!AW15)),IF(driver_m=2,Calc!AW15*IF(unit=1,1,IF(unit=2,H83,IF(peak_base_m=1,NETWORKDAYS(Calc!AO15,Calc!AP15)*H83*16,(Calc!AP15-Calc!AO15)*H83*24))),L83)*IF(B83=1,-1,1),"")</f>
        <v/>
      </c>
      <c r="P83" s="191" t="n">
        <f aca="false">IF(OR(driver_m=2,AND(driver_m=1,L83&lt;&gt;0)),IF(AND(H83&lt;&gt;0,ISNUMBER(Calc!AX15)),Calc!AX15,""),"")</f>
        <v>0</v>
      </c>
      <c r="Q83" s="190" t="n">
        <f aca="false">IF(OR(driver_m=2,AND(driver_m=1,L83&lt;&gt;0)),IF(AND(H83&lt;&gt;0,ISNUMBER(Calc!AY15)),Calc!AY15*IF(B83=1,-1,1)*IF(unit=1,1,IF(unit=2,H83,IF(peak_base_m=1,NETWORKDAYS(Calc!AO15,Calc!AP15)*H83*16,(-Calc!AO15+Calc!AP15)*H83*24))),""),"")</f>
        <v>1</v>
      </c>
      <c r="R83" s="190" t="n">
        <f aca="false">IF(OR(driver_m=2,AND(driver_m=1,L83&lt;&gt;0)),IF(AND(H83&lt;&gt;0,ISNUMBER(Calc!AZ15)),Calc!AZ15*IF(B83=1,-1,1)*IF(unit=1,1,IF(unit=2,H83,IF(peak_base_m=1,NETWORKDAYS(Calc!AO15,Calc!AP15)*H83*16,(-Calc!AO15+Calc!AP15)*H83*24))),""),"")</f>
        <v>0</v>
      </c>
      <c r="S83" s="190" t="n">
        <f aca="false">IF(OR(driver_m=2,AND(driver_m=1,L83&lt;&gt;0)),IF(AND(H83&lt;&gt;0,ISNUMBER(Calc!BA15)),Calc!BA15*IF(B83=1,-1,1)*IF(unit=1,1,IF(peak_base_m=1,NETWORKDAYS(Calc!AO15,Calc!AP15)*H83*16,(-Calc!AO15+Calc!AP15)*H83*24))*0.1,""),"")</f>
        <v>0</v>
      </c>
      <c r="T83" s="192" t="n">
        <f aca="false">IF(OR(driver_m=2,AND(driver_m=1,L83&lt;&gt;0)),IF(AND(H83&lt;&gt;0,ISNUMBER(Calc!BB15)),Calc!BB15*IF(B83=1,-1,1)*IF(unit=1,1,IF(peak_base_m=1,NETWORKDAYS(Calc!AO15,Calc!AP15)*H83*16,(-Calc!AO15+Calc!AP15)*H83*24))/365.25,""),"")</f>
        <v>0</v>
      </c>
      <c r="AP83" s="99"/>
      <c r="AQ83" s="99"/>
      <c r="AR83" s="99"/>
    </row>
    <row r="84" customFormat="false" ht="18" hidden="false" customHeight="true" outlineLevel="0" collapsed="false">
      <c r="B84" s="193" t="n">
        <v>0</v>
      </c>
      <c r="C84" s="194" t="n">
        <v>1</v>
      </c>
      <c r="D84" s="82"/>
      <c r="E84" s="82"/>
      <c r="F84" s="82"/>
      <c r="G84" s="82"/>
      <c r="H84" s="210" t="n">
        <v>50</v>
      </c>
      <c r="I84" s="211" t="n">
        <v>65.89</v>
      </c>
      <c r="J84" s="185" t="n">
        <f aca="false">Calc!AU16</f>
        <v>42.2521438598633</v>
      </c>
      <c r="K84" s="186" t="e">
        <f aca="false">IF(AND(driver_m=1,BR22&lt;&gt;21),P84,Calc!AV16)</f>
        <v>#VALUE!</v>
      </c>
      <c r="L84" s="215"/>
      <c r="M84" s="215"/>
      <c r="N84" s="216"/>
      <c r="O84" s="190" t="str">
        <f aca="false">IF(AND(H84&lt;&gt;0,ISNUMBER(Calc!AW16)),IF(driver_m=2,Calc!AW16*IF(unit=1,1,IF(unit=2,H84,IF(peak_base_m=1,NETWORKDAYS(Calc!AO16,Calc!AP16)*H84*16,(Calc!AP16-Calc!AO16)*H84*24))),L84)*IF(B84=1,-1,1),"")</f>
        <v/>
      </c>
      <c r="P84" s="191" t="n">
        <f aca="false">IF(OR(driver_m=2,AND(driver_m=1,L84&lt;&gt;0)),IF(AND(H84&lt;&gt;0,ISNUMBER(Calc!AX16)),Calc!AX16,""),"")</f>
        <v>0</v>
      </c>
      <c r="Q84" s="190" t="n">
        <f aca="false">IF(OR(driver_m=2,AND(driver_m=1,L84&lt;&gt;0)),IF(AND(H84&lt;&gt;0,ISNUMBER(Calc!AY16)),Calc!AY16*IF(B84=1,-1,1)*IF(unit=1,1,IF(unit=2,H84,IF(peak_base_m=1,NETWORKDAYS(Calc!AO16,Calc!AP16)*H84*16,(-Calc!AO16+Calc!AP16)*H84*24))),""),"")</f>
        <v>1</v>
      </c>
      <c r="R84" s="190" t="n">
        <f aca="false">IF(OR(driver_m=2,AND(driver_m=1,L84&lt;&gt;0)),IF(AND(H84&lt;&gt;0,ISNUMBER(Calc!AZ16)),Calc!AZ16*IF(B84=1,-1,1)*IF(unit=1,1,IF(unit=2,H84,IF(peak_base_m=1,NETWORKDAYS(Calc!AO16,Calc!AP16)*H84*16,(-Calc!AO16+Calc!AP16)*H84*24))),""),"")</f>
        <v>0</v>
      </c>
      <c r="S84" s="190" t="n">
        <f aca="false">IF(OR(driver_m=2,AND(driver_m=1,L84&lt;&gt;0)),IF(AND(H84&lt;&gt;0,ISNUMBER(Calc!BA16)),Calc!BA16*IF(B84=1,-1,1)*IF(unit=1,1,IF(peak_base_m=1,NETWORKDAYS(Calc!AO16,Calc!AP16)*H84*16,(-Calc!AO16+Calc!AP16)*H84*24))*0.1,""),"")</f>
        <v>0</v>
      </c>
      <c r="T84" s="192" t="n">
        <f aca="false">IF(OR(driver_m=2,AND(driver_m=1,L84&lt;&gt;0)),IF(AND(H84&lt;&gt;0,ISNUMBER(Calc!BB16)),Calc!BB16*IF(B84=1,-1,1)*IF(unit=1,1,IF(peak_base_m=1,NETWORKDAYS(Calc!AO16,Calc!AP16)*H84*16,(-Calc!AO16+Calc!AP16)*H84*24))/365.25,""),"")</f>
        <v>0</v>
      </c>
      <c r="AP84" s="99"/>
      <c r="AQ84" s="99"/>
      <c r="AR84" s="99"/>
    </row>
    <row r="85" customFormat="false" ht="18" hidden="false" customHeight="true" outlineLevel="0" collapsed="false">
      <c r="B85" s="217" t="n">
        <v>0</v>
      </c>
      <c r="C85" s="218" t="n">
        <v>1</v>
      </c>
      <c r="D85" s="219"/>
      <c r="E85" s="219"/>
      <c r="F85" s="219"/>
      <c r="G85" s="219"/>
      <c r="H85" s="218" t="n">
        <v>50</v>
      </c>
      <c r="I85" s="220" t="n">
        <v>65.89</v>
      </c>
      <c r="J85" s="185" t="n">
        <f aca="false">Calc!AU17</f>
        <v>42.2521438598633</v>
      </c>
      <c r="K85" s="186" t="e">
        <f aca="false">IF(AND(driver_m=1,BR23&lt;&gt;21),P85,Calc!AV17)</f>
        <v>#VALUE!</v>
      </c>
      <c r="L85" s="222"/>
      <c r="M85" s="222"/>
      <c r="N85" s="224"/>
      <c r="O85" s="190" t="str">
        <f aca="false">IF(AND(H85&lt;&gt;0,ISNUMBER(Calc!AW17)),IF(driver_m=2,Calc!AW17*IF(unit=1,1,IF(unit=2,H85,IF(peak_base_m=1,NETWORKDAYS(Calc!AO17,Calc!AP17)*H85*16,(Calc!AP17-Calc!AO17)*H85*24))),L85)*IF(B85=1,-1,1),"")</f>
        <v/>
      </c>
      <c r="P85" s="191" t="n">
        <f aca="false">IF(OR(driver_m=2,AND(driver_m=1,L85&lt;&gt;0)),IF(AND(H85&lt;&gt;0,ISNUMBER(Calc!AX17)),Calc!AX17,""),"")</f>
        <v>0</v>
      </c>
      <c r="Q85" s="190" t="n">
        <f aca="false">IF(OR(driver_m=2,AND(driver_m=1,L85&lt;&gt;0)),IF(AND(H85&lt;&gt;0,ISNUMBER(Calc!AY17)),Calc!AY17*IF(B85=1,-1,1)*IF(unit=1,1,IF(unit=2,H85,IF(peak_base_m=1,NETWORKDAYS(Calc!AO17,Calc!AP17)*H85*16,(-Calc!AO17+Calc!AP17)*H85*24))),""),"")</f>
        <v>1</v>
      </c>
      <c r="R85" s="190" t="n">
        <f aca="false">IF(OR(driver_m=2,AND(driver_m=1,L85&lt;&gt;0)),IF(AND(H85&lt;&gt;0,ISNUMBER(Calc!AZ17)),Calc!AZ17*IF(B85=1,-1,1)*IF(unit=1,1,IF(unit=2,H85,IF(peak_base_m=1,NETWORKDAYS(Calc!AO17,Calc!AP17)*H85*16,(-Calc!AO17+Calc!AP17)*H85*24))),""),"")</f>
        <v>0</v>
      </c>
      <c r="S85" s="190" t="n">
        <f aca="false">IF(OR(driver_m=2,AND(driver_m=1,L85&lt;&gt;0)),IF(AND(H85&lt;&gt;0,ISNUMBER(Calc!BA17)),Calc!BA17*IF(B85=1,-1,1)*IF(unit=1,1,IF(peak_base_m=1,NETWORKDAYS(Calc!AO17,Calc!AP17)*H85*16,(-Calc!AO17+Calc!AP17)*H85*24))*0.1,""),"")</f>
        <v>0</v>
      </c>
      <c r="T85" s="192" t="n">
        <f aca="false">IF(OR(driver_m=2,AND(driver_m=1,L85&lt;&gt;0)),IF(AND(H85&lt;&gt;0,ISNUMBER(Calc!BB17)),Calc!BB17*IF(B85=1,-1,1)*IF(unit=1,1,IF(peak_base_m=1,NETWORKDAYS(Calc!AO17,Calc!AP17)*H85*16,(-Calc!AO17+Calc!AP17)*H85*24))/365.25,""),"")</f>
        <v>0</v>
      </c>
      <c r="AP85" s="99"/>
      <c r="AQ85" s="99"/>
      <c r="AR85" s="99"/>
    </row>
    <row r="86" customFormat="false" ht="11.25" hidden="false" customHeight="false" outlineLevel="0" collapsed="false">
      <c r="AQ86" s="99"/>
      <c r="AR86" s="99"/>
      <c r="AS86" s="99"/>
      <c r="BM86" s="66"/>
    </row>
    <row r="87" customFormat="false" ht="11.25" hidden="false" customHeight="false" outlineLevel="0" collapsed="false">
      <c r="AQ87" s="99"/>
      <c r="AR87" s="99"/>
      <c r="AS87" s="99"/>
      <c r="BM87" s="66"/>
    </row>
    <row r="88" customFormat="false" ht="11.25" hidden="false" customHeight="false" outlineLevel="0" collapsed="false">
      <c r="AQ88" s="99"/>
      <c r="AR88" s="99"/>
      <c r="AS88" s="99"/>
      <c r="BM88" s="66"/>
    </row>
    <row r="89" customFormat="false" ht="11.25" hidden="false" customHeight="false" outlineLevel="0" collapsed="false">
      <c r="AQ89" s="99"/>
      <c r="AR89" s="99"/>
      <c r="AS89" s="99"/>
      <c r="BM89" s="66"/>
    </row>
    <row r="90" customFormat="false" ht="11.25" hidden="false" customHeight="false" outlineLevel="0" collapsed="false">
      <c r="AQ90" s="99"/>
      <c r="AR90" s="99"/>
      <c r="AS90" s="99"/>
      <c r="BM90" s="66"/>
    </row>
    <row r="91" customFormat="false" ht="11.25" hidden="false" customHeight="false" outlineLevel="0" collapsed="false">
      <c r="AQ91" s="99"/>
      <c r="AR91" s="99"/>
      <c r="AS91" s="99"/>
      <c r="BM91" s="66"/>
    </row>
    <row r="92" customFormat="false" ht="11.25" hidden="false" customHeight="false" outlineLevel="0" collapsed="false">
      <c r="AQ92" s="99"/>
      <c r="AR92" s="99"/>
      <c r="AS92" s="99"/>
      <c r="BM92" s="66"/>
    </row>
    <row r="93" customFormat="false" ht="11.25" hidden="false" customHeight="false" outlineLevel="0" collapsed="false">
      <c r="AQ93" s="66"/>
      <c r="AR93" s="66"/>
      <c r="AS93" s="66"/>
      <c r="BM93" s="66"/>
    </row>
    <row r="94" customFormat="false" ht="11.25" hidden="false" customHeight="false" outlineLevel="0" collapsed="false">
      <c r="AQ94" s="66"/>
      <c r="AR94" s="66"/>
      <c r="AS94" s="66"/>
      <c r="BM94" s="66"/>
    </row>
    <row r="95" customFormat="false" ht="11.25" hidden="false" customHeight="false" outlineLevel="0" collapsed="false">
      <c r="AQ95" s="66"/>
      <c r="AR95" s="66"/>
      <c r="AS95" s="66"/>
      <c r="BM95" s="66"/>
    </row>
    <row r="96" customFormat="false" ht="11.25" hidden="false" customHeight="false" outlineLevel="0" collapsed="false">
      <c r="AQ96" s="66"/>
      <c r="AR96" s="66"/>
      <c r="AS96" s="66"/>
      <c r="BM96" s="66"/>
    </row>
    <row r="97" customFormat="false" ht="11.25" hidden="false" customHeight="false" outlineLevel="0" collapsed="false">
      <c r="AQ97" s="66"/>
      <c r="AR97" s="66"/>
      <c r="AS97" s="66"/>
      <c r="BM97" s="66"/>
    </row>
    <row r="98" customFormat="false" ht="11.25" hidden="false" customHeight="false" outlineLevel="0" collapsed="false">
      <c r="BM98" s="66"/>
    </row>
    <row r="99" customFormat="false" ht="11.25" hidden="false" customHeight="false" outlineLevel="0" collapsed="false">
      <c r="BM99" s="66"/>
    </row>
    <row r="100" customFormat="false" ht="11.25" hidden="false" customHeight="false" outlineLevel="0" collapsed="false">
      <c r="BM100" s="66"/>
    </row>
    <row r="101" customFormat="false" ht="11.25" hidden="false" customHeight="false" outlineLevel="0" collapsed="false">
      <c r="BM101" s="66"/>
    </row>
    <row r="102" customFormat="false" ht="11.25" hidden="false" customHeight="false" outlineLevel="0" collapsed="false">
      <c r="BM102" s="66"/>
    </row>
    <row r="103" customFormat="false" ht="11.25" hidden="false" customHeight="false" outlineLevel="0" collapsed="false">
      <c r="BM103" s="66"/>
    </row>
    <row r="104" customFormat="false" ht="11.25" hidden="false" customHeight="false" outlineLevel="0" collapsed="false">
      <c r="BM104" s="66"/>
    </row>
    <row r="105" customFormat="false" ht="11.25" hidden="false" customHeight="false" outlineLevel="0" collapsed="false">
      <c r="BM105" s="66"/>
    </row>
    <row r="106" customFormat="false" ht="11.25" hidden="false" customHeight="false" outlineLevel="0" collapsed="false">
      <c r="BM106" s="66"/>
    </row>
    <row r="107" customFormat="false" ht="11.25" hidden="false" customHeight="false" outlineLevel="0" collapsed="false">
      <c r="BM107" s="66"/>
    </row>
    <row r="108" customFormat="false" ht="11.25" hidden="false" customHeight="false" outlineLevel="0" collapsed="false">
      <c r="BM108" s="66"/>
    </row>
    <row r="109" customFormat="false" ht="11.25" hidden="false" customHeight="false" outlineLevel="0" collapsed="false">
      <c r="BM109" s="66"/>
    </row>
    <row r="110" customFormat="false" ht="11.25" hidden="false" customHeight="false" outlineLevel="0" collapsed="false">
      <c r="BM110" s="66"/>
    </row>
    <row r="111" customFormat="false" ht="11.25" hidden="false" customHeight="false" outlineLevel="0" collapsed="false">
      <c r="BM111" s="66"/>
    </row>
    <row r="112" customFormat="false" ht="11.25" hidden="false" customHeight="false" outlineLevel="0" collapsed="false">
      <c r="BM112" s="66"/>
    </row>
    <row r="113" customFormat="false" ht="11.25" hidden="false" customHeight="false" outlineLevel="0" collapsed="false">
      <c r="BM113" s="66"/>
    </row>
    <row r="114" customFormat="false" ht="11.25" hidden="false" customHeight="false" outlineLevel="0" collapsed="false">
      <c r="BM114" s="66"/>
    </row>
    <row r="115" customFormat="false" ht="11.25" hidden="false" customHeight="false" outlineLevel="0" collapsed="false">
      <c r="BM115" s="66"/>
    </row>
    <row r="116" customFormat="false" ht="11.25" hidden="false" customHeight="false" outlineLevel="0" collapsed="false">
      <c r="BM116" s="66"/>
    </row>
    <row r="117" customFormat="false" ht="11.25" hidden="false" customHeight="false" outlineLevel="0" collapsed="false">
      <c r="BM117" s="66"/>
    </row>
    <row r="118" customFormat="false" ht="11.25" hidden="false" customHeight="false" outlineLevel="0" collapsed="false">
      <c r="BM118" s="66"/>
    </row>
    <row r="119" customFormat="false" ht="11.25" hidden="false" customHeight="false" outlineLevel="0" collapsed="false">
      <c r="BM119" s="66"/>
    </row>
    <row r="120" customFormat="false" ht="11.25" hidden="false" customHeight="false" outlineLevel="0" collapsed="false">
      <c r="BM120" s="66"/>
    </row>
    <row r="121" customFormat="false" ht="11.25" hidden="false" customHeight="false" outlineLevel="0" collapsed="false">
      <c r="BM121" s="66"/>
    </row>
    <row r="122" customFormat="false" ht="11.25" hidden="false" customHeight="false" outlineLevel="0" collapsed="false">
      <c r="BM122" s="66"/>
    </row>
    <row r="123" customFormat="false" ht="11.25" hidden="false" customHeight="false" outlineLevel="0" collapsed="false">
      <c r="BM123" s="66"/>
    </row>
    <row r="124" customFormat="false" ht="11.25" hidden="false" customHeight="false" outlineLevel="0" collapsed="false">
      <c r="BJ124" s="226"/>
      <c r="BK124" s="226"/>
      <c r="BL124" s="94"/>
      <c r="BM124" s="66"/>
    </row>
  </sheetData>
  <mergeCells count="23">
    <mergeCell ref="C2:D3"/>
    <mergeCell ref="E2:F3"/>
    <mergeCell ref="H2:H3"/>
    <mergeCell ref="I2:I3"/>
    <mergeCell ref="K2:R2"/>
    <mergeCell ref="M3:O3"/>
    <mergeCell ref="P3:R3"/>
    <mergeCell ref="AU11:AV11"/>
    <mergeCell ref="M69:N69"/>
    <mergeCell ref="M70:N70"/>
    <mergeCell ref="B72:B73"/>
    <mergeCell ref="C72:C73"/>
    <mergeCell ref="D72:F72"/>
    <mergeCell ref="G72:G73"/>
    <mergeCell ref="H72:H73"/>
    <mergeCell ref="I72:I73"/>
    <mergeCell ref="J72:J73"/>
    <mergeCell ref="K72:K73"/>
    <mergeCell ref="L72:L73"/>
    <mergeCell ref="M72:N73"/>
    <mergeCell ref="O72:O73"/>
    <mergeCell ref="P72:P73"/>
    <mergeCell ref="Q72:T72"/>
  </mergeCells>
  <dataValidations count="1">
    <dataValidation allowBlank="true" errorStyle="stop" operator="between" showDropDown="false" showErrorMessage="true" showInputMessage="false" sqref="BR12:BR23" type="whole">
      <formula1>1</formula1>
      <formula2>3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">
              <controlPr defaultSize="0" locked="1" autoFill="0" autoLine="0" autoPict="0" print="true" altText="Check Box 32">
                <anchor moveWithCells="true" sizeWithCells="false">
                  <from>
                    <xdr:col>13</xdr:col>
                    <xdr:colOff>10440</xdr:colOff>
                    <xdr:row>73</xdr:row>
                    <xdr:rowOff>18720</xdr:rowOff>
                  </from>
                  <to>
                    <xdr:col>14</xdr:col>
                    <xdr:colOff>-140400</xdr:colOff>
                    <xdr:row>74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">
              <controlPr defaultSize="0" locked="1" autoFill="0" autoLine="0" autoPict="0" print="true" altText="Check Box 33">
                <anchor moveWithCells="true" sizeWithCells="false">
                  <from>
                    <xdr:col>13</xdr:col>
                    <xdr:colOff>10440</xdr:colOff>
                    <xdr:row>74</xdr:row>
                    <xdr:rowOff>9720</xdr:rowOff>
                  </from>
                  <to>
                    <xdr:col>14</xdr:col>
                    <xdr:colOff>-140400</xdr:colOff>
                    <xdr:row>75</xdr:row>
                    <xdr:rowOff>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">
              <controlPr defaultSize="0" locked="1" autoFill="0" autoLine="0" autoPict="0" print="true" altText="Check Box 34">
                <anchor moveWithCells="true" sizeWithCells="false">
                  <from>
                    <xdr:col>13</xdr:col>
                    <xdr:colOff>10440</xdr:colOff>
                    <xdr:row>75</xdr:row>
                    <xdr:rowOff>0</xdr:rowOff>
                  </from>
                  <to>
                    <xdr:col>14</xdr:col>
                    <xdr:colOff>-140400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">
              <controlPr defaultSize="0" locked="1" autoFill="0" autoLine="0" autoPict="0" print="true" altText="Check Box 35">
                <anchor moveWithCells="true" sizeWithCells="false">
                  <from>
                    <xdr:col>13</xdr:col>
                    <xdr:colOff>10440</xdr:colOff>
                    <xdr:row>76</xdr:row>
                    <xdr:rowOff>9360</xdr:rowOff>
                  </from>
                  <to>
                    <xdr:col>14</xdr:col>
                    <xdr:colOff>-140400</xdr:colOff>
                    <xdr:row>77</xdr:row>
                    <xdr:rowOff>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">
              <controlPr defaultSize="0" locked="1" autoFill="0" autoLine="0" autoPict="0" print="true" altText="Check Box 36">
                <anchor moveWithCells="true" sizeWithCells="false">
                  <from>
                    <xdr:col>13</xdr:col>
                    <xdr:colOff>10440</xdr:colOff>
                    <xdr:row>77</xdr:row>
                    <xdr:rowOff>0</xdr:rowOff>
                  </from>
                  <to>
                    <xdr:col>14</xdr:col>
                    <xdr:colOff>-140400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">
              <controlPr defaultSize="0" locked="1" autoFill="0" autoLine="0" autoPict="0" print="true" altText="Check Box 37">
                <anchor moveWithCells="true" sizeWithCells="false">
                  <from>
                    <xdr:col>13</xdr:col>
                    <xdr:colOff>10440</xdr:colOff>
                    <xdr:row>78</xdr:row>
                    <xdr:rowOff>9360</xdr:rowOff>
                  </from>
                  <to>
                    <xdr:col>14</xdr:col>
                    <xdr:colOff>-140400</xdr:colOff>
                    <xdr:row>79</xdr:row>
                    <xdr:rowOff>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40">
              <controlPr defaultSize="0" print="false" autoFill="0" autoPict="0" macro="Module2.skewcoeff_m">
                <anchor moveWithCells="true" sizeWithCells="false">
                  <from>
                    <xdr:col>6</xdr:col>
                    <xdr:colOff>0</xdr:colOff>
                    <xdr:row>1</xdr:row>
                    <xdr:rowOff>10080</xdr:rowOff>
                  </from>
                  <to>
                    <xdr:col>9</xdr:col>
                    <xdr:colOff>664560</xdr:colOff>
                    <xdr:row>3</xdr:row>
                    <xdr:rowOff>152280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42">
              <controlPr defaultSize="0" print="false" autoFill="0" autoPict="0" macro="Module3.HideM">
                <anchor moveWithCells="true" sizeWithCells="false">
                  <from>
                    <xdr:col>6</xdr:col>
                    <xdr:colOff>0</xdr:colOff>
                    <xdr:row>4</xdr:row>
                    <xdr:rowOff>9720</xdr:rowOff>
                  </from>
                  <to>
                    <xdr:col>9</xdr:col>
                    <xdr:colOff>664560</xdr:colOff>
                    <xdr:row>5</xdr:row>
                    <xdr:rowOff>190440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43">
              <controlPr defaultSize="0" print="false" autoFill="0" autoPict="0" macro="Module3.UnhideM">
                <anchor moveWithCells="true" sizeWithCells="false">
                  <from>
                    <xdr:col>6</xdr:col>
                    <xdr:colOff>0</xdr:colOff>
                    <xdr:row>6</xdr:row>
                    <xdr:rowOff>9720</xdr:rowOff>
                  </from>
                  <to>
                    <xdr:col>9</xdr:col>
                    <xdr:colOff>664560</xdr:colOff>
                    <xdr:row>7</xdr:row>
                    <xdr:rowOff>171000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">
              <controlPr defaultSize="0" locked="1" autoFill="0" autoLine="0" autoPict="0" print="true" altText="Check Box 44">
                <anchor moveWithCells="true" sizeWithCells="false">
                  <from>
                    <xdr:col>13</xdr:col>
                    <xdr:colOff>10440</xdr:colOff>
                    <xdr:row>78</xdr:row>
                    <xdr:rowOff>9360</xdr:rowOff>
                  </from>
                  <to>
                    <xdr:col>14</xdr:col>
                    <xdr:colOff>-140400</xdr:colOff>
                    <xdr:row>79</xdr:row>
                    <xdr:rowOff>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">
              <controlPr defaultSize="0" locked="1" autoFill="0" autoLine="0" autoPict="0" print="true" altText="Check Box 45">
                <anchor moveWithCells="true" sizeWithCells="false">
                  <from>
                    <xdr:col>13</xdr:col>
                    <xdr:colOff>10440</xdr:colOff>
                    <xdr:row>79</xdr:row>
                    <xdr:rowOff>9720</xdr:rowOff>
                  </from>
                  <to>
                    <xdr:col>14</xdr:col>
                    <xdr:colOff>-140400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">
              <controlPr defaultSize="0" locked="1" autoFill="0" autoLine="0" autoPict="0" print="true" altText="Check Box 46">
                <anchor moveWithCells="true" sizeWithCells="false">
                  <from>
                    <xdr:col>13</xdr:col>
                    <xdr:colOff>10440</xdr:colOff>
                    <xdr:row>80</xdr:row>
                    <xdr:rowOff>9720</xdr:rowOff>
                  </from>
                  <to>
                    <xdr:col>14</xdr:col>
                    <xdr:colOff>-140400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">
              <controlPr defaultSize="0" locked="1" autoFill="0" autoLine="0" autoPict="0" print="true" altText="Check Box 47">
                <anchor moveWithCells="true" sizeWithCells="false">
                  <from>
                    <xdr:col>13</xdr:col>
                    <xdr:colOff>10440</xdr:colOff>
                    <xdr:row>81</xdr:row>
                    <xdr:rowOff>9720</xdr:rowOff>
                  </from>
                  <to>
                    <xdr:col>14</xdr:col>
                    <xdr:colOff>-140400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">
              <controlPr defaultSize="0" locked="1" autoFill="0" autoLine="0" autoPict="0" print="true" altText="Check Box 48">
                <anchor moveWithCells="true" sizeWithCells="false">
                  <from>
                    <xdr:col>13</xdr:col>
                    <xdr:colOff>10440</xdr:colOff>
                    <xdr:row>82</xdr:row>
                    <xdr:rowOff>9720</xdr:rowOff>
                  </from>
                  <to>
                    <xdr:col>14</xdr:col>
                    <xdr:colOff>-140400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">
              <controlPr defaultSize="0" locked="1" autoFill="0" autoLine="0" autoPict="0" print="true" altText="Check Box 49">
                <anchor moveWithCells="true" sizeWithCells="false">
                  <from>
                    <xdr:col>13</xdr:col>
                    <xdr:colOff>10440</xdr:colOff>
                    <xdr:row>83</xdr:row>
                    <xdr:rowOff>9720</xdr:rowOff>
                  </from>
                  <to>
                    <xdr:col>14</xdr:col>
                    <xdr:colOff>-140400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">
              <controlPr defaultSize="0" locked="1" autoFill="0" autoLine="0" autoPict="0" print="true" altText="Check Box 50">
                <anchor moveWithCells="true" sizeWithCells="false">
                  <from>
                    <xdr:col>13</xdr:col>
                    <xdr:colOff>10440</xdr:colOff>
                    <xdr:row>84</xdr:row>
                    <xdr:rowOff>9720</xdr:rowOff>
                  </from>
                  <to>
                    <xdr:col>14</xdr:col>
                    <xdr:colOff>-140400</xdr:colOff>
                    <xdr:row>85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CD331"/>
  <sheetViews>
    <sheetView showFormulas="false" showGridLines="true" showRowColHeaders="true" showZeros="true" rightToLeft="false" tabSelected="false" showOutlineSymbols="true" defaultGridColor="true" view="normal" topLeftCell="AY1" colorId="64" zoomScale="100" zoomScaleNormal="100" zoomScalePageLayoutView="100" workbookViewId="0">
      <selection pane="topLeft" activeCell="BI1" activeCellId="0" sqref="BI1"/>
    </sheetView>
  </sheetViews>
  <sheetFormatPr defaultColWidth="9.13671875" defaultRowHeight="11.25" customHeight="true" zeroHeight="false" outlineLevelRow="0" outlineLevelCol="0"/>
  <cols>
    <col collapsed="false" customWidth="true" hidden="true" outlineLevel="0" max="1" min="1" style="260" width="4.14"/>
    <col collapsed="false" customWidth="true" hidden="true" outlineLevel="0" max="2" min="2" style="260" width="4.85"/>
    <col collapsed="false" customWidth="true" hidden="true" outlineLevel="0" max="3" min="3" style="260" width="6.41"/>
    <col collapsed="false" customWidth="true" hidden="true" outlineLevel="0" max="6" min="4" style="260" width="5.99"/>
    <col collapsed="false" customWidth="true" hidden="false" outlineLevel="0" max="7" min="7" style="260" width="4.14"/>
    <col collapsed="false" customWidth="false" hidden="false" outlineLevel="0" max="9" min="8" style="260" width="9.14"/>
    <col collapsed="false" customWidth="true" hidden="false" outlineLevel="0" max="10" min="10" style="260" width="4.14"/>
    <col collapsed="false" customWidth="true" hidden="false" outlineLevel="0" max="11" min="11" style="260" width="7.99"/>
    <col collapsed="false" customWidth="true" hidden="false" outlineLevel="0" max="14" min="12" style="260" width="6.56"/>
    <col collapsed="false" customWidth="true" hidden="true" outlineLevel="0" max="16" min="15" style="260" width="6.56"/>
    <col collapsed="false" customWidth="true" hidden="true" outlineLevel="0" max="17" min="17" style="260" width="9.06"/>
    <col collapsed="false" customWidth="false" hidden="false" outlineLevel="0" max="18" min="18" style="261" width="9.14"/>
    <col collapsed="false" customWidth="true" hidden="false" outlineLevel="0" max="19" min="19" style="260" width="7.99"/>
    <col collapsed="false" customWidth="true" hidden="false" outlineLevel="0" max="20" min="20" style="260" width="7.42"/>
    <col collapsed="false" customWidth="true" hidden="false" outlineLevel="0" max="22" min="21" style="260" width="6.7"/>
    <col collapsed="false" customWidth="false" hidden="false" outlineLevel="0" max="23" min="23" style="260" width="9.14"/>
    <col collapsed="false" customWidth="false" hidden="false" outlineLevel="0" max="24" min="24" style="262" width="9.14"/>
    <col collapsed="false" customWidth="true" hidden="false" outlineLevel="0" max="25" min="25" style="263" width="7.99"/>
    <col collapsed="false" customWidth="true" hidden="false" outlineLevel="0" max="33" min="26" style="263" width="5.71"/>
    <col collapsed="false" customWidth="false" hidden="false" outlineLevel="0" max="46" min="34" style="263" width="9.14"/>
    <col collapsed="false" customWidth="false" hidden="false" outlineLevel="0" max="47" min="47" style="264" width="9.14"/>
    <col collapsed="false" customWidth="false" hidden="false" outlineLevel="0" max="49" min="48" style="260" width="9.14"/>
    <col collapsed="false" customWidth="true" hidden="false" outlineLevel="0" max="57" min="50" style="260" width="5.71"/>
    <col collapsed="false" customWidth="false" hidden="false" outlineLevel="0" max="74" min="58" style="260" width="9.14"/>
    <col collapsed="false" customWidth="true" hidden="false" outlineLevel="0" max="75" min="75" style="260" width="4.14"/>
    <col collapsed="false" customWidth="true" hidden="false" outlineLevel="0" max="76" min="76" style="260" width="7.99"/>
    <col collapsed="false" customWidth="true" hidden="false" outlineLevel="0" max="79" min="77" style="260" width="6.56"/>
    <col collapsed="false" customWidth="false" hidden="false" outlineLevel="0" max="257" min="80" style="260" width="9.14"/>
  </cols>
  <sheetData>
    <row r="1" customFormat="false" ht="12" hidden="false" customHeight="false" outlineLevel="0" collapsed="false">
      <c r="AK1" s="265" t="s">
        <v>108</v>
      </c>
      <c r="AL1" s="263" t="s">
        <v>109</v>
      </c>
      <c r="AM1" s="263" t="s">
        <v>110</v>
      </c>
      <c r="AN1" s="263" t="s">
        <v>111</v>
      </c>
      <c r="AO1" s="263" t="s">
        <v>112</v>
      </c>
      <c r="AP1" s="263" t="s">
        <v>113</v>
      </c>
      <c r="AQ1" s="263" t="n">
        <v>0.0009151922</v>
      </c>
      <c r="BI1" s="266" t="s">
        <v>108</v>
      </c>
      <c r="BJ1" s="260" t="s">
        <v>109</v>
      </c>
      <c r="BK1" s="260" t="s">
        <v>110</v>
      </c>
      <c r="BL1" s="260" t="s">
        <v>111</v>
      </c>
      <c r="BM1" s="260" t="s">
        <v>112</v>
      </c>
      <c r="BN1" s="260" t="s">
        <v>113</v>
      </c>
      <c r="BO1" s="260" t="n">
        <v>0.0009151922</v>
      </c>
    </row>
    <row r="2" customFormat="false" ht="12" hidden="false" customHeight="false" outlineLevel="0" collapsed="false">
      <c r="AJ2" s="267" t="s">
        <v>114</v>
      </c>
      <c r="AK2" s="268"/>
      <c r="AL2" s="269" t="n">
        <v>32</v>
      </c>
      <c r="BH2" s="267" t="s">
        <v>114</v>
      </c>
      <c r="BI2" s="268"/>
      <c r="BJ2" s="269" t="n">
        <v>32</v>
      </c>
    </row>
    <row r="3" customFormat="false" ht="12.75" hidden="false" customHeight="true" outlineLevel="0" collapsed="false">
      <c r="C3" s="270"/>
      <c r="D3" s="271"/>
      <c r="E3" s="271"/>
      <c r="F3" s="271"/>
      <c r="G3" s="272"/>
      <c r="H3" s="273" t="s">
        <v>115</v>
      </c>
      <c r="I3" s="273"/>
      <c r="K3" s="274" t="s">
        <v>116</v>
      </c>
      <c r="L3" s="274"/>
      <c r="M3" s="274"/>
      <c r="N3" s="274"/>
      <c r="R3" s="275"/>
      <c r="S3" s="274" t="s">
        <v>116</v>
      </c>
      <c r="T3" s="274"/>
      <c r="U3" s="274"/>
      <c r="V3" s="274"/>
      <c r="Y3" s="263" t="s">
        <v>117</v>
      </c>
      <c r="AK3" s="263" t="n">
        <v>0.25</v>
      </c>
      <c r="AL3" s="263" t="n">
        <v>0.6</v>
      </c>
      <c r="AM3" s="263" t="n">
        <v>0.8</v>
      </c>
      <c r="BH3" s="263"/>
      <c r="BI3" s="263" t="n">
        <v>0.25</v>
      </c>
      <c r="BJ3" s="263" t="n">
        <v>0.6</v>
      </c>
      <c r="BK3" s="263" t="n">
        <v>0.8</v>
      </c>
      <c r="BU3" s="273" t="s">
        <v>118</v>
      </c>
      <c r="BV3" s="273"/>
      <c r="BX3" s="274" t="s">
        <v>119</v>
      </c>
      <c r="BY3" s="274"/>
      <c r="BZ3" s="274"/>
      <c r="CA3" s="274"/>
      <c r="CB3" s="273" t="s">
        <v>120</v>
      </c>
      <c r="CC3" s="273"/>
      <c r="CD3" s="273"/>
    </row>
    <row r="4" customFormat="false" ht="11.25" hidden="false" customHeight="false" outlineLevel="0" collapsed="false">
      <c r="C4" s="276"/>
      <c r="D4" s="276"/>
      <c r="E4" s="276"/>
      <c r="F4" s="276"/>
      <c r="G4" s="277"/>
      <c r="H4" s="278" t="s">
        <v>7</v>
      </c>
      <c r="I4" s="278" t="s">
        <v>8</v>
      </c>
      <c r="J4" s="277"/>
      <c r="K4" s="279" t="s">
        <v>6</v>
      </c>
      <c r="L4" s="57" t="s">
        <v>7</v>
      </c>
      <c r="M4" s="280" t="s">
        <v>8</v>
      </c>
      <c r="N4" s="57" t="s">
        <v>121</v>
      </c>
      <c r="S4" s="281" t="s">
        <v>6</v>
      </c>
      <c r="T4" s="281" t="s">
        <v>7</v>
      </c>
      <c r="U4" s="281" t="s">
        <v>8</v>
      </c>
      <c r="V4" s="281" t="s">
        <v>121</v>
      </c>
      <c r="Y4" s="263" t="n">
        <v>1</v>
      </c>
      <c r="Z4" s="263" t="n">
        <v>0.9</v>
      </c>
      <c r="AA4" s="263" t="n">
        <v>0.8</v>
      </c>
      <c r="AB4" s="263" t="n">
        <v>0.7</v>
      </c>
      <c r="AC4" s="263" t="n">
        <v>0.6</v>
      </c>
      <c r="AD4" s="263" t="n">
        <v>0.5</v>
      </c>
      <c r="AE4" s="263" t="n">
        <v>0.4</v>
      </c>
      <c r="AF4" s="263" t="n">
        <v>0.3</v>
      </c>
      <c r="AJ4" s="282" t="n">
        <f aca="false">Y16</f>
        <v>45926</v>
      </c>
      <c r="AK4" s="263" t="n">
        <v>0.852051</v>
      </c>
      <c r="AL4" s="263" t="n">
        <v>-0.252487</v>
      </c>
      <c r="AM4" s="263" t="n">
        <v>0.002824</v>
      </c>
      <c r="BH4" s="282" t="n">
        <f aca="false">AW16</f>
        <v>45926</v>
      </c>
      <c r="BI4" s="263" t="n">
        <v>0.852051</v>
      </c>
      <c r="BJ4" s="263" t="n">
        <v>-0.252487</v>
      </c>
      <c r="BK4" s="263" t="n">
        <v>0.002824</v>
      </c>
      <c r="BU4" s="278" t="s">
        <v>7</v>
      </c>
      <c r="BV4" s="278" t="s">
        <v>8</v>
      </c>
      <c r="BW4" s="277"/>
      <c r="BX4" s="279" t="s">
        <v>6</v>
      </c>
      <c r="BY4" s="57" t="s">
        <v>7</v>
      </c>
      <c r="BZ4" s="280" t="s">
        <v>8</v>
      </c>
      <c r="CA4" s="57" t="s">
        <v>121</v>
      </c>
      <c r="CB4" s="259" t="s">
        <v>122</v>
      </c>
      <c r="CC4" s="259" t="s">
        <v>123</v>
      </c>
      <c r="CD4" s="259" t="s">
        <v>124</v>
      </c>
    </row>
    <row r="5" customFormat="false" ht="11.25" hidden="false" customHeight="false" outlineLevel="0" collapsed="false">
      <c r="C5" s="283"/>
      <c r="D5" s="270"/>
      <c r="E5" s="270"/>
      <c r="F5" s="270"/>
      <c r="H5" s="284" t="n">
        <f aca="false">Daily!E5</f>
        <v>0.25</v>
      </c>
      <c r="I5" s="284" t="n">
        <f aca="false">Daily!F5</f>
        <v>0.99</v>
      </c>
      <c r="K5" s="285" t="n">
        <f aca="false">Calc!AA5</f>
        <v>45926</v>
      </c>
      <c r="L5" s="89" t="n">
        <f aca="false">IF(AND(ISNUMBER(H5),H5&lt;&gt;0),IF(Daily!$BB$12=1,Calc!AF5+H5,IF(Daily!$BB$12=2,Calc!AF5*H5,IF(Daily!$BB$12=3,H5,Calc!AF5))),Calc!AF5)</f>
        <v>42.2521438598633</v>
      </c>
      <c r="M5" s="89" t="n">
        <f aca="false">IF(AND(ISNUMBER(I5),I5&lt;&gt;0),IF(Daily!$BB$13=1,Calc!AG5+I5,IF(Daily!$BB$13=2,Calc!AG5*I5,IF(Daily!$BB$13=3,I5,Calc!AG5))),Calc!AG5)</f>
        <v>0.08</v>
      </c>
      <c r="N5" s="89" t="n">
        <f aca="false">VLOOKUP(K5,Calc!$AA$5:$AH$72,8)</f>
        <v>0.066103108428769</v>
      </c>
      <c r="R5" s="261" t="n">
        <v>1</v>
      </c>
      <c r="S5" s="286" t="n">
        <f aca="false">'Power Curves'!D9</f>
        <v>36972</v>
      </c>
      <c r="T5" s="287" t="n">
        <f aca="false">IF(ISNUMBER(VLOOKUP(S5,Daily!$G$5:$I$36,3)),VLOOKUP(S5,Daily!$G$5:$I$36,3),VLOOKUP(S5,$K$5:$L$72,2))</f>
        <v>39.4999961853027</v>
      </c>
      <c r="U5" s="89" t="n">
        <f aca="false">IF(ISNUMBER(VLOOKUP(S5,$K$5:$M$72,3)),VLOOKUP(S5,$K$5:$M$72,3),U6)</f>
        <v>0</v>
      </c>
      <c r="V5" s="89" t="n">
        <f aca="false">N5</f>
        <v>0.066103108428769</v>
      </c>
      <c r="Y5" s="263" t="n">
        <v>0.9</v>
      </c>
      <c r="Z5" s="263" t="n">
        <v>1</v>
      </c>
      <c r="AA5" s="263" t="n">
        <v>0.9</v>
      </c>
      <c r="AB5" s="263" t="n">
        <v>0.8</v>
      </c>
      <c r="AC5" s="263" t="n">
        <v>0.7</v>
      </c>
      <c r="AD5" s="263" t="n">
        <v>0.6</v>
      </c>
      <c r="AE5" s="263" t="n">
        <v>0.5</v>
      </c>
      <c r="AF5" s="263" t="n">
        <v>0.4</v>
      </c>
      <c r="AJ5" s="282" t="n">
        <f aca="false">Y17</f>
        <v>45931</v>
      </c>
      <c r="AK5" s="263" t="n">
        <v>0.359868</v>
      </c>
      <c r="AL5" s="263" t="n">
        <v>-0.156814</v>
      </c>
      <c r="AM5" s="263" t="n">
        <v>0.019095</v>
      </c>
      <c r="BH5" s="282" t="n">
        <f aca="false">AW17</f>
        <v>45931</v>
      </c>
      <c r="BI5" s="263" t="n">
        <v>0.170823</v>
      </c>
      <c r="BJ5" s="263" t="n">
        <v>0.022299</v>
      </c>
      <c r="BK5" s="263" t="n">
        <v>0.00966</v>
      </c>
      <c r="BU5" s="284" t="n">
        <f aca="false">Monthly!E5</f>
        <v>0.25</v>
      </c>
      <c r="BV5" s="284" t="n">
        <f aca="false">Monthly!F5</f>
        <v>0.99</v>
      </c>
      <c r="BX5" s="285" t="n">
        <f aca="false">Calc!AA5</f>
        <v>45926</v>
      </c>
      <c r="BY5" s="89" t="n">
        <f aca="false">IF(AND(ISNUMBER(BU5),BU5&lt;&gt;0),IF(Monthly!$BB$12=1,Calc!AI5+BU5,IF(Monthly!$BB$12=2,Calc!AI5*BU5,IF(Monthly!$BB$12=3,BU5,Calc!AI5))),Calc!AI5)</f>
        <v>42.2521438598633</v>
      </c>
      <c r="BZ5" s="89" t="n">
        <f aca="false">IF(AND(ISNUMBER(BV5),BV5&lt;&gt;0),IF(Monthly!$BB$13=1,Calc!AJ5+BV5,IF(Monthly!$BB$13=2,Calc!AJ5*BV5,IF(Monthly!$BB$13=3,BV5,Calc!AJ5))),Calc!AJ5)</f>
        <v>0.08</v>
      </c>
      <c r="CA5" s="89" t="n">
        <f aca="false">VLOOKUP(BX5,Calc!$AA$5:$AH$72,8)</f>
        <v>0.066103108428769</v>
      </c>
      <c r="CB5" s="202" t="n">
        <v>0</v>
      </c>
      <c r="CC5" s="202" t="n">
        <v>1</v>
      </c>
      <c r="CD5" s="202" t="n">
        <f aca="false">(K5-datetoday)/365.25</f>
        <v>0</v>
      </c>
    </row>
    <row r="6" customFormat="false" ht="11.25" hidden="false" customHeight="false" outlineLevel="0" collapsed="false">
      <c r="C6" s="283"/>
      <c r="D6" s="270"/>
      <c r="E6" s="270"/>
      <c r="F6" s="270"/>
      <c r="H6" s="284" t="n">
        <f aca="false">Daily!E6</f>
        <v>18</v>
      </c>
      <c r="I6" s="284" t="n">
        <f aca="false">Daily!F6</f>
        <v>0.99</v>
      </c>
      <c r="K6" s="285" t="n">
        <f aca="false">Calc!AA6</f>
        <v>45931</v>
      </c>
      <c r="L6" s="89" t="n">
        <f aca="false">IF(AND(ISNUMBER(H6),H6&lt;&gt;0),IF(Daily!$BB$12=1,Calc!AF6+H6,IF(Daily!$BB$12=2,Calc!AF6*H6,IF(Daily!$BB$12=3,H6,Calc!AF6))),Calc!AF6)</f>
        <v>42.2521438598633</v>
      </c>
      <c r="M6" s="89" t="n">
        <f aca="false">IF(AND(ISNUMBER(I6),I6&lt;&gt;0),IF(Daily!$BB$13=1,Calc!AG6+I6,IF(Daily!$BB$13=2,Calc!AG6*I6,IF(Daily!$BB$13=3,I6,Calc!AG6))),Calc!AG6)</f>
        <v>0.08</v>
      </c>
      <c r="N6" s="89" t="n">
        <f aca="false">VLOOKUP(K6,Calc!$AA$5:$AH$72,8)</f>
        <v>0.066103108428769</v>
      </c>
      <c r="R6" s="261" t="n">
        <v>2</v>
      </c>
      <c r="S6" s="286" t="n">
        <f aca="false">'Power Curves'!D10</f>
        <v>36973</v>
      </c>
      <c r="T6" s="287" t="n">
        <f aca="false">IF(ISNUMBER(VLOOKUP(S6,Daily!$G$5:$I$36,3,FALSE())),VLOOKUP(S6,Daily!$G$5:$I$36,3),VLOOKUP(S6,$K$5:$L$72,2))</f>
        <v>39.9999961853027</v>
      </c>
      <c r="U6" s="89" t="n">
        <f aca="false">IF(ISNUMBER(VLOOKUP(S6,$K$5:$M$72,3)),VLOOKUP(S6,$K$5:$M$72,3),U7)</f>
        <v>0</v>
      </c>
      <c r="V6" s="89" t="n">
        <f aca="false">N6</f>
        <v>0.066103108428769</v>
      </c>
      <c r="Y6" s="263" t="n">
        <v>0.8</v>
      </c>
      <c r="Z6" s="263" t="n">
        <v>0.9</v>
      </c>
      <c r="AA6" s="263" t="n">
        <v>1</v>
      </c>
      <c r="AB6" s="263" t="n">
        <v>0.9</v>
      </c>
      <c r="AC6" s="263" t="n">
        <v>0.8</v>
      </c>
      <c r="AD6" s="263" t="n">
        <v>0.7</v>
      </c>
      <c r="AE6" s="263" t="n">
        <v>0.6</v>
      </c>
      <c r="AF6" s="263" t="n">
        <v>0.5</v>
      </c>
      <c r="AJ6" s="282" t="n">
        <f aca="false">Y18</f>
        <v>45962</v>
      </c>
      <c r="AK6" s="263" t="n">
        <v>-0.81834</v>
      </c>
      <c r="AL6" s="263" t="n">
        <v>1.034049</v>
      </c>
      <c r="AM6" s="263" t="n">
        <v>0.040828</v>
      </c>
      <c r="BH6" s="282" t="n">
        <f aca="false">AW18</f>
        <v>45962</v>
      </c>
      <c r="BI6" s="263" t="n">
        <v>0.532636</v>
      </c>
      <c r="BJ6" s="263" t="n">
        <v>-0.136357</v>
      </c>
      <c r="BK6" s="263" t="n">
        <v>0.028853</v>
      </c>
      <c r="BU6" s="284" t="n">
        <f aca="false">Monthly!E6</f>
        <v>18</v>
      </c>
      <c r="BV6" s="284" t="n">
        <f aca="false">Monthly!F6</f>
        <v>0.99</v>
      </c>
      <c r="BX6" s="285" t="n">
        <f aca="false">Calc!AA6</f>
        <v>45931</v>
      </c>
      <c r="BY6" s="89" t="n">
        <f aca="false">IF(AND(ISNUMBER(BU6),BU6&lt;&gt;0),IF(Monthly!$BB$12=1,Calc!AI6+BU6,IF(Monthly!$BB$12=2,Calc!AI6*BU6,IF(Monthly!$BB$12=3,BU6,Calc!AI6))),Calc!AI6)</f>
        <v>42.2521438598633</v>
      </c>
      <c r="BZ6" s="89" t="n">
        <f aca="false">IF(AND(ISNUMBER(BV6),BV6&lt;&gt;0),IF(Monthly!$BB$13=1,Calc!AJ6+BV6,IF(Monthly!$BB$13=2,Calc!AJ6*BV6,IF(Monthly!$BB$13=3,BV6,Calc!AJ6))),Calc!AJ6)</f>
        <v>0.08</v>
      </c>
      <c r="CA6" s="89" t="n">
        <f aca="false">VLOOKUP(BX6,Calc!$AA$5:$AH$72,8)</f>
        <v>0.066103108428769</v>
      </c>
      <c r="CB6" s="202" t="n">
        <v>0</v>
      </c>
      <c r="CC6" s="202" t="n">
        <v>1</v>
      </c>
      <c r="CD6" s="202" t="n">
        <f aca="false">(K6-datetoday)/365.25</f>
        <v>0.0136892539356605</v>
      </c>
    </row>
    <row r="7" customFormat="false" ht="11.25" hidden="false" customHeight="false" outlineLevel="0" collapsed="false">
      <c r="C7" s="283"/>
      <c r="D7" s="270"/>
      <c r="E7" s="270"/>
      <c r="F7" s="270"/>
      <c r="H7" s="284" t="n">
        <f aca="false">Daily!E7</f>
        <v>3</v>
      </c>
      <c r="I7" s="284" t="n">
        <f aca="false">Daily!F7</f>
        <v>0.99</v>
      </c>
      <c r="K7" s="285" t="n">
        <f aca="false">Calc!AA7</f>
        <v>45962</v>
      </c>
      <c r="L7" s="89" t="n">
        <f aca="false">IF(AND(ISNUMBER(H7),H7&lt;&gt;0),IF(Daily!$BB$12=1,Calc!AF7+H7,IF(Daily!$BB$12=2,Calc!AF7*H7,IF(Daily!$BB$12=3,H7,Calc!AF7))),Calc!AF7)</f>
        <v>42.2521438598633</v>
      </c>
      <c r="M7" s="89" t="n">
        <f aca="false">IF(AND(ISNUMBER(I7),I7&lt;&gt;0),IF(Daily!$BB$13=1,Calc!AG7+I7,IF(Daily!$BB$13=2,Calc!AG7*I7,IF(Daily!$BB$13=3,I7,Calc!AG7))),Calc!AG7)</f>
        <v>0.08</v>
      </c>
      <c r="N7" s="89" t="n">
        <f aca="false">VLOOKUP(K7,Calc!$AA$5:$AH$72,8)</f>
        <v>0.066103108428769</v>
      </c>
      <c r="R7" s="261" t="n">
        <v>3</v>
      </c>
      <c r="S7" s="286" t="n">
        <f aca="false">'Power Curves'!D11</f>
        <v>36974</v>
      </c>
      <c r="T7" s="287" t="n">
        <f aca="false">IF(ISNUMBER(VLOOKUP(S7,Daily!$G$5:$I$36,3,FALSE())),VLOOKUP(S7,Daily!$G$5:$I$36,3),VLOOKUP(S7,$K$5:$L$72,2))</f>
        <v>24.9999961853027</v>
      </c>
      <c r="U7" s="89" t="n">
        <f aca="false">IF(ISNUMBER(VLOOKUP(S7,$K$5:$M$72,3)),VLOOKUP(S7,$K$5:$M$72,3),U8)</f>
        <v>0</v>
      </c>
      <c r="V7" s="89" t="n">
        <f aca="false">N7</f>
        <v>0.066103108428769</v>
      </c>
      <c r="Y7" s="263" t="n">
        <v>0.7</v>
      </c>
      <c r="Z7" s="263" t="n">
        <v>0.8</v>
      </c>
      <c r="AA7" s="263" t="n">
        <v>0.9</v>
      </c>
      <c r="AB7" s="263" t="n">
        <v>1</v>
      </c>
      <c r="AC7" s="263" t="n">
        <v>0.9</v>
      </c>
      <c r="AD7" s="263" t="n">
        <v>0.8</v>
      </c>
      <c r="AE7" s="263" t="n">
        <v>0.7</v>
      </c>
      <c r="AF7" s="263" t="n">
        <v>0.6</v>
      </c>
      <c r="AJ7" s="282" t="n">
        <f aca="false">Y19</f>
        <v>45992</v>
      </c>
      <c r="AK7" s="263" t="n">
        <v>-1.96438</v>
      </c>
      <c r="AL7" s="263" t="n">
        <v>2.045332</v>
      </c>
      <c r="AM7" s="263" t="n">
        <v>-0.096911</v>
      </c>
      <c r="BH7" s="282" t="n">
        <f aca="false">AW19</f>
        <v>45992</v>
      </c>
      <c r="BI7" s="263" t="n">
        <v>0.174631</v>
      </c>
      <c r="BJ7" s="263" t="n">
        <v>0.018691</v>
      </c>
      <c r="BK7" s="263" t="n">
        <v>0.00985</v>
      </c>
      <c r="BU7" s="284" t="n">
        <f aca="false">Monthly!E7</f>
        <v>3</v>
      </c>
      <c r="BV7" s="284" t="n">
        <f aca="false">Monthly!F7</f>
        <v>0.99</v>
      </c>
      <c r="BX7" s="285" t="n">
        <f aca="false">Calc!AA7</f>
        <v>45962</v>
      </c>
      <c r="BY7" s="89" t="n">
        <f aca="false">IF(AND(ISNUMBER(BU7),BU7&lt;&gt;0),IF(Monthly!$BB$12=1,Calc!AI7+BU7,IF(Monthly!$BB$12=2,Calc!AI7*BU7,IF(Monthly!$BB$12=3,BU7,Calc!AI7))),Calc!AI7)</f>
        <v>42.2521438598633</v>
      </c>
      <c r="BZ7" s="89" t="n">
        <f aca="false">IF(AND(ISNUMBER(BV7),BV7&lt;&gt;0),IF(Monthly!$BB$13=1,Calc!AJ7+BV7,IF(Monthly!$BB$13=2,Calc!AJ7*BV7,IF(Monthly!$BB$13=3,BV7,Calc!AJ7))),Calc!AJ7)</f>
        <v>0.08</v>
      </c>
      <c r="CA7" s="89" t="n">
        <f aca="false">VLOOKUP(BX7,Calc!$AA$5:$AH$72,8)</f>
        <v>0.066103108428769</v>
      </c>
      <c r="CB7" s="202" t="n">
        <v>0</v>
      </c>
      <c r="CC7" s="202" t="n">
        <v>1</v>
      </c>
      <c r="CD7" s="202" t="n">
        <f aca="false">(K7-datetoday)/365.25</f>
        <v>0.0985626283367557</v>
      </c>
    </row>
    <row r="8" customFormat="false" ht="11.25" hidden="false" customHeight="false" outlineLevel="0" collapsed="false">
      <c r="C8" s="283"/>
      <c r="D8" s="270"/>
      <c r="E8" s="270"/>
      <c r="F8" s="270"/>
      <c r="H8" s="284" t="n">
        <f aca="false">Daily!E8</f>
        <v>4</v>
      </c>
      <c r="I8" s="284" t="n">
        <f aca="false">Daily!F8</f>
        <v>0.99</v>
      </c>
      <c r="K8" s="285" t="n">
        <f aca="false">Calc!AA8</f>
        <v>45992</v>
      </c>
      <c r="L8" s="89" t="n">
        <f aca="false">IF(AND(ISNUMBER(H8),H8&lt;&gt;0),IF(Daily!$BB$12=1,Calc!AF8+H8,IF(Daily!$BB$12=2,Calc!AF8*H8,IF(Daily!$BB$12=3,H8,Calc!AF8))),Calc!AF8)</f>
        <v>42.2521438598633</v>
      </c>
      <c r="M8" s="89" t="n">
        <f aca="false">IF(AND(ISNUMBER(I8),I8&lt;&gt;0),IF(Daily!$BB$13=1,Calc!AG8+I8,IF(Daily!$BB$13=2,Calc!AG8*I8,IF(Daily!$BB$13=3,I8,Calc!AG8))),Calc!AG8)</f>
        <v>0.08</v>
      </c>
      <c r="N8" s="89" t="n">
        <f aca="false">VLOOKUP(K8,Calc!$AA$5:$AH$72,8)</f>
        <v>0.066103108428769</v>
      </c>
      <c r="R8" s="261" t="n">
        <v>4</v>
      </c>
      <c r="S8" s="286" t="n">
        <f aca="false">'Power Curves'!D12</f>
        <v>36975</v>
      </c>
      <c r="T8" s="287" t="n">
        <f aca="false">IF(ISNUMBER(VLOOKUP(S8,Daily!$G$5:$I$36,3,FALSE())),VLOOKUP(S8,Daily!$G$5:$I$36,3),VLOOKUP(S8,$K$5:$L$72,2))</f>
        <v>24.9999961853027</v>
      </c>
      <c r="U8" s="89" t="n">
        <f aca="false">IF(ISNUMBER(VLOOKUP(S8,$K$5:$M$72,3)),VLOOKUP(S8,$K$5:$M$72,3),U9)</f>
        <v>0</v>
      </c>
      <c r="V8" s="89" t="n">
        <f aca="false">N8</f>
        <v>0.066103108428769</v>
      </c>
      <c r="Y8" s="263" t="n">
        <v>0.6</v>
      </c>
      <c r="Z8" s="263" t="n">
        <v>0.7</v>
      </c>
      <c r="AA8" s="263" t="n">
        <v>0.8</v>
      </c>
      <c r="AB8" s="263" t="n">
        <v>0.9</v>
      </c>
      <c r="AC8" s="263" t="n">
        <v>1</v>
      </c>
      <c r="AD8" s="263" t="n">
        <v>0.9</v>
      </c>
      <c r="AE8" s="263" t="n">
        <v>0.8</v>
      </c>
      <c r="AF8" s="263" t="n">
        <v>0.7</v>
      </c>
      <c r="AJ8" s="282" t="n">
        <f aca="false">Y20</f>
        <v>46023</v>
      </c>
      <c r="AK8" s="263" t="n">
        <v>-0.13818</v>
      </c>
      <c r="AL8" s="263" t="n">
        <v>0.315074</v>
      </c>
      <c r="AM8" s="263" t="n">
        <v>-0.005762</v>
      </c>
      <c r="BH8" s="282" t="n">
        <f aca="false">AW20</f>
        <v>46023</v>
      </c>
      <c r="BI8" s="263" t="n">
        <v>-0.13818</v>
      </c>
      <c r="BJ8" s="263" t="n">
        <v>0.315074</v>
      </c>
      <c r="BK8" s="263" t="n">
        <v>-0.005762</v>
      </c>
      <c r="BU8" s="284" t="n">
        <f aca="false">Monthly!E8</f>
        <v>4</v>
      </c>
      <c r="BV8" s="284" t="n">
        <f aca="false">Monthly!F8</f>
        <v>0.99</v>
      </c>
      <c r="BX8" s="285" t="n">
        <f aca="false">Calc!AA8</f>
        <v>45992</v>
      </c>
      <c r="BY8" s="89" t="n">
        <f aca="false">IF(AND(ISNUMBER(BU8),BU8&lt;&gt;0),IF(Monthly!$BB$12=1,Calc!AI8+BU8,IF(Monthly!$BB$12=2,Calc!AI8*BU8,IF(Monthly!$BB$12=3,BU8,Calc!AI8))),Calc!AI8)</f>
        <v>42.2521438598633</v>
      </c>
      <c r="BZ8" s="89" t="n">
        <f aca="false">IF(AND(ISNUMBER(BV8),BV8&lt;&gt;0),IF(Monthly!$BB$13=1,Calc!AJ8+BV8,IF(Monthly!$BB$13=2,Calc!AJ8*BV8,IF(Monthly!$BB$13=3,BV8,Calc!AJ8))),Calc!AJ8)</f>
        <v>0.08</v>
      </c>
      <c r="CA8" s="89" t="n">
        <f aca="false">VLOOKUP(BX8,Calc!$AA$5:$AH$72,8)</f>
        <v>0.066103108428769</v>
      </c>
      <c r="CB8" s="202" t="n">
        <v>0</v>
      </c>
      <c r="CC8" s="202" t="n">
        <v>1</v>
      </c>
      <c r="CD8" s="202" t="n">
        <f aca="false">(K8-datetoday)/365.25</f>
        <v>0.180698151950719</v>
      </c>
    </row>
    <row r="9" customFormat="false" ht="11.25" hidden="false" customHeight="false" outlineLevel="0" collapsed="false">
      <c r="C9" s="283"/>
      <c r="D9" s="270"/>
      <c r="E9" s="270"/>
      <c r="F9" s="270"/>
      <c r="H9" s="284" t="n">
        <f aca="false">Daily!E9</f>
        <v>5</v>
      </c>
      <c r="I9" s="284" t="n">
        <f aca="false">Daily!F9</f>
        <v>0.99</v>
      </c>
      <c r="K9" s="285" t="n">
        <f aca="false">Calc!AA9</f>
        <v>46023</v>
      </c>
      <c r="L9" s="89" t="n">
        <f aca="false">IF(AND(ISNUMBER(H9),H9&lt;&gt;0),IF(Daily!$BB$12=1,Calc!AF9+H9,IF(Daily!$BB$12=2,Calc!AF9*H9,IF(Daily!$BB$12=3,H9,Calc!AF9))),Calc!AF9)</f>
        <v>42.2521438598633</v>
      </c>
      <c r="M9" s="89" t="n">
        <f aca="false">IF(AND(ISNUMBER(I9),I9&lt;&gt;0),IF(Daily!$BB$13=1,Calc!AG9+I9,IF(Daily!$BB$13=2,Calc!AG9*I9,IF(Daily!$BB$13=3,I9,Calc!AG9))),Calc!AG9)</f>
        <v>0.08</v>
      </c>
      <c r="N9" s="89" t="n">
        <f aca="false">VLOOKUP(K9,Calc!$AA$5:$AH$72,8)</f>
        <v>0.066103108428769</v>
      </c>
      <c r="R9" s="261" t="n">
        <v>5</v>
      </c>
      <c r="S9" s="286" t="n">
        <f aca="false">'Power Curves'!D13</f>
        <v>36976</v>
      </c>
      <c r="T9" s="287" t="n">
        <f aca="false">IF(ISNUMBER(VLOOKUP(S9,Daily!$G$5:$I$36,3,FALSE())),VLOOKUP(S9,Daily!$G$5:$I$36,3),VLOOKUP(S9,$K$5:$L$72,2))</f>
        <v>41.2499961853027</v>
      </c>
      <c r="U9" s="89" t="n">
        <f aca="false">IF(ISNUMBER(VLOOKUP(S9,$K$5:$M$72,3)),VLOOKUP(S9,$K$5:$M$72,3),U10)</f>
        <v>0</v>
      </c>
      <c r="V9" s="89" t="n">
        <f aca="false">N9</f>
        <v>0.066103108428769</v>
      </c>
      <c r="Y9" s="263" t="n">
        <v>0.5</v>
      </c>
      <c r="Z9" s="263" t="n">
        <v>0.6</v>
      </c>
      <c r="AA9" s="263" t="n">
        <v>0.7</v>
      </c>
      <c r="AB9" s="263" t="n">
        <v>0.8</v>
      </c>
      <c r="AC9" s="263" t="n">
        <v>0.9</v>
      </c>
      <c r="AD9" s="263" t="n">
        <v>1</v>
      </c>
      <c r="AE9" s="263" t="n">
        <v>0.9</v>
      </c>
      <c r="AF9" s="263" t="n">
        <v>0.8</v>
      </c>
      <c r="AJ9" s="282" t="n">
        <f aca="false">Y21</f>
        <v>46054</v>
      </c>
      <c r="AK9" s="263" t="n">
        <v>-0.13818</v>
      </c>
      <c r="AL9" s="263" t="n">
        <v>0.315074</v>
      </c>
      <c r="AM9" s="263" t="n">
        <v>-0.005762</v>
      </c>
      <c r="BH9" s="282" t="n">
        <f aca="false">AW21</f>
        <v>46054</v>
      </c>
      <c r="BI9" s="263" t="n">
        <v>-0.13818</v>
      </c>
      <c r="BJ9" s="263" t="n">
        <v>0.315074</v>
      </c>
      <c r="BK9" s="263" t="n">
        <v>-0.005762</v>
      </c>
      <c r="BU9" s="284" t="n">
        <f aca="false">Monthly!E9</f>
        <v>5</v>
      </c>
      <c r="BV9" s="284" t="n">
        <f aca="false">Monthly!F9</f>
        <v>0.99</v>
      </c>
      <c r="BX9" s="285" t="n">
        <f aca="false">Calc!AA9</f>
        <v>46023</v>
      </c>
      <c r="BY9" s="89" t="n">
        <f aca="false">IF(AND(ISNUMBER(BU9),BU9&lt;&gt;0),IF(Monthly!$BB$12=1,Calc!AI9+BU9,IF(Monthly!$BB$12=2,Calc!AI9*BU9,IF(Monthly!$BB$12=3,BU9,Calc!AI9))),Calc!AI9)</f>
        <v>42.2521438598633</v>
      </c>
      <c r="BZ9" s="89" t="n">
        <f aca="false">IF(AND(ISNUMBER(BV9),BV9&lt;&gt;0),IF(Monthly!$BB$13=1,Calc!AJ9+BV9,IF(Monthly!$BB$13=2,Calc!AJ9*BV9,IF(Monthly!$BB$13=3,BV9,Calc!AJ9))),Calc!AJ9)</f>
        <v>0.08</v>
      </c>
      <c r="CA9" s="89" t="n">
        <f aca="false">VLOOKUP(BX9,Calc!$AA$5:$AH$72,8)</f>
        <v>0.066103108428769</v>
      </c>
      <c r="CB9" s="202" t="n">
        <v>0</v>
      </c>
      <c r="CC9" s="202" t="n">
        <v>1</v>
      </c>
      <c r="CD9" s="202" t="n">
        <f aca="false">(K9-datetoday)/365.25</f>
        <v>0.265571526351814</v>
      </c>
    </row>
    <row r="10" customFormat="false" ht="11.25" hidden="false" customHeight="false" outlineLevel="0" collapsed="false">
      <c r="C10" s="283"/>
      <c r="D10" s="270"/>
      <c r="E10" s="270"/>
      <c r="F10" s="270"/>
      <c r="H10" s="284" t="n">
        <f aca="false">Daily!E10</f>
        <v>5</v>
      </c>
      <c r="I10" s="284" t="n">
        <f aca="false">Daily!F10</f>
        <v>0.99</v>
      </c>
      <c r="K10" s="285" t="n">
        <f aca="false">Calc!AA10</f>
        <v>46054</v>
      </c>
      <c r="L10" s="89" t="n">
        <f aca="false">IF(AND(ISNUMBER(H10),H10&lt;&gt;0),IF(Daily!$BB$12=1,Calc!AF10+H10,IF(Daily!$BB$12=2,Calc!AF10*H10,IF(Daily!$BB$12=3,H10,Calc!AF10))),Calc!AF10)</f>
        <v>42.2521438598633</v>
      </c>
      <c r="M10" s="89" t="n">
        <f aca="false">IF(AND(ISNUMBER(I10),I10&lt;&gt;0),IF(Daily!$BB$13=1,Calc!AG10+I10,IF(Daily!$BB$13=2,Calc!AG10*I10,IF(Daily!$BB$13=3,I10,Calc!AG10))),Calc!AG10)</f>
        <v>0.08</v>
      </c>
      <c r="N10" s="89" t="n">
        <f aca="false">VLOOKUP(K10,Calc!$AA$5:$AH$72,8)</f>
        <v>0.066103108428769</v>
      </c>
      <c r="R10" s="261" t="n">
        <v>6</v>
      </c>
      <c r="S10" s="286" t="n">
        <f aca="false">'Power Curves'!D14</f>
        <v>36977</v>
      </c>
      <c r="T10" s="287" t="n">
        <f aca="false">IF(ISNUMBER(VLOOKUP(S10,Daily!$G$5:$I$36,3,FALSE())),VLOOKUP(S10,Daily!$G$5:$I$36,3),VLOOKUP(S10,$K$5:$L$72,2))</f>
        <v>41.2499961853027</v>
      </c>
      <c r="U10" s="89" t="n">
        <f aca="false">IF(ISNUMBER(VLOOKUP(S10,$K$5:$M$72,3)),VLOOKUP(S10,$K$5:$M$72,3),U11)</f>
        <v>0</v>
      </c>
      <c r="V10" s="89" t="n">
        <f aca="false">N10</f>
        <v>0.066103108428769</v>
      </c>
      <c r="Y10" s="263" t="n">
        <v>0.4</v>
      </c>
      <c r="Z10" s="263" t="n">
        <v>0.5</v>
      </c>
      <c r="AA10" s="263" t="n">
        <v>0.6</v>
      </c>
      <c r="AB10" s="263" t="n">
        <v>0.7</v>
      </c>
      <c r="AC10" s="263" t="n">
        <v>0.8</v>
      </c>
      <c r="AD10" s="263" t="n">
        <v>0.9</v>
      </c>
      <c r="AE10" s="263" t="n">
        <v>1</v>
      </c>
      <c r="AF10" s="263" t="n">
        <v>0.9</v>
      </c>
      <c r="AJ10" s="282" t="n">
        <f aca="false">Y22</f>
        <v>46082</v>
      </c>
      <c r="AK10" s="263" t="n">
        <v>-0.13818</v>
      </c>
      <c r="AL10" s="263" t="n">
        <v>0.315074</v>
      </c>
      <c r="AM10" s="263" t="n">
        <v>-0.005762</v>
      </c>
      <c r="BH10" s="282" t="n">
        <f aca="false">AW22</f>
        <v>46082</v>
      </c>
      <c r="BI10" s="263" t="n">
        <v>-0.13818</v>
      </c>
      <c r="BJ10" s="263" t="n">
        <v>0.315074</v>
      </c>
      <c r="BK10" s="263" t="n">
        <v>-0.005762</v>
      </c>
      <c r="BU10" s="284" t="n">
        <f aca="false">Monthly!E10</f>
        <v>5</v>
      </c>
      <c r="BV10" s="284" t="n">
        <f aca="false">Monthly!F10</f>
        <v>0.99</v>
      </c>
      <c r="BX10" s="285" t="n">
        <f aca="false">Calc!AA10</f>
        <v>46054</v>
      </c>
      <c r="BY10" s="89" t="n">
        <f aca="false">IF(AND(ISNUMBER(BU10),BU10&lt;&gt;0),IF(Monthly!$BB$12=1,Calc!AI10+BU10,IF(Monthly!$BB$12=2,Calc!AI10*BU10,IF(Monthly!$BB$12=3,BU10,Calc!AI10))),Calc!AI10)</f>
        <v>42.2521438598633</v>
      </c>
      <c r="BZ10" s="89" t="n">
        <f aca="false">IF(AND(ISNUMBER(BV10),BV10&lt;&gt;0),IF(Monthly!$BB$13=1,Calc!AJ10+BV10,IF(Monthly!$BB$13=2,Calc!AJ10*BV10,IF(Monthly!$BB$13=3,BV10,Calc!AJ10))),Calc!AJ10)</f>
        <v>0.08</v>
      </c>
      <c r="CA10" s="89" t="n">
        <f aca="false">VLOOKUP(BX10,Calc!$AA$5:$AH$72,8)</f>
        <v>0.066103108428769</v>
      </c>
      <c r="CB10" s="202" t="n">
        <v>0</v>
      </c>
      <c r="CC10" s="202" t="n">
        <v>1</v>
      </c>
      <c r="CD10" s="202" t="n">
        <f aca="false">(K10-datetoday)/365.25</f>
        <v>0.350444900752909</v>
      </c>
    </row>
    <row r="11" customFormat="false" ht="11.25" hidden="false" customHeight="false" outlineLevel="0" collapsed="false">
      <c r="C11" s="283"/>
      <c r="D11" s="270"/>
      <c r="E11" s="270"/>
      <c r="F11" s="270"/>
      <c r="H11" s="284" t="n">
        <f aca="false">Daily!E11</f>
        <v>2.5</v>
      </c>
      <c r="I11" s="284" t="n">
        <f aca="false">Daily!F11</f>
        <v>0.99</v>
      </c>
      <c r="K11" s="285" t="n">
        <f aca="false">Calc!AA11</f>
        <v>46082</v>
      </c>
      <c r="L11" s="89" t="n">
        <f aca="false">IF(AND(ISNUMBER(H11),H11&lt;&gt;0),IF(Daily!$BB$12=1,Calc!AF11+H11,IF(Daily!$BB$12=2,Calc!AF11*H11,IF(Daily!$BB$12=3,H11,Calc!AF11))),Calc!AF11)</f>
        <v>42.2521438598633</v>
      </c>
      <c r="M11" s="89" t="n">
        <f aca="false">IF(AND(ISNUMBER(I11),I11&lt;&gt;0),IF(Daily!$BB$13=1,Calc!AG11+I11,IF(Daily!$BB$13=2,Calc!AG11*I11,IF(Daily!$BB$13=3,I11,Calc!AG11))),Calc!AG11)</f>
        <v>0.08</v>
      </c>
      <c r="N11" s="89" t="n">
        <f aca="false">VLOOKUP(K11,Calc!$AA$5:$AH$72,8)</f>
        <v>0.066103108428769</v>
      </c>
      <c r="R11" s="261" t="n">
        <v>7</v>
      </c>
      <c r="S11" s="286" t="n">
        <f aca="false">'Power Curves'!D15</f>
        <v>36978</v>
      </c>
      <c r="T11" s="287" t="n">
        <f aca="false">IF(ISNUMBER(VLOOKUP(S11,Daily!$G$5:$I$36,3,FALSE())),VLOOKUP(S11,Daily!$G$5:$I$36,3),VLOOKUP(S11,$K$5:$L$72,2))</f>
        <v>41.2499961853027</v>
      </c>
      <c r="U11" s="89" t="n">
        <f aca="false">IF(ISNUMBER(VLOOKUP(S11,$K$5:$M$72,3)),VLOOKUP(S11,$K$5:$M$72,3),U12)</f>
        <v>0</v>
      </c>
      <c r="V11" s="89" t="n">
        <f aca="false">N11</f>
        <v>0.066103108428769</v>
      </c>
      <c r="Y11" s="263" t="n">
        <v>0.3</v>
      </c>
      <c r="Z11" s="263" t="n">
        <v>0.4</v>
      </c>
      <c r="AA11" s="263" t="n">
        <v>0.5</v>
      </c>
      <c r="AB11" s="263" t="n">
        <v>0.6</v>
      </c>
      <c r="AC11" s="263" t="n">
        <v>0.7</v>
      </c>
      <c r="AD11" s="263" t="n">
        <v>0.8</v>
      </c>
      <c r="AE11" s="263" t="n">
        <v>0.9</v>
      </c>
      <c r="AF11" s="263" t="n">
        <v>1</v>
      </c>
      <c r="AJ11" s="282" t="n">
        <f aca="false">Y23</f>
        <v>46113</v>
      </c>
      <c r="AK11" s="263" t="n">
        <v>-0.13818</v>
      </c>
      <c r="AL11" s="263" t="n">
        <v>0.315074</v>
      </c>
      <c r="AM11" s="263" t="n">
        <v>-0.005762</v>
      </c>
      <c r="BH11" s="282" t="n">
        <f aca="false">AW23</f>
        <v>46113</v>
      </c>
      <c r="BI11" s="263" t="n">
        <v>-0.13818</v>
      </c>
      <c r="BJ11" s="263" t="n">
        <v>0.315074</v>
      </c>
      <c r="BK11" s="263" t="n">
        <v>-0.005762</v>
      </c>
      <c r="BU11" s="284" t="n">
        <f aca="false">Monthly!E11</f>
        <v>2.5</v>
      </c>
      <c r="BV11" s="284" t="n">
        <f aca="false">Monthly!F11</f>
        <v>0.99</v>
      </c>
      <c r="BX11" s="285" t="n">
        <f aca="false">Calc!AA11</f>
        <v>46082</v>
      </c>
      <c r="BY11" s="89" t="n">
        <f aca="false">IF(AND(ISNUMBER(BU11),BU11&lt;&gt;0),IF(Monthly!$BB$12=1,Calc!AI11+BU11,IF(Monthly!$BB$12=2,Calc!AI11*BU11,IF(Monthly!$BB$12=3,BU11,Calc!AI11))),Calc!AI11)</f>
        <v>42.2521438598633</v>
      </c>
      <c r="BZ11" s="89" t="n">
        <f aca="false">IF(AND(ISNUMBER(BV11),BV11&lt;&gt;0),IF(Monthly!$BB$13=1,Calc!AJ11+BV11,IF(Monthly!$BB$13=2,Calc!AJ11*BV11,IF(Monthly!$BB$13=3,BV11,Calc!AJ11))),Calc!AJ11)</f>
        <v>0.08</v>
      </c>
      <c r="CA11" s="89" t="n">
        <f aca="false">VLOOKUP(BX11,Calc!$AA$5:$AH$72,8)</f>
        <v>0.066103108428769</v>
      </c>
      <c r="CB11" s="202" t="n">
        <v>0</v>
      </c>
      <c r="CC11" s="202" t="n">
        <v>1</v>
      </c>
      <c r="CD11" s="202" t="n">
        <f aca="false">(K11-datetoday)/365.25</f>
        <v>0.427104722792608</v>
      </c>
    </row>
    <row r="12" customFormat="false" ht="11.25" hidden="false" customHeight="false" outlineLevel="0" collapsed="false">
      <c r="C12" s="283"/>
      <c r="D12" s="270"/>
      <c r="E12" s="270"/>
      <c r="F12" s="270"/>
      <c r="H12" s="284" t="n">
        <f aca="false">Daily!E12</f>
        <v>42.2521438598633</v>
      </c>
      <c r="I12" s="284" t="n">
        <f aca="false">Daily!F12</f>
        <v>0.99</v>
      </c>
      <c r="K12" s="285" t="n">
        <f aca="false">Calc!AA12</f>
        <v>46113</v>
      </c>
      <c r="L12" s="89" t="n">
        <f aca="false">IF(AND(ISNUMBER(H12),H12&lt;&gt;0),IF(Daily!$BB$12=1,Calc!AF12+H12,IF(Daily!$BB$12=2,Calc!AF12*H12,IF(Daily!$BB$12=3,H12,Calc!AF12))),Calc!AF12)</f>
        <v>42.2521438598633</v>
      </c>
      <c r="M12" s="89" t="n">
        <f aca="false">IF(AND(ISNUMBER(I12),I12&lt;&gt;0),IF(Daily!$BB$13=1,Calc!AG12+I12,IF(Daily!$BB$13=2,Calc!AG12*I12,IF(Daily!$BB$13=3,I12,Calc!AG12))),Calc!AG12)</f>
        <v>0.08</v>
      </c>
      <c r="N12" s="89" t="n">
        <f aca="false">VLOOKUP(K12,Calc!$AA$5:$AH$72,8)</f>
        <v>0.066103108428769</v>
      </c>
      <c r="R12" s="261" t="n">
        <v>8</v>
      </c>
      <c r="S12" s="286" t="n">
        <f aca="false">'Power Curves'!D16</f>
        <v>36979</v>
      </c>
      <c r="T12" s="287" t="n">
        <f aca="false">IF(ISNUMBER(VLOOKUP(S12,Daily!$G$5:$I$36,3,FALSE())),VLOOKUP(S12,Daily!$G$5:$I$36,3),VLOOKUP(S12,$K$5:$L$72,2))</f>
        <v>41.2499961853027</v>
      </c>
      <c r="U12" s="89" t="n">
        <f aca="false">IF(ISNUMBER(VLOOKUP(S12,$K$5:$M$72,3)),VLOOKUP(S12,$K$5:$M$72,3),U13)</f>
        <v>0</v>
      </c>
      <c r="V12" s="89" t="n">
        <f aca="false">N12</f>
        <v>0.066103108428769</v>
      </c>
      <c r="AJ12" s="282" t="n">
        <f aca="false">Y24</f>
        <v>46143</v>
      </c>
      <c r="AK12" s="263" t="n">
        <v>-0.13818</v>
      </c>
      <c r="AL12" s="263" t="n">
        <v>0.315074</v>
      </c>
      <c r="AM12" s="263" t="n">
        <v>-0.005762</v>
      </c>
      <c r="BH12" s="282" t="n">
        <f aca="false">AW24</f>
        <v>46143</v>
      </c>
      <c r="BI12" s="263" t="n">
        <v>-0.13818</v>
      </c>
      <c r="BJ12" s="263" t="n">
        <v>0.315074</v>
      </c>
      <c r="BK12" s="263" t="n">
        <v>-0.005762</v>
      </c>
      <c r="BU12" s="284" t="n">
        <f aca="false">Monthly!E12</f>
        <v>42.2521438598633</v>
      </c>
      <c r="BV12" s="284" t="n">
        <f aca="false">Monthly!F12</f>
        <v>0.99</v>
      </c>
      <c r="BX12" s="285" t="n">
        <f aca="false">Calc!AA12</f>
        <v>46113</v>
      </c>
      <c r="BY12" s="89" t="n">
        <f aca="false">IF(AND(ISNUMBER(BU12),BU12&lt;&gt;0),IF(Monthly!$BB$12=1,Calc!AI12+BU12,IF(Monthly!$BB$12=2,Calc!AI12*BU12,IF(Monthly!$BB$12=3,BU12,Calc!AI12))),Calc!AI12)</f>
        <v>42.2521438598633</v>
      </c>
      <c r="BZ12" s="89" t="n">
        <f aca="false">IF(AND(ISNUMBER(BV12),BV12&lt;&gt;0),IF(Monthly!$BB$13=1,Calc!AJ12+BV12,IF(Monthly!$BB$13=2,Calc!AJ12*BV12,IF(Monthly!$BB$13=3,BV12,Calc!AJ12))),Calc!AJ12)</f>
        <v>0.08</v>
      </c>
      <c r="CA12" s="89" t="n">
        <f aca="false">VLOOKUP(BX12,Calc!$AA$5:$AH$72,8)</f>
        <v>0.066103108428769</v>
      </c>
      <c r="CB12" s="202" t="n">
        <v>0</v>
      </c>
      <c r="CC12" s="202" t="n">
        <v>1</v>
      </c>
      <c r="CD12" s="202" t="n">
        <f aca="false">(K12-datetoday)/365.25</f>
        <v>0.511978097193703</v>
      </c>
    </row>
    <row r="13" customFormat="false" ht="11.25" hidden="false" customHeight="false" outlineLevel="0" collapsed="false">
      <c r="C13" s="283"/>
      <c r="D13" s="270"/>
      <c r="E13" s="270"/>
      <c r="F13" s="270"/>
      <c r="H13" s="284" t="n">
        <f aca="false">Daily!E13</f>
        <v>42.2521438598633</v>
      </c>
      <c r="I13" s="284" t="n">
        <f aca="false">Daily!F13</f>
        <v>0.99</v>
      </c>
      <c r="K13" s="285" t="n">
        <f aca="false">Calc!AA13</f>
        <v>46143</v>
      </c>
      <c r="L13" s="89" t="n">
        <f aca="false">IF(AND(ISNUMBER(H13),H13&lt;&gt;0),IF(Daily!$BB$12=1,Calc!AF13+H13,IF(Daily!$BB$12=2,Calc!AF13*H13,IF(Daily!$BB$12=3,H13,Calc!AF13))),Calc!AF13)</f>
        <v>42.2521438598633</v>
      </c>
      <c r="M13" s="89" t="n">
        <f aca="false">IF(AND(ISNUMBER(I13),I13&lt;&gt;0),IF(Daily!$BB$13=1,Calc!AG13+I13,IF(Daily!$BB$13=2,Calc!AG13*I13,IF(Daily!$BB$13=3,I13,Calc!AG13))),Calc!AG13)</f>
        <v>0.08</v>
      </c>
      <c r="N13" s="89" t="n">
        <f aca="false">VLOOKUP(K13,Calc!$AA$5:$AH$72,8)</f>
        <v>0.066103108428769</v>
      </c>
      <c r="R13" s="261" t="n">
        <v>9</v>
      </c>
      <c r="S13" s="286" t="n">
        <f aca="false">'Power Curves'!D17</f>
        <v>36980</v>
      </c>
      <c r="T13" s="287" t="n">
        <f aca="false">IF(ISNUMBER(VLOOKUP(S13,Daily!$G$5:$I$36,3,FALSE())),VLOOKUP(S13,Daily!$G$5:$I$36,3),VLOOKUP(S13,$K$5:$L$72,2))</f>
        <v>41.2499961853027</v>
      </c>
      <c r="U13" s="89" t="n">
        <f aca="false">IF(ISNUMBER(VLOOKUP(S13,$K$5:$M$72,3)),VLOOKUP(S13,$K$5:$M$72,3),U14)</f>
        <v>0</v>
      </c>
      <c r="V13" s="89" t="n">
        <f aca="false">N13</f>
        <v>0.066103108428769</v>
      </c>
      <c r="AJ13" s="282" t="n">
        <f aca="false">Y25</f>
        <v>46174</v>
      </c>
      <c r="AK13" s="263" t="n">
        <v>-0.13818</v>
      </c>
      <c r="AL13" s="263" t="n">
        <v>0.315074</v>
      </c>
      <c r="AM13" s="263" t="n">
        <v>-0.005762</v>
      </c>
      <c r="BH13" s="282" t="n">
        <f aca="false">AW25</f>
        <v>46174</v>
      </c>
      <c r="BI13" s="263" t="n">
        <v>-0.13818</v>
      </c>
      <c r="BJ13" s="263" t="n">
        <v>0.315074</v>
      </c>
      <c r="BK13" s="263" t="n">
        <v>-0.005762</v>
      </c>
      <c r="BU13" s="284" t="n">
        <f aca="false">Monthly!E13</f>
        <v>42.2521438598633</v>
      </c>
      <c r="BV13" s="284" t="n">
        <f aca="false">Monthly!F13</f>
        <v>0.99</v>
      </c>
      <c r="BX13" s="285" t="n">
        <f aca="false">Calc!AA13</f>
        <v>46143</v>
      </c>
      <c r="BY13" s="89" t="n">
        <f aca="false">IF(AND(ISNUMBER(BU13),BU13&lt;&gt;0),IF(Monthly!$BB$12=1,Calc!AI13+BU13,IF(Monthly!$BB$12=2,Calc!AI13*BU13,IF(Monthly!$BB$12=3,BU13,Calc!AI13))),Calc!AI13)</f>
        <v>42.2521438598633</v>
      </c>
      <c r="BZ13" s="89" t="n">
        <f aca="false">IF(AND(ISNUMBER(BV13),BV13&lt;&gt;0),IF(Monthly!$BB$13=1,Calc!AJ13+BV13,IF(Monthly!$BB$13=2,Calc!AJ13*BV13,IF(Monthly!$BB$13=3,BV13,Calc!AJ13))),Calc!AJ13)</f>
        <v>0.08</v>
      </c>
      <c r="CA13" s="89" t="n">
        <f aca="false">VLOOKUP(BX13,Calc!$AA$5:$AH$72,8)</f>
        <v>0.066103108428769</v>
      </c>
      <c r="CB13" s="202" t="n">
        <v>0</v>
      </c>
      <c r="CC13" s="202" t="n">
        <v>1</v>
      </c>
      <c r="CD13" s="202" t="n">
        <f aca="false">(K13-datetoday)/365.25</f>
        <v>0.594113620807666</v>
      </c>
    </row>
    <row r="14" customFormat="false" ht="11.25" hidden="false" customHeight="false" outlineLevel="0" collapsed="false">
      <c r="C14" s="283"/>
      <c r="D14" s="270"/>
      <c r="E14" s="270"/>
      <c r="F14" s="270"/>
      <c r="H14" s="284" t="n">
        <f aca="false">Daily!E14</f>
        <v>42.2521438598633</v>
      </c>
      <c r="I14" s="284" t="n">
        <f aca="false">Daily!F14</f>
        <v>0.99</v>
      </c>
      <c r="K14" s="285" t="n">
        <f aca="false">Calc!AA14</f>
        <v>46174</v>
      </c>
      <c r="L14" s="89" t="n">
        <f aca="false">IF(AND(ISNUMBER(H14),H14&lt;&gt;0),IF(Daily!$BB$12=1,Calc!AF14+H14,IF(Daily!$BB$12=2,Calc!AF14*H14,IF(Daily!$BB$12=3,H14,Calc!AF14))),Calc!AF14)</f>
        <v>42.2521438598633</v>
      </c>
      <c r="M14" s="89" t="n">
        <f aca="false">IF(AND(ISNUMBER(I14),I14&lt;&gt;0),IF(Daily!$BB$13=1,Calc!AG14+I14,IF(Daily!$BB$13=2,Calc!AG14*I14,IF(Daily!$BB$13=3,I14,Calc!AG14))),Calc!AG14)</f>
        <v>0.08</v>
      </c>
      <c r="N14" s="89" t="n">
        <f aca="false">VLOOKUP(K14,Calc!$AA$5:$AH$72,8)</f>
        <v>0.066103108428769</v>
      </c>
      <c r="R14" s="261" t="n">
        <v>10</v>
      </c>
      <c r="S14" s="286" t="n">
        <f aca="false">'Power Curves'!D18</f>
        <v>36981</v>
      </c>
      <c r="T14" s="287" t="n">
        <f aca="false">IF(ISNUMBER(VLOOKUP(S14,Daily!$G$5:$I$36,3,FALSE())),VLOOKUP(S14,Daily!$G$5:$I$36,3),VLOOKUP(S14,$K$5:$L$72,2))</f>
        <v>24.9999961853027</v>
      </c>
      <c r="U14" s="89" t="n">
        <f aca="false">IF(ISNUMBER(VLOOKUP(S14,$K$5:$M$72,3)),VLOOKUP(S14,$K$5:$M$72,3),U15)</f>
        <v>0</v>
      </c>
      <c r="V14" s="89" t="n">
        <f aca="false">N14</f>
        <v>0.066103108428769</v>
      </c>
      <c r="Z14" s="263" t="s">
        <v>3</v>
      </c>
      <c r="AB14" s="263" t="s">
        <v>125</v>
      </c>
      <c r="AD14" s="263" t="s">
        <v>3</v>
      </c>
      <c r="AF14" s="263" t="s">
        <v>126</v>
      </c>
      <c r="AJ14" s="282" t="n">
        <f aca="false">Y26</f>
        <v>46204</v>
      </c>
      <c r="AK14" s="263" t="n">
        <v>-0.13818</v>
      </c>
      <c r="AL14" s="263" t="n">
        <v>0.315074</v>
      </c>
      <c r="AM14" s="263" t="n">
        <v>-0.005762</v>
      </c>
      <c r="AW14" s="263"/>
      <c r="AX14" s="263" t="s">
        <v>3</v>
      </c>
      <c r="AY14" s="263"/>
      <c r="AZ14" s="263" t="s">
        <v>125</v>
      </c>
      <c r="BA14" s="263"/>
      <c r="BB14" s="263" t="s">
        <v>3</v>
      </c>
      <c r="BC14" s="263"/>
      <c r="BD14" s="263" t="s">
        <v>126</v>
      </c>
      <c r="BE14" s="263"/>
      <c r="BH14" s="282" t="n">
        <f aca="false">AW26</f>
        <v>46204</v>
      </c>
      <c r="BI14" s="263" t="n">
        <v>-0.13818</v>
      </c>
      <c r="BJ14" s="263" t="n">
        <v>0.315074</v>
      </c>
      <c r="BK14" s="263" t="n">
        <v>-0.005762</v>
      </c>
      <c r="BU14" s="284" t="n">
        <f aca="false">Monthly!E14</f>
        <v>42.2521438598633</v>
      </c>
      <c r="BV14" s="284" t="n">
        <f aca="false">Monthly!F14</f>
        <v>0.99</v>
      </c>
      <c r="BX14" s="285" t="n">
        <f aca="false">Calc!AA14</f>
        <v>46174</v>
      </c>
      <c r="BY14" s="89" t="n">
        <f aca="false">IF(AND(ISNUMBER(BU14),BU14&lt;&gt;0),IF(Monthly!$BB$12=1,Calc!AI14+BU14,IF(Monthly!$BB$12=2,Calc!AI14*BU14,IF(Monthly!$BB$12=3,BU14,Calc!AI14))),Calc!AI14)</f>
        <v>42.2521438598633</v>
      </c>
      <c r="BZ14" s="89" t="n">
        <f aca="false">IF(AND(ISNUMBER(BV14),BV14&lt;&gt;0),IF(Monthly!$BB$13=1,Calc!AJ14+BV14,IF(Monthly!$BB$13=2,Calc!AJ14*BV14,IF(Monthly!$BB$13=3,BV14,Calc!AJ14))),Calc!AJ14)</f>
        <v>0.08</v>
      </c>
      <c r="CA14" s="89" t="n">
        <f aca="false">VLOOKUP(BX14,Calc!$AA$5:$AH$72,8)</f>
        <v>0.066103108428769</v>
      </c>
      <c r="CB14" s="202" t="n">
        <v>0</v>
      </c>
      <c r="CC14" s="202" t="n">
        <v>1</v>
      </c>
      <c r="CD14" s="202" t="n">
        <f aca="false">(K14-datetoday)/365.25</f>
        <v>0.678986995208761</v>
      </c>
    </row>
    <row r="15" customFormat="false" ht="11.25" hidden="false" customHeight="false" outlineLevel="0" collapsed="false">
      <c r="C15" s="283"/>
      <c r="D15" s="270"/>
      <c r="E15" s="270"/>
      <c r="F15" s="270"/>
      <c r="H15" s="284" t="n">
        <f aca="false">Daily!E15</f>
        <v>42.2521438598633</v>
      </c>
      <c r="I15" s="284" t="n">
        <f aca="false">Daily!F15</f>
        <v>0.99</v>
      </c>
      <c r="K15" s="285" t="n">
        <f aca="false">Calc!AA15</f>
        <v>46204</v>
      </c>
      <c r="L15" s="89" t="n">
        <f aca="false">IF(AND(ISNUMBER(H15),H15&lt;&gt;0),IF(Daily!$BB$12=1,Calc!AF15+H15,IF(Daily!$BB$12=2,Calc!AF15*H15,IF(Daily!$BB$12=3,H15,Calc!AF15))),Calc!AF15)</f>
        <v>42.2521438598633</v>
      </c>
      <c r="M15" s="89" t="n">
        <f aca="false">IF(AND(ISNUMBER(I15),I15&lt;&gt;0),IF(Daily!$BB$13=1,Calc!AG15+I15,IF(Daily!$BB$13=2,Calc!AG15*I15,IF(Daily!$BB$13=3,I15,Calc!AG15))),Calc!AG15)</f>
        <v>0.08</v>
      </c>
      <c r="N15" s="89" t="n">
        <f aca="false">VLOOKUP(K15,Calc!$AA$5:$AH$72,8)</f>
        <v>0.066103108428769</v>
      </c>
      <c r="R15" s="261" t="n">
        <v>11</v>
      </c>
      <c r="S15" s="286" t="n">
        <f aca="false">'Power Curves'!D19</f>
        <v>36982</v>
      </c>
      <c r="T15" s="287" t="n">
        <f aca="false">IF(ISNUMBER(VLOOKUP(S15,Daily!$G$5:$I$36,3,FALSE())),VLOOKUP(S15,Daily!$G$5:$I$36,3),VLOOKUP(S15,$K$5:$L$72,2))</f>
        <v>25</v>
      </c>
      <c r="U15" s="89" t="n">
        <f aca="false">IF(ISNUMBER(VLOOKUP(S15,$K$5:$M$72,3)),VLOOKUP(S15,$K$5:$M$72,3),U16)</f>
        <v>0</v>
      </c>
      <c r="V15" s="89" t="n">
        <f aca="false">N15</f>
        <v>0.066103108428769</v>
      </c>
      <c r="Y15" s="263" t="str">
        <f aca="false">Daily!K4</f>
        <v>Expiration</v>
      </c>
      <c r="Z15" s="263" t="n">
        <f aca="false">Daily!L4</f>
        <v>0</v>
      </c>
      <c r="AA15" s="263" t="n">
        <f aca="false">Daily!M4</f>
        <v>0.25</v>
      </c>
      <c r="AB15" s="263" t="n">
        <f aca="false">Daily!N4</f>
        <v>0.6</v>
      </c>
      <c r="AC15" s="263" t="n">
        <f aca="false">Daily!O4</f>
        <v>0.8</v>
      </c>
      <c r="AD15" s="263" t="n">
        <f aca="false">Z15</f>
        <v>0</v>
      </c>
      <c r="AE15" s="263" t="n">
        <f aca="false">Daily!P4</f>
        <v>0.2</v>
      </c>
      <c r="AF15" s="263" t="n">
        <f aca="false">Daily!Q4</f>
        <v>0.4</v>
      </c>
      <c r="AG15" s="263" t="n">
        <f aca="false">Daily!R4</f>
        <v>0.7</v>
      </c>
      <c r="AJ15" s="282" t="n">
        <f aca="false">Y27</f>
        <v>46235</v>
      </c>
      <c r="AK15" s="263" t="n">
        <v>-0.13818</v>
      </c>
      <c r="AL15" s="263" t="n">
        <v>0.315074</v>
      </c>
      <c r="AM15" s="263" t="n">
        <v>-0.005762</v>
      </c>
      <c r="AW15" s="263" t="str">
        <f aca="false">Monthly!K4</f>
        <v>Expiration</v>
      </c>
      <c r="AX15" s="288" t="n">
        <f aca="false">Monthly!L4</f>
        <v>0</v>
      </c>
      <c r="AY15" s="288" t="n">
        <f aca="false">Monthly!M4</f>
        <v>0.25</v>
      </c>
      <c r="AZ15" s="288" t="n">
        <f aca="false">Monthly!N4</f>
        <v>0.6</v>
      </c>
      <c r="BA15" s="288" t="n">
        <f aca="false">Monthly!O4</f>
        <v>0.8</v>
      </c>
      <c r="BB15" s="288" t="n">
        <f aca="false">AX15</f>
        <v>0</v>
      </c>
      <c r="BC15" s="288" t="n">
        <f aca="false">Monthly!P4</f>
        <v>0.2</v>
      </c>
      <c r="BD15" s="288" t="n">
        <f aca="false">Monthly!Q4</f>
        <v>0.4</v>
      </c>
      <c r="BE15" s="288" t="n">
        <f aca="false">Monthly!R4</f>
        <v>0.7</v>
      </c>
      <c r="BH15" s="282" t="n">
        <f aca="false">AW27</f>
        <v>46235</v>
      </c>
      <c r="BI15" s="263" t="n">
        <v>-0.13818</v>
      </c>
      <c r="BJ15" s="263" t="n">
        <v>0.315074</v>
      </c>
      <c r="BK15" s="263" t="n">
        <v>-0.005762</v>
      </c>
      <c r="BU15" s="284" t="n">
        <f aca="false">Monthly!E15</f>
        <v>42.2521438598633</v>
      </c>
      <c r="BV15" s="284" t="n">
        <f aca="false">Monthly!F15</f>
        <v>0.99</v>
      </c>
      <c r="BX15" s="285" t="n">
        <f aca="false">Calc!AA15</f>
        <v>46204</v>
      </c>
      <c r="BY15" s="89" t="n">
        <f aca="false">IF(AND(ISNUMBER(BU15),BU15&lt;&gt;0),IF(Monthly!$BB$12=1,Calc!AI15+BU15,IF(Monthly!$BB$12=2,Calc!AI15*BU15,IF(Monthly!$BB$12=3,BU15,Calc!AI15))),Calc!AI15)</f>
        <v>42.2521438598633</v>
      </c>
      <c r="BZ15" s="89" t="n">
        <f aca="false">IF(AND(ISNUMBER(BV15),BV15&lt;&gt;0),IF(Monthly!$BB$13=1,Calc!AJ15+BV15,IF(Monthly!$BB$13=2,Calc!AJ15*BV15,IF(Monthly!$BB$13=3,BV15,Calc!AJ15))),Calc!AJ15)</f>
        <v>0.08</v>
      </c>
      <c r="CA15" s="89" t="n">
        <f aca="false">VLOOKUP(BX15,Calc!$AA$5:$AH$72,8)</f>
        <v>0.066103108428769</v>
      </c>
      <c r="CB15" s="202" t="n">
        <v>0</v>
      </c>
      <c r="CC15" s="202" t="n">
        <v>1</v>
      </c>
      <c r="CD15" s="202" t="n">
        <f aca="false">(K15-datetoday)/365.25</f>
        <v>0.761122518822724</v>
      </c>
    </row>
    <row r="16" customFormat="false" ht="11.25" hidden="false" customHeight="false" outlineLevel="0" collapsed="false">
      <c r="C16" s="283"/>
      <c r="D16" s="270"/>
      <c r="E16" s="270"/>
      <c r="F16" s="270"/>
      <c r="H16" s="284" t="n">
        <f aca="false">Daily!E16</f>
        <v>42.2521438598633</v>
      </c>
      <c r="I16" s="284" t="n">
        <f aca="false">Daily!F16</f>
        <v>0.99</v>
      </c>
      <c r="K16" s="285" t="n">
        <f aca="false">Calc!AA16</f>
        <v>46235</v>
      </c>
      <c r="L16" s="89" t="n">
        <f aca="false">IF(AND(ISNUMBER(H16),H16&lt;&gt;0),IF(Daily!$BB$12=1,Calc!AF16+H16,IF(Daily!$BB$12=2,Calc!AF16*H16,IF(Daily!$BB$12=3,H16,Calc!AF16))),Calc!AF16)</f>
        <v>42.2521438598633</v>
      </c>
      <c r="M16" s="89" t="n">
        <f aca="false">IF(AND(ISNUMBER(I16),I16&lt;&gt;0),IF(Daily!$BB$13=1,Calc!AG16+I16,IF(Daily!$BB$13=2,Calc!AG16*I16,IF(Daily!$BB$13=3,I16,Calc!AG16))),Calc!AG16)</f>
        <v>0.08</v>
      </c>
      <c r="N16" s="89" t="n">
        <f aca="false">VLOOKUP(K16,Calc!$AA$5:$AH$72,8)</f>
        <v>0.066103108428769</v>
      </c>
      <c r="R16" s="261" t="n">
        <v>12</v>
      </c>
      <c r="S16" s="286" t="n">
        <f aca="false">'Power Curves'!D20</f>
        <v>36983</v>
      </c>
      <c r="T16" s="287" t="n">
        <f aca="false">IF(ISNUMBER(VLOOKUP(S16,Daily!$G$5:$I$36,3,FALSE())),VLOOKUP(S16,Daily!$G$5:$I$36,3),VLOOKUP(S16,$K$5:$L$72,2))</f>
        <v>40.25</v>
      </c>
      <c r="U16" s="89" t="n">
        <f aca="false">IF(ISNUMBER(VLOOKUP(S16,$K$5:$M$72,3)),VLOOKUP(S16,$K$5:$M$72,3),U17)</f>
        <v>0</v>
      </c>
      <c r="V16" s="89" t="n">
        <f aca="false">N16</f>
        <v>0.066103108428769</v>
      </c>
      <c r="Y16" s="282" t="n">
        <f aca="false">Daily!K5</f>
        <v>45926</v>
      </c>
      <c r="Z16" s="289" t="n">
        <v>0</v>
      </c>
      <c r="AA16" s="290" t="n">
        <f aca="false">IF(ISNUMBER(Daily!M5),Daily!M5+$Z16,$Z16+0.05)</f>
        <v>0</v>
      </c>
      <c r="AB16" s="290" t="n">
        <f aca="false">IF(ISNUMBER(Daily!N5),Daily!N5+$Z16,$Z16+0.15)</f>
        <v>0.15</v>
      </c>
      <c r="AC16" s="290" t="n">
        <f aca="false">IF(ISNUMBER(Daily!O5),Daily!O5+$Z16,$Z16+0.15)</f>
        <v>0.35</v>
      </c>
      <c r="AD16" s="290" t="n">
        <f aca="false">Z16</f>
        <v>0</v>
      </c>
      <c r="AE16" s="290" t="n">
        <f aca="false">IF(ISNUMBER(Daily!P5),Daily!P5+$AD16,$AD16+0.05)</f>
        <v>-0.2</v>
      </c>
      <c r="AF16" s="290" t="n">
        <f aca="false">IF(ISNUMBER(Daily!Q5),Daily!Q5+$AD16,$AD16+0.1)</f>
        <v>-0.3</v>
      </c>
      <c r="AG16" s="290" t="n">
        <f aca="false">IF(ISNUMBER(Daily!R5),Daily!R5+$AD16,$AD16+0.15)</f>
        <v>0.15</v>
      </c>
      <c r="AJ16" s="282" t="n">
        <f aca="false">Y28</f>
        <v>46266</v>
      </c>
      <c r="AK16" s="263" t="n">
        <v>-0.13818</v>
      </c>
      <c r="AL16" s="263" t="n">
        <v>0.315074</v>
      </c>
      <c r="AM16" s="263" t="n">
        <v>-0.005762</v>
      </c>
      <c r="AW16" s="282" t="n">
        <f aca="false">Monthly!K5</f>
        <v>45926</v>
      </c>
      <c r="AX16" s="290" t="n">
        <v>0</v>
      </c>
      <c r="AY16" s="290" t="n">
        <f aca="false">IF(ISNUMBER(Monthly!M5),Monthly!M5+$AX16,$AX16+0.05)</f>
        <v>0</v>
      </c>
      <c r="AZ16" s="290" t="n">
        <f aca="false">IF(ISNUMBER(Monthly!N5),Override!N5+$AX16,$AX16+0.15)</f>
        <v>0.15</v>
      </c>
      <c r="BA16" s="290" t="n">
        <f aca="false">IF(ISNUMBER(Monthly!O5),Monthly!O5+$AX16,$AX16+0.15)</f>
        <v>0.35</v>
      </c>
      <c r="BB16" s="290" t="n">
        <f aca="false">AX16</f>
        <v>0</v>
      </c>
      <c r="BC16" s="290" t="n">
        <f aca="false">IF(ISNUMBER(Monthly!P5),Monthly!P5+$BB16,$BB16+0.05)</f>
        <v>-0.2</v>
      </c>
      <c r="BD16" s="290" t="n">
        <f aca="false">IF(ISNUMBER(Monthly!Q5),Monthly!Q5+$BB16,$BB16+0.1)</f>
        <v>-0.3</v>
      </c>
      <c r="BE16" s="290" t="n">
        <f aca="false">IF(ISNUMBER(Monthly!R5),Monthly!R5+$BB16,$BB16+0.15)</f>
        <v>0.15</v>
      </c>
      <c r="BH16" s="282" t="n">
        <f aca="false">AW28</f>
        <v>46266</v>
      </c>
      <c r="BI16" s="263" t="n">
        <v>-0.13818</v>
      </c>
      <c r="BJ16" s="263" t="n">
        <v>0.315074</v>
      </c>
      <c r="BK16" s="263" t="n">
        <v>-0.005762</v>
      </c>
      <c r="BU16" s="284" t="n">
        <f aca="false">Monthly!E16</f>
        <v>42.2521438598633</v>
      </c>
      <c r="BV16" s="284" t="n">
        <f aca="false">Monthly!F16</f>
        <v>0.99</v>
      </c>
      <c r="BX16" s="285" t="n">
        <f aca="false">Calc!AA16</f>
        <v>46235</v>
      </c>
      <c r="BY16" s="89" t="n">
        <f aca="false">IF(AND(ISNUMBER(BU16),BU16&lt;&gt;0),IF(Monthly!$BB$12=1,Calc!AI16+BU16,IF(Monthly!$BB$12=2,Calc!AI16*BU16,IF(Monthly!$BB$12=3,BU16,Calc!AI16))),Calc!AI16)</f>
        <v>42.2521438598633</v>
      </c>
      <c r="BZ16" s="89" t="n">
        <f aca="false">IF(AND(ISNUMBER(BV16),BV16&lt;&gt;0),IF(Monthly!$BB$13=1,Calc!AJ16+BV16,IF(Monthly!$BB$13=2,Calc!AJ16*BV16,IF(Monthly!$BB$13=3,BV16,Calc!AJ16))),Calc!AJ16)</f>
        <v>0.08</v>
      </c>
      <c r="CA16" s="89" t="n">
        <f aca="false">VLOOKUP(BX16,Calc!$AA$5:$AH$72,8)</f>
        <v>0.066103108428769</v>
      </c>
      <c r="CB16" s="202" t="n">
        <v>0</v>
      </c>
      <c r="CC16" s="202" t="n">
        <v>1</v>
      </c>
      <c r="CD16" s="202" t="n">
        <f aca="false">(K16-datetoday)/365.25</f>
        <v>0.845995893223819</v>
      </c>
    </row>
    <row r="17" customFormat="false" ht="11.25" hidden="false" customHeight="false" outlineLevel="0" collapsed="false">
      <c r="C17" s="283"/>
      <c r="D17" s="270"/>
      <c r="E17" s="270"/>
      <c r="F17" s="270"/>
      <c r="H17" s="284" t="n">
        <f aca="false">Daily!E17</f>
        <v>42.2521438598633</v>
      </c>
      <c r="I17" s="284" t="n">
        <f aca="false">Daily!F17</f>
        <v>0.99</v>
      </c>
      <c r="K17" s="285" t="n">
        <f aca="false">Calc!AA17</f>
        <v>46266</v>
      </c>
      <c r="L17" s="89" t="n">
        <f aca="false">IF(AND(ISNUMBER(H17),H17&lt;&gt;0),IF(Daily!$BB$12=1,Calc!AF17+H17,IF(Daily!$BB$12=2,Calc!AF17*H17,IF(Daily!$BB$12=3,H17,Calc!AF17))),Calc!AF17)</f>
        <v>42.2521438598633</v>
      </c>
      <c r="M17" s="89" t="n">
        <f aca="false">IF(AND(ISNUMBER(I17),I17&lt;&gt;0),IF(Daily!$BB$13=1,Calc!AG17+I17,IF(Daily!$BB$13=2,Calc!AG17*I17,IF(Daily!$BB$13=3,I17,Calc!AG17))),Calc!AG17)</f>
        <v>0.08</v>
      </c>
      <c r="N17" s="89" t="n">
        <f aca="false">VLOOKUP(K17,Calc!$AA$5:$AH$72,8)</f>
        <v>0.066103108428769</v>
      </c>
      <c r="R17" s="261" t="n">
        <v>13</v>
      </c>
      <c r="S17" s="286" t="n">
        <f aca="false">'Power Curves'!D21</f>
        <v>36984</v>
      </c>
      <c r="T17" s="287" t="n">
        <f aca="false">IF(ISNUMBER(VLOOKUP(S17,Daily!$G$5:$I$36,3,FALSE())),VLOOKUP(S17,Daily!$G$5:$I$36,3),VLOOKUP(S17,$K$5:$L$72,2))</f>
        <v>40.25</v>
      </c>
      <c r="U17" s="89" t="n">
        <f aca="false">IF(ISNUMBER(VLOOKUP(S17,$K$5:$M$72,3)),VLOOKUP(S17,$K$5:$M$72,3),U18)</f>
        <v>0</v>
      </c>
      <c r="V17" s="89" t="n">
        <f aca="false">N17</f>
        <v>0.066103108428769</v>
      </c>
      <c r="Y17" s="282" t="n">
        <f aca="false">Daily!K6</f>
        <v>45931</v>
      </c>
      <c r="Z17" s="289" t="n">
        <v>0</v>
      </c>
      <c r="AA17" s="290" t="n">
        <f aca="false">IF(ISNUMBER(Daily!M6),Daily!M6+$Z17,$Z17+0.05)</f>
        <v>0.05</v>
      </c>
      <c r="AB17" s="290" t="n">
        <f aca="false">IF(ISNUMBER(Daily!N6),Daily!N6+$Z17,$Z17+0.15)</f>
        <v>0</v>
      </c>
      <c r="AC17" s="290" t="n">
        <f aca="false">IF(ISNUMBER(Daily!O6),Daily!O6+$Z17,$Z17+0.15)</f>
        <v>0.15</v>
      </c>
      <c r="AD17" s="290" t="n">
        <f aca="false">Z17</f>
        <v>0</v>
      </c>
      <c r="AE17" s="290" t="n">
        <f aca="false">IF(ISNUMBER(Daily!P6),Daily!P6+$AD17,$AD17+0.05)</f>
        <v>-0.05</v>
      </c>
      <c r="AF17" s="290" t="n">
        <f aca="false">IF(ISNUMBER(Daily!Q6),Daily!Q6+$AD17,$AD17+0.1)</f>
        <v>-0.1</v>
      </c>
      <c r="AG17" s="290" t="n">
        <f aca="false">IF(ISNUMBER(Daily!R6),Daily!R6+$AD17,$AD17+0.15)</f>
        <v>0.15</v>
      </c>
      <c r="AJ17" s="282" t="n">
        <f aca="false">Y29</f>
        <v>46296</v>
      </c>
      <c r="AK17" s="263" t="n">
        <v>-0.13818</v>
      </c>
      <c r="AL17" s="263" t="n">
        <v>0.315074</v>
      </c>
      <c r="AM17" s="263" t="n">
        <v>-0.005762</v>
      </c>
      <c r="AW17" s="282" t="n">
        <f aca="false">Monthly!K6</f>
        <v>45931</v>
      </c>
      <c r="AX17" s="290" t="n">
        <v>0</v>
      </c>
      <c r="AY17" s="290" t="n">
        <f aca="false">IF(ISNUMBER(Monthly!M6),Monthly!M6+$AX17,$AX17+0.05)</f>
        <v>0.05</v>
      </c>
      <c r="AZ17" s="290" t="n">
        <f aca="false">IF(ISNUMBER(Monthly!N6),Override!N6+$AX17,$AX17+0.15)</f>
        <v>0.066103108428769</v>
      </c>
      <c r="BA17" s="290" t="n">
        <f aca="false">IF(ISNUMBER(Monthly!O6),Monthly!O6+$AX17,$AX17+0.15)</f>
        <v>0.15</v>
      </c>
      <c r="BB17" s="290" t="n">
        <f aca="false">AX17</f>
        <v>0</v>
      </c>
      <c r="BC17" s="290" t="n">
        <f aca="false">IF(ISNUMBER(Monthly!P6),Monthly!P6+$BB17,$BB17+0.05)</f>
        <v>-0.05</v>
      </c>
      <c r="BD17" s="290" t="n">
        <f aca="false">IF(ISNUMBER(Monthly!Q6),Monthly!Q6+$BB17,$BB17+0.1)</f>
        <v>-0.1</v>
      </c>
      <c r="BE17" s="290" t="n">
        <f aca="false">IF(ISNUMBER(Monthly!R6),Monthly!R6+$BB17,$BB17+0.15)</f>
        <v>0.15</v>
      </c>
      <c r="BH17" s="282" t="n">
        <f aca="false">AW29</f>
        <v>46296</v>
      </c>
      <c r="BI17" s="263" t="n">
        <v>-0.13818</v>
      </c>
      <c r="BJ17" s="263" t="n">
        <v>0.315074</v>
      </c>
      <c r="BK17" s="263" t="n">
        <v>-0.005762</v>
      </c>
      <c r="BU17" s="284" t="n">
        <f aca="false">Monthly!E17</f>
        <v>42.2521438598633</v>
      </c>
      <c r="BV17" s="284" t="n">
        <f aca="false">Monthly!F17</f>
        <v>0.99</v>
      </c>
      <c r="BX17" s="285" t="n">
        <f aca="false">Calc!AA17</f>
        <v>46266</v>
      </c>
      <c r="BY17" s="89" t="n">
        <f aca="false">IF(AND(ISNUMBER(BU17),BU17&lt;&gt;0),IF(Monthly!$BB$12=1,Calc!AI17+BU17,IF(Monthly!$BB$12=2,Calc!AI17*BU17,IF(Monthly!$BB$12=3,BU17,Calc!AI17))),Calc!AI17)</f>
        <v>42.2521438598633</v>
      </c>
      <c r="BZ17" s="89" t="n">
        <f aca="false">IF(AND(ISNUMBER(BV17),BV17&lt;&gt;0),IF(Monthly!$BB$13=1,Calc!AJ17+BV17,IF(Monthly!$BB$13=2,Calc!AJ17*BV17,IF(Monthly!$BB$13=3,BV17,Calc!AJ17))),Calc!AJ17)</f>
        <v>0.08</v>
      </c>
      <c r="CA17" s="89" t="n">
        <f aca="false">VLOOKUP(BX17,Calc!$AA$5:$AH$72,8)</f>
        <v>0.066103108428769</v>
      </c>
      <c r="CB17" s="202" t="n">
        <v>0</v>
      </c>
      <c r="CC17" s="202" t="n">
        <v>1</v>
      </c>
      <c r="CD17" s="202" t="n">
        <f aca="false">(K17-datetoday)/365.25</f>
        <v>0.930869267624914</v>
      </c>
    </row>
    <row r="18" customFormat="false" ht="11.25" hidden="false" customHeight="false" outlineLevel="0" collapsed="false">
      <c r="C18" s="283"/>
      <c r="D18" s="270"/>
      <c r="E18" s="270"/>
      <c r="F18" s="270"/>
      <c r="H18" s="284" t="n">
        <f aca="false">Daily!E18</f>
        <v>42.2521438598633</v>
      </c>
      <c r="I18" s="284" t="n">
        <f aca="false">Daily!F18</f>
        <v>0.99</v>
      </c>
      <c r="K18" s="285" t="n">
        <f aca="false">Calc!AA18</f>
        <v>46296</v>
      </c>
      <c r="L18" s="89" t="n">
        <f aca="false">IF(AND(ISNUMBER(H18),H18&lt;&gt;0),IF(Daily!$BB$12=1,Calc!AF18+H18,IF(Daily!$BB$12=2,Calc!AF18*H18,IF(Daily!$BB$12=3,H18,Calc!AF18))),Calc!AF18)</f>
        <v>42.2521438598633</v>
      </c>
      <c r="M18" s="89" t="n">
        <f aca="false">IF(AND(ISNUMBER(I18),I18&lt;&gt;0),IF(Daily!$BB$13=1,Calc!AG18+I18,IF(Daily!$BB$13=2,Calc!AG18*I18,IF(Daily!$BB$13=3,I18,Calc!AG18))),Calc!AG18)</f>
        <v>0.08</v>
      </c>
      <c r="N18" s="89" t="n">
        <f aca="false">VLOOKUP(K18,Calc!$AA$5:$AH$72,8)</f>
        <v>0.066103108428769</v>
      </c>
      <c r="R18" s="261" t="n">
        <v>14</v>
      </c>
      <c r="S18" s="286" t="n">
        <f aca="false">'Power Curves'!D22</f>
        <v>36985</v>
      </c>
      <c r="T18" s="287" t="n">
        <f aca="false">IF(ISNUMBER(VLOOKUP(S18,Daily!$G$5:$I$36,3,FALSE())),VLOOKUP(S18,Daily!$G$5:$I$36,3),VLOOKUP(S18,$K$5:$L$72,2))</f>
        <v>40.25</v>
      </c>
      <c r="U18" s="89" t="n">
        <f aca="false">IF(ISNUMBER(VLOOKUP(S18,$K$5:$M$72,3)),VLOOKUP(S18,$K$5:$M$72,3),U19)</f>
        <v>0</v>
      </c>
      <c r="V18" s="89" t="n">
        <f aca="false">N18</f>
        <v>0.066103108428769</v>
      </c>
      <c r="Y18" s="282" t="n">
        <f aca="false">Daily!K7</f>
        <v>45962</v>
      </c>
      <c r="Z18" s="289" t="n">
        <v>0</v>
      </c>
      <c r="AA18" s="290" t="n">
        <f aca="false">IF(ISNUMBER(Daily!M7),Daily!M7+$Z18,$Z18+0.05)</f>
        <v>0.35</v>
      </c>
      <c r="AB18" s="290" t="n">
        <f aca="false">IF(ISNUMBER(Daily!N7),Daily!N7+$Z18,$Z18+0.15)</f>
        <v>0.25</v>
      </c>
      <c r="AC18" s="290" t="n">
        <f aca="false">IF(ISNUMBER(Daily!O7),Daily!O7+$Z18,$Z18+0.15)</f>
        <v>0.4</v>
      </c>
      <c r="AD18" s="290" t="n">
        <f aca="false">Z18</f>
        <v>0</v>
      </c>
      <c r="AE18" s="290" t="n">
        <f aca="false">IF(ISNUMBER(Daily!P7),Daily!P7+$AD18,$AD18+0.05)</f>
        <v>0</v>
      </c>
      <c r="AF18" s="290" t="n">
        <f aca="false">IF(ISNUMBER(Daily!Q7),Daily!Q7+$AD18,$AD18+0.1)</f>
        <v>0.15</v>
      </c>
      <c r="AG18" s="290" t="n">
        <f aca="false">IF(ISNUMBER(Daily!R7),Daily!R7+$AD18,$AD18+0.15)</f>
        <v>0.15</v>
      </c>
      <c r="AJ18" s="282" t="n">
        <f aca="false">Y30</f>
        <v>46327</v>
      </c>
      <c r="AK18" s="263" t="n">
        <v>-0.13818</v>
      </c>
      <c r="AL18" s="263" t="n">
        <v>0.315074</v>
      </c>
      <c r="AM18" s="263" t="n">
        <v>-0.005762</v>
      </c>
      <c r="AW18" s="282" t="n">
        <f aca="false">Monthly!K7</f>
        <v>45962</v>
      </c>
      <c r="AX18" s="290" t="n">
        <v>0</v>
      </c>
      <c r="AY18" s="290" t="n">
        <f aca="false">IF(ISNUMBER(Monthly!M7),Monthly!M7+$AX18,$AX18+0.05)</f>
        <v>0.1</v>
      </c>
      <c r="AZ18" s="290" t="n">
        <f aca="false">IF(ISNUMBER(Monthly!N7),Override!N7+$AX18,$AX18+0.15)</f>
        <v>0.066103108428769</v>
      </c>
      <c r="BA18" s="290" t="n">
        <f aca="false">IF(ISNUMBER(Monthly!O7),Monthly!O7+$AX18,$AX18+0.15)</f>
        <v>0.3</v>
      </c>
      <c r="BB18" s="290" t="n">
        <f aca="false">AX18</f>
        <v>0</v>
      </c>
      <c r="BC18" s="290" t="n">
        <f aca="false">IF(ISNUMBER(Monthly!P7),Monthly!P7+$BB18,$BB18+0.05)</f>
        <v>0</v>
      </c>
      <c r="BD18" s="290" t="n">
        <f aca="false">IF(ISNUMBER(Monthly!Q7),Monthly!Q7+$BB18,$BB18+0.1)</f>
        <v>0.15</v>
      </c>
      <c r="BE18" s="290" t="n">
        <f aca="false">IF(ISNUMBER(Monthly!R7),Monthly!R7+$BB18,$BB18+0.15)</f>
        <v>0.15</v>
      </c>
      <c r="BH18" s="282" t="n">
        <f aca="false">AW30</f>
        <v>46327</v>
      </c>
      <c r="BI18" s="263" t="n">
        <v>-0.13818</v>
      </c>
      <c r="BJ18" s="263" t="n">
        <v>0.315074</v>
      </c>
      <c r="BK18" s="263" t="n">
        <v>-0.005762</v>
      </c>
      <c r="BU18" s="284" t="n">
        <f aca="false">Monthly!E18</f>
        <v>42.2521438598633</v>
      </c>
      <c r="BV18" s="284" t="n">
        <f aca="false">Monthly!F18</f>
        <v>0.99</v>
      </c>
      <c r="BX18" s="285" t="n">
        <f aca="false">Calc!AA18</f>
        <v>46296</v>
      </c>
      <c r="BY18" s="89" t="n">
        <f aca="false">IF(AND(ISNUMBER(BU18),BU18&lt;&gt;0),IF(Monthly!$BB$12=1,Calc!AI18+BU18,IF(Monthly!$BB$12=2,Calc!AI18*BU18,IF(Monthly!$BB$12=3,BU18,Calc!AI18))),Calc!AI18)</f>
        <v>42.2521438598633</v>
      </c>
      <c r="BZ18" s="89" t="n">
        <f aca="false">IF(AND(ISNUMBER(BV18),BV18&lt;&gt;0),IF(Monthly!$BB$13=1,Calc!AJ18+BV18,IF(Monthly!$BB$13=2,Calc!AJ18*BV18,IF(Monthly!$BB$13=3,BV18,Calc!AJ18))),Calc!AJ18)</f>
        <v>0.08</v>
      </c>
      <c r="CA18" s="89" t="n">
        <f aca="false">VLOOKUP(BX18,Calc!$AA$5:$AH$72,8)</f>
        <v>0.066103108428769</v>
      </c>
      <c r="CB18" s="202" t="n">
        <v>0</v>
      </c>
      <c r="CC18" s="202" t="n">
        <v>1</v>
      </c>
      <c r="CD18" s="202" t="n">
        <f aca="false">(K18-datetoday)/365.25</f>
        <v>1.01300479123888</v>
      </c>
    </row>
    <row r="19" customFormat="false" ht="11.25" hidden="false" customHeight="false" outlineLevel="0" collapsed="false">
      <c r="C19" s="283"/>
      <c r="D19" s="270"/>
      <c r="E19" s="270"/>
      <c r="F19" s="270"/>
      <c r="H19" s="284" t="n">
        <f aca="false">Daily!E19</f>
        <v>42.2521438598633</v>
      </c>
      <c r="I19" s="284" t="n">
        <f aca="false">Daily!F19</f>
        <v>0.99</v>
      </c>
      <c r="K19" s="285" t="n">
        <f aca="false">Calc!AA19</f>
        <v>46327</v>
      </c>
      <c r="L19" s="89" t="n">
        <f aca="false">IF(AND(ISNUMBER(H19),H19&lt;&gt;0),IF(Daily!$BB$12=1,Calc!AF19+H19,IF(Daily!$BB$12=2,Calc!AF19*H19,IF(Daily!$BB$12=3,H19,Calc!AF19))),Calc!AF19)</f>
        <v>42.2521438598633</v>
      </c>
      <c r="M19" s="89" t="n">
        <f aca="false">IF(AND(ISNUMBER(I19),I19&lt;&gt;0),IF(Daily!$BB$13=1,Calc!AG19+I19,IF(Daily!$BB$13=2,Calc!AG19*I19,IF(Daily!$BB$13=3,I19,Calc!AG19))),Calc!AG19)</f>
        <v>0.08</v>
      </c>
      <c r="N19" s="89" t="n">
        <f aca="false">VLOOKUP(K19,Calc!$AA$5:$AH$72,8)</f>
        <v>0.066103108428769</v>
      </c>
      <c r="R19" s="261" t="n">
        <v>15</v>
      </c>
      <c r="S19" s="286" t="n">
        <f aca="false">'Power Curves'!D23</f>
        <v>36986</v>
      </c>
      <c r="T19" s="287" t="n">
        <f aca="false">IF(ISNUMBER(VLOOKUP(S19,Daily!$G$5:$I$36,3,FALSE())),VLOOKUP(S19,Daily!$G$5:$I$36,3),VLOOKUP(S19,$K$5:$L$72,2))</f>
        <v>40.25</v>
      </c>
      <c r="U19" s="89" t="n">
        <f aca="false">IF(ISNUMBER(VLOOKUP(S19,$K$5:$M$72,3)),VLOOKUP(S19,$K$5:$M$72,3),U20)</f>
        <v>0</v>
      </c>
      <c r="V19" s="89" t="n">
        <f aca="false">N19</f>
        <v>0.066103108428769</v>
      </c>
      <c r="Y19" s="282" t="n">
        <f aca="false">Daily!K8</f>
        <v>45992</v>
      </c>
      <c r="Z19" s="289" t="n">
        <v>0</v>
      </c>
      <c r="AA19" s="290" t="n">
        <f aca="false">IF(ISNUMBER(Daily!M8),Daily!M8+$Z19,$Z19+0.05)</f>
        <v>0.05</v>
      </c>
      <c r="AB19" s="290" t="n">
        <f aca="false">IF(ISNUMBER(Daily!N8),Daily!N8+$Z19,$Z19+0.15)</f>
        <v>0.7</v>
      </c>
      <c r="AC19" s="290" t="n">
        <f aca="false">IF(ISNUMBER(Daily!O8),Daily!O8+$Z19,$Z19+0.15)</f>
        <v>0.15</v>
      </c>
      <c r="AD19" s="290" t="n">
        <f aca="false">Z19</f>
        <v>0</v>
      </c>
      <c r="AE19" s="290" t="n">
        <f aca="false">IF(ISNUMBER(Daily!P8),Daily!P8+$AD19,$AD19+0.05)</f>
        <v>0.5</v>
      </c>
      <c r="AF19" s="290" t="n">
        <f aca="false">IF(ISNUMBER(Daily!Q8),Daily!Q8+$AD19,$AD19+0.1)</f>
        <v>0.4</v>
      </c>
      <c r="AG19" s="290" t="n">
        <f aca="false">IF(ISNUMBER(Daily!R8),Daily!R8+$AD19,$AD19+0.15)</f>
        <v>0.15</v>
      </c>
      <c r="AJ19" s="282" t="n">
        <f aca="false">Y31</f>
        <v>46357</v>
      </c>
      <c r="AK19" s="263" t="n">
        <v>-0.13818</v>
      </c>
      <c r="AL19" s="263" t="n">
        <v>0.315074</v>
      </c>
      <c r="AM19" s="263" t="n">
        <v>-0.005762</v>
      </c>
      <c r="AW19" s="282" t="n">
        <f aca="false">Monthly!K8</f>
        <v>45992</v>
      </c>
      <c r="AX19" s="290" t="n">
        <v>0</v>
      </c>
      <c r="AY19" s="290" t="n">
        <f aca="false">IF(ISNUMBER(Monthly!M8),Monthly!M8+$AX19,$AX19+0.05)</f>
        <v>0.05</v>
      </c>
      <c r="AZ19" s="290" t="n">
        <f aca="false">IF(ISNUMBER(Monthly!N8),Override!N8+$AX19,$AX19+0.15)</f>
        <v>0.066103108428769</v>
      </c>
      <c r="BA19" s="290" t="n">
        <f aca="false">IF(ISNUMBER(Monthly!O8),Monthly!O8+$AX19,$AX19+0.15)</f>
        <v>0.15</v>
      </c>
      <c r="BB19" s="290" t="n">
        <f aca="false">AX19</f>
        <v>0</v>
      </c>
      <c r="BC19" s="290" t="n">
        <f aca="false">IF(ISNUMBER(Monthly!P8),Monthly!P8+$BB19,$BB19+0.05)</f>
        <v>0.5</v>
      </c>
      <c r="BD19" s="290" t="n">
        <f aca="false">IF(ISNUMBER(Monthly!Q8),Monthly!Q8+$BB19,$BB19+0.1)</f>
        <v>0.4</v>
      </c>
      <c r="BE19" s="290" t="n">
        <f aca="false">IF(ISNUMBER(Monthly!R8),Monthly!R8+$BB19,$BB19+0.15)</f>
        <v>0.15</v>
      </c>
      <c r="BH19" s="282" t="n">
        <f aca="false">AW31</f>
        <v>46357</v>
      </c>
      <c r="BI19" s="263" t="n">
        <v>-0.13818</v>
      </c>
      <c r="BJ19" s="263" t="n">
        <v>0.315074</v>
      </c>
      <c r="BK19" s="263" t="n">
        <v>-0.005762</v>
      </c>
      <c r="BU19" s="284" t="n">
        <f aca="false">Monthly!E19</f>
        <v>42.2521438598633</v>
      </c>
      <c r="BV19" s="284" t="n">
        <f aca="false">Monthly!F19</f>
        <v>0.99</v>
      </c>
      <c r="BX19" s="285" t="n">
        <f aca="false">Calc!AA19</f>
        <v>46327</v>
      </c>
      <c r="BY19" s="89" t="n">
        <f aca="false">IF(AND(ISNUMBER(BU19),BU19&lt;&gt;0),IF(Monthly!$BB$12=1,Calc!AI19+BU19,IF(Monthly!$BB$12=2,Calc!AI19*BU19,IF(Monthly!$BB$12=3,BU19,Calc!AI19))),Calc!AI19)</f>
        <v>42.2521438598633</v>
      </c>
      <c r="BZ19" s="89" t="n">
        <f aca="false">IF(AND(ISNUMBER(BV19),BV19&lt;&gt;0),IF(Monthly!$BB$13=1,Calc!AJ19+BV19,IF(Monthly!$BB$13=2,Calc!AJ19*BV19,IF(Monthly!$BB$13=3,BV19,Calc!AJ19))),Calc!AJ19)</f>
        <v>0.08</v>
      </c>
      <c r="CA19" s="89" t="n">
        <f aca="false">VLOOKUP(BX19,Calc!$AA$5:$AH$72,8)</f>
        <v>0.066103108428769</v>
      </c>
      <c r="CB19" s="202" t="n">
        <v>0</v>
      </c>
      <c r="CC19" s="202" t="n">
        <v>1</v>
      </c>
      <c r="CD19" s="202" t="n">
        <f aca="false">(K19-datetoday)/365.25</f>
        <v>1.09787816563997</v>
      </c>
    </row>
    <row r="20" customFormat="false" ht="11.25" hidden="false" customHeight="false" outlineLevel="0" collapsed="false">
      <c r="C20" s="283"/>
      <c r="D20" s="270"/>
      <c r="E20" s="270"/>
      <c r="F20" s="270"/>
      <c r="H20" s="284" t="n">
        <f aca="false">Daily!E20</f>
        <v>42.2521438598633</v>
      </c>
      <c r="I20" s="284" t="n">
        <f aca="false">Daily!F20</f>
        <v>0.99</v>
      </c>
      <c r="K20" s="285" t="n">
        <f aca="false">Calc!AA20</f>
        <v>46357</v>
      </c>
      <c r="L20" s="89" t="n">
        <f aca="false">IF(AND(ISNUMBER(H20),H20&lt;&gt;0),IF(Daily!$BB$12=1,Calc!AF20+H20,IF(Daily!$BB$12=2,Calc!AF20*H20,IF(Daily!$BB$12=3,H20,Calc!AF20))),Calc!AF20)</f>
        <v>42.2521438598633</v>
      </c>
      <c r="M20" s="89" t="n">
        <f aca="false">IF(AND(ISNUMBER(I20),I20&lt;&gt;0),IF(Daily!$BB$13=1,Calc!AG20+I20,IF(Daily!$BB$13=2,Calc!AG20*I20,IF(Daily!$BB$13=3,I20,Calc!AG20))),Calc!AG20)</f>
        <v>0.08</v>
      </c>
      <c r="N20" s="89" t="n">
        <f aca="false">VLOOKUP(K20,Calc!$AA$5:$AH$72,8)</f>
        <v>0.066103108428769</v>
      </c>
      <c r="R20" s="261" t="n">
        <v>16</v>
      </c>
      <c r="S20" s="286" t="n">
        <f aca="false">'Power Curves'!D24</f>
        <v>36987</v>
      </c>
      <c r="T20" s="287" t="n">
        <f aca="false">IF(ISNUMBER(VLOOKUP(S20,Daily!$G$5:$I$36,3,FALSE())),VLOOKUP(S20,Daily!$G$5:$I$36,3),VLOOKUP(S20,$K$5:$L$72,2))</f>
        <v>40.25</v>
      </c>
      <c r="U20" s="89" t="n">
        <f aca="false">IF(ISNUMBER(VLOOKUP(S20,$K$5:$M$72,3)),VLOOKUP(S20,$K$5:$M$72,3),U21)</f>
        <v>0</v>
      </c>
      <c r="V20" s="89" t="n">
        <f aca="false">N20</f>
        <v>0.066103108428769</v>
      </c>
      <c r="Y20" s="282" t="n">
        <f aca="false">Daily!K9</f>
        <v>46023</v>
      </c>
      <c r="Z20" s="289" t="n">
        <v>0</v>
      </c>
      <c r="AA20" s="290" t="n">
        <f aca="false">IF(ISNUMBER(Daily!M9),Daily!M9+$Z20,$Z20+0.05)</f>
        <v>0.05</v>
      </c>
      <c r="AB20" s="290" t="n">
        <f aca="false">IF(ISNUMBER(Daily!N9),Daily!N9+$Z20,$Z20+0.15)</f>
        <v>0.15</v>
      </c>
      <c r="AC20" s="290" t="n">
        <f aca="false">IF(ISNUMBER(Daily!O9),Daily!O9+$Z20,$Z20+0.15)</f>
        <v>0.15</v>
      </c>
      <c r="AD20" s="290" t="n">
        <f aca="false">Z20</f>
        <v>0</v>
      </c>
      <c r="AE20" s="290" t="n">
        <f aca="false">IF(ISNUMBER(Daily!P9),Daily!P9+$AD20,$AD20+0.05)</f>
        <v>0.05</v>
      </c>
      <c r="AF20" s="290" t="n">
        <f aca="false">IF(ISNUMBER(Daily!Q9),Daily!Q9+$AD20,$AD20+0.1)</f>
        <v>0.1</v>
      </c>
      <c r="AG20" s="290" t="n">
        <f aca="false">IF(ISNUMBER(Daily!R9),Daily!R9+$AD20,$AD20+0.15)</f>
        <v>0.15</v>
      </c>
      <c r="AJ20" s="282" t="n">
        <f aca="false">Y32</f>
        <v>46388</v>
      </c>
      <c r="AK20" s="263" t="n">
        <v>-0.13818</v>
      </c>
      <c r="AL20" s="263" t="n">
        <v>0.315074</v>
      </c>
      <c r="AM20" s="263" t="n">
        <v>-0.005762</v>
      </c>
      <c r="AW20" s="282" t="n">
        <f aca="false">Monthly!K9</f>
        <v>46023</v>
      </c>
      <c r="AX20" s="290" t="n">
        <v>0</v>
      </c>
      <c r="AY20" s="290" t="n">
        <f aca="false">IF(ISNUMBER(Monthly!M9),Monthly!M9+$AX20,$AX20+0.05)</f>
        <v>0.05</v>
      </c>
      <c r="AZ20" s="290" t="n">
        <f aca="false">IF(ISNUMBER(Monthly!N9),Override!N9+$AX20,$AX20+0.15)</f>
        <v>0.15</v>
      </c>
      <c r="BA20" s="290" t="n">
        <f aca="false">IF(ISNUMBER(Monthly!O9),Monthly!O9+$AX20,$AX20+0.15)</f>
        <v>0.15</v>
      </c>
      <c r="BB20" s="290" t="n">
        <f aca="false">AX20</f>
        <v>0</v>
      </c>
      <c r="BC20" s="290" t="n">
        <f aca="false">IF(ISNUMBER(Monthly!P9),Monthly!P9+$BB20,$BB20+0.05)</f>
        <v>0.05</v>
      </c>
      <c r="BD20" s="290" t="n">
        <f aca="false">IF(ISNUMBER(Monthly!Q9),Monthly!Q9+$BB20,$BB20+0.1)</f>
        <v>0.1</v>
      </c>
      <c r="BE20" s="290" t="n">
        <f aca="false">IF(ISNUMBER(Monthly!R9),Monthly!R9+$BB20,$BB20+0.15)</f>
        <v>0.15</v>
      </c>
      <c r="BH20" s="282" t="n">
        <f aca="false">AW32</f>
        <v>46388</v>
      </c>
      <c r="BI20" s="263" t="n">
        <v>-0.13818</v>
      </c>
      <c r="BJ20" s="263" t="n">
        <v>0.315074</v>
      </c>
      <c r="BK20" s="263" t="n">
        <v>-0.005762</v>
      </c>
      <c r="BU20" s="284" t="n">
        <f aca="false">Monthly!E20</f>
        <v>42.2521438598633</v>
      </c>
      <c r="BV20" s="284" t="n">
        <f aca="false">Monthly!F20</f>
        <v>0.99</v>
      </c>
      <c r="BX20" s="285" t="n">
        <f aca="false">Calc!AA20</f>
        <v>46357</v>
      </c>
      <c r="BY20" s="89" t="n">
        <f aca="false">IF(AND(ISNUMBER(BU20),BU20&lt;&gt;0),IF(Monthly!$BB$12=1,Calc!AI20+BU20,IF(Monthly!$BB$12=2,Calc!AI20*BU20,IF(Monthly!$BB$12=3,BU20,Calc!AI20))),Calc!AI20)</f>
        <v>42.2521438598633</v>
      </c>
      <c r="BZ20" s="89" t="n">
        <f aca="false">IF(AND(ISNUMBER(BV20),BV20&lt;&gt;0),IF(Monthly!$BB$13=1,Calc!AJ20+BV20,IF(Monthly!$BB$13=2,Calc!AJ20*BV20,IF(Monthly!$BB$13=3,BV20,Calc!AJ20))),Calc!AJ20)</f>
        <v>0.08</v>
      </c>
      <c r="CA20" s="89" t="n">
        <f aca="false">VLOOKUP(BX20,Calc!$AA$5:$AH$72,8)</f>
        <v>0.066103108428769</v>
      </c>
      <c r="CB20" s="202" t="n">
        <v>0</v>
      </c>
      <c r="CC20" s="202" t="n">
        <v>1</v>
      </c>
      <c r="CD20" s="202" t="n">
        <f aca="false">(K20-datetoday)/365.25</f>
        <v>1.18001368925394</v>
      </c>
    </row>
    <row r="21" customFormat="false" ht="11.25" hidden="false" customHeight="false" outlineLevel="0" collapsed="false">
      <c r="C21" s="283"/>
      <c r="D21" s="270"/>
      <c r="E21" s="270"/>
      <c r="F21" s="270"/>
      <c r="H21" s="284" t="n">
        <f aca="false">Daily!E21</f>
        <v>42.2521438598633</v>
      </c>
      <c r="I21" s="284" t="n">
        <f aca="false">Daily!F21</f>
        <v>0.99</v>
      </c>
      <c r="K21" s="285" t="n">
        <f aca="false">Calc!AA21</f>
        <v>46388</v>
      </c>
      <c r="L21" s="89" t="n">
        <f aca="false">IF(AND(ISNUMBER(H21),H21&lt;&gt;0),IF(Daily!$BB$12=1,Calc!AF21+H21,IF(Daily!$BB$12=2,Calc!AF21*H21,IF(Daily!$BB$12=3,H21,Calc!AF21))),Calc!AF21)</f>
        <v>42.2521438598633</v>
      </c>
      <c r="M21" s="89" t="n">
        <f aca="false">IF(AND(ISNUMBER(I21),I21&lt;&gt;0),IF(Daily!$BB$13=1,Calc!AG21+I21,IF(Daily!$BB$13=2,Calc!AG21*I21,IF(Daily!$BB$13=3,I21,Calc!AG21))),Calc!AG21)</f>
        <v>0.08</v>
      </c>
      <c r="N21" s="89" t="n">
        <f aca="false">VLOOKUP(K21,Calc!$AA$5:$AH$72,8)</f>
        <v>0.066103108428769</v>
      </c>
      <c r="R21" s="261" t="n">
        <v>17</v>
      </c>
      <c r="S21" s="286" t="n">
        <f aca="false">'Power Curves'!D25</f>
        <v>36988</v>
      </c>
      <c r="T21" s="287" t="n">
        <f aca="false">IF(ISNUMBER(VLOOKUP(S21,Daily!$G$5:$I$36,3,FALSE())),VLOOKUP(S21,Daily!$G$5:$I$36,3),VLOOKUP(S21,$K$5:$L$72,2))</f>
        <v>25</v>
      </c>
      <c r="U21" s="89" t="n">
        <f aca="false">IF(ISNUMBER(VLOOKUP(S21,$K$5:$M$72,3)),VLOOKUP(S21,$K$5:$M$72,3),U22)</f>
        <v>0</v>
      </c>
      <c r="V21" s="89" t="n">
        <f aca="false">N21</f>
        <v>0.066103108428769</v>
      </c>
      <c r="Y21" s="282" t="n">
        <f aca="false">Daily!K10</f>
        <v>46054</v>
      </c>
      <c r="Z21" s="289" t="n">
        <v>0</v>
      </c>
      <c r="AA21" s="290" t="n">
        <f aca="false">IF(ISNUMBER(Daily!M10),Daily!M10+$Z21,$Z21+0.05)</f>
        <v>0.05</v>
      </c>
      <c r="AB21" s="290" t="n">
        <f aca="false">IF(ISNUMBER(Daily!N10),Daily!N10+$Z21,$Z21+0.15)</f>
        <v>0.15</v>
      </c>
      <c r="AC21" s="290" t="n">
        <f aca="false">IF(ISNUMBER(Daily!O10),Daily!O10+$Z21,$Z21+0.15)</f>
        <v>0.15</v>
      </c>
      <c r="AD21" s="290" t="n">
        <f aca="false">Z21</f>
        <v>0</v>
      </c>
      <c r="AE21" s="290" t="n">
        <f aca="false">IF(ISNUMBER(Daily!P10),Daily!P10+$AD21,$AD21+0.05)</f>
        <v>0.05</v>
      </c>
      <c r="AF21" s="290" t="n">
        <f aca="false">IF(ISNUMBER(Daily!Q10),Daily!Q10+$AD21,$AD21+0.1)</f>
        <v>0.1</v>
      </c>
      <c r="AG21" s="290" t="n">
        <f aca="false">IF(ISNUMBER(Daily!R10),Daily!R10+$AD21,$AD21+0.15)</f>
        <v>0.15</v>
      </c>
      <c r="AJ21" s="282" t="n">
        <f aca="false">Y33</f>
        <v>46419</v>
      </c>
      <c r="AK21" s="263" t="n">
        <v>-0.13818</v>
      </c>
      <c r="AL21" s="263" t="n">
        <v>0.315074</v>
      </c>
      <c r="AM21" s="263" t="n">
        <v>-0.005762</v>
      </c>
      <c r="AW21" s="282" t="n">
        <f aca="false">Monthly!K10</f>
        <v>46054</v>
      </c>
      <c r="AX21" s="290" t="n">
        <v>0</v>
      </c>
      <c r="AY21" s="290" t="n">
        <f aca="false">IF(ISNUMBER(Monthly!M10),Monthly!M10+$AX21,$AX21+0.05)</f>
        <v>0.05</v>
      </c>
      <c r="AZ21" s="290" t="n">
        <f aca="false">IF(ISNUMBER(Monthly!N10),Override!N10+$AX21,$AX21+0.15)</f>
        <v>0.15</v>
      </c>
      <c r="BA21" s="290" t="n">
        <f aca="false">IF(ISNUMBER(Monthly!O10),Monthly!O10+$AX21,$AX21+0.15)</f>
        <v>0.15</v>
      </c>
      <c r="BB21" s="290" t="n">
        <f aca="false">AX21</f>
        <v>0</v>
      </c>
      <c r="BC21" s="290" t="n">
        <f aca="false">IF(ISNUMBER(Monthly!P10),Monthly!P10+$BB21,$BB21+0.05)</f>
        <v>0.05</v>
      </c>
      <c r="BD21" s="290" t="n">
        <f aca="false">IF(ISNUMBER(Monthly!Q10),Monthly!Q10+$BB21,$BB21+0.1)</f>
        <v>0.1</v>
      </c>
      <c r="BE21" s="290" t="n">
        <f aca="false">IF(ISNUMBER(Monthly!R10),Monthly!R10+$BB21,$BB21+0.15)</f>
        <v>0.15</v>
      </c>
      <c r="BH21" s="282" t="n">
        <f aca="false">AW33</f>
        <v>46419</v>
      </c>
      <c r="BI21" s="263" t="n">
        <v>-0.13818</v>
      </c>
      <c r="BJ21" s="263" t="n">
        <v>0.315074</v>
      </c>
      <c r="BK21" s="263" t="n">
        <v>-0.005762</v>
      </c>
      <c r="BU21" s="284" t="n">
        <f aca="false">Monthly!E21</f>
        <v>42.2521438598633</v>
      </c>
      <c r="BV21" s="284" t="n">
        <f aca="false">Monthly!F21</f>
        <v>0.99</v>
      </c>
      <c r="BX21" s="285" t="n">
        <f aca="false">Calc!AA21</f>
        <v>46388</v>
      </c>
      <c r="BY21" s="89" t="n">
        <f aca="false">IF(AND(ISNUMBER(BU21),BU21&lt;&gt;0),IF(Monthly!$BB$12=1,Calc!AI21+BU21,IF(Monthly!$BB$12=2,Calc!AI21*BU21,IF(Monthly!$BB$12=3,BU21,Calc!AI21))),Calc!AI21)</f>
        <v>42.2521438598633</v>
      </c>
      <c r="BZ21" s="89" t="n">
        <f aca="false">IF(AND(ISNUMBER(BV21),BV21&lt;&gt;0),IF(Monthly!$BB$13=1,Calc!AJ21+BV21,IF(Monthly!$BB$13=2,Calc!AJ21*BV21,IF(Monthly!$BB$13=3,BV21,Calc!AJ21))),Calc!AJ21)</f>
        <v>0.08</v>
      </c>
      <c r="CA21" s="89" t="n">
        <f aca="false">VLOOKUP(BX21,Calc!$AA$5:$AH$72,8)</f>
        <v>0.066103108428769</v>
      </c>
      <c r="CB21" s="202" t="n">
        <v>0</v>
      </c>
      <c r="CC21" s="202" t="n">
        <v>1</v>
      </c>
      <c r="CD21" s="202" t="n">
        <f aca="false">(K21-datetoday)/365.25</f>
        <v>1.26488706365503</v>
      </c>
    </row>
    <row r="22" customFormat="false" ht="11.25" hidden="false" customHeight="false" outlineLevel="0" collapsed="false">
      <c r="C22" s="283"/>
      <c r="D22" s="270"/>
      <c r="E22" s="270"/>
      <c r="F22" s="270"/>
      <c r="H22" s="284" t="n">
        <f aca="false">Daily!E22</f>
        <v>42.2521438598633</v>
      </c>
      <c r="I22" s="284" t="n">
        <f aca="false">Daily!F22</f>
        <v>0.99</v>
      </c>
      <c r="K22" s="285" t="n">
        <f aca="false">Calc!AA22</f>
        <v>46419</v>
      </c>
      <c r="L22" s="89" t="n">
        <f aca="false">IF(AND(ISNUMBER(H22),H22&lt;&gt;0),IF(Daily!$BB$12=1,Calc!AF22+H22,IF(Daily!$BB$12=2,Calc!AF22*H22,IF(Daily!$BB$12=3,H22,Calc!AF22))),Calc!AF22)</f>
        <v>42.2521438598633</v>
      </c>
      <c r="M22" s="89" t="n">
        <f aca="false">IF(AND(ISNUMBER(I22),I22&lt;&gt;0),IF(Daily!$BB$13=1,Calc!AG22+I22,IF(Daily!$BB$13=2,Calc!AG22*I22,IF(Daily!$BB$13=3,I22,Calc!AG22))),Calc!AG22)</f>
        <v>0.08</v>
      </c>
      <c r="N22" s="89" t="n">
        <f aca="false">VLOOKUP(K22,Calc!$AA$5:$AH$72,8)</f>
        <v>0.066103108428769</v>
      </c>
      <c r="R22" s="261" t="n">
        <v>18</v>
      </c>
      <c r="S22" s="286" t="n">
        <f aca="false">'Power Curves'!D26</f>
        <v>36989</v>
      </c>
      <c r="T22" s="287" t="n">
        <f aca="false">IF(ISNUMBER(VLOOKUP(S22,Daily!$G$5:$I$36,3,FALSE())),VLOOKUP(S22,Daily!$G$5:$I$36,3),VLOOKUP(S22,$K$5:$L$72,2))</f>
        <v>25</v>
      </c>
      <c r="U22" s="89" t="n">
        <f aca="false">IF(ISNUMBER(VLOOKUP(S22,$K$5:$M$72,3)),VLOOKUP(S22,$K$5:$M$72,3),U23)</f>
        <v>0</v>
      </c>
      <c r="V22" s="89" t="n">
        <f aca="false">N22</f>
        <v>0.066103108428769</v>
      </c>
      <c r="Y22" s="282" t="n">
        <f aca="false">Daily!K11</f>
        <v>46082</v>
      </c>
      <c r="Z22" s="289" t="n">
        <v>0</v>
      </c>
      <c r="AA22" s="290" t="n">
        <f aca="false">IF(ISNUMBER(Daily!M11),Daily!M11+$Z22,$Z22+0.05)</f>
        <v>0.05</v>
      </c>
      <c r="AB22" s="290" t="n">
        <f aca="false">IF(ISNUMBER(Daily!N11),Daily!N11+$Z22,$Z22+0.15)</f>
        <v>0.15</v>
      </c>
      <c r="AC22" s="290" t="n">
        <f aca="false">IF(ISNUMBER(Daily!O11),Daily!O11+$Z22,$Z22+0.15)</f>
        <v>0.15</v>
      </c>
      <c r="AD22" s="290" t="n">
        <f aca="false">Z22</f>
        <v>0</v>
      </c>
      <c r="AE22" s="290" t="n">
        <f aca="false">IF(ISNUMBER(Daily!P11),Daily!P11+$AD22,$AD22+0.05)</f>
        <v>0.05</v>
      </c>
      <c r="AF22" s="290" t="n">
        <f aca="false">IF(ISNUMBER(Daily!Q11),Daily!Q11+$AD22,$AD22+0.1)</f>
        <v>0.1</v>
      </c>
      <c r="AG22" s="290" t="n">
        <f aca="false">IF(ISNUMBER(Daily!R11),Daily!R11+$AD22,$AD22+0.15)</f>
        <v>0.15</v>
      </c>
      <c r="AJ22" s="282" t="n">
        <f aca="false">Y34</f>
        <v>46447</v>
      </c>
      <c r="AK22" s="263" t="n">
        <v>-0.13818</v>
      </c>
      <c r="AL22" s="263" t="n">
        <v>0.315074</v>
      </c>
      <c r="AM22" s="263" t="n">
        <v>-0.005762</v>
      </c>
      <c r="AW22" s="282" t="n">
        <f aca="false">Monthly!K11</f>
        <v>46082</v>
      </c>
      <c r="AX22" s="290" t="n">
        <v>0</v>
      </c>
      <c r="AY22" s="290" t="n">
        <f aca="false">IF(ISNUMBER(Monthly!M11),Monthly!M11+$AX22,$AX22+0.05)</f>
        <v>0.05</v>
      </c>
      <c r="AZ22" s="290" t="n">
        <f aca="false">IF(ISNUMBER(Monthly!N11),Override!N11+$AX22,$AX22+0.15)</f>
        <v>0.15</v>
      </c>
      <c r="BA22" s="290" t="n">
        <f aca="false">IF(ISNUMBER(Monthly!O11),Monthly!O11+$AX22,$AX22+0.15)</f>
        <v>0.15</v>
      </c>
      <c r="BB22" s="290" t="n">
        <f aca="false">AX22</f>
        <v>0</v>
      </c>
      <c r="BC22" s="290" t="n">
        <f aca="false">IF(ISNUMBER(Monthly!P11),Monthly!P11+$BB22,$BB22+0.05)</f>
        <v>0.05</v>
      </c>
      <c r="BD22" s="290" t="n">
        <f aca="false">IF(ISNUMBER(Monthly!Q11),Monthly!Q11+$BB22,$BB22+0.1)</f>
        <v>0.1</v>
      </c>
      <c r="BE22" s="290" t="n">
        <f aca="false">IF(ISNUMBER(Monthly!R11),Monthly!R11+$BB22,$BB22+0.15)</f>
        <v>0.15</v>
      </c>
      <c r="BH22" s="282" t="n">
        <f aca="false">AW34</f>
        <v>46447</v>
      </c>
      <c r="BI22" s="263" t="n">
        <v>-0.13818</v>
      </c>
      <c r="BJ22" s="263" t="n">
        <v>0.315074</v>
      </c>
      <c r="BK22" s="263" t="n">
        <v>-0.005762</v>
      </c>
      <c r="BU22" s="284" t="n">
        <f aca="false">Monthly!E22</f>
        <v>42.2521438598633</v>
      </c>
      <c r="BV22" s="284" t="n">
        <f aca="false">Monthly!F22</f>
        <v>0.99</v>
      </c>
      <c r="BX22" s="285" t="n">
        <f aca="false">Calc!AA22</f>
        <v>46419</v>
      </c>
      <c r="BY22" s="89" t="n">
        <f aca="false">IF(AND(ISNUMBER(BU22),BU22&lt;&gt;0),IF(Monthly!$BB$12=1,Calc!AI22+BU22,IF(Monthly!$BB$12=2,Calc!AI22*BU22,IF(Monthly!$BB$12=3,BU22,Calc!AI22))),Calc!AI22)</f>
        <v>42.2521438598633</v>
      </c>
      <c r="BZ22" s="89" t="n">
        <f aca="false">IF(AND(ISNUMBER(BV22),BV22&lt;&gt;0),IF(Monthly!$BB$13=1,Calc!AJ22+BV22,IF(Monthly!$BB$13=2,Calc!AJ22*BV22,IF(Monthly!$BB$13=3,BV22,Calc!AJ22))),Calc!AJ22)</f>
        <v>0.08</v>
      </c>
      <c r="CA22" s="89" t="n">
        <f aca="false">VLOOKUP(BX22,Calc!$AA$5:$AH$72,8)</f>
        <v>0.066103108428769</v>
      </c>
      <c r="CB22" s="202" t="n">
        <v>0</v>
      </c>
      <c r="CC22" s="202" t="n">
        <v>1</v>
      </c>
      <c r="CD22" s="202" t="n">
        <f aca="false">(K22-datetoday)/365.25</f>
        <v>1.34976043805613</v>
      </c>
    </row>
    <row r="23" customFormat="false" ht="11.25" hidden="false" customHeight="false" outlineLevel="0" collapsed="false">
      <c r="C23" s="283"/>
      <c r="D23" s="270"/>
      <c r="E23" s="270"/>
      <c r="F23" s="270"/>
      <c r="H23" s="284" t="n">
        <f aca="false">Daily!E23</f>
        <v>42.2521438598633</v>
      </c>
      <c r="I23" s="284" t="n">
        <f aca="false">Daily!F23</f>
        <v>0.99</v>
      </c>
      <c r="K23" s="285" t="n">
        <f aca="false">Calc!AA23</f>
        <v>46447</v>
      </c>
      <c r="L23" s="89" t="n">
        <f aca="false">IF(AND(ISNUMBER(H23),H23&lt;&gt;0),IF(Daily!$BB$12=1,Calc!AF23+H23,IF(Daily!$BB$12=2,Calc!AF23*H23,IF(Daily!$BB$12=3,H23,Calc!AF23))),Calc!AF23)</f>
        <v>42.2521438598633</v>
      </c>
      <c r="M23" s="89" t="n">
        <f aca="false">IF(AND(ISNUMBER(I23),I23&lt;&gt;0),IF(Daily!$BB$13=1,Calc!AG23+I23,IF(Daily!$BB$13=2,Calc!AG23*I23,IF(Daily!$BB$13=3,I23,Calc!AG23))),Calc!AG23)</f>
        <v>0.08</v>
      </c>
      <c r="N23" s="89" t="n">
        <f aca="false">VLOOKUP(K23,Calc!$AA$5:$AH$72,8)</f>
        <v>0.066103108428769</v>
      </c>
      <c r="R23" s="261" t="n">
        <v>19</v>
      </c>
      <c r="S23" s="286" t="n">
        <f aca="false">'Power Curves'!D27</f>
        <v>36990</v>
      </c>
      <c r="T23" s="287" t="n">
        <f aca="false">IF(ISNUMBER(VLOOKUP(S23,Daily!$G$5:$I$36,3,FALSE())),VLOOKUP(S23,Daily!$G$5:$I$36,3),VLOOKUP(S23,$K$5:$L$72,2))</f>
        <v>40.25</v>
      </c>
      <c r="U23" s="89" t="n">
        <f aca="false">IF(ISNUMBER(VLOOKUP(S23,$K$5:$M$72,3)),VLOOKUP(S23,$K$5:$M$72,3),U24)</f>
        <v>0</v>
      </c>
      <c r="V23" s="89" t="n">
        <f aca="false">N23</f>
        <v>0.066103108428769</v>
      </c>
      <c r="Y23" s="282" t="n">
        <f aca="false">Daily!K12</f>
        <v>46113</v>
      </c>
      <c r="Z23" s="289" t="n">
        <v>0</v>
      </c>
      <c r="AA23" s="290" t="n">
        <f aca="false">IF(ISNUMBER(Daily!M12),Daily!M12+$Z23,$Z23+0.05)</f>
        <v>0.05</v>
      </c>
      <c r="AB23" s="290" t="n">
        <f aca="false">IF(ISNUMBER(Daily!N12),Daily!N12+$Z23,$Z23+0.15)</f>
        <v>0.15</v>
      </c>
      <c r="AC23" s="290" t="n">
        <f aca="false">IF(ISNUMBER(Daily!O12),Daily!O12+$Z23,$Z23+0.15)</f>
        <v>0.15</v>
      </c>
      <c r="AD23" s="290" t="n">
        <f aca="false">Z23</f>
        <v>0</v>
      </c>
      <c r="AE23" s="290" t="n">
        <f aca="false">IF(ISNUMBER(Daily!P12),Daily!P12+$AD23,$AD23+0.05)</f>
        <v>0.05</v>
      </c>
      <c r="AF23" s="290" t="n">
        <f aca="false">IF(ISNUMBER(Daily!Q12),Daily!Q12+$AD23,$AD23+0.1)</f>
        <v>0.1</v>
      </c>
      <c r="AG23" s="290" t="n">
        <f aca="false">IF(ISNUMBER(Daily!R12),Daily!R12+$AD23,$AD23+0.15)</f>
        <v>0.15</v>
      </c>
      <c r="AJ23" s="282" t="n">
        <f aca="false">Y35</f>
        <v>46478</v>
      </c>
      <c r="AK23" s="263" t="n">
        <v>-0.13818</v>
      </c>
      <c r="AL23" s="263" t="n">
        <v>0.315074</v>
      </c>
      <c r="AM23" s="263" t="n">
        <v>-0.005762</v>
      </c>
      <c r="AW23" s="282" t="n">
        <f aca="false">Monthly!K12</f>
        <v>46113</v>
      </c>
      <c r="AX23" s="290" t="n">
        <v>0</v>
      </c>
      <c r="AY23" s="290" t="n">
        <f aca="false">IF(ISNUMBER(Monthly!M12),Monthly!M12+$AX23,$AX23+0.05)</f>
        <v>0.05</v>
      </c>
      <c r="AZ23" s="290" t="n">
        <f aca="false">IF(ISNUMBER(Monthly!N12),Override!N12+$AX23,$AX23+0.15)</f>
        <v>0.15</v>
      </c>
      <c r="BA23" s="290" t="n">
        <f aca="false">IF(ISNUMBER(Monthly!O12),Monthly!O12+$AX23,$AX23+0.15)</f>
        <v>0.15</v>
      </c>
      <c r="BB23" s="290" t="n">
        <f aca="false">AX23</f>
        <v>0</v>
      </c>
      <c r="BC23" s="290" t="n">
        <f aca="false">IF(ISNUMBER(Monthly!P12),Monthly!P12+$BB23,$BB23+0.05)</f>
        <v>0.05</v>
      </c>
      <c r="BD23" s="290" t="n">
        <f aca="false">IF(ISNUMBER(Monthly!Q12),Monthly!Q12+$BB23,$BB23+0.1)</f>
        <v>0.1</v>
      </c>
      <c r="BE23" s="290" t="n">
        <f aca="false">IF(ISNUMBER(Monthly!R12),Monthly!R12+$BB23,$BB23+0.15)</f>
        <v>0.15</v>
      </c>
      <c r="BH23" s="282" t="n">
        <f aca="false">AW35</f>
        <v>46478</v>
      </c>
      <c r="BI23" s="263" t="n">
        <v>-0.13818</v>
      </c>
      <c r="BJ23" s="263" t="n">
        <v>0.315074</v>
      </c>
      <c r="BK23" s="263" t="n">
        <v>-0.005762</v>
      </c>
      <c r="BU23" s="284" t="n">
        <f aca="false">Monthly!E23</f>
        <v>42.2521438598633</v>
      </c>
      <c r="BV23" s="284" t="n">
        <f aca="false">Monthly!F23</f>
        <v>0.99</v>
      </c>
      <c r="BX23" s="285" t="n">
        <f aca="false">Calc!AA23</f>
        <v>46447</v>
      </c>
      <c r="BY23" s="89" t="n">
        <f aca="false">IF(AND(ISNUMBER(BU23),BU23&lt;&gt;0),IF(Monthly!$BB$12=1,Calc!AI23+BU23,IF(Monthly!$BB$12=2,Calc!AI23*BU23,IF(Monthly!$BB$12=3,BU23,Calc!AI23))),Calc!AI23)</f>
        <v>42.2521438598633</v>
      </c>
      <c r="BZ23" s="89" t="n">
        <f aca="false">IF(AND(ISNUMBER(BV23),BV23&lt;&gt;0),IF(Monthly!$BB$13=1,Calc!AJ23+BV23,IF(Monthly!$BB$13=2,Calc!AJ23*BV23,IF(Monthly!$BB$13=3,BV23,Calc!AJ23))),Calc!AJ23)</f>
        <v>0.08</v>
      </c>
      <c r="CA23" s="89" t="n">
        <f aca="false">VLOOKUP(BX23,Calc!$AA$5:$AH$72,8)</f>
        <v>0.066103108428769</v>
      </c>
      <c r="CB23" s="202" t="n">
        <v>0</v>
      </c>
      <c r="CC23" s="202" t="n">
        <v>1</v>
      </c>
      <c r="CD23" s="202" t="n">
        <f aca="false">(K23-datetoday)/365.25</f>
        <v>1.42642026009582</v>
      </c>
    </row>
    <row r="24" customFormat="false" ht="11.25" hidden="false" customHeight="false" outlineLevel="0" collapsed="false">
      <c r="C24" s="283"/>
      <c r="D24" s="270"/>
      <c r="E24" s="270"/>
      <c r="F24" s="270"/>
      <c r="H24" s="284" t="n">
        <f aca="false">Daily!E24</f>
        <v>42.2521438598633</v>
      </c>
      <c r="I24" s="284" t="n">
        <f aca="false">Daily!F24</f>
        <v>0.99</v>
      </c>
      <c r="K24" s="285" t="n">
        <f aca="false">Calc!AA24</f>
        <v>46478</v>
      </c>
      <c r="L24" s="89" t="n">
        <f aca="false">IF(AND(ISNUMBER(H24),H24&lt;&gt;0),IF(Daily!$BB$12=1,Calc!AF24+H24,IF(Daily!$BB$12=2,Calc!AF24*H24,IF(Daily!$BB$12=3,H24,Calc!AF24))),Calc!AF24)</f>
        <v>42.2521438598633</v>
      </c>
      <c r="M24" s="89" t="n">
        <f aca="false">IF(AND(ISNUMBER(I24),I24&lt;&gt;0),IF(Daily!$BB$13=1,Calc!AG24+I24,IF(Daily!$BB$13=2,Calc!AG24*I24,IF(Daily!$BB$13=3,I24,Calc!AG24))),Calc!AG24)</f>
        <v>0.08</v>
      </c>
      <c r="N24" s="89" t="n">
        <f aca="false">VLOOKUP(K24,Calc!$AA$5:$AH$72,8)</f>
        <v>0.066103108428769</v>
      </c>
      <c r="R24" s="261" t="n">
        <v>20</v>
      </c>
      <c r="S24" s="286" t="n">
        <f aca="false">'Power Curves'!D28</f>
        <v>36991</v>
      </c>
      <c r="T24" s="287" t="n">
        <f aca="false">IF(ISNUMBER(VLOOKUP(S24,Daily!$G$5:$I$36,3,FALSE())),VLOOKUP(S24,Daily!$G$5:$I$36,3),VLOOKUP(S24,$K$5:$L$72,2))</f>
        <v>40.25</v>
      </c>
      <c r="U24" s="89" t="n">
        <f aca="false">IF(ISNUMBER(VLOOKUP(S24,$K$5:$M$72,3)),VLOOKUP(S24,$K$5:$M$72,3),U25)</f>
        <v>0</v>
      </c>
      <c r="V24" s="89" t="n">
        <f aca="false">N24</f>
        <v>0.066103108428769</v>
      </c>
      <c r="Y24" s="282" t="n">
        <f aca="false">Daily!K13</f>
        <v>46143</v>
      </c>
      <c r="Z24" s="289" t="n">
        <v>0</v>
      </c>
      <c r="AA24" s="290" t="n">
        <f aca="false">IF(ISNUMBER(Daily!M13),Daily!M13+$Z24,$Z24+0.05)</f>
        <v>0.05</v>
      </c>
      <c r="AB24" s="290" t="n">
        <f aca="false">IF(ISNUMBER(Daily!N13),Daily!N13+$Z24,$Z24+0.15)</f>
        <v>0.15</v>
      </c>
      <c r="AC24" s="290" t="n">
        <f aca="false">IF(ISNUMBER(Daily!O13),Daily!O13+$Z24,$Z24+0.15)</f>
        <v>0.15</v>
      </c>
      <c r="AD24" s="290" t="n">
        <f aca="false">Z24</f>
        <v>0</v>
      </c>
      <c r="AE24" s="290" t="n">
        <f aca="false">IF(ISNUMBER(Daily!P13),Daily!P13+$AD24,$AD24+0.05)</f>
        <v>0.05</v>
      </c>
      <c r="AF24" s="290" t="n">
        <f aca="false">IF(ISNUMBER(Daily!Q13),Daily!Q13+$AD24,$AD24+0.1)</f>
        <v>0.1</v>
      </c>
      <c r="AG24" s="290" t="n">
        <f aca="false">IF(ISNUMBER(Daily!R13),Daily!R13+$AD24,$AD24+0.15)</f>
        <v>0.15</v>
      </c>
      <c r="AJ24" s="282" t="n">
        <f aca="false">Y36</f>
        <v>46508</v>
      </c>
      <c r="AK24" s="263" t="n">
        <v>-0.13818</v>
      </c>
      <c r="AL24" s="263" t="n">
        <v>0.315074</v>
      </c>
      <c r="AM24" s="263" t="n">
        <v>-0.005762</v>
      </c>
      <c r="AW24" s="282" t="n">
        <f aca="false">Monthly!K13</f>
        <v>46143</v>
      </c>
      <c r="AX24" s="290" t="n">
        <v>0</v>
      </c>
      <c r="AY24" s="290" t="n">
        <f aca="false">IF(ISNUMBER(Monthly!M13),Monthly!M13+$AX24,$AX24+0.05)</f>
        <v>0.05</v>
      </c>
      <c r="AZ24" s="290" t="n">
        <f aca="false">IF(ISNUMBER(Monthly!N13),Override!N13+$AX24,$AX24+0.15)</f>
        <v>0.15</v>
      </c>
      <c r="BA24" s="290" t="n">
        <f aca="false">IF(ISNUMBER(Monthly!O13),Monthly!O13+$AX24,$AX24+0.15)</f>
        <v>0.15</v>
      </c>
      <c r="BB24" s="290" t="n">
        <f aca="false">AX24</f>
        <v>0</v>
      </c>
      <c r="BC24" s="290" t="n">
        <f aca="false">IF(ISNUMBER(Monthly!P13),Monthly!P13+$BB24,$BB24+0.05)</f>
        <v>0.05</v>
      </c>
      <c r="BD24" s="290" t="n">
        <f aca="false">IF(ISNUMBER(Monthly!Q13),Monthly!Q13+$BB24,$BB24+0.1)</f>
        <v>0.1</v>
      </c>
      <c r="BE24" s="290" t="n">
        <f aca="false">IF(ISNUMBER(Monthly!R13),Monthly!R13+$BB24,$BB24+0.15)</f>
        <v>0.15</v>
      </c>
      <c r="BH24" s="282" t="n">
        <f aca="false">AW36</f>
        <v>46508</v>
      </c>
      <c r="BI24" s="263" t="n">
        <v>-0.13818</v>
      </c>
      <c r="BJ24" s="263" t="n">
        <v>0.315074</v>
      </c>
      <c r="BK24" s="263" t="n">
        <v>-0.005762</v>
      </c>
      <c r="BU24" s="284" t="n">
        <f aca="false">Monthly!E24</f>
        <v>42.2521438598633</v>
      </c>
      <c r="BV24" s="284" t="n">
        <f aca="false">Monthly!F24</f>
        <v>0.99</v>
      </c>
      <c r="BX24" s="285" t="n">
        <f aca="false">Calc!AA24</f>
        <v>46478</v>
      </c>
      <c r="BY24" s="89" t="n">
        <f aca="false">IF(AND(ISNUMBER(BU24),BU24&lt;&gt;0),IF(Monthly!$BB$12=1,Calc!AI24+BU24,IF(Monthly!$BB$12=2,Calc!AI24*BU24,IF(Monthly!$BB$12=3,BU24,Calc!AI24))),Calc!AI24)</f>
        <v>42.2521438598633</v>
      </c>
      <c r="BZ24" s="89" t="n">
        <f aca="false">IF(AND(ISNUMBER(BV24),BV24&lt;&gt;0),IF(Monthly!$BB$13=1,Calc!AJ24+BV24,IF(Monthly!$BB$13=2,Calc!AJ24*BV24,IF(Monthly!$BB$13=3,BV24,Calc!AJ24))),Calc!AJ24)</f>
        <v>0.08</v>
      </c>
      <c r="CA24" s="89" t="n">
        <f aca="false">VLOOKUP(BX24,Calc!$AA$5:$AH$72,8)</f>
        <v>0.066103108428769</v>
      </c>
      <c r="CB24" s="202" t="n">
        <v>0</v>
      </c>
      <c r="CC24" s="202" t="n">
        <v>1</v>
      </c>
      <c r="CD24" s="202" t="n">
        <f aca="false">(K24-datetoday)/365.25</f>
        <v>1.51129363449692</v>
      </c>
    </row>
    <row r="25" customFormat="false" ht="11.25" hidden="false" customHeight="false" outlineLevel="0" collapsed="false">
      <c r="C25" s="283"/>
      <c r="D25" s="270"/>
      <c r="E25" s="270"/>
      <c r="F25" s="270"/>
      <c r="H25" s="284" t="n">
        <f aca="false">Daily!E25</f>
        <v>42.2521438598633</v>
      </c>
      <c r="I25" s="284" t="n">
        <f aca="false">Daily!F25</f>
        <v>0.99</v>
      </c>
      <c r="K25" s="285" t="n">
        <f aca="false">Calc!AA25</f>
        <v>46508</v>
      </c>
      <c r="L25" s="89" t="n">
        <f aca="false">IF(AND(ISNUMBER(H25),H25&lt;&gt;0),IF(Daily!$BB$12=1,Calc!AF25+H25,IF(Daily!$BB$12=2,Calc!AF25*H25,IF(Daily!$BB$12=3,H25,Calc!AF25))),Calc!AF25)</f>
        <v>42.2521438598633</v>
      </c>
      <c r="M25" s="89" t="n">
        <f aca="false">IF(AND(ISNUMBER(I25),I25&lt;&gt;0),IF(Daily!$BB$13=1,Calc!AG25+I25,IF(Daily!$BB$13=2,Calc!AG25*I25,IF(Daily!$BB$13=3,I25,Calc!AG25))),Calc!AG25)</f>
        <v>0.08</v>
      </c>
      <c r="N25" s="89" t="n">
        <f aca="false">VLOOKUP(K25,Calc!$AA$5:$AH$72,8)</f>
        <v>0.066103108428769</v>
      </c>
      <c r="R25" s="261" t="n">
        <v>21</v>
      </c>
      <c r="S25" s="286" t="n">
        <f aca="false">'Power Curves'!D29</f>
        <v>36992</v>
      </c>
      <c r="T25" s="287" t="n">
        <f aca="false">IF(ISNUMBER(VLOOKUP(S25,Daily!$G$5:$I$36,3,FALSE())),VLOOKUP(S25,Daily!$G$5:$I$36,3),VLOOKUP(S25,$K$5:$L$72,2))</f>
        <v>40.25</v>
      </c>
      <c r="U25" s="89" t="n">
        <f aca="false">IF(ISNUMBER(VLOOKUP(S25,$K$5:$M$72,3)),VLOOKUP(S25,$K$5:$M$72,3),U26)</f>
        <v>0</v>
      </c>
      <c r="V25" s="89" t="n">
        <f aca="false">N25</f>
        <v>0.066103108428769</v>
      </c>
      <c r="Y25" s="282" t="n">
        <f aca="false">Daily!K14</f>
        <v>46174</v>
      </c>
      <c r="Z25" s="289" t="n">
        <v>0</v>
      </c>
      <c r="AA25" s="290" t="n">
        <f aca="false">IF(ISNUMBER(Daily!M14),Daily!M14+$Z25,$Z25+0.05)</f>
        <v>0.05</v>
      </c>
      <c r="AB25" s="290" t="n">
        <f aca="false">IF(ISNUMBER(Daily!N14),Daily!N14+$Z25,$Z25+0.15)</f>
        <v>0.15</v>
      </c>
      <c r="AC25" s="290" t="n">
        <f aca="false">IF(ISNUMBER(Daily!O14),Daily!O14+$Z25,$Z25+0.15)</f>
        <v>0.15</v>
      </c>
      <c r="AD25" s="290" t="n">
        <f aca="false">Z25</f>
        <v>0</v>
      </c>
      <c r="AE25" s="290" t="n">
        <f aca="false">IF(ISNUMBER(Daily!P14),Daily!P14+$AD25,$AD25+0.05)</f>
        <v>0.05</v>
      </c>
      <c r="AF25" s="290" t="n">
        <f aca="false">IF(ISNUMBER(Daily!Q14),Daily!Q14+$AD25,$AD25+0.1)</f>
        <v>0.1</v>
      </c>
      <c r="AG25" s="290" t="n">
        <f aca="false">IF(ISNUMBER(Daily!R14),Daily!R14+$AD25,$AD25+0.15)</f>
        <v>0.15</v>
      </c>
      <c r="AJ25" s="282" t="n">
        <f aca="false">Y37</f>
        <v>46539</v>
      </c>
      <c r="AK25" s="263" t="n">
        <v>-0.13818</v>
      </c>
      <c r="AL25" s="263" t="n">
        <v>0.315074</v>
      </c>
      <c r="AM25" s="263" t="n">
        <v>-0.005762</v>
      </c>
      <c r="AW25" s="282" t="n">
        <f aca="false">Monthly!K14</f>
        <v>46174</v>
      </c>
      <c r="AX25" s="290" t="n">
        <v>0</v>
      </c>
      <c r="AY25" s="290" t="n">
        <f aca="false">IF(ISNUMBER(Monthly!M14),Monthly!M14+$AX25,$AX25+0.05)</f>
        <v>0.05</v>
      </c>
      <c r="AZ25" s="290" t="n">
        <f aca="false">IF(ISNUMBER(Monthly!N14),Override!N14+$AX25,$AX25+0.15)</f>
        <v>0.15</v>
      </c>
      <c r="BA25" s="290" t="n">
        <f aca="false">IF(ISNUMBER(Monthly!O14),Monthly!O14+$AX25,$AX25+0.15)</f>
        <v>0.15</v>
      </c>
      <c r="BB25" s="290" t="n">
        <f aca="false">AX25</f>
        <v>0</v>
      </c>
      <c r="BC25" s="290" t="n">
        <f aca="false">IF(ISNUMBER(Monthly!P14),Monthly!P14+$BB25,$BB25+0.05)</f>
        <v>0.05</v>
      </c>
      <c r="BD25" s="290" t="n">
        <f aca="false">IF(ISNUMBER(Monthly!Q14),Monthly!Q14+$BB25,$BB25+0.1)</f>
        <v>0.1</v>
      </c>
      <c r="BE25" s="290" t="n">
        <f aca="false">IF(ISNUMBER(Monthly!R14),Monthly!R14+$BB25,$BB25+0.15)</f>
        <v>0.15</v>
      </c>
      <c r="BH25" s="282" t="n">
        <f aca="false">AW37</f>
        <v>46539</v>
      </c>
      <c r="BI25" s="263" t="n">
        <v>-0.13818</v>
      </c>
      <c r="BJ25" s="263" t="n">
        <v>0.315074</v>
      </c>
      <c r="BK25" s="263" t="n">
        <v>-0.005762</v>
      </c>
      <c r="BU25" s="284" t="n">
        <f aca="false">Monthly!E25</f>
        <v>42.2521438598633</v>
      </c>
      <c r="BV25" s="284" t="n">
        <f aca="false">Monthly!F25</f>
        <v>0.99</v>
      </c>
      <c r="BX25" s="285" t="n">
        <f aca="false">Calc!AA25</f>
        <v>46508</v>
      </c>
      <c r="BY25" s="89" t="n">
        <f aca="false">IF(AND(ISNUMBER(BU25),BU25&lt;&gt;0),IF(Monthly!$BB$12=1,Calc!AI25+BU25,IF(Monthly!$BB$12=2,Calc!AI25*BU25,IF(Monthly!$BB$12=3,BU25,Calc!AI25))),Calc!AI25)</f>
        <v>42.2521438598633</v>
      </c>
      <c r="BZ25" s="89" t="n">
        <f aca="false">IF(AND(ISNUMBER(BV25),BV25&lt;&gt;0),IF(Monthly!$BB$13=1,Calc!AJ25+BV25,IF(Monthly!$BB$13=2,Calc!AJ25*BV25,IF(Monthly!$BB$13=3,BV25,Calc!AJ25))),Calc!AJ25)</f>
        <v>0.08</v>
      </c>
      <c r="CA25" s="89" t="n">
        <f aca="false">VLOOKUP(BX25,Calc!$AA$5:$AH$72,8)</f>
        <v>0.066103108428769</v>
      </c>
      <c r="CB25" s="202" t="n">
        <v>0</v>
      </c>
      <c r="CC25" s="202" t="n">
        <v>1</v>
      </c>
      <c r="CD25" s="202" t="n">
        <f aca="false">(K25-datetoday)/365.25</f>
        <v>1.59342915811088</v>
      </c>
    </row>
    <row r="26" customFormat="false" ht="11.25" hidden="false" customHeight="false" outlineLevel="0" collapsed="false">
      <c r="C26" s="283"/>
      <c r="D26" s="270"/>
      <c r="E26" s="270"/>
      <c r="F26" s="270"/>
      <c r="H26" s="284" t="n">
        <f aca="false">Daily!E26</f>
        <v>42.2521438598633</v>
      </c>
      <c r="I26" s="284" t="n">
        <f aca="false">Daily!F26</f>
        <v>0.99</v>
      </c>
      <c r="K26" s="285" t="n">
        <f aca="false">Calc!AA26</f>
        <v>46539</v>
      </c>
      <c r="L26" s="89" t="n">
        <f aca="false">IF(AND(ISNUMBER(H26),H26&lt;&gt;0),IF(Daily!$BB$12=1,Calc!AF26+H26,IF(Daily!$BB$12=2,Calc!AF26*H26,IF(Daily!$BB$12=3,H26,Calc!AF26))),Calc!AF26)</f>
        <v>42.2521438598633</v>
      </c>
      <c r="M26" s="89" t="n">
        <f aca="false">IF(AND(ISNUMBER(I26),I26&lt;&gt;0),IF(Daily!$BB$13=1,Calc!AG26+I26,IF(Daily!$BB$13=2,Calc!AG26*I26,IF(Daily!$BB$13=3,I26,Calc!AG26))),Calc!AG26)</f>
        <v>0.08</v>
      </c>
      <c r="N26" s="89" t="n">
        <f aca="false">VLOOKUP(K26,Calc!$AA$5:$AH$72,8)</f>
        <v>0.066103108428769</v>
      </c>
      <c r="R26" s="261" t="n">
        <v>22</v>
      </c>
      <c r="S26" s="286" t="n">
        <f aca="false">'Power Curves'!D30</f>
        <v>36993</v>
      </c>
      <c r="T26" s="287" t="n">
        <f aca="false">IF(ISNUMBER(VLOOKUP(S26,Daily!$G$5:$I$36,3,FALSE())),VLOOKUP(S26,Daily!$G$5:$I$36,3),VLOOKUP(S26,$K$5:$L$72,2))</f>
        <v>40.25</v>
      </c>
      <c r="U26" s="89" t="n">
        <f aca="false">IF(ISNUMBER(VLOOKUP(S26,$K$5:$M$72,3)),VLOOKUP(S26,$K$5:$M$72,3),U27)</f>
        <v>0</v>
      </c>
      <c r="V26" s="89" t="n">
        <f aca="false">N26</f>
        <v>0.066103108428769</v>
      </c>
      <c r="Y26" s="282" t="n">
        <f aca="false">Daily!K15</f>
        <v>46204</v>
      </c>
      <c r="Z26" s="289" t="n">
        <v>0</v>
      </c>
      <c r="AA26" s="290" t="n">
        <f aca="false">IF(ISNUMBER(Daily!M15),Daily!M15+$Z26,$Z26+0.05)</f>
        <v>0.05</v>
      </c>
      <c r="AB26" s="290" t="n">
        <f aca="false">IF(ISNUMBER(Daily!N15),Daily!N15+$Z26,$Z26+0.15)</f>
        <v>0.15</v>
      </c>
      <c r="AC26" s="290" t="n">
        <f aca="false">IF(ISNUMBER(Daily!O15),Daily!O15+$Z26,$Z26+0.15)</f>
        <v>0.15</v>
      </c>
      <c r="AD26" s="290" t="n">
        <f aca="false">Z26</f>
        <v>0</v>
      </c>
      <c r="AE26" s="290" t="n">
        <f aca="false">IF(ISNUMBER(Daily!P15),Daily!P15+$AD26,$AD26+0.05)</f>
        <v>0.05</v>
      </c>
      <c r="AF26" s="290" t="n">
        <f aca="false">IF(ISNUMBER(Daily!Q15),Daily!Q15+$AD26,$AD26+0.1)</f>
        <v>0.1</v>
      </c>
      <c r="AG26" s="290" t="n">
        <f aca="false">IF(ISNUMBER(Daily!R15),Daily!R15+$AD26,$AD26+0.15)</f>
        <v>0.15</v>
      </c>
      <c r="AJ26" s="282" t="n">
        <f aca="false">Y38</f>
        <v>46569</v>
      </c>
      <c r="AK26" s="263" t="n">
        <v>-0.13818</v>
      </c>
      <c r="AL26" s="263" t="n">
        <v>0.315074</v>
      </c>
      <c r="AM26" s="263" t="n">
        <v>-0.005762</v>
      </c>
      <c r="AW26" s="282" t="n">
        <f aca="false">Monthly!K15</f>
        <v>46204</v>
      </c>
      <c r="AX26" s="290" t="n">
        <v>0</v>
      </c>
      <c r="AY26" s="290" t="n">
        <f aca="false">IF(ISNUMBER(Monthly!M15),Monthly!M15+$AX26,$AX26+0.05)</f>
        <v>0.05</v>
      </c>
      <c r="AZ26" s="290" t="n">
        <f aca="false">IF(ISNUMBER(Monthly!N15),Override!N15+$AX26,$AX26+0.15)</f>
        <v>0.15</v>
      </c>
      <c r="BA26" s="290" t="n">
        <f aca="false">IF(ISNUMBER(Monthly!O15),Monthly!O15+$AX26,$AX26+0.15)</f>
        <v>0.15</v>
      </c>
      <c r="BB26" s="290" t="n">
        <f aca="false">AX26</f>
        <v>0</v>
      </c>
      <c r="BC26" s="290" t="n">
        <f aca="false">IF(ISNUMBER(Monthly!P15),Monthly!P15+$BB26,$BB26+0.05)</f>
        <v>0.05</v>
      </c>
      <c r="BD26" s="290" t="n">
        <f aca="false">IF(ISNUMBER(Monthly!Q15),Monthly!Q15+$BB26,$BB26+0.1)</f>
        <v>0.1</v>
      </c>
      <c r="BE26" s="290" t="n">
        <f aca="false">IF(ISNUMBER(Monthly!R15),Monthly!R15+$BB26,$BB26+0.15)</f>
        <v>0.15</v>
      </c>
      <c r="BH26" s="282" t="n">
        <f aca="false">AW38</f>
        <v>46569</v>
      </c>
      <c r="BI26" s="263" t="n">
        <v>-0.13818</v>
      </c>
      <c r="BJ26" s="263" t="n">
        <v>0.315074</v>
      </c>
      <c r="BK26" s="263" t="n">
        <v>-0.005762</v>
      </c>
      <c r="BU26" s="284" t="n">
        <f aca="false">Monthly!E26</f>
        <v>42.2521438598633</v>
      </c>
      <c r="BV26" s="284" t="n">
        <f aca="false">Monthly!F26</f>
        <v>0.99</v>
      </c>
      <c r="BX26" s="285" t="n">
        <f aca="false">Calc!AA26</f>
        <v>46539</v>
      </c>
      <c r="BY26" s="89" t="n">
        <f aca="false">IF(AND(ISNUMBER(BU26),BU26&lt;&gt;0),IF(Monthly!$BB$12=1,Calc!AI26+BU26,IF(Monthly!$BB$12=2,Calc!AI26*BU26,IF(Monthly!$BB$12=3,BU26,Calc!AI26))),Calc!AI26)</f>
        <v>42.2521438598633</v>
      </c>
      <c r="BZ26" s="89" t="n">
        <f aca="false">IF(AND(ISNUMBER(BV26),BV26&lt;&gt;0),IF(Monthly!$BB$13=1,Calc!AJ26+BV26,IF(Monthly!$BB$13=2,Calc!AJ26*BV26,IF(Monthly!$BB$13=3,BV26,Calc!AJ26))),Calc!AJ26)</f>
        <v>0.08</v>
      </c>
      <c r="CA26" s="89" t="n">
        <f aca="false">VLOOKUP(BX26,Calc!$AA$5:$AH$72,8)</f>
        <v>0.066103108428769</v>
      </c>
      <c r="CB26" s="202" t="n">
        <v>0</v>
      </c>
      <c r="CC26" s="202" t="n">
        <v>1</v>
      </c>
      <c r="CD26" s="202" t="n">
        <f aca="false">(K26-datetoday)/365.25</f>
        <v>1.67830253251198</v>
      </c>
    </row>
    <row r="27" customFormat="false" ht="11.25" hidden="false" customHeight="false" outlineLevel="0" collapsed="false">
      <c r="C27" s="283"/>
      <c r="D27" s="270"/>
      <c r="E27" s="270"/>
      <c r="F27" s="270"/>
      <c r="H27" s="284" t="n">
        <f aca="false">Daily!E27</f>
        <v>42.2521438598633</v>
      </c>
      <c r="I27" s="284" t="n">
        <v>0.99</v>
      </c>
      <c r="K27" s="285" t="n">
        <f aca="false">Calc!AA27</f>
        <v>46569</v>
      </c>
      <c r="L27" s="89" t="n">
        <f aca="false">IF(AND(ISNUMBER(H27),H27&lt;&gt;0),IF(Daily!$BB$12=1,Calc!AF27+H27,IF(Daily!$BB$12=2,Calc!AF27*H27,IF(Daily!$BB$12=3,H27,Calc!AF27))),Calc!AF27)</f>
        <v>42.2521438598633</v>
      </c>
      <c r="M27" s="89" t="n">
        <f aca="false">IF(AND(ISNUMBER(I27),I27&lt;&gt;0),IF(Daily!$BB$13=1,Calc!AG27+I27,IF(Daily!$BB$13=2,Calc!AG27*I27,IF(Daily!$BB$13=3,I27,Calc!AG27))),Calc!AG27)</f>
        <v>0.08</v>
      </c>
      <c r="N27" s="89" t="n">
        <f aca="false">VLOOKUP(K27,Calc!$AA$5:$AH$72,8)</f>
        <v>0.066103108428769</v>
      </c>
      <c r="R27" s="261" t="n">
        <v>23</v>
      </c>
      <c r="S27" s="286" t="n">
        <f aca="false">'Power Curves'!D31</f>
        <v>36994</v>
      </c>
      <c r="T27" s="287" t="n">
        <f aca="false">IF(ISNUMBER(VLOOKUP(S27,Daily!$G$5:$I$36,3,FALSE())),VLOOKUP(S27,Daily!$G$5:$I$36,3),VLOOKUP(S27,$K$5:$L$72,2))</f>
        <v>40.25</v>
      </c>
      <c r="U27" s="89" t="n">
        <f aca="false">IF(ISNUMBER(VLOOKUP(S27,$K$5:$M$72,3)),VLOOKUP(S27,$K$5:$M$72,3),U28)</f>
        <v>0</v>
      </c>
      <c r="V27" s="89" t="n">
        <f aca="false">N27</f>
        <v>0.066103108428769</v>
      </c>
      <c r="Y27" s="282" t="n">
        <f aca="false">Daily!K16</f>
        <v>46235</v>
      </c>
      <c r="Z27" s="289" t="n">
        <v>0</v>
      </c>
      <c r="AA27" s="290" t="n">
        <f aca="false">IF(ISNUMBER(Daily!M16),Daily!M16+$Z27,$Z27+0.05)</f>
        <v>0.05</v>
      </c>
      <c r="AB27" s="290" t="n">
        <f aca="false">IF(ISNUMBER(Daily!N16),Daily!N16+$Z27,$Z27+0.15)</f>
        <v>0.15</v>
      </c>
      <c r="AC27" s="290" t="n">
        <f aca="false">IF(ISNUMBER(Daily!O16),Daily!O16+$Z27,$Z27+0.15)</f>
        <v>0.15</v>
      </c>
      <c r="AD27" s="290" t="n">
        <f aca="false">Z27</f>
        <v>0</v>
      </c>
      <c r="AE27" s="290" t="n">
        <f aca="false">IF(ISNUMBER(Daily!P16),Daily!P16+$AD27,$AD27+0.05)</f>
        <v>0.05</v>
      </c>
      <c r="AF27" s="290" t="n">
        <f aca="false">IF(ISNUMBER(Daily!Q16),Daily!Q16+$AD27,$AD27+0.1)</f>
        <v>0.1</v>
      </c>
      <c r="AG27" s="290" t="n">
        <f aca="false">IF(ISNUMBER(Daily!R16),Daily!R16+$AD27,$AD27+0.15)</f>
        <v>0.15</v>
      </c>
      <c r="AJ27" s="282" t="n">
        <f aca="false">Y39</f>
        <v>46600</v>
      </c>
      <c r="AK27" s="263" t="n">
        <v>-0.13818</v>
      </c>
      <c r="AL27" s="263" t="n">
        <v>0.315074</v>
      </c>
      <c r="AM27" s="263" t="n">
        <v>-0.005762</v>
      </c>
      <c r="AW27" s="282" t="n">
        <f aca="false">Monthly!K16</f>
        <v>46235</v>
      </c>
      <c r="AX27" s="290" t="n">
        <v>0</v>
      </c>
      <c r="AY27" s="290" t="n">
        <f aca="false">IF(ISNUMBER(Monthly!M16),Monthly!M16+$AX27,$AX27+0.05)</f>
        <v>0.05</v>
      </c>
      <c r="AZ27" s="290" t="n">
        <f aca="false">IF(ISNUMBER(Monthly!N16),Override!N16+$AX27,$AX27+0.15)</f>
        <v>0.15</v>
      </c>
      <c r="BA27" s="290" t="n">
        <f aca="false">IF(ISNUMBER(Monthly!O16),Monthly!O16+$AX27,$AX27+0.15)</f>
        <v>0.15</v>
      </c>
      <c r="BB27" s="290" t="n">
        <f aca="false">AX27</f>
        <v>0</v>
      </c>
      <c r="BC27" s="290" t="n">
        <f aca="false">IF(ISNUMBER(Monthly!P16),Monthly!P16+$BB27,$BB27+0.05)</f>
        <v>0.05</v>
      </c>
      <c r="BD27" s="290" t="n">
        <f aca="false">IF(ISNUMBER(Monthly!Q16),Monthly!Q16+$BB27,$BB27+0.1)</f>
        <v>0.1</v>
      </c>
      <c r="BE27" s="290" t="n">
        <f aca="false">IF(ISNUMBER(Monthly!R16),Monthly!R16+$BB27,$BB27+0.15)</f>
        <v>0.15</v>
      </c>
      <c r="BH27" s="282" t="n">
        <f aca="false">AW39</f>
        <v>46600</v>
      </c>
      <c r="BI27" s="263" t="n">
        <v>-0.13818</v>
      </c>
      <c r="BJ27" s="263" t="n">
        <v>0.315074</v>
      </c>
      <c r="BK27" s="263" t="n">
        <v>-0.005762</v>
      </c>
      <c r="BU27" s="284" t="n">
        <f aca="false">Monthly!E27</f>
        <v>42.2521438598633</v>
      </c>
      <c r="BV27" s="284" t="n">
        <f aca="false">Monthly!F27</f>
        <v>0.99</v>
      </c>
      <c r="BX27" s="285" t="n">
        <f aca="false">Calc!AA27</f>
        <v>46569</v>
      </c>
      <c r="BY27" s="89" t="n">
        <f aca="false">IF(AND(ISNUMBER(BU27),BU27&lt;&gt;0),IF(Monthly!$BB$12=1,Calc!AI27+BU27,IF(Monthly!$BB$12=2,Calc!AI27*BU27,IF(Monthly!$BB$12=3,BU27,Calc!AI27))),Calc!AI27)</f>
        <v>42.2521438598633</v>
      </c>
      <c r="BZ27" s="89" t="n">
        <f aca="false">IF(AND(ISNUMBER(BV27),BV27&lt;&gt;0),IF(Monthly!$BB$13=1,Calc!AJ27+BV27,IF(Monthly!$BB$13=2,Calc!AJ27*BV27,IF(Monthly!$BB$13=3,BV27,Calc!AJ27))),Calc!AJ27)</f>
        <v>0.08</v>
      </c>
      <c r="CA27" s="89" t="n">
        <f aca="false">VLOOKUP(BX27,Calc!$AA$5:$AH$72,8)</f>
        <v>0.066103108428769</v>
      </c>
      <c r="CB27" s="202" t="n">
        <v>0</v>
      </c>
      <c r="CC27" s="202" t="n">
        <v>1</v>
      </c>
      <c r="CD27" s="202" t="n">
        <f aca="false">(K27-datetoday)/365.25</f>
        <v>1.76043805612594</v>
      </c>
    </row>
    <row r="28" customFormat="false" ht="11.25" hidden="false" customHeight="false" outlineLevel="0" collapsed="false">
      <c r="C28" s="283"/>
      <c r="D28" s="270"/>
      <c r="E28" s="270"/>
      <c r="F28" s="270"/>
      <c r="H28" s="284" t="n">
        <f aca="false">Daily!E28</f>
        <v>42.2521438598633</v>
      </c>
      <c r="I28" s="284" t="n">
        <v>0.99</v>
      </c>
      <c r="K28" s="285" t="n">
        <f aca="false">Calc!AA28</f>
        <v>46600</v>
      </c>
      <c r="L28" s="89" t="n">
        <f aca="false">IF(AND(ISNUMBER(H28),H28&lt;&gt;0),IF(Daily!$BB$12=1,Calc!AF28+H28,IF(Daily!$BB$12=2,Calc!AF28*H28,IF(Daily!$BB$12=3,H28,Calc!AF28))),Calc!AF28)</f>
        <v>42.2521438598633</v>
      </c>
      <c r="M28" s="89" t="n">
        <f aca="false">IF(AND(ISNUMBER(I28),I28&lt;&gt;0),IF(Daily!$BB$13=1,Calc!AG28+I28,IF(Daily!$BB$13=2,Calc!AG28*I28,IF(Daily!$BB$13=3,I28,Calc!AG28))),Calc!AG28)</f>
        <v>0.08</v>
      </c>
      <c r="N28" s="89" t="n">
        <f aca="false">VLOOKUP(K28,Calc!$AA$5:$AH$72,8)</f>
        <v>0.066103108428769</v>
      </c>
      <c r="R28" s="261" t="n">
        <v>24</v>
      </c>
      <c r="S28" s="286" t="n">
        <f aca="false">'Power Curves'!D32</f>
        <v>36995</v>
      </c>
      <c r="T28" s="287" t="n">
        <f aca="false">IF(ISNUMBER(VLOOKUP(S28,Daily!$G$5:$I$36,3,FALSE())),VLOOKUP(S28,Daily!$G$5:$I$36,3),VLOOKUP(S28,$K$5:$L$72,2))</f>
        <v>25</v>
      </c>
      <c r="U28" s="89" t="n">
        <f aca="false">IF(ISNUMBER(VLOOKUP(S28,$K$5:$M$72,3)),VLOOKUP(S28,$K$5:$M$72,3),U29)</f>
        <v>0</v>
      </c>
      <c r="V28" s="89" t="n">
        <f aca="false">N28</f>
        <v>0.066103108428769</v>
      </c>
      <c r="Y28" s="282" t="n">
        <f aca="false">Daily!K17</f>
        <v>46266</v>
      </c>
      <c r="Z28" s="289" t="n">
        <v>0</v>
      </c>
      <c r="AA28" s="290" t="n">
        <f aca="false">IF(ISNUMBER(Daily!M17),Daily!M17+$Z28,$Z28+0.05)</f>
        <v>0.05</v>
      </c>
      <c r="AB28" s="290" t="n">
        <f aca="false">IF(ISNUMBER(Daily!N17),Daily!N17+$Z28,$Z28+0.15)</f>
        <v>0.15</v>
      </c>
      <c r="AC28" s="290" t="n">
        <f aca="false">IF(ISNUMBER(Daily!O17),Daily!O17+$Z28,$Z28+0.15)</f>
        <v>0.15</v>
      </c>
      <c r="AD28" s="290" t="n">
        <f aca="false">Z28</f>
        <v>0</v>
      </c>
      <c r="AE28" s="290" t="n">
        <f aca="false">IF(ISNUMBER(Daily!P17),Daily!P17+$AD28,$AD28+0.05)</f>
        <v>0.05</v>
      </c>
      <c r="AF28" s="290" t="n">
        <f aca="false">IF(ISNUMBER(Daily!Q17),Daily!Q17+$AD28,$AD28+0.1)</f>
        <v>0.1</v>
      </c>
      <c r="AG28" s="290" t="n">
        <f aca="false">IF(ISNUMBER(Daily!R17),Daily!R17+$AD28,$AD28+0.15)</f>
        <v>0.15</v>
      </c>
      <c r="AJ28" s="282" t="n">
        <f aca="false">Y40</f>
        <v>46631</v>
      </c>
      <c r="AK28" s="263" t="n">
        <v>-0.13818</v>
      </c>
      <c r="AL28" s="263" t="n">
        <v>0.315074</v>
      </c>
      <c r="AM28" s="263" t="n">
        <v>-0.005762</v>
      </c>
      <c r="AW28" s="282" t="n">
        <f aca="false">Monthly!K17</f>
        <v>46266</v>
      </c>
      <c r="AX28" s="290" t="n">
        <v>0</v>
      </c>
      <c r="AY28" s="290" t="n">
        <f aca="false">IF(ISNUMBER(Monthly!M17),Monthly!M17+$AX28,$AX28+0.05)</f>
        <v>0.05</v>
      </c>
      <c r="AZ28" s="290" t="n">
        <f aca="false">IF(ISNUMBER(Monthly!N17),Override!N17+$AX28,$AX28+0.15)</f>
        <v>0.15</v>
      </c>
      <c r="BA28" s="290" t="n">
        <f aca="false">IF(ISNUMBER(Monthly!O17),Monthly!O17+$AX28,$AX28+0.15)</f>
        <v>0.15</v>
      </c>
      <c r="BB28" s="290" t="n">
        <f aca="false">AX28</f>
        <v>0</v>
      </c>
      <c r="BC28" s="290" t="n">
        <f aca="false">IF(ISNUMBER(Monthly!P17),Monthly!P17+$BB28,$BB28+0.05)</f>
        <v>0.05</v>
      </c>
      <c r="BD28" s="290" t="n">
        <f aca="false">IF(ISNUMBER(Monthly!Q17),Monthly!Q17+$BB28,$BB28+0.1)</f>
        <v>0.1</v>
      </c>
      <c r="BE28" s="290" t="n">
        <f aca="false">IF(ISNUMBER(Monthly!R17),Monthly!R17+$BB28,$BB28+0.15)</f>
        <v>0.15</v>
      </c>
      <c r="BH28" s="282" t="n">
        <f aca="false">AW40</f>
        <v>46631</v>
      </c>
      <c r="BI28" s="263" t="n">
        <v>-0.13818</v>
      </c>
      <c r="BJ28" s="263" t="n">
        <v>0.315074</v>
      </c>
      <c r="BK28" s="263" t="n">
        <v>-0.005762</v>
      </c>
      <c r="BU28" s="284" t="n">
        <f aca="false">Monthly!E28</f>
        <v>42.2521438598633</v>
      </c>
      <c r="BV28" s="284" t="n">
        <f aca="false">Monthly!F28</f>
        <v>0.99</v>
      </c>
      <c r="BX28" s="285" t="n">
        <f aca="false">Calc!AA28</f>
        <v>46600</v>
      </c>
      <c r="BY28" s="89" t="n">
        <f aca="false">IF(AND(ISNUMBER(BU28),BU28&lt;&gt;0),IF(Monthly!$BB$12=1,Calc!AI28+BU28,IF(Monthly!$BB$12=2,Calc!AI28*BU28,IF(Monthly!$BB$12=3,BU28,Calc!AI28))),Calc!AI28)</f>
        <v>42.2521438598633</v>
      </c>
      <c r="BZ28" s="89" t="n">
        <f aca="false">IF(AND(ISNUMBER(BV28),BV28&lt;&gt;0),IF(Monthly!$BB$13=1,Calc!AJ28+BV28,IF(Monthly!$BB$13=2,Calc!AJ28*BV28,IF(Monthly!$BB$13=3,BV28,Calc!AJ28))),Calc!AJ28)</f>
        <v>0.08</v>
      </c>
      <c r="CA28" s="89" t="n">
        <f aca="false">VLOOKUP(BX28,Calc!$AA$5:$AH$72,8)</f>
        <v>0.066103108428769</v>
      </c>
      <c r="CB28" s="202" t="n">
        <v>0</v>
      </c>
      <c r="CC28" s="202" t="n">
        <v>1</v>
      </c>
      <c r="CD28" s="202" t="n">
        <f aca="false">(K28-datetoday)/365.25</f>
        <v>1.84531143052704</v>
      </c>
    </row>
    <row r="29" customFormat="false" ht="11.25" hidden="false" customHeight="false" outlineLevel="0" collapsed="false">
      <c r="C29" s="283"/>
      <c r="D29" s="270"/>
      <c r="E29" s="270"/>
      <c r="F29" s="270"/>
      <c r="H29" s="284" t="n">
        <f aca="false">Daily!E29</f>
        <v>42.2521438598633</v>
      </c>
      <c r="I29" s="284" t="n">
        <v>0.99</v>
      </c>
      <c r="K29" s="285" t="n">
        <f aca="false">Calc!AA29</f>
        <v>46631</v>
      </c>
      <c r="L29" s="89" t="n">
        <f aca="false">IF(AND(ISNUMBER(H29),H29&lt;&gt;0),IF(Daily!$BB$12=1,Calc!AF29+H29,IF(Daily!$BB$12=2,Calc!AF29*H29,IF(Daily!$BB$12=3,H29,Calc!AF29))),Calc!AF29)</f>
        <v>42.2521438598633</v>
      </c>
      <c r="M29" s="89" t="n">
        <f aca="false">IF(AND(ISNUMBER(I29),I29&lt;&gt;0),IF(Daily!$BB$13=1,Calc!AG29+I29,IF(Daily!$BB$13=2,Calc!AG29*I29,IF(Daily!$BB$13=3,I29,Calc!AG29))),Calc!AG29)</f>
        <v>0.08</v>
      </c>
      <c r="N29" s="89" t="n">
        <f aca="false">VLOOKUP(K29,Calc!$AA$5:$AH$72,8)</f>
        <v>0.066103108428769</v>
      </c>
      <c r="R29" s="261" t="n">
        <v>25</v>
      </c>
      <c r="S29" s="286" t="n">
        <f aca="false">'Power Curves'!D33</f>
        <v>36996</v>
      </c>
      <c r="T29" s="287" t="n">
        <f aca="false">IF(ISNUMBER(VLOOKUP(S29,Daily!$G$5:$I$36,3,FALSE())),VLOOKUP(S29,Daily!$G$5:$I$36,3),VLOOKUP(S29,$K$5:$L$72,2))</f>
        <v>25</v>
      </c>
      <c r="U29" s="89" t="n">
        <f aca="false">IF(ISNUMBER(VLOOKUP(S29,$K$5:$M$72,3)),VLOOKUP(S29,$K$5:$M$72,3),U30)</f>
        <v>0</v>
      </c>
      <c r="V29" s="89" t="n">
        <f aca="false">N29</f>
        <v>0.066103108428769</v>
      </c>
      <c r="Y29" s="282" t="n">
        <f aca="false">Daily!K18</f>
        <v>46296</v>
      </c>
      <c r="Z29" s="289" t="n">
        <v>0</v>
      </c>
      <c r="AA29" s="290" t="n">
        <f aca="false">IF(ISNUMBER(Daily!M18),Daily!M18+$Z29,$Z29+0.05)</f>
        <v>0.05</v>
      </c>
      <c r="AB29" s="290" t="n">
        <f aca="false">IF(ISNUMBER(Daily!N18),Daily!N18+$Z29,$Z29+0.15)</f>
        <v>0.15</v>
      </c>
      <c r="AC29" s="290" t="n">
        <f aca="false">IF(ISNUMBER(Daily!O18),Daily!O18+$Z29,$Z29+0.15)</f>
        <v>0.15</v>
      </c>
      <c r="AD29" s="290" t="n">
        <f aca="false">Z29</f>
        <v>0</v>
      </c>
      <c r="AE29" s="290" t="n">
        <f aca="false">IF(ISNUMBER(Daily!P18),Daily!P18+$AD29,$AD29+0.05)</f>
        <v>0.05</v>
      </c>
      <c r="AF29" s="290" t="n">
        <f aca="false">IF(ISNUMBER(Daily!Q18),Daily!Q18+$AD29,$AD29+0.1)</f>
        <v>0.1</v>
      </c>
      <c r="AG29" s="290" t="n">
        <f aca="false">IF(ISNUMBER(Daily!R18),Daily!R18+$AD29,$AD29+0.15)</f>
        <v>0.15</v>
      </c>
      <c r="AJ29" s="282" t="n">
        <f aca="false">Y41</f>
        <v>46661</v>
      </c>
      <c r="AK29" s="263" t="n">
        <v>-0.13818</v>
      </c>
      <c r="AL29" s="263" t="n">
        <v>0.315074</v>
      </c>
      <c r="AM29" s="263" t="n">
        <v>-0.005762</v>
      </c>
      <c r="AW29" s="282" t="n">
        <f aca="false">Monthly!K18</f>
        <v>46296</v>
      </c>
      <c r="AX29" s="290" t="n">
        <v>0</v>
      </c>
      <c r="AY29" s="290" t="n">
        <f aca="false">IF(ISNUMBER(Monthly!M18),Monthly!M18+$AX29,$AX29+0.05)</f>
        <v>0.05</v>
      </c>
      <c r="AZ29" s="290" t="n">
        <f aca="false">IF(ISNUMBER(Monthly!N18),Override!N18+$AX29,$AX29+0.15)</f>
        <v>0.15</v>
      </c>
      <c r="BA29" s="290" t="n">
        <f aca="false">IF(ISNUMBER(Monthly!O18),Monthly!O18+$AX29,$AX29+0.15)</f>
        <v>0.15</v>
      </c>
      <c r="BB29" s="290" t="n">
        <f aca="false">AX29</f>
        <v>0</v>
      </c>
      <c r="BC29" s="290" t="n">
        <f aca="false">IF(ISNUMBER(Monthly!P18),Monthly!P18+$BB29,$BB29+0.05)</f>
        <v>0.05</v>
      </c>
      <c r="BD29" s="290" t="n">
        <f aca="false">IF(ISNUMBER(Monthly!Q18),Monthly!Q18+$BB29,$BB29+0.1)</f>
        <v>0.1</v>
      </c>
      <c r="BE29" s="290" t="n">
        <f aca="false">IF(ISNUMBER(Monthly!R18),Monthly!R18+$BB29,$BB29+0.15)</f>
        <v>0.15</v>
      </c>
      <c r="BH29" s="282" t="n">
        <f aca="false">AW41</f>
        <v>46661</v>
      </c>
      <c r="BI29" s="263" t="n">
        <v>-0.13818</v>
      </c>
      <c r="BJ29" s="263" t="n">
        <v>0.315074</v>
      </c>
      <c r="BK29" s="263" t="n">
        <v>-0.005762</v>
      </c>
      <c r="BU29" s="284" t="n">
        <f aca="false">Monthly!E29</f>
        <v>42.2521438598633</v>
      </c>
      <c r="BV29" s="284" t="n">
        <f aca="false">Monthly!F29</f>
        <v>0.99</v>
      </c>
      <c r="BX29" s="285" t="n">
        <f aca="false">Calc!AA29</f>
        <v>46631</v>
      </c>
      <c r="BY29" s="89" t="n">
        <f aca="false">IF(AND(ISNUMBER(BU29),BU29&lt;&gt;0),IF(Monthly!$BB$12=1,Calc!AI29+BU29,IF(Monthly!$BB$12=2,Calc!AI29*BU29,IF(Monthly!$BB$12=3,BU29,Calc!AI29))),Calc!AI29)</f>
        <v>42.2521438598633</v>
      </c>
      <c r="BZ29" s="89" t="n">
        <f aca="false">IF(AND(ISNUMBER(BV29),BV29&lt;&gt;0),IF(Monthly!$BB$13=1,Calc!AJ29+BV29,IF(Monthly!$BB$13=2,Calc!AJ29*BV29,IF(Monthly!$BB$13=3,BV29,Calc!AJ29))),Calc!AJ29)</f>
        <v>0.08</v>
      </c>
      <c r="CA29" s="89" t="n">
        <f aca="false">VLOOKUP(BX29,Calc!$AA$5:$AH$72,8)</f>
        <v>0.066103108428769</v>
      </c>
      <c r="CB29" s="202" t="n">
        <v>0</v>
      </c>
      <c r="CC29" s="202" t="n">
        <v>1</v>
      </c>
      <c r="CD29" s="202" t="n">
        <f aca="false">(K29-datetoday)/365.25</f>
        <v>1.93018480492813</v>
      </c>
    </row>
    <row r="30" customFormat="false" ht="11.25" hidden="false" customHeight="false" outlineLevel="0" collapsed="false">
      <c r="C30" s="283"/>
      <c r="D30" s="270"/>
      <c r="E30" s="270"/>
      <c r="F30" s="270"/>
      <c r="H30" s="284" t="n">
        <f aca="false">Daily!E30</f>
        <v>42.2521438598633</v>
      </c>
      <c r="I30" s="284" t="n">
        <v>0.99</v>
      </c>
      <c r="K30" s="285" t="n">
        <f aca="false">Calc!AA30</f>
        <v>46661</v>
      </c>
      <c r="L30" s="89" t="n">
        <f aca="false">IF(AND(ISNUMBER(H30),H30&lt;&gt;0),IF(Daily!$BB$12=1,Calc!AF30+H30,IF(Daily!$BB$12=2,Calc!AF30*H30,IF(Daily!$BB$12=3,H30,Calc!AF30))),Calc!AF30)</f>
        <v>42.2521438598633</v>
      </c>
      <c r="M30" s="89" t="n">
        <f aca="false">IF(AND(ISNUMBER(I30),I30&lt;&gt;0),IF(Daily!$BB$13=1,Calc!AG30+I30,IF(Daily!$BB$13=2,Calc!AG30*I30,IF(Daily!$BB$13=3,I30,Calc!AG30))),Calc!AG30)</f>
        <v>0.08</v>
      </c>
      <c r="N30" s="89" t="n">
        <f aca="false">VLOOKUP(K30,Calc!$AA$5:$AH$72,8)</f>
        <v>0.066103108428769</v>
      </c>
      <c r="R30" s="261" t="n">
        <v>26</v>
      </c>
      <c r="S30" s="286" t="n">
        <f aca="false">'Power Curves'!D34</f>
        <v>36997</v>
      </c>
      <c r="T30" s="287" t="n">
        <f aca="false">IF(ISNUMBER(VLOOKUP(S30,Daily!$G$5:$I$36,3,FALSE())),VLOOKUP(S30,Daily!$G$5:$I$36,3),VLOOKUP(S30,$K$5:$L$72,2))</f>
        <v>40.25</v>
      </c>
      <c r="U30" s="89" t="n">
        <f aca="false">IF(ISNUMBER(VLOOKUP(S30,$K$5:$M$72,3)),VLOOKUP(S30,$K$5:$M$72,3),U31)</f>
        <v>0</v>
      </c>
      <c r="V30" s="89" t="n">
        <f aca="false">N30</f>
        <v>0.066103108428769</v>
      </c>
      <c r="Y30" s="282" t="n">
        <f aca="false">Daily!K19</f>
        <v>46327</v>
      </c>
      <c r="Z30" s="289" t="n">
        <v>0</v>
      </c>
      <c r="AA30" s="290" t="n">
        <f aca="false">IF(ISNUMBER(Daily!M19),Daily!M19+$Z30,$Z30+0.05)</f>
        <v>0.05</v>
      </c>
      <c r="AB30" s="290" t="n">
        <f aca="false">IF(ISNUMBER(Daily!N19),Daily!N19+$Z30,$Z30+0.15)</f>
        <v>0.15</v>
      </c>
      <c r="AC30" s="290" t="n">
        <f aca="false">IF(ISNUMBER(Daily!O19),Daily!O19+$Z30,$Z30+0.15)</f>
        <v>0.15</v>
      </c>
      <c r="AD30" s="290" t="n">
        <f aca="false">Z30</f>
        <v>0</v>
      </c>
      <c r="AE30" s="290" t="n">
        <f aca="false">IF(ISNUMBER(Daily!P19),Daily!P19+$AD30,$AD30+0.05)</f>
        <v>0.05</v>
      </c>
      <c r="AF30" s="290" t="n">
        <f aca="false">IF(ISNUMBER(Daily!Q19),Daily!Q19+$AD30,$AD30+0.1)</f>
        <v>0.1</v>
      </c>
      <c r="AG30" s="290" t="n">
        <f aca="false">IF(ISNUMBER(Daily!R19),Daily!R19+$AD30,$AD30+0.15)</f>
        <v>0.15</v>
      </c>
      <c r="AJ30" s="282" t="n">
        <f aca="false">Y42</f>
        <v>46692</v>
      </c>
      <c r="AK30" s="263" t="n">
        <v>-0.13818</v>
      </c>
      <c r="AL30" s="263" t="n">
        <v>0.315074</v>
      </c>
      <c r="AM30" s="263" t="n">
        <v>-0.005762</v>
      </c>
      <c r="AW30" s="282" t="n">
        <f aca="false">Monthly!K19</f>
        <v>46327</v>
      </c>
      <c r="AX30" s="290" t="n">
        <v>0</v>
      </c>
      <c r="AY30" s="290" t="n">
        <f aca="false">IF(ISNUMBER(Monthly!M19),Monthly!M19+$AX30,$AX30+0.05)</f>
        <v>0.05</v>
      </c>
      <c r="AZ30" s="290" t="n">
        <f aca="false">IF(ISNUMBER(Monthly!N19),Override!N19+$AX30,$AX30+0.15)</f>
        <v>0.15</v>
      </c>
      <c r="BA30" s="290" t="n">
        <f aca="false">IF(ISNUMBER(Monthly!O19),Monthly!O19+$AX30,$AX30+0.15)</f>
        <v>0.15</v>
      </c>
      <c r="BB30" s="290" t="n">
        <f aca="false">AX30</f>
        <v>0</v>
      </c>
      <c r="BC30" s="290" t="n">
        <f aca="false">IF(ISNUMBER(Monthly!P19),Monthly!P19+$BB30,$BB30+0.05)</f>
        <v>0.05</v>
      </c>
      <c r="BD30" s="290" t="n">
        <f aca="false">IF(ISNUMBER(Monthly!Q19),Monthly!Q19+$BB30,$BB30+0.1)</f>
        <v>0.1</v>
      </c>
      <c r="BE30" s="290" t="n">
        <f aca="false">IF(ISNUMBER(Monthly!R19),Monthly!R19+$BB30,$BB30+0.15)</f>
        <v>0.15</v>
      </c>
      <c r="BH30" s="282" t="n">
        <f aca="false">AW42</f>
        <v>46692</v>
      </c>
      <c r="BI30" s="263" t="n">
        <v>-0.13818</v>
      </c>
      <c r="BJ30" s="263" t="n">
        <v>0.315074</v>
      </c>
      <c r="BK30" s="263" t="n">
        <v>-0.005762</v>
      </c>
      <c r="BU30" s="284" t="n">
        <f aca="false">Monthly!E30</f>
        <v>42.2521438598633</v>
      </c>
      <c r="BV30" s="284" t="n">
        <f aca="false">Monthly!F30</f>
        <v>0.99</v>
      </c>
      <c r="BX30" s="285" t="n">
        <f aca="false">Calc!AA30</f>
        <v>46661</v>
      </c>
      <c r="BY30" s="89" t="n">
        <f aca="false">IF(AND(ISNUMBER(BU30),BU30&lt;&gt;0),IF(Monthly!$BB$12=1,Calc!AI30+BU30,IF(Monthly!$BB$12=2,Calc!AI30*BU30,IF(Monthly!$BB$12=3,BU30,Calc!AI30))),Calc!AI30)</f>
        <v>42.2521438598633</v>
      </c>
      <c r="BZ30" s="89" t="n">
        <f aca="false">IF(AND(ISNUMBER(BV30),BV30&lt;&gt;0),IF(Monthly!$BB$13=1,Calc!AJ30+BV30,IF(Monthly!$BB$13=2,Calc!AJ30*BV30,IF(Monthly!$BB$13=3,BV30,Calc!AJ30))),Calc!AJ30)</f>
        <v>0.08</v>
      </c>
      <c r="CA30" s="89" t="n">
        <f aca="false">VLOOKUP(BX30,Calc!$AA$5:$AH$72,8)</f>
        <v>0.066103108428769</v>
      </c>
      <c r="CB30" s="202" t="n">
        <v>0</v>
      </c>
      <c r="CC30" s="202" t="n">
        <v>1</v>
      </c>
      <c r="CD30" s="202" t="n">
        <f aca="false">(K30-datetoday)/365.25</f>
        <v>2.01232032854209</v>
      </c>
    </row>
    <row r="31" customFormat="false" ht="11.25" hidden="false" customHeight="false" outlineLevel="0" collapsed="false">
      <c r="C31" s="283"/>
      <c r="D31" s="270"/>
      <c r="E31" s="270"/>
      <c r="F31" s="270"/>
      <c r="H31" s="284" t="n">
        <f aca="false">Daily!E31</f>
        <v>42.2521438598633</v>
      </c>
      <c r="I31" s="284" t="n">
        <v>0.99</v>
      </c>
      <c r="K31" s="285" t="n">
        <f aca="false">Calc!AA31</f>
        <v>46692</v>
      </c>
      <c r="L31" s="89" t="n">
        <f aca="false">IF(AND(ISNUMBER(H31),H31&lt;&gt;0),IF(Daily!$BB$12=1,Calc!AF31+H31,IF(Daily!$BB$12=2,Calc!AF31*H31,IF(Daily!$BB$12=3,H31,Calc!AF31))),Calc!AF31)</f>
        <v>42.2521438598633</v>
      </c>
      <c r="M31" s="89" t="n">
        <f aca="false">IF(AND(ISNUMBER(I31),I31&lt;&gt;0),IF(Daily!$BB$13=1,Calc!AG31+I31,IF(Daily!$BB$13=2,Calc!AG31*I31,IF(Daily!$BB$13=3,I31,Calc!AG31))),Calc!AG31)</f>
        <v>0.08</v>
      </c>
      <c r="N31" s="89" t="n">
        <f aca="false">VLOOKUP(K31,Calc!$AA$5:$AH$72,8)</f>
        <v>0.066103108428769</v>
      </c>
      <c r="R31" s="261" t="n">
        <v>27</v>
      </c>
      <c r="S31" s="286" t="n">
        <f aca="false">'Power Curves'!D35</f>
        <v>36998</v>
      </c>
      <c r="T31" s="287" t="n">
        <f aca="false">IF(ISNUMBER(VLOOKUP(S31,Daily!$G$5:$I$36,3,FALSE())),VLOOKUP(S31,Daily!$G$5:$I$36,3),VLOOKUP(S31,$K$5:$L$72,2))</f>
        <v>40.25</v>
      </c>
      <c r="U31" s="89" t="n">
        <f aca="false">IF(ISNUMBER(VLOOKUP(S31,$K$5:$M$72,3)),VLOOKUP(S31,$K$5:$M$72,3),U32)</f>
        <v>0</v>
      </c>
      <c r="V31" s="89" t="n">
        <f aca="false">N31</f>
        <v>0.066103108428769</v>
      </c>
      <c r="Y31" s="282" t="n">
        <f aca="false">Daily!K20</f>
        <v>46357</v>
      </c>
      <c r="Z31" s="289" t="n">
        <v>0</v>
      </c>
      <c r="AA31" s="290" t="n">
        <f aca="false">IF(ISNUMBER(Daily!M20),Daily!M20+$Z31,$Z31+0.05)</f>
        <v>0.05</v>
      </c>
      <c r="AB31" s="290" t="n">
        <f aca="false">IF(ISNUMBER(Daily!N20),Daily!N20+$Z31,$Z31+0.15)</f>
        <v>0.15</v>
      </c>
      <c r="AC31" s="290" t="n">
        <f aca="false">IF(ISNUMBER(Daily!O20),Daily!O20+$Z31,$Z31+0.15)</f>
        <v>0.15</v>
      </c>
      <c r="AD31" s="290" t="n">
        <f aca="false">Z31</f>
        <v>0</v>
      </c>
      <c r="AE31" s="290" t="n">
        <f aca="false">IF(ISNUMBER(Daily!P20),Daily!P20+$AD31,$AD31+0.05)</f>
        <v>0.05</v>
      </c>
      <c r="AF31" s="290" t="n">
        <f aca="false">IF(ISNUMBER(Daily!Q20),Daily!Q20+$AD31,$AD31+0.1)</f>
        <v>0.1</v>
      </c>
      <c r="AG31" s="290" t="n">
        <f aca="false">IF(ISNUMBER(Daily!R20),Daily!R20+$AD31,$AD31+0.15)</f>
        <v>0.15</v>
      </c>
      <c r="AJ31" s="282" t="n">
        <f aca="false">Y43</f>
        <v>46722</v>
      </c>
      <c r="AK31" s="263" t="n">
        <v>-0.13818</v>
      </c>
      <c r="AL31" s="263" t="n">
        <v>0.315074</v>
      </c>
      <c r="AM31" s="263" t="n">
        <v>-0.005762</v>
      </c>
      <c r="AW31" s="282" t="n">
        <f aca="false">Monthly!K20</f>
        <v>46357</v>
      </c>
      <c r="AX31" s="290" t="n">
        <v>0</v>
      </c>
      <c r="AY31" s="290" t="n">
        <f aca="false">IF(ISNUMBER(Monthly!M20),Monthly!M20+$AX31,$AX31+0.05)</f>
        <v>0.05</v>
      </c>
      <c r="AZ31" s="290" t="n">
        <f aca="false">IF(ISNUMBER(Monthly!N20),Override!N20+$AX31,$AX31+0.15)</f>
        <v>0.15</v>
      </c>
      <c r="BA31" s="290" t="n">
        <f aca="false">IF(ISNUMBER(Monthly!O20),Monthly!O20+$AX31,$AX31+0.15)</f>
        <v>0.15</v>
      </c>
      <c r="BB31" s="290" t="n">
        <f aca="false">AX31</f>
        <v>0</v>
      </c>
      <c r="BC31" s="290" t="n">
        <f aca="false">IF(ISNUMBER(Monthly!P20),Monthly!P20+$BB31,$BB31+0.05)</f>
        <v>0.05</v>
      </c>
      <c r="BD31" s="290" t="n">
        <f aca="false">IF(ISNUMBER(Monthly!Q20),Monthly!Q20+$BB31,$BB31+0.1)</f>
        <v>0.1</v>
      </c>
      <c r="BE31" s="290" t="n">
        <f aca="false">IF(ISNUMBER(Monthly!R20),Monthly!R20+$BB31,$BB31+0.15)</f>
        <v>0.15</v>
      </c>
      <c r="BH31" s="282" t="n">
        <f aca="false">AW43</f>
        <v>46722</v>
      </c>
      <c r="BI31" s="263" t="n">
        <v>-0.13818</v>
      </c>
      <c r="BJ31" s="263" t="n">
        <v>0.315074</v>
      </c>
      <c r="BK31" s="263" t="n">
        <v>-0.005762</v>
      </c>
      <c r="BU31" s="284" t="n">
        <f aca="false">Monthly!E31</f>
        <v>42.2521438598633</v>
      </c>
      <c r="BV31" s="284" t="n">
        <f aca="false">Monthly!F31</f>
        <v>0.99</v>
      </c>
      <c r="BX31" s="285" t="n">
        <f aca="false">Calc!AA31</f>
        <v>46692</v>
      </c>
      <c r="BY31" s="89" t="n">
        <f aca="false">IF(AND(ISNUMBER(BU31),BU31&lt;&gt;0),IF(Monthly!$BB$12=1,Calc!AI31+BU31,IF(Monthly!$BB$12=2,Calc!AI31*BU31,IF(Monthly!$BB$12=3,BU31,Calc!AI31))),Calc!AI31)</f>
        <v>42.2521438598633</v>
      </c>
      <c r="BZ31" s="89" t="n">
        <f aca="false">IF(AND(ISNUMBER(BV31),BV31&lt;&gt;0),IF(Monthly!$BB$13=1,Calc!AJ31+BV31,IF(Monthly!$BB$13=2,Calc!AJ31*BV31,IF(Monthly!$BB$13=3,BV31,Calc!AJ31))),Calc!AJ31)</f>
        <v>0.08</v>
      </c>
      <c r="CA31" s="89" t="n">
        <f aca="false">VLOOKUP(BX31,Calc!$AA$5:$AH$72,8)</f>
        <v>0.066103108428769</v>
      </c>
      <c r="CB31" s="202" t="n">
        <v>0</v>
      </c>
      <c r="CC31" s="202" t="n">
        <v>1</v>
      </c>
      <c r="CD31" s="202" t="n">
        <f aca="false">(K31-datetoday)/365.25</f>
        <v>2.09719370294319</v>
      </c>
    </row>
    <row r="32" customFormat="false" ht="11.25" hidden="false" customHeight="false" outlineLevel="0" collapsed="false">
      <c r="C32" s="283"/>
      <c r="D32" s="270"/>
      <c r="E32" s="270"/>
      <c r="F32" s="270"/>
      <c r="H32" s="284" t="n">
        <f aca="false">Daily!E32</f>
        <v>42.2521438598633</v>
      </c>
      <c r="I32" s="284" t="n">
        <v>0.99</v>
      </c>
      <c r="K32" s="285" t="n">
        <f aca="false">Calc!AA32</f>
        <v>46722</v>
      </c>
      <c r="L32" s="89" t="n">
        <f aca="false">IF(AND(ISNUMBER(H32),H32&lt;&gt;0),IF(Daily!$BB$12=1,Calc!AF32+H32,IF(Daily!$BB$12=2,Calc!AF32*H32,IF(Daily!$BB$12=3,H32,Calc!AF32))),Calc!AF32)</f>
        <v>42.2521438598633</v>
      </c>
      <c r="M32" s="89" t="n">
        <f aca="false">IF(AND(ISNUMBER(I32),I32&lt;&gt;0),IF(Daily!$BB$13=1,Calc!AG32+I32,IF(Daily!$BB$13=2,Calc!AG32*I32,IF(Daily!$BB$13=3,I32,Calc!AG32))),Calc!AG32)</f>
        <v>0.08</v>
      </c>
      <c r="N32" s="89" t="n">
        <f aca="false">VLOOKUP(K32,Calc!$AA$5:$AH$72,8)</f>
        <v>0.066103108428769</v>
      </c>
      <c r="R32" s="261" t="n">
        <v>28</v>
      </c>
      <c r="S32" s="286" t="n">
        <f aca="false">'Power Curves'!D36</f>
        <v>36999</v>
      </c>
      <c r="T32" s="287" t="n">
        <f aca="false">IF(ISNUMBER(VLOOKUP(S32,Daily!$G$5:$I$36,3,FALSE())),VLOOKUP(S32,Daily!$G$5:$I$36,3),VLOOKUP(S32,$K$5:$L$72,2))</f>
        <v>40.25</v>
      </c>
      <c r="U32" s="89" t="n">
        <f aca="false">IF(ISNUMBER(VLOOKUP(S32,$K$5:$M$72,3)),VLOOKUP(S32,$K$5:$M$72,3),U33)</f>
        <v>0</v>
      </c>
      <c r="V32" s="89" t="n">
        <f aca="false">N32</f>
        <v>0.066103108428769</v>
      </c>
      <c r="Y32" s="282" t="n">
        <f aca="false">Daily!K21</f>
        <v>46388</v>
      </c>
      <c r="Z32" s="289" t="n">
        <v>0</v>
      </c>
      <c r="AA32" s="290" t="n">
        <f aca="false">IF(ISNUMBER(Daily!M21),Daily!M21+$Z32,$Z32+0.05)</f>
        <v>0.05</v>
      </c>
      <c r="AB32" s="290" t="n">
        <f aca="false">IF(ISNUMBER(Daily!N21),Daily!N21+$Z32,$Z32+0.15)</f>
        <v>0.15</v>
      </c>
      <c r="AC32" s="290" t="n">
        <f aca="false">IF(ISNUMBER(Daily!O21),Daily!O21+$Z32,$Z32+0.15)</f>
        <v>0.15</v>
      </c>
      <c r="AD32" s="290" t="n">
        <f aca="false">Z32</f>
        <v>0</v>
      </c>
      <c r="AE32" s="290" t="n">
        <f aca="false">IF(ISNUMBER(Daily!P21),Daily!P21+$AD32,$AD32+0.05)</f>
        <v>0.05</v>
      </c>
      <c r="AF32" s="290" t="n">
        <f aca="false">IF(ISNUMBER(Daily!Q21),Daily!Q21+$AD32,$AD32+0.1)</f>
        <v>0.1</v>
      </c>
      <c r="AG32" s="290" t="n">
        <f aca="false">IF(ISNUMBER(Daily!R21),Daily!R21+$AD32,$AD32+0.15)</f>
        <v>0.15</v>
      </c>
      <c r="AJ32" s="282" t="n">
        <f aca="false">Y44</f>
        <v>46753</v>
      </c>
      <c r="AK32" s="263" t="n">
        <v>-0.13818</v>
      </c>
      <c r="AL32" s="263" t="n">
        <v>0.315074</v>
      </c>
      <c r="AM32" s="263" t="n">
        <v>-0.005762</v>
      </c>
      <c r="AW32" s="282" t="n">
        <f aca="false">Monthly!K21</f>
        <v>46388</v>
      </c>
      <c r="AX32" s="290" t="n">
        <v>0</v>
      </c>
      <c r="AY32" s="290" t="n">
        <f aca="false">IF(ISNUMBER(Monthly!M21),Monthly!M21+$AX32,$AX32+0.05)</f>
        <v>0.05</v>
      </c>
      <c r="AZ32" s="290" t="n">
        <f aca="false">IF(ISNUMBER(Monthly!N21),Override!N21+$AX32,$AX32+0.15)</f>
        <v>0.15</v>
      </c>
      <c r="BA32" s="290" t="n">
        <f aca="false">IF(ISNUMBER(Monthly!O21),Monthly!O21+$AX32,$AX32+0.15)</f>
        <v>0.15</v>
      </c>
      <c r="BB32" s="290" t="n">
        <f aca="false">AX32</f>
        <v>0</v>
      </c>
      <c r="BC32" s="290" t="n">
        <f aca="false">IF(ISNUMBER(Monthly!P21),Monthly!P21+$BB32,$BB32+0.05)</f>
        <v>0.05</v>
      </c>
      <c r="BD32" s="290" t="n">
        <f aca="false">IF(ISNUMBER(Monthly!Q21),Monthly!Q21+$BB32,$BB32+0.1)</f>
        <v>0.1</v>
      </c>
      <c r="BE32" s="290" t="n">
        <f aca="false">IF(ISNUMBER(Monthly!R21),Monthly!R21+$BB32,$BB32+0.15)</f>
        <v>0.15</v>
      </c>
      <c r="BH32" s="282" t="n">
        <f aca="false">AW44</f>
        <v>46753</v>
      </c>
      <c r="BI32" s="263" t="n">
        <v>-0.13818</v>
      </c>
      <c r="BJ32" s="263" t="n">
        <v>0.315074</v>
      </c>
      <c r="BK32" s="263" t="n">
        <v>-0.005762</v>
      </c>
      <c r="BU32" s="284" t="n">
        <f aca="false">Monthly!E32</f>
        <v>42.2521438598633</v>
      </c>
      <c r="BV32" s="284" t="n">
        <f aca="false">Monthly!F32</f>
        <v>0.99</v>
      </c>
      <c r="BX32" s="285" t="n">
        <f aca="false">Calc!AA32</f>
        <v>46722</v>
      </c>
      <c r="BY32" s="89" t="n">
        <f aca="false">IF(AND(ISNUMBER(BU32),BU32&lt;&gt;0),IF(Monthly!$BB$12=1,Calc!AI32+BU32,IF(Monthly!$BB$12=2,Calc!AI32*BU32,IF(Monthly!$BB$12=3,BU32,Calc!AI32))),Calc!AI32)</f>
        <v>42.2521438598633</v>
      </c>
      <c r="BZ32" s="89" t="n">
        <f aca="false">IF(AND(ISNUMBER(BV32),BV32&lt;&gt;0),IF(Monthly!$BB$13=1,Calc!AJ32+BV32,IF(Monthly!$BB$13=2,Calc!AJ32*BV32,IF(Monthly!$BB$13=3,BV32,Calc!AJ32))),Calc!AJ32)</f>
        <v>0.08</v>
      </c>
      <c r="CA32" s="89" t="n">
        <f aca="false">VLOOKUP(BX32,Calc!$AA$5:$AH$72,8)</f>
        <v>0.066103108428769</v>
      </c>
      <c r="CB32" s="202" t="n">
        <v>0</v>
      </c>
      <c r="CC32" s="202" t="n">
        <v>1</v>
      </c>
      <c r="CD32" s="202" t="n">
        <f aca="false">(K32-datetoday)/365.25</f>
        <v>2.17932922655715</v>
      </c>
    </row>
    <row r="33" customFormat="false" ht="11.25" hidden="false" customHeight="false" outlineLevel="0" collapsed="false">
      <c r="C33" s="283"/>
      <c r="D33" s="270"/>
      <c r="E33" s="270"/>
      <c r="F33" s="270"/>
      <c r="H33" s="284" t="n">
        <f aca="false">Daily!E33</f>
        <v>42.2521438598633</v>
      </c>
      <c r="I33" s="284" t="n">
        <v>0.99</v>
      </c>
      <c r="K33" s="285" t="n">
        <f aca="false">Calc!AA33</f>
        <v>46753</v>
      </c>
      <c r="L33" s="89" t="n">
        <f aca="false">IF(AND(ISNUMBER(H33),H33&lt;&gt;0),IF(Daily!$BB$12=1,Calc!AF33+H33,IF(Daily!$BB$12=2,Calc!AF33*H33,IF(Daily!$BB$12=3,H33,Calc!AF33))),Calc!AF33)</f>
        <v>42.2521438598633</v>
      </c>
      <c r="M33" s="89" t="n">
        <f aca="false">IF(AND(ISNUMBER(I33),I33&lt;&gt;0),IF(Daily!$BB$13=1,Calc!AG33+I33,IF(Daily!$BB$13=2,Calc!AG33*I33,IF(Daily!$BB$13=3,I33,Calc!AG33))),Calc!AG33)</f>
        <v>0.08</v>
      </c>
      <c r="N33" s="89" t="n">
        <f aca="false">VLOOKUP(K33,Calc!$AA$5:$AH$72,8)</f>
        <v>0.066103108428769</v>
      </c>
      <c r="R33" s="261" t="n">
        <v>29</v>
      </c>
      <c r="S33" s="286" t="n">
        <f aca="false">'Power Curves'!D37</f>
        <v>37000</v>
      </c>
      <c r="T33" s="287" t="n">
        <f aca="false">IF(ISNUMBER(VLOOKUP(S33,Daily!$G$5:$I$36,3,FALSE())),VLOOKUP(S33,Daily!$G$5:$I$36,3),VLOOKUP(S33,$K$5:$L$72,2))</f>
        <v>40.25</v>
      </c>
      <c r="U33" s="89" t="n">
        <f aca="false">IF(ISNUMBER(VLOOKUP(S33,$K$5:$M$72,3)),VLOOKUP(S33,$K$5:$M$72,3),U34)</f>
        <v>0</v>
      </c>
      <c r="V33" s="89" t="n">
        <f aca="false">N33</f>
        <v>0.066103108428769</v>
      </c>
      <c r="Y33" s="282" t="n">
        <f aca="false">Daily!K22</f>
        <v>46419</v>
      </c>
      <c r="Z33" s="289" t="n">
        <v>0</v>
      </c>
      <c r="AA33" s="290" t="n">
        <f aca="false">IF(ISNUMBER(Daily!M22),Daily!M22+$Z33,$Z33+0.05)</f>
        <v>0.05</v>
      </c>
      <c r="AB33" s="290" t="n">
        <f aca="false">IF(ISNUMBER(Daily!N22),Daily!N22+$Z33,$Z33+0.15)</f>
        <v>0.15</v>
      </c>
      <c r="AC33" s="290" t="n">
        <f aca="false">IF(ISNUMBER(Daily!O22),Daily!O22+$Z33,$Z33+0.15)</f>
        <v>0.15</v>
      </c>
      <c r="AD33" s="290" t="n">
        <f aca="false">Z33</f>
        <v>0</v>
      </c>
      <c r="AE33" s="290" t="n">
        <f aca="false">IF(ISNUMBER(Daily!P22),Daily!P22+$AD33,$AD33+0.05)</f>
        <v>0.05</v>
      </c>
      <c r="AF33" s="290" t="n">
        <f aca="false">IF(ISNUMBER(Daily!Q22),Daily!Q22+$AD33,$AD33+0.1)</f>
        <v>0.1</v>
      </c>
      <c r="AG33" s="290" t="n">
        <f aca="false">IF(ISNUMBER(Daily!R22),Daily!R22+$AD33,$AD33+0.15)</f>
        <v>0.15</v>
      </c>
      <c r="AJ33" s="282" t="n">
        <f aca="false">Y45</f>
        <v>46784</v>
      </c>
      <c r="AK33" s="263" t="n">
        <v>-0.13818</v>
      </c>
      <c r="AL33" s="263" t="n">
        <v>0.315074</v>
      </c>
      <c r="AM33" s="263" t="n">
        <v>-0.005762</v>
      </c>
      <c r="AW33" s="282" t="n">
        <f aca="false">Monthly!K22</f>
        <v>46419</v>
      </c>
      <c r="AX33" s="290" t="n">
        <v>0</v>
      </c>
      <c r="AY33" s="290" t="n">
        <f aca="false">IF(ISNUMBER(Monthly!M22),Monthly!M22+$AX33,$AX33+0.05)</f>
        <v>0.05</v>
      </c>
      <c r="AZ33" s="290" t="n">
        <f aca="false">IF(ISNUMBER(Monthly!N22),Override!N22+$AX33,$AX33+0.15)</f>
        <v>0.15</v>
      </c>
      <c r="BA33" s="290" t="n">
        <f aca="false">IF(ISNUMBER(Monthly!O22),Monthly!O22+$AX33,$AX33+0.15)</f>
        <v>0.15</v>
      </c>
      <c r="BB33" s="290" t="n">
        <f aca="false">AX33</f>
        <v>0</v>
      </c>
      <c r="BC33" s="290" t="n">
        <f aca="false">IF(ISNUMBER(Monthly!P22),Monthly!P22+$BB33,$BB33+0.05)</f>
        <v>0.05</v>
      </c>
      <c r="BD33" s="290" t="n">
        <f aca="false">IF(ISNUMBER(Monthly!Q22),Monthly!Q22+$BB33,$BB33+0.1)</f>
        <v>0.1</v>
      </c>
      <c r="BE33" s="290" t="n">
        <f aca="false">IF(ISNUMBER(Monthly!R22),Monthly!R22+$BB33,$BB33+0.15)</f>
        <v>0.15</v>
      </c>
      <c r="BH33" s="282" t="n">
        <f aca="false">AW45</f>
        <v>46784</v>
      </c>
      <c r="BI33" s="263" t="n">
        <v>-0.13818</v>
      </c>
      <c r="BJ33" s="263" t="n">
        <v>0.315074</v>
      </c>
      <c r="BK33" s="263" t="n">
        <v>-0.005762</v>
      </c>
      <c r="BU33" s="284" t="n">
        <f aca="false">Monthly!E33</f>
        <v>42.2521438598633</v>
      </c>
      <c r="BV33" s="284" t="n">
        <f aca="false">Monthly!F33</f>
        <v>0.99</v>
      </c>
      <c r="BX33" s="285" t="n">
        <f aca="false">Calc!AA33</f>
        <v>46753</v>
      </c>
      <c r="BY33" s="89" t="n">
        <f aca="false">IF(AND(ISNUMBER(BU33),BU33&lt;&gt;0),IF(Monthly!$BB$12=1,Calc!AI33+BU33,IF(Monthly!$BB$12=2,Calc!AI33*BU33,IF(Monthly!$BB$12=3,BU33,Calc!AI33))),Calc!AI33)</f>
        <v>42.2521438598633</v>
      </c>
      <c r="BZ33" s="89" t="n">
        <f aca="false">IF(AND(ISNUMBER(BV33),BV33&lt;&gt;0),IF(Monthly!$BB$13=1,Calc!AJ33+BV33,IF(Monthly!$BB$13=2,Calc!AJ33*BV33,IF(Monthly!$BB$13=3,BV33,Calc!AJ33))),Calc!AJ33)</f>
        <v>0.08</v>
      </c>
      <c r="CA33" s="89" t="n">
        <f aca="false">VLOOKUP(BX33,Calc!$AA$5:$AH$72,8)</f>
        <v>0.066103108428769</v>
      </c>
      <c r="CB33" s="202" t="n">
        <v>0</v>
      </c>
      <c r="CC33" s="202" t="n">
        <v>1</v>
      </c>
      <c r="CD33" s="202" t="n">
        <f aca="false">(K33-datetoday)/365.25</f>
        <v>2.26420260095825</v>
      </c>
    </row>
    <row r="34" customFormat="false" ht="11.25" hidden="false" customHeight="false" outlineLevel="0" collapsed="false">
      <c r="C34" s="283"/>
      <c r="D34" s="270"/>
      <c r="E34" s="270"/>
      <c r="F34" s="270"/>
      <c r="H34" s="284" t="n">
        <f aca="false">Daily!E34</f>
        <v>42.2521438598633</v>
      </c>
      <c r="I34" s="284" t="n">
        <v>0.99</v>
      </c>
      <c r="K34" s="285" t="n">
        <f aca="false">Calc!AA34</f>
        <v>46784</v>
      </c>
      <c r="L34" s="89" t="n">
        <f aca="false">IF(AND(ISNUMBER(H34),H34&lt;&gt;0),IF(Daily!$BB$12=1,Calc!AF34+H34,IF(Daily!$BB$12=2,Calc!AF34*H34,IF(Daily!$BB$12=3,H34,Calc!AF34))),Calc!AF34)</f>
        <v>42.2521438598633</v>
      </c>
      <c r="M34" s="89" t="n">
        <f aca="false">IF(AND(ISNUMBER(I34),I34&lt;&gt;0),IF(Daily!$BB$13=1,Calc!AG34+I34,IF(Daily!$BB$13=2,Calc!AG34*I34,IF(Daily!$BB$13=3,I34,Calc!AG34))),Calc!AG34)</f>
        <v>0.08</v>
      </c>
      <c r="N34" s="89" t="n">
        <f aca="false">VLOOKUP(K34,Calc!$AA$5:$AH$72,8)</f>
        <v>0.066103108428769</v>
      </c>
      <c r="R34" s="261" t="n">
        <v>30</v>
      </c>
      <c r="S34" s="286" t="n">
        <f aca="false">'Power Curves'!D38</f>
        <v>37001</v>
      </c>
      <c r="T34" s="287" t="n">
        <f aca="false">IF(ISNUMBER(VLOOKUP(S34,Daily!$G$5:$I$36,3,FALSE())),VLOOKUP(S34,Daily!$G$5:$I$36,3),VLOOKUP(S34,$K$5:$L$72,2))</f>
        <v>40.25</v>
      </c>
      <c r="U34" s="89" t="n">
        <f aca="false">IF(ISNUMBER(VLOOKUP(S34,$K$5:$M$72,3)),VLOOKUP(S34,$K$5:$M$72,3),U35)</f>
        <v>0</v>
      </c>
      <c r="V34" s="89" t="n">
        <f aca="false">N34</f>
        <v>0.066103108428769</v>
      </c>
      <c r="Y34" s="282" t="n">
        <f aca="false">Daily!K23</f>
        <v>46447</v>
      </c>
      <c r="Z34" s="289" t="n">
        <v>0</v>
      </c>
      <c r="AA34" s="290" t="n">
        <f aca="false">IF(ISNUMBER(Daily!M23),Daily!M23+$Z34,$Z34+0.05)</f>
        <v>0.05</v>
      </c>
      <c r="AB34" s="290" t="n">
        <f aca="false">IF(ISNUMBER(Daily!N23),Daily!N23+$Z34,$Z34+0.15)</f>
        <v>0.15</v>
      </c>
      <c r="AC34" s="290" t="n">
        <f aca="false">IF(ISNUMBER(Daily!O23),Daily!O23+$Z34,$Z34+0.15)</f>
        <v>0.15</v>
      </c>
      <c r="AD34" s="290" t="n">
        <f aca="false">Z34</f>
        <v>0</v>
      </c>
      <c r="AE34" s="290" t="n">
        <f aca="false">IF(ISNUMBER(Daily!P23),Daily!P23+$AD34,$AD34+0.05)</f>
        <v>0.05</v>
      </c>
      <c r="AF34" s="290" t="n">
        <f aca="false">IF(ISNUMBER(Daily!Q23),Daily!Q23+$AD34,$AD34+0.1)</f>
        <v>0.1</v>
      </c>
      <c r="AG34" s="290" t="n">
        <f aca="false">IF(ISNUMBER(Daily!R23),Daily!R23+$AD34,$AD34+0.15)</f>
        <v>0.15</v>
      </c>
      <c r="AJ34" s="282" t="n">
        <f aca="false">Y46</f>
        <v>46813</v>
      </c>
      <c r="AK34" s="263" t="n">
        <v>-0.13818</v>
      </c>
      <c r="AL34" s="263" t="n">
        <v>0.315074</v>
      </c>
      <c r="AM34" s="263" t="n">
        <v>-0.005762</v>
      </c>
      <c r="AW34" s="282" t="n">
        <f aca="false">Monthly!K23</f>
        <v>46447</v>
      </c>
      <c r="AX34" s="290" t="n">
        <v>0</v>
      </c>
      <c r="AY34" s="290" t="n">
        <f aca="false">IF(ISNUMBER(Monthly!M23),Monthly!M23+$AX34,$AX34+0.05)</f>
        <v>0.05</v>
      </c>
      <c r="AZ34" s="290" t="n">
        <f aca="false">IF(ISNUMBER(Monthly!N23),Override!N23+$AX34,$AX34+0.15)</f>
        <v>0.15</v>
      </c>
      <c r="BA34" s="290" t="n">
        <f aca="false">IF(ISNUMBER(Monthly!O23),Monthly!O23+$AX34,$AX34+0.15)</f>
        <v>0.15</v>
      </c>
      <c r="BB34" s="290" t="n">
        <f aca="false">AX34</f>
        <v>0</v>
      </c>
      <c r="BC34" s="290" t="n">
        <f aca="false">IF(ISNUMBER(Monthly!P23),Monthly!P23+$BB34,$BB34+0.05)</f>
        <v>0.05</v>
      </c>
      <c r="BD34" s="290" t="n">
        <f aca="false">IF(ISNUMBER(Monthly!Q23),Monthly!Q23+$BB34,$BB34+0.1)</f>
        <v>0.1</v>
      </c>
      <c r="BE34" s="290" t="n">
        <f aca="false">IF(ISNUMBER(Monthly!R23),Monthly!R23+$BB34,$BB34+0.15)</f>
        <v>0.15</v>
      </c>
      <c r="BH34" s="282" t="n">
        <f aca="false">AW46</f>
        <v>46813</v>
      </c>
      <c r="BI34" s="263" t="n">
        <v>-0.13818</v>
      </c>
      <c r="BJ34" s="263" t="n">
        <v>0.315074</v>
      </c>
      <c r="BK34" s="263" t="n">
        <v>-0.005762</v>
      </c>
      <c r="BU34" s="284" t="n">
        <f aca="false">Monthly!E34</f>
        <v>42.2521438598633</v>
      </c>
      <c r="BV34" s="284" t="n">
        <f aca="false">Monthly!F34</f>
        <v>0.99</v>
      </c>
      <c r="BX34" s="285" t="n">
        <f aca="false">Calc!AA34</f>
        <v>46784</v>
      </c>
      <c r="BY34" s="89" t="n">
        <f aca="false">IF(AND(ISNUMBER(BU34),BU34&lt;&gt;0),IF(Monthly!$BB$12=1,Calc!AI34+BU34,IF(Monthly!$BB$12=2,Calc!AI34*BU34,IF(Monthly!$BB$12=3,BU34,Calc!AI34))),Calc!AI34)</f>
        <v>42.2521438598633</v>
      </c>
      <c r="BZ34" s="89" t="n">
        <f aca="false">IF(AND(ISNUMBER(BV34),BV34&lt;&gt;0),IF(Monthly!$BB$13=1,Calc!AJ34+BV34,IF(Monthly!$BB$13=2,Calc!AJ34*BV34,IF(Monthly!$BB$13=3,BV34,Calc!AJ34))),Calc!AJ34)</f>
        <v>0.08</v>
      </c>
      <c r="CA34" s="89" t="n">
        <f aca="false">VLOOKUP(BX34,Calc!$AA$5:$AH$72,8)</f>
        <v>0.066103108428769</v>
      </c>
      <c r="CB34" s="202" t="n">
        <v>0</v>
      </c>
      <c r="CC34" s="202" t="n">
        <v>1</v>
      </c>
      <c r="CD34" s="202" t="n">
        <f aca="false">(K34-datetoday)/365.25</f>
        <v>2.34907597535934</v>
      </c>
    </row>
    <row r="35" customFormat="false" ht="11.25" hidden="false" customHeight="false" outlineLevel="0" collapsed="false">
      <c r="C35" s="283"/>
      <c r="D35" s="270"/>
      <c r="E35" s="270"/>
      <c r="F35" s="270"/>
      <c r="H35" s="284" t="n">
        <f aca="false">Daily!E35</f>
        <v>42.2521438598633</v>
      </c>
      <c r="I35" s="284" t="n">
        <v>0.99</v>
      </c>
      <c r="K35" s="285" t="n">
        <f aca="false">Calc!AA35</f>
        <v>46813</v>
      </c>
      <c r="L35" s="89" t="n">
        <f aca="false">IF(AND(ISNUMBER(H35),H35&lt;&gt;0),IF(Daily!$BB$12=1,Calc!AF35+H35,IF(Daily!$BB$12=2,Calc!AF35*H35,IF(Daily!$BB$12=3,H35,Calc!AF35))),Calc!AF35)</f>
        <v>42.2521438598633</v>
      </c>
      <c r="M35" s="89" t="n">
        <f aca="false">IF(AND(ISNUMBER(I35),I35&lt;&gt;0),IF(Daily!$BB$13=1,Calc!AG35+I35,IF(Daily!$BB$13=2,Calc!AG35*I35,IF(Daily!$BB$13=3,I35,Calc!AG35))),Calc!AG35)</f>
        <v>0.08</v>
      </c>
      <c r="N35" s="89" t="n">
        <f aca="false">VLOOKUP(K35,Calc!$AA$5:$AH$72,8)</f>
        <v>0.066103108428769</v>
      </c>
      <c r="R35" s="261" t="n">
        <v>31</v>
      </c>
      <c r="S35" s="286" t="n">
        <f aca="false">'Power Curves'!D39</f>
        <v>37002</v>
      </c>
      <c r="T35" s="287" t="n">
        <f aca="false">IF(ISNUMBER(VLOOKUP(S35,Daily!$G$5:$I$36,3,FALSE())),VLOOKUP(S35,Daily!$G$5:$I$36,3),VLOOKUP(S35,$K$5:$L$72,2))</f>
        <v>25</v>
      </c>
      <c r="U35" s="89" t="n">
        <f aca="false">IF(ISNUMBER(VLOOKUP(S35,$K$5:$M$72,3)),VLOOKUP(S35,$K$5:$M$72,3),U36)</f>
        <v>0</v>
      </c>
      <c r="V35" s="89" t="n">
        <f aca="false">N35</f>
        <v>0.066103108428769</v>
      </c>
      <c r="Y35" s="282" t="n">
        <f aca="false">Daily!K24</f>
        <v>46478</v>
      </c>
      <c r="Z35" s="289" t="n">
        <v>0</v>
      </c>
      <c r="AA35" s="290" t="n">
        <f aca="false">IF(ISNUMBER(Daily!M24),Daily!M24+$Z35,$Z35+0.05)</f>
        <v>0.05</v>
      </c>
      <c r="AB35" s="290" t="n">
        <f aca="false">IF(ISNUMBER(Daily!N24),Daily!N24+$Z35,$Z35+0.15)</f>
        <v>0.15</v>
      </c>
      <c r="AC35" s="290" t="n">
        <f aca="false">IF(ISNUMBER(Daily!O24),Daily!O24+$Z35,$Z35+0.15)</f>
        <v>0.15</v>
      </c>
      <c r="AD35" s="290" t="n">
        <f aca="false">Z35</f>
        <v>0</v>
      </c>
      <c r="AE35" s="290" t="n">
        <f aca="false">IF(ISNUMBER(Daily!P24),Daily!P24+$AD35,$AD35+0.05)</f>
        <v>0.05</v>
      </c>
      <c r="AF35" s="290" t="n">
        <f aca="false">IF(ISNUMBER(Daily!Q24),Daily!Q24+$AD35,$AD35+0.1)</f>
        <v>0.1</v>
      </c>
      <c r="AG35" s="290" t="n">
        <f aca="false">IF(ISNUMBER(Daily!R24),Daily!R24+$AD35,$AD35+0.15)</f>
        <v>0.15</v>
      </c>
      <c r="AJ35" s="291" t="n">
        <f aca="false">Y47</f>
        <v>46844</v>
      </c>
      <c r="AK35" s="263" t="n">
        <v>-0.13818</v>
      </c>
      <c r="AL35" s="263" t="n">
        <v>0.315074</v>
      </c>
      <c r="AM35" s="263" t="n">
        <v>-0.005762</v>
      </c>
      <c r="AW35" s="282" t="n">
        <f aca="false">Monthly!K24</f>
        <v>46478</v>
      </c>
      <c r="AX35" s="290" t="n">
        <v>0</v>
      </c>
      <c r="AY35" s="290" t="n">
        <f aca="false">IF(ISNUMBER(Monthly!M24),Monthly!M24+$AX35,$AX35+0.05)</f>
        <v>0.05</v>
      </c>
      <c r="AZ35" s="290" t="n">
        <f aca="false">IF(ISNUMBER(Monthly!N24),Override!N24+$AX35,$AX35+0.15)</f>
        <v>0.15</v>
      </c>
      <c r="BA35" s="290" t="n">
        <f aca="false">IF(ISNUMBER(Monthly!O24),Monthly!O24+$AX35,$AX35+0.15)</f>
        <v>0.15</v>
      </c>
      <c r="BB35" s="290" t="n">
        <f aca="false">AX35</f>
        <v>0</v>
      </c>
      <c r="BC35" s="290" t="n">
        <f aca="false">IF(ISNUMBER(Monthly!P24),Monthly!P24+$BB35,$BB35+0.05)</f>
        <v>0.05</v>
      </c>
      <c r="BD35" s="290" t="n">
        <f aca="false">IF(ISNUMBER(Monthly!Q24),Monthly!Q24+$BB35,$BB35+0.1)</f>
        <v>0.1</v>
      </c>
      <c r="BE35" s="290" t="n">
        <f aca="false">IF(ISNUMBER(Monthly!R24),Monthly!R24+$BB35,$BB35+0.15)</f>
        <v>0.15</v>
      </c>
      <c r="BH35" s="291" t="n">
        <f aca="false">AW47</f>
        <v>46844</v>
      </c>
      <c r="BI35" s="263" t="n">
        <v>-0.13818</v>
      </c>
      <c r="BJ35" s="263" t="n">
        <v>0.315074</v>
      </c>
      <c r="BK35" s="263" t="n">
        <v>-0.005762</v>
      </c>
      <c r="BU35" s="284" t="n">
        <f aca="false">Monthly!E35</f>
        <v>42.2521438598633</v>
      </c>
      <c r="BV35" s="284" t="n">
        <f aca="false">Monthly!F35</f>
        <v>0.99</v>
      </c>
      <c r="BX35" s="285" t="n">
        <f aca="false">Calc!AA35</f>
        <v>46813</v>
      </c>
      <c r="BY35" s="89" t="n">
        <f aca="false">IF(AND(ISNUMBER(BU35),BU35&lt;&gt;0),IF(Monthly!$BB$12=1,Calc!AI35+BU35,IF(Monthly!$BB$12=2,Calc!AI35*BU35,IF(Monthly!$BB$12=3,BU35,Calc!AI35))),Calc!AI35)</f>
        <v>42.2521438598633</v>
      </c>
      <c r="BZ35" s="89" t="n">
        <f aca="false">IF(AND(ISNUMBER(BV35),BV35&lt;&gt;0),IF(Monthly!$BB$13=1,Calc!AJ35+BV35,IF(Monthly!$BB$13=2,Calc!AJ35*BV35,IF(Monthly!$BB$13=3,BV35,Calc!AJ35))),Calc!AJ35)</f>
        <v>0.08</v>
      </c>
      <c r="CA35" s="89" t="n">
        <f aca="false">VLOOKUP(BX35,Calc!$AA$5:$AH$72,8)</f>
        <v>0.066103108428769</v>
      </c>
      <c r="CB35" s="202" t="n">
        <v>0</v>
      </c>
      <c r="CC35" s="202" t="n">
        <v>1</v>
      </c>
      <c r="CD35" s="202" t="n">
        <f aca="false">(K35-datetoday)/365.25</f>
        <v>2.42847364818617</v>
      </c>
    </row>
    <row r="36" customFormat="false" ht="11.25" hidden="false" customHeight="false" outlineLevel="0" collapsed="false">
      <c r="C36" s="283"/>
      <c r="D36" s="270"/>
      <c r="E36" s="270"/>
      <c r="F36" s="270"/>
      <c r="H36" s="284" t="n">
        <f aca="false">Daily!E36</f>
        <v>42.2521438598633</v>
      </c>
      <c r="I36" s="284" t="n">
        <v>0.99</v>
      </c>
      <c r="K36" s="285" t="n">
        <f aca="false">Calc!AA36</f>
        <v>46844</v>
      </c>
      <c r="L36" s="89" t="n">
        <f aca="false">IF(AND(ISNUMBER(H36),H36&lt;&gt;0),IF(Daily!$BB$12=1,Calc!AF36+H36,IF(Daily!$BB$12=2,Calc!AF36*H36,IF(Daily!$BB$12=3,H36,Calc!AF36))),Calc!AF36)</f>
        <v>42.2521438598633</v>
      </c>
      <c r="M36" s="89" t="n">
        <f aca="false">IF(AND(ISNUMBER(I36),I36&lt;&gt;0),IF(Daily!$BB$13=1,Calc!AG36+I36,IF(Daily!$BB$13=2,Calc!AG36*I36,IF(Daily!$BB$13=3,I36,Calc!AG36))),Calc!AG36)</f>
        <v>0.08</v>
      </c>
      <c r="N36" s="89" t="n">
        <f aca="false">VLOOKUP(K36,Calc!$AA$5:$AH$72,8)</f>
        <v>0.066103108428769</v>
      </c>
      <c r="S36" s="292" t="n">
        <f aca="false">'Power Curves'!D40</f>
        <v>37011</v>
      </c>
      <c r="T36" s="293" t="n">
        <f aca="false">IF(ISNUMBER(VLOOKUP(S36,Daily!$G$5:$I$36,3,FALSE())),VLOOKUP(S36,Daily!$G$5:$I$36,3),VLOOKUP(S36,$K$5:$L$72,2))</f>
        <v>40.25</v>
      </c>
      <c r="U36" s="64" t="n">
        <f aca="false">IF(ISNUMBER(VLOOKUP(S36,$K$5:$M$72,3)),VLOOKUP(S36,$K$5:$M$72,3),U37)</f>
        <v>0</v>
      </c>
      <c r="V36" s="64" t="n">
        <f aca="false">N36</f>
        <v>0.066103108428769</v>
      </c>
      <c r="Y36" s="282" t="n">
        <f aca="false">Daily!K25</f>
        <v>46508</v>
      </c>
      <c r="Z36" s="289" t="n">
        <v>0</v>
      </c>
      <c r="AA36" s="290" t="n">
        <f aca="false">IF(ISNUMBER(Daily!M25),Daily!M25+$Z36,$Z36+0.05)</f>
        <v>0.05</v>
      </c>
      <c r="AB36" s="290" t="n">
        <f aca="false">IF(ISNUMBER(Daily!N25),Daily!N25+$Z36,$Z36+0.15)</f>
        <v>0.15</v>
      </c>
      <c r="AC36" s="290" t="n">
        <f aca="false">IF(ISNUMBER(Daily!O25),Daily!O25+$Z36,$Z36+0.15)</f>
        <v>0.15</v>
      </c>
      <c r="AD36" s="290" t="n">
        <f aca="false">Z36</f>
        <v>0</v>
      </c>
      <c r="AE36" s="290" t="n">
        <f aca="false">IF(ISNUMBER(Daily!P25),Daily!P25+$AD36,$AD36+0.05)</f>
        <v>0.05</v>
      </c>
      <c r="AF36" s="290" t="n">
        <f aca="false">IF(ISNUMBER(Daily!Q25),Daily!Q25+$AD36,$AD36+0.1)</f>
        <v>0.1</v>
      </c>
      <c r="AG36" s="290" t="n">
        <f aca="false">IF(ISNUMBER(Daily!R25),Daily!R25+$AD36,$AD36+0.15)</f>
        <v>0.15</v>
      </c>
      <c r="AJ36" s="294" t="n">
        <f aca="false">AJ4</f>
        <v>45926</v>
      </c>
      <c r="AK36" s="263" t="n">
        <v>2.936241</v>
      </c>
      <c r="AL36" s="263" t="n">
        <v>-1.874161</v>
      </c>
      <c r="AM36" s="263" t="n">
        <v>0.0151</v>
      </c>
      <c r="AW36" s="282" t="n">
        <f aca="false">Monthly!K25</f>
        <v>46508</v>
      </c>
      <c r="AX36" s="290" t="n">
        <v>0</v>
      </c>
      <c r="AY36" s="290" t="n">
        <f aca="false">IF(ISNUMBER(Monthly!M25),Monthly!M25+$AX36,$AX36+0.05)</f>
        <v>0.05</v>
      </c>
      <c r="AZ36" s="290" t="n">
        <f aca="false">IF(ISNUMBER(Monthly!N25),Override!N25+$AX36,$AX36+0.15)</f>
        <v>0.15</v>
      </c>
      <c r="BA36" s="290" t="n">
        <f aca="false">IF(ISNUMBER(Monthly!O25),Monthly!O25+$AX36,$AX36+0.15)</f>
        <v>0.15</v>
      </c>
      <c r="BB36" s="290" t="n">
        <f aca="false">AX36</f>
        <v>0</v>
      </c>
      <c r="BC36" s="290" t="n">
        <f aca="false">IF(ISNUMBER(Monthly!P25),Monthly!P25+$BB36,$BB36+0.05)</f>
        <v>0.05</v>
      </c>
      <c r="BD36" s="290" t="n">
        <f aca="false">IF(ISNUMBER(Monthly!Q25),Monthly!Q25+$BB36,$BB36+0.1)</f>
        <v>0.1</v>
      </c>
      <c r="BE36" s="290" t="n">
        <f aca="false">IF(ISNUMBER(Monthly!R25),Monthly!R25+$BB36,$BB36+0.15)</f>
        <v>0.15</v>
      </c>
      <c r="BH36" s="294" t="n">
        <f aca="false">BH4</f>
        <v>45926</v>
      </c>
      <c r="BI36" s="263" t="n">
        <v>2.936241</v>
      </c>
      <c r="BJ36" s="263" t="n">
        <v>-1.874161</v>
      </c>
      <c r="BK36" s="263" t="n">
        <v>0.0151</v>
      </c>
      <c r="BU36" s="284" t="n">
        <f aca="false">Monthly!E36</f>
        <v>42.2521438598633</v>
      </c>
      <c r="BV36" s="284" t="n">
        <f aca="false">Monthly!F36</f>
        <v>0.99</v>
      </c>
      <c r="BX36" s="285" t="n">
        <f aca="false">Calc!AA36</f>
        <v>46844</v>
      </c>
      <c r="BY36" s="89" t="n">
        <f aca="false">IF(AND(ISNUMBER(BU36),BU36&lt;&gt;0),IF(Monthly!$BB$12=1,Calc!AI36+BU36,IF(Monthly!$BB$12=2,Calc!AI36*BU36,IF(Monthly!$BB$12=3,BU36,Calc!AI36))),Calc!AI36)</f>
        <v>42.2521438598633</v>
      </c>
      <c r="BZ36" s="89" t="n">
        <f aca="false">IF(AND(ISNUMBER(BV36),BV36&lt;&gt;0),IF(Monthly!$BB$13=1,Calc!AJ36+BV36,IF(Monthly!$BB$13=2,Calc!AJ36*BV36,IF(Monthly!$BB$13=3,BV36,Calc!AJ36))),Calc!AJ36)</f>
        <v>0.08</v>
      </c>
      <c r="CA36" s="89" t="n">
        <f aca="false">VLOOKUP(BX36,Calc!$AA$5:$AH$72,8)</f>
        <v>0.066103108428769</v>
      </c>
      <c r="CB36" s="202" t="n">
        <v>0</v>
      </c>
      <c r="CC36" s="202" t="n">
        <v>1</v>
      </c>
      <c r="CD36" s="202" t="n">
        <f aca="false">(K36-datetoday)/365.25</f>
        <v>2.51334702258727</v>
      </c>
    </row>
    <row r="37" customFormat="false" ht="11.25" hidden="false" customHeight="false" outlineLevel="0" collapsed="false">
      <c r="C37" s="283"/>
      <c r="D37" s="270"/>
      <c r="E37" s="270"/>
      <c r="F37" s="270"/>
      <c r="H37" s="295"/>
      <c r="I37" s="295"/>
      <c r="K37" s="285" t="n">
        <f aca="false">Calc!AA37</f>
        <v>46874</v>
      </c>
      <c r="L37" s="89" t="n">
        <f aca="false">IF(AND(ISNUMBER(H37),H37&lt;&gt;0),IF(Daily!$BB$12=1,Calc!AF37+H37,IF(Daily!$BB$12=2,Calc!AF37*H37,IF(Daily!$BB$12=3,H37,Calc!AF37))),Calc!AF37)</f>
        <v>42.2521438598633</v>
      </c>
      <c r="M37" s="89" t="n">
        <f aca="false">IF(AND(ISNUMBER(I37),I37&lt;&gt;0),IF(Daily!$BB$13=1,Calc!AG37+I37,IF(Daily!$BB$13=2,Calc!AG37*I37,IF(Daily!$BB$13=3,I37,Calc!AG37))),Calc!AG37)</f>
        <v>0.08</v>
      </c>
      <c r="N37" s="89" t="n">
        <f aca="false">VLOOKUP(K37,Calc!$AA$5:$AH$72,8)</f>
        <v>0.066103108428769</v>
      </c>
      <c r="S37" s="292" t="n">
        <f aca="false">'Power Curves'!D41</f>
        <v>37012</v>
      </c>
      <c r="T37" s="293" t="e">
        <f aca="false">IF(ISNUMBER(VLOOKUP(S37,Daily!$G$5:$I$36,3,FALSE())),VLOOKUP(S37,Daily!$G$5:$I$36,3),VLOOKUP(S37,$K$5:$L$72,2))</f>
        <v>#N/A</v>
      </c>
      <c r="U37" s="64" t="n">
        <f aca="false">IF(ISNUMBER(VLOOKUP(S37,$K$5:$M$72,3)),VLOOKUP(S37,$K$5:$M$72,3),U38)</f>
        <v>0</v>
      </c>
      <c r="V37" s="64" t="n">
        <f aca="false">N37</f>
        <v>0.066103108428769</v>
      </c>
      <c r="Y37" s="291" t="n">
        <f aca="false">Daily!K26</f>
        <v>46539</v>
      </c>
      <c r="Z37" s="289" t="n">
        <v>0</v>
      </c>
      <c r="AA37" s="290" t="n">
        <f aca="false">IF(ISNUMBER(Daily!M26),Daily!M26+$Z37,$Z37+0.05)</f>
        <v>0.05</v>
      </c>
      <c r="AB37" s="290" t="n">
        <f aca="false">IF(ISNUMBER(Daily!N26),Daily!N26+$Z37,$Z37+0.15)</f>
        <v>0.15</v>
      </c>
      <c r="AC37" s="290" t="n">
        <f aca="false">IF(ISNUMBER(Daily!O26),Daily!O26+$Z37,$Z37+0.15)</f>
        <v>0.15</v>
      </c>
      <c r="AD37" s="290" t="n">
        <f aca="false">Z37</f>
        <v>0</v>
      </c>
      <c r="AE37" s="290" t="n">
        <f aca="false">IF(ISNUMBER(Daily!P26),Daily!P26+$AD37,$AD37+0.05)</f>
        <v>0.05</v>
      </c>
      <c r="AF37" s="290" t="n">
        <f aca="false">IF(ISNUMBER(Daily!Q26),Daily!Q26+$AD37,$AD37+0.1)</f>
        <v>0.1</v>
      </c>
      <c r="AG37" s="290" t="n">
        <f aca="false">IF(ISNUMBER(Daily!R26),Daily!R26+$AD37,$AD37+0.15)</f>
        <v>0.15</v>
      </c>
      <c r="AJ37" s="294" t="n">
        <f aca="false">AJ5</f>
        <v>45931</v>
      </c>
      <c r="AK37" s="263" t="n">
        <v>1.328553</v>
      </c>
      <c r="AL37" s="263" t="n">
        <v>-0.741763</v>
      </c>
      <c r="AM37" s="263" t="n">
        <v>0.011897</v>
      </c>
      <c r="AW37" s="291" t="n">
        <f aca="false">Monthly!K26</f>
        <v>46539</v>
      </c>
      <c r="AX37" s="290" t="n">
        <v>0</v>
      </c>
      <c r="AY37" s="290" t="n">
        <f aca="false">IF(ISNUMBER(Monthly!M26),Monthly!M26+$AX37,$AX37+0.05)</f>
        <v>0.05</v>
      </c>
      <c r="AZ37" s="290" t="n">
        <f aca="false">IF(ISNUMBER(Monthly!N26),Override!N26+$AX37,$AX37+0.15)</f>
        <v>0.15</v>
      </c>
      <c r="BA37" s="290" t="n">
        <f aca="false">IF(ISNUMBER(Monthly!O26),Monthly!O26+$AX37,$AX37+0.15)</f>
        <v>0.15</v>
      </c>
      <c r="BB37" s="290" t="n">
        <f aca="false">AX37</f>
        <v>0</v>
      </c>
      <c r="BC37" s="290" t="n">
        <f aca="false">IF(ISNUMBER(Monthly!P26),Monthly!P26+$BB37,$BB37+0.05)</f>
        <v>0.05</v>
      </c>
      <c r="BD37" s="290" t="n">
        <f aca="false">IF(ISNUMBER(Monthly!Q26),Monthly!Q26+$BB37,$BB37+0.1)</f>
        <v>0.1</v>
      </c>
      <c r="BE37" s="290" t="n">
        <f aca="false">IF(ISNUMBER(Monthly!R26),Monthly!R26+$BB37,$BB37+0.15)</f>
        <v>0.15</v>
      </c>
      <c r="BH37" s="294" t="n">
        <f aca="false">BH5</f>
        <v>45931</v>
      </c>
      <c r="BI37" s="263" t="n">
        <v>1.328553</v>
      </c>
      <c r="BJ37" s="263" t="n">
        <v>-0.741763</v>
      </c>
      <c r="BK37" s="263" t="n">
        <v>0.011897</v>
      </c>
      <c r="BU37" s="284" t="n">
        <f aca="false">Monthly!E37</f>
        <v>42.2521438598633</v>
      </c>
      <c r="BV37" s="284" t="n">
        <f aca="false">Monthly!F37</f>
        <v>1.99</v>
      </c>
      <c r="BX37" s="285" t="n">
        <f aca="false">Calc!AA37</f>
        <v>46874</v>
      </c>
      <c r="BY37" s="89" t="n">
        <f aca="false">IF(AND(ISNUMBER(BU37),BU37&lt;&gt;0),IF(Monthly!$BB$12=1,Calc!AI37+BU37,IF(Monthly!$BB$12=2,Calc!AI37*BU37,IF(Monthly!$BB$12=3,BU37,Calc!AI37))),Calc!AI37)</f>
        <v>42.2521438598633</v>
      </c>
      <c r="BZ37" s="89" t="n">
        <f aca="false">IF(AND(ISNUMBER(BV37),BV37&lt;&gt;0),IF(Monthly!$BB$13=1,Calc!AJ37+BV37,IF(Monthly!$BB$13=2,Calc!AJ37*BV37,IF(Monthly!$BB$13=3,BV37,Calc!AJ37))),Calc!AJ37)</f>
        <v>0.08</v>
      </c>
      <c r="CA37" s="89" t="n">
        <f aca="false">VLOOKUP(BX37,Calc!$AA$5:$AH$72,8)</f>
        <v>0.066103108428769</v>
      </c>
      <c r="CB37" s="202" t="n">
        <v>0</v>
      </c>
      <c r="CC37" s="202" t="n">
        <v>1</v>
      </c>
      <c r="CD37" s="202" t="n">
        <f aca="false">(K37-datetoday)/365.25</f>
        <v>2.59548254620123</v>
      </c>
    </row>
    <row r="38" customFormat="false" ht="11.25" hidden="false" customHeight="false" outlineLevel="0" collapsed="false">
      <c r="C38" s="283"/>
      <c r="D38" s="270"/>
      <c r="E38" s="270"/>
      <c r="F38" s="270"/>
      <c r="H38" s="276"/>
      <c r="I38" s="276"/>
      <c r="K38" s="285" t="n">
        <f aca="false">Calc!AA38</f>
        <v>46905</v>
      </c>
      <c r="L38" s="89" t="n">
        <f aca="false">IF(AND(ISNUMBER(H38),H38&lt;&gt;0),IF(Daily!$BB$12=1,Calc!AF38+H38,IF(Daily!$BB$12=2,Calc!AF38*H38,IF(Daily!$BB$12=3,H38,Calc!AF38))),Calc!AF38)</f>
        <v>42.2521438598633</v>
      </c>
      <c r="M38" s="89" t="n">
        <f aca="false">IF(AND(ISNUMBER(I38),I38&lt;&gt;0),IF(Daily!$BB$13=1,Calc!AG38+I38,IF(Daily!$BB$13=2,Calc!AG38*I38,IF(Daily!$BB$13=3,I38,Calc!AG38))),Calc!AG38)</f>
        <v>0.08</v>
      </c>
      <c r="N38" s="89" t="n">
        <f aca="false">VLOOKUP(K38,Calc!$AA$5:$AH$72,8)</f>
        <v>0.066103108428769</v>
      </c>
      <c r="S38" s="292" t="n">
        <f aca="false">'Power Curves'!D42</f>
        <v>37043</v>
      </c>
      <c r="T38" s="293" t="e">
        <f aca="false">IF(ISNUMBER(VLOOKUP(S38,Daily!$G$5:$I$36,3,FALSE())),VLOOKUP(S38,Daily!$G$5:$I$36,3),VLOOKUP(S38,$K$5:$L$72,2))</f>
        <v>#N/A</v>
      </c>
      <c r="U38" s="64" t="n">
        <f aca="false">IF(ISNUMBER(VLOOKUP(S38,$K$5:$M$72,3)),VLOOKUP(S38,$K$5:$M$72,3),U39)</f>
        <v>0</v>
      </c>
      <c r="V38" s="64" t="n">
        <f aca="false">N38</f>
        <v>0.066103108428769</v>
      </c>
      <c r="Y38" s="291" t="n">
        <f aca="false">Daily!K27</f>
        <v>46569</v>
      </c>
      <c r="Z38" s="289" t="n">
        <v>0</v>
      </c>
      <c r="AA38" s="290" t="n">
        <f aca="false">IF(ISNUMBER(Daily!M27),Daily!M27+$Z38,$Z38+0.05)</f>
        <v>0.05</v>
      </c>
      <c r="AB38" s="290" t="n">
        <f aca="false">IF(ISNUMBER(Daily!N27),Daily!N27+$Z38,$Z38+0.15)</f>
        <v>0.15</v>
      </c>
      <c r="AC38" s="290" t="n">
        <f aca="false">IF(ISNUMBER(Daily!O27),Daily!O27+$Z38,$Z38+0.15)</f>
        <v>0.15</v>
      </c>
      <c r="AD38" s="290" t="n">
        <f aca="false">Z38</f>
        <v>0</v>
      </c>
      <c r="AE38" s="290" t="n">
        <f aca="false">IF(ISNUMBER(Daily!P27),Daily!P27+$AD38,$AD38+0.05)</f>
        <v>0.05</v>
      </c>
      <c r="AF38" s="290" t="n">
        <f aca="false">IF(ISNUMBER(Daily!Q27),Daily!Q27+$AD38,$AD38+0.1)</f>
        <v>0.1</v>
      </c>
      <c r="AG38" s="290" t="n">
        <f aca="false">IF(ISNUMBER(Daily!R27),Daily!R27+$AD38,$AD38+0.15)</f>
        <v>0.15</v>
      </c>
      <c r="AJ38" s="294" t="n">
        <f aca="false">AJ6</f>
        <v>45962</v>
      </c>
      <c r="AK38" s="263" t="n">
        <v>-0.19447</v>
      </c>
      <c r="AL38" s="263" t="n">
        <v>0.391015</v>
      </c>
      <c r="AM38" s="263" t="n">
        <v>-0.018532</v>
      </c>
      <c r="AW38" s="291" t="n">
        <f aca="false">Monthly!K27</f>
        <v>46569</v>
      </c>
      <c r="AX38" s="290" t="n">
        <v>0</v>
      </c>
      <c r="AY38" s="290" t="n">
        <f aca="false">IF(ISNUMBER(Monthly!M27),Monthly!M27+$AX38,$AX38+0.05)</f>
        <v>0.05</v>
      </c>
      <c r="AZ38" s="290" t="n">
        <f aca="false">IF(ISNUMBER(Monthly!N27),Override!N27+$AX38,$AX38+0.15)</f>
        <v>0.15</v>
      </c>
      <c r="BA38" s="290" t="n">
        <f aca="false">IF(ISNUMBER(Monthly!O27),Monthly!O27+$AX38,$AX38+0.15)</f>
        <v>0.15</v>
      </c>
      <c r="BB38" s="290" t="n">
        <f aca="false">AX38</f>
        <v>0</v>
      </c>
      <c r="BC38" s="290" t="n">
        <f aca="false">IF(ISNUMBER(Monthly!P27),Monthly!P27+$BB38,$BB38+0.05)</f>
        <v>0.05</v>
      </c>
      <c r="BD38" s="290" t="n">
        <f aca="false">IF(ISNUMBER(Monthly!Q27),Monthly!Q27+$BB38,$BB38+0.1)</f>
        <v>0.1</v>
      </c>
      <c r="BE38" s="290" t="n">
        <f aca="false">IF(ISNUMBER(Monthly!R27),Monthly!R27+$BB38,$BB38+0.15)</f>
        <v>0.15</v>
      </c>
      <c r="BH38" s="294" t="n">
        <f aca="false">BH6</f>
        <v>45962</v>
      </c>
      <c r="BI38" s="263" t="n">
        <v>-0.19447</v>
      </c>
      <c r="BJ38" s="263" t="n">
        <v>0.391015</v>
      </c>
      <c r="BK38" s="263" t="n">
        <v>-0.018532</v>
      </c>
      <c r="BU38" s="284" t="n">
        <f aca="false">Monthly!E38</f>
        <v>42.2521438598633</v>
      </c>
      <c r="BV38" s="284" t="n">
        <f aca="false">Monthly!F38</f>
        <v>2.99</v>
      </c>
      <c r="BX38" s="285" t="n">
        <f aca="false">Calc!AA38</f>
        <v>46905</v>
      </c>
      <c r="BY38" s="89" t="n">
        <f aca="false">IF(AND(ISNUMBER(BU38),BU38&lt;&gt;0),IF(Monthly!$BB$12=1,Calc!AI38+BU38,IF(Monthly!$BB$12=2,Calc!AI38*BU38,IF(Monthly!$BB$12=3,BU38,Calc!AI38))),Calc!AI38)</f>
        <v>42.2521438598633</v>
      </c>
      <c r="BZ38" s="89" t="n">
        <f aca="false">IF(AND(ISNUMBER(BV38),BV38&lt;&gt;0),IF(Monthly!$BB$13=1,Calc!AJ38+BV38,IF(Monthly!$BB$13=2,Calc!AJ38*BV38,IF(Monthly!$BB$13=3,BV38,Calc!AJ38))),Calc!AJ38)</f>
        <v>0.08</v>
      </c>
      <c r="CA38" s="89" t="n">
        <f aca="false">VLOOKUP(BX38,Calc!$AA$5:$AH$72,8)</f>
        <v>0.066103108428769</v>
      </c>
      <c r="CB38" s="202" t="n">
        <v>0</v>
      </c>
      <c r="CC38" s="202" t="n">
        <v>1</v>
      </c>
      <c r="CD38" s="202" t="n">
        <f aca="false">(K38-datetoday)/365.25</f>
        <v>2.68035592060233</v>
      </c>
    </row>
    <row r="39" customFormat="false" ht="11.25" hidden="false" customHeight="false" outlineLevel="0" collapsed="false">
      <c r="C39" s="283"/>
      <c r="D39" s="270"/>
      <c r="E39" s="270"/>
      <c r="F39" s="270"/>
      <c r="H39" s="276"/>
      <c r="I39" s="276"/>
      <c r="K39" s="285" t="n">
        <f aca="false">Calc!AA39</f>
        <v>46935</v>
      </c>
      <c r="L39" s="89" t="n">
        <f aca="false">IF(AND(ISNUMBER(H39),H39&lt;&gt;0),IF(Daily!$BB$12=1,Calc!AF39+H39,IF(Daily!$BB$12=2,Calc!AF39*H39,IF(Daily!$BB$12=3,H39,Calc!AF39))),Calc!AF39)</f>
        <v>42.2521438598633</v>
      </c>
      <c r="M39" s="89" t="n">
        <f aca="false">IF(AND(ISNUMBER(I39),I39&lt;&gt;0),IF(Daily!$BB$13=1,Calc!AG39+I39,IF(Daily!$BB$13=2,Calc!AG39*I39,IF(Daily!$BB$13=3,I39,Calc!AG39))),Calc!AG39)</f>
        <v>0.08</v>
      </c>
      <c r="N39" s="89" t="n">
        <f aca="false">VLOOKUP(K39,Calc!$AA$5:$AH$72,8)</f>
        <v>0.066103108428769</v>
      </c>
      <c r="S39" s="292" t="n">
        <f aca="false">'Power Curves'!D43</f>
        <v>37073</v>
      </c>
      <c r="T39" s="293" t="e">
        <f aca="false">IF(ISNUMBER(VLOOKUP(S39,Daily!$G$5:$I$36,3,FALSE())),VLOOKUP(S39,Daily!$G$5:$I$36,3),VLOOKUP(S39,$K$5:$L$72,2))</f>
        <v>#N/A</v>
      </c>
      <c r="U39" s="64" t="n">
        <f aca="false">IF(ISNUMBER(VLOOKUP(S39,$K$5:$M$72,3)),VLOOKUP(S39,$K$5:$M$72,3),U40)</f>
        <v>0</v>
      </c>
      <c r="V39" s="64" t="n">
        <f aca="false">N39</f>
        <v>0.066103108428769</v>
      </c>
      <c r="Y39" s="291" t="n">
        <f aca="false">Daily!K28</f>
        <v>46600</v>
      </c>
      <c r="Z39" s="289" t="n">
        <v>0</v>
      </c>
      <c r="AA39" s="290" t="n">
        <f aca="false">IF(ISNUMBER(Daily!M28),Daily!M28+$Z39,$Z39+0.05)</f>
        <v>0.05</v>
      </c>
      <c r="AB39" s="290" t="n">
        <f aca="false">IF(ISNUMBER(Daily!N28),Daily!N28+$Z39,$Z39+0.15)</f>
        <v>0.15</v>
      </c>
      <c r="AC39" s="290" t="n">
        <f aca="false">IF(ISNUMBER(Daily!O28),Daily!O28+$Z39,$Z39+0.15)</f>
        <v>0.15</v>
      </c>
      <c r="AD39" s="290" t="n">
        <f aca="false">Z39</f>
        <v>0</v>
      </c>
      <c r="AE39" s="290" t="n">
        <f aca="false">IF(ISNUMBER(Daily!P28),Daily!P28+$AD39,$AD39+0.05)</f>
        <v>0.05</v>
      </c>
      <c r="AF39" s="290" t="n">
        <f aca="false">IF(ISNUMBER(Daily!Q28),Daily!Q28+$AD39,$AD39+0.1)</f>
        <v>0.1</v>
      </c>
      <c r="AG39" s="290" t="n">
        <f aca="false">IF(ISNUMBER(Daily!R28),Daily!R28+$AD39,$AD39+0.15)</f>
        <v>0.15</v>
      </c>
      <c r="AJ39" s="294" t="n">
        <f aca="false">AJ7</f>
        <v>45992</v>
      </c>
      <c r="AK39" s="263" t="n">
        <v>-3.30994</v>
      </c>
      <c r="AL39" s="263" t="n">
        <v>2.449054</v>
      </c>
      <c r="AM39" s="263" t="n">
        <v>0.037522</v>
      </c>
      <c r="AW39" s="291" t="n">
        <f aca="false">Monthly!K28</f>
        <v>46600</v>
      </c>
      <c r="AX39" s="290" t="n">
        <v>0</v>
      </c>
      <c r="AY39" s="290" t="n">
        <f aca="false">IF(ISNUMBER(Monthly!M28),Monthly!M28+$AX39,$AX39+0.05)</f>
        <v>0.05</v>
      </c>
      <c r="AZ39" s="290" t="n">
        <f aca="false">IF(ISNUMBER(Monthly!N28),Override!N28+$AX39,$AX39+0.15)</f>
        <v>0.15</v>
      </c>
      <c r="BA39" s="290" t="n">
        <f aca="false">IF(ISNUMBER(Monthly!O28),Monthly!O28+$AX39,$AX39+0.15)</f>
        <v>0.15</v>
      </c>
      <c r="BB39" s="290" t="n">
        <f aca="false">AX39</f>
        <v>0</v>
      </c>
      <c r="BC39" s="290" t="n">
        <f aca="false">IF(ISNUMBER(Monthly!P28),Monthly!P28+$BB39,$BB39+0.05)</f>
        <v>0.05</v>
      </c>
      <c r="BD39" s="290" t="n">
        <f aca="false">IF(ISNUMBER(Monthly!Q28),Monthly!Q28+$BB39,$BB39+0.1)</f>
        <v>0.1</v>
      </c>
      <c r="BE39" s="290" t="n">
        <f aca="false">IF(ISNUMBER(Monthly!R28),Monthly!R28+$BB39,$BB39+0.15)</f>
        <v>0.15</v>
      </c>
      <c r="BH39" s="294" t="n">
        <f aca="false">BH7</f>
        <v>45992</v>
      </c>
      <c r="BI39" s="263" t="n">
        <v>-3.30994</v>
      </c>
      <c r="BJ39" s="263" t="n">
        <v>2.449054</v>
      </c>
      <c r="BK39" s="263" t="n">
        <v>0.037522</v>
      </c>
      <c r="BU39" s="284" t="n">
        <f aca="false">Monthly!E39</f>
        <v>42.2521438598633</v>
      </c>
      <c r="BV39" s="284" t="n">
        <f aca="false">Monthly!F39</f>
        <v>3.99</v>
      </c>
      <c r="BX39" s="285" t="n">
        <f aca="false">Calc!AA39</f>
        <v>46935</v>
      </c>
      <c r="BY39" s="89" t="n">
        <f aca="false">IF(AND(ISNUMBER(BU39),BU39&lt;&gt;0),IF(Monthly!$BB$12=1,Calc!AI39+BU39,IF(Monthly!$BB$12=2,Calc!AI39*BU39,IF(Monthly!$BB$12=3,BU39,Calc!AI39))),Calc!AI39)</f>
        <v>42.2521438598633</v>
      </c>
      <c r="BZ39" s="89" t="n">
        <f aca="false">IF(AND(ISNUMBER(BV39),BV39&lt;&gt;0),IF(Monthly!$BB$13=1,Calc!AJ39+BV39,IF(Monthly!$BB$13=2,Calc!AJ39*BV39,IF(Monthly!$BB$13=3,BV39,Calc!AJ39))),Calc!AJ39)</f>
        <v>0.08</v>
      </c>
      <c r="CA39" s="89" t="n">
        <f aca="false">VLOOKUP(BX39,Calc!$AA$5:$AH$72,8)</f>
        <v>0.066103108428769</v>
      </c>
      <c r="CB39" s="202" t="n">
        <v>0</v>
      </c>
      <c r="CC39" s="202" t="n">
        <v>1</v>
      </c>
      <c r="CD39" s="202" t="n">
        <f aca="false">(K39-datetoday)/365.25</f>
        <v>2.76249144421629</v>
      </c>
    </row>
    <row r="40" customFormat="false" ht="11.25" hidden="false" customHeight="false" outlineLevel="0" collapsed="false">
      <c r="C40" s="283"/>
      <c r="D40" s="270"/>
      <c r="E40" s="270"/>
      <c r="F40" s="270"/>
      <c r="H40" s="276"/>
      <c r="I40" s="276"/>
      <c r="K40" s="285" t="n">
        <f aca="false">Calc!AA40</f>
        <v>46966</v>
      </c>
      <c r="L40" s="89" t="n">
        <f aca="false">IF(AND(ISNUMBER(H40),H40&lt;&gt;0),IF(Daily!$BB$12=1,Calc!AF40+H40,IF(Daily!$BB$12=2,Calc!AF40*H40,IF(Daily!$BB$12=3,H40,Calc!AF40))),Calc!AF40)</f>
        <v>42.2521438598633</v>
      </c>
      <c r="M40" s="89" t="n">
        <f aca="false">IF(AND(ISNUMBER(I40),I40&lt;&gt;0),IF(Daily!$BB$13=1,Calc!AG40+I40,IF(Daily!$BB$13=2,Calc!AG40*I40,IF(Daily!$BB$13=3,I40,Calc!AG40))),Calc!AG40)</f>
        <v>0.08</v>
      </c>
      <c r="N40" s="89" t="n">
        <f aca="false">VLOOKUP(K40,Calc!$AA$5:$AH$72,8)</f>
        <v>0.066103108428769</v>
      </c>
      <c r="S40" s="292" t="n">
        <f aca="false">'Power Curves'!D44</f>
        <v>37104</v>
      </c>
      <c r="T40" s="293" t="e">
        <f aca="false">IF(ISNUMBER(VLOOKUP(S40,Daily!$G$5:$I$36,3,FALSE())),VLOOKUP(S40,Daily!$G$5:$I$36,3),VLOOKUP(S40,$K$5:$L$72,2))</f>
        <v>#N/A</v>
      </c>
      <c r="U40" s="64" t="n">
        <f aca="false">IF(ISNUMBER(VLOOKUP(S40,$K$5:$M$72,3)),VLOOKUP(S40,$K$5:$M$72,3),U41)</f>
        <v>0</v>
      </c>
      <c r="V40" s="64" t="n">
        <f aca="false">N40</f>
        <v>0.066103108428769</v>
      </c>
      <c r="Y40" s="291" t="n">
        <f aca="false">Daily!K29</f>
        <v>46631</v>
      </c>
      <c r="Z40" s="289" t="n">
        <v>0</v>
      </c>
      <c r="AA40" s="290" t="n">
        <f aca="false">IF(ISNUMBER(Daily!M29),Daily!M29+$Z40,$Z40+0.05)</f>
        <v>0.05</v>
      </c>
      <c r="AB40" s="290" t="n">
        <f aca="false">IF(ISNUMBER(Daily!N29),Daily!N29+$Z40,$Z40+0.15)</f>
        <v>0.15</v>
      </c>
      <c r="AC40" s="290" t="n">
        <f aca="false">IF(ISNUMBER(Daily!O29),Daily!O29+$Z40,$Z40+0.15)</f>
        <v>0.15</v>
      </c>
      <c r="AD40" s="290" t="n">
        <f aca="false">Z40</f>
        <v>0</v>
      </c>
      <c r="AE40" s="290" t="n">
        <f aca="false">IF(ISNUMBER(Daily!P29),Daily!P29+$AD40,$AD40+0.05)</f>
        <v>0.05</v>
      </c>
      <c r="AF40" s="290" t="n">
        <f aca="false">IF(ISNUMBER(Daily!Q29),Daily!Q29+$AD40,$AD40+0.1)</f>
        <v>0.1</v>
      </c>
      <c r="AG40" s="290" t="n">
        <f aca="false">IF(ISNUMBER(Daily!R29),Daily!R29+$AD40,$AD40+0.15)</f>
        <v>0.15</v>
      </c>
      <c r="AJ40" s="294" t="n">
        <f aca="false">AJ8</f>
        <v>46023</v>
      </c>
      <c r="AK40" s="263" t="n">
        <v>-0.10219</v>
      </c>
      <c r="AL40" s="263" t="n">
        <v>0.287827</v>
      </c>
      <c r="AM40" s="263" t="n">
        <v>-0.000915</v>
      </c>
      <c r="AW40" s="291" t="n">
        <f aca="false">Monthly!K29</f>
        <v>46631</v>
      </c>
      <c r="AX40" s="290" t="n">
        <v>0</v>
      </c>
      <c r="AY40" s="290" t="n">
        <f aca="false">IF(ISNUMBER(Monthly!M29),Monthly!M29+$AX40,$AX40+0.05)</f>
        <v>0.05</v>
      </c>
      <c r="AZ40" s="290" t="n">
        <f aca="false">IF(ISNUMBER(Monthly!N29),Override!N29+$AX40,$AX40+0.15)</f>
        <v>0.15</v>
      </c>
      <c r="BA40" s="290" t="n">
        <f aca="false">IF(ISNUMBER(Monthly!O29),Monthly!O29+$AX40,$AX40+0.15)</f>
        <v>0.15</v>
      </c>
      <c r="BB40" s="290" t="n">
        <f aca="false">AX40</f>
        <v>0</v>
      </c>
      <c r="BC40" s="290" t="n">
        <f aca="false">IF(ISNUMBER(Monthly!P29),Monthly!P29+$BB40,$BB40+0.05)</f>
        <v>0.05</v>
      </c>
      <c r="BD40" s="290" t="n">
        <f aca="false">IF(ISNUMBER(Monthly!Q29),Monthly!Q29+$BB40,$BB40+0.1)</f>
        <v>0.1</v>
      </c>
      <c r="BE40" s="290" t="n">
        <f aca="false">IF(ISNUMBER(Monthly!R29),Monthly!R29+$BB40,$BB40+0.15)</f>
        <v>0.15</v>
      </c>
      <c r="BH40" s="294" t="n">
        <f aca="false">BH8</f>
        <v>46023</v>
      </c>
      <c r="BI40" s="263" t="n">
        <v>-0.10219</v>
      </c>
      <c r="BJ40" s="263" t="n">
        <v>0.287827</v>
      </c>
      <c r="BK40" s="263" t="n">
        <v>-0.000915</v>
      </c>
      <c r="BU40" s="284" t="n">
        <f aca="false">Monthly!E40</f>
        <v>42.2521438598633</v>
      </c>
      <c r="BV40" s="284" t="n">
        <f aca="false">Monthly!F40</f>
        <v>4.99</v>
      </c>
      <c r="BX40" s="285" t="n">
        <f aca="false">Calc!AA40</f>
        <v>46966</v>
      </c>
      <c r="BY40" s="89" t="n">
        <f aca="false">IF(AND(ISNUMBER(BU40),BU40&lt;&gt;0),IF(Monthly!$BB$12=1,Calc!AI40+BU40,IF(Monthly!$BB$12=2,Calc!AI40*BU40,IF(Monthly!$BB$12=3,BU40,Calc!AI40))),Calc!AI40)</f>
        <v>42.2521438598633</v>
      </c>
      <c r="BZ40" s="89" t="n">
        <f aca="false">IF(AND(ISNUMBER(BV40),BV40&lt;&gt;0),IF(Monthly!$BB$13=1,Calc!AJ40+BV40,IF(Monthly!$BB$13=2,Calc!AJ40*BV40,IF(Monthly!$BB$13=3,BV40,Calc!AJ40))),Calc!AJ40)</f>
        <v>0.08</v>
      </c>
      <c r="CA40" s="89" t="n">
        <f aca="false">VLOOKUP(BX40,Calc!$AA$5:$AH$72,8)</f>
        <v>0.066103108428769</v>
      </c>
      <c r="CB40" s="202" t="n">
        <v>0</v>
      </c>
      <c r="CC40" s="202" t="n">
        <v>1</v>
      </c>
      <c r="CD40" s="202" t="n">
        <f aca="false">(K40-datetoday)/365.25</f>
        <v>2.84736481861739</v>
      </c>
    </row>
    <row r="41" customFormat="false" ht="11.25" hidden="false" customHeight="false" outlineLevel="0" collapsed="false">
      <c r="C41" s="283"/>
      <c r="D41" s="270"/>
      <c r="E41" s="270"/>
      <c r="F41" s="270"/>
      <c r="H41" s="276"/>
      <c r="I41" s="276"/>
      <c r="K41" s="285" t="n">
        <f aca="false">Calc!AA41</f>
        <v>46997</v>
      </c>
      <c r="L41" s="89" t="n">
        <f aca="false">IF(AND(ISNUMBER(H41),H41&lt;&gt;0),IF(Daily!$BB$12=1,Calc!AF41+H41,IF(Daily!$BB$12=2,Calc!AF41*H41,IF(Daily!$BB$12=3,H41,Calc!AF41))),Calc!AF41)</f>
        <v>42.2521438598633</v>
      </c>
      <c r="M41" s="89" t="n">
        <f aca="false">IF(AND(ISNUMBER(I41),I41&lt;&gt;0),IF(Daily!$BB$13=1,Calc!AG41+I41,IF(Daily!$BB$13=2,Calc!AG41*I41,IF(Daily!$BB$13=3,I41,Calc!AG41))),Calc!AG41)</f>
        <v>0.08</v>
      </c>
      <c r="N41" s="89" t="n">
        <f aca="false">VLOOKUP(K41,Calc!$AA$5:$AH$72,8)</f>
        <v>0.066103108428769</v>
      </c>
      <c r="S41" s="292" t="n">
        <f aca="false">'Power Curves'!D45</f>
        <v>37135</v>
      </c>
      <c r="T41" s="293" t="e">
        <f aca="false">IF(ISNUMBER(VLOOKUP(S41,Daily!$G$5:$I$36,3,FALSE())),VLOOKUP(S41,Daily!$G$5:$I$36,3),VLOOKUP(S41,$K$5:$L$72,2))</f>
        <v>#N/A</v>
      </c>
      <c r="U41" s="64" t="n">
        <f aca="false">IF(ISNUMBER(VLOOKUP(S41,$K$5:$M$72,3)),VLOOKUP(S41,$K$5:$M$72,3),U42)</f>
        <v>0</v>
      </c>
      <c r="V41" s="64" t="n">
        <f aca="false">N41</f>
        <v>0.066103108428769</v>
      </c>
      <c r="Y41" s="291" t="n">
        <f aca="false">Daily!K30</f>
        <v>46661</v>
      </c>
      <c r="Z41" s="289" t="n">
        <v>0</v>
      </c>
      <c r="AA41" s="290" t="n">
        <f aca="false">IF(ISNUMBER(Daily!M30),Daily!M30+$Z41,$Z41+0.05)</f>
        <v>0.05</v>
      </c>
      <c r="AB41" s="290" t="n">
        <f aca="false">IF(ISNUMBER(Daily!N30),Daily!N30+$Z41,$Z41+0.15)</f>
        <v>0.15</v>
      </c>
      <c r="AC41" s="290" t="n">
        <f aca="false">IF(ISNUMBER(Daily!O30),Daily!O30+$Z41,$Z41+0.15)</f>
        <v>0.15</v>
      </c>
      <c r="AD41" s="290" t="n">
        <f aca="false">Z41</f>
        <v>0</v>
      </c>
      <c r="AE41" s="290" t="n">
        <f aca="false">IF(ISNUMBER(Daily!P30),Daily!P30+$AD41,$AD41+0.05)</f>
        <v>0.05</v>
      </c>
      <c r="AF41" s="290" t="n">
        <f aca="false">IF(ISNUMBER(Daily!Q30),Daily!Q30+$AD41,$AD41+0.1)</f>
        <v>0.1</v>
      </c>
      <c r="AG41" s="290" t="n">
        <f aca="false">IF(ISNUMBER(Daily!R30),Daily!R30+$AD41,$AD41+0.15)</f>
        <v>0.15</v>
      </c>
      <c r="AJ41" s="294" t="n">
        <f aca="false">AJ9</f>
        <v>46054</v>
      </c>
      <c r="AK41" s="263" t="n">
        <v>-0.10219</v>
      </c>
      <c r="AL41" s="263" t="n">
        <v>0.287827</v>
      </c>
      <c r="AM41" s="263" t="n">
        <v>-0.000915</v>
      </c>
      <c r="AW41" s="291" t="n">
        <f aca="false">Monthly!K30</f>
        <v>46661</v>
      </c>
      <c r="AX41" s="290" t="n">
        <v>0</v>
      </c>
      <c r="AY41" s="290" t="n">
        <f aca="false">IF(ISNUMBER(Monthly!M30),Monthly!M30+$AX41,$AX41+0.05)</f>
        <v>0.05</v>
      </c>
      <c r="AZ41" s="290" t="n">
        <f aca="false">IF(ISNUMBER(Monthly!N30),Override!N30+$AX41,$AX41+0.15)</f>
        <v>0.15</v>
      </c>
      <c r="BA41" s="290" t="n">
        <f aca="false">IF(ISNUMBER(Monthly!O30),Monthly!O30+$AX41,$AX41+0.15)</f>
        <v>0.15</v>
      </c>
      <c r="BB41" s="290" t="n">
        <f aca="false">AX41</f>
        <v>0</v>
      </c>
      <c r="BC41" s="290" t="n">
        <f aca="false">IF(ISNUMBER(Monthly!P30),Monthly!P30+$BB41,$BB41+0.05)</f>
        <v>0.05</v>
      </c>
      <c r="BD41" s="290" t="n">
        <f aca="false">IF(ISNUMBER(Monthly!Q30),Monthly!Q30+$BB41,$BB41+0.1)</f>
        <v>0.1</v>
      </c>
      <c r="BE41" s="290" t="n">
        <f aca="false">IF(ISNUMBER(Monthly!R30),Monthly!R30+$BB41,$BB41+0.15)</f>
        <v>0.15</v>
      </c>
      <c r="BH41" s="294" t="n">
        <f aca="false">BH9</f>
        <v>46054</v>
      </c>
      <c r="BI41" s="263" t="n">
        <v>-0.10219</v>
      </c>
      <c r="BJ41" s="263" t="n">
        <v>0.287827</v>
      </c>
      <c r="BK41" s="263" t="n">
        <v>-0.000915</v>
      </c>
      <c r="BU41" s="284" t="n">
        <f aca="false">Monthly!E41</f>
        <v>42.2521438598633</v>
      </c>
      <c r="BV41" s="284" t="n">
        <f aca="false">Monthly!F41</f>
        <v>5.99</v>
      </c>
      <c r="BX41" s="285" t="n">
        <f aca="false">Calc!AA41</f>
        <v>46997</v>
      </c>
      <c r="BY41" s="89" t="n">
        <f aca="false">IF(AND(ISNUMBER(BU41),BU41&lt;&gt;0),IF(Monthly!$BB$12=1,Calc!AI41+BU41,IF(Monthly!$BB$12=2,Calc!AI41*BU41,IF(Monthly!$BB$12=3,BU41,Calc!AI41))),Calc!AI41)</f>
        <v>42.2521438598633</v>
      </c>
      <c r="BZ41" s="89" t="n">
        <f aca="false">IF(AND(ISNUMBER(BV41),BV41&lt;&gt;0),IF(Monthly!$BB$13=1,Calc!AJ41+BV41,IF(Monthly!$BB$13=2,Calc!AJ41*BV41,IF(Monthly!$BB$13=3,BV41,Calc!AJ41))),Calc!AJ41)</f>
        <v>0.08</v>
      </c>
      <c r="CA41" s="89" t="n">
        <f aca="false">VLOOKUP(BX41,Calc!$AA$5:$AH$72,8)</f>
        <v>0.066103108428769</v>
      </c>
      <c r="CB41" s="202" t="n">
        <v>0</v>
      </c>
      <c r="CC41" s="202" t="n">
        <v>1</v>
      </c>
      <c r="CD41" s="202" t="n">
        <f aca="false">(K41-datetoday)/365.25</f>
        <v>2.93223819301848</v>
      </c>
    </row>
    <row r="42" customFormat="false" ht="11.25" hidden="false" customHeight="false" outlineLevel="0" collapsed="false">
      <c r="C42" s="283"/>
      <c r="D42" s="270"/>
      <c r="E42" s="270"/>
      <c r="F42" s="270"/>
      <c r="H42" s="276"/>
      <c r="I42" s="276"/>
      <c r="K42" s="285" t="n">
        <f aca="false">Calc!AA42</f>
        <v>47027</v>
      </c>
      <c r="L42" s="89" t="n">
        <f aca="false">IF(AND(ISNUMBER(H42),H42&lt;&gt;0),IF(Daily!$BB$12=1,Calc!AF42+H42,IF(Daily!$BB$12=2,Calc!AF42*H42,IF(Daily!$BB$12=3,H42,Calc!AF42))),Calc!AF42)</f>
        <v>42.2521438598633</v>
      </c>
      <c r="M42" s="89" t="n">
        <f aca="false">IF(AND(ISNUMBER(I42),I42&lt;&gt;0),IF(Daily!$BB$13=1,Calc!AG42+I42,IF(Daily!$BB$13=2,Calc!AG42*I42,IF(Daily!$BB$13=3,I42,Calc!AG42))),Calc!AG42)</f>
        <v>0.08</v>
      </c>
      <c r="N42" s="89" t="n">
        <f aca="false">VLOOKUP(K42,Calc!$AA$5:$AH$72,8)</f>
        <v>0.066103108428769</v>
      </c>
      <c r="S42" s="292" t="n">
        <f aca="false">'Power Curves'!D46</f>
        <v>37165</v>
      </c>
      <c r="T42" s="293" t="e">
        <f aca="false">IF(ISNUMBER(VLOOKUP(S42,Daily!$G$5:$I$36,3,FALSE())),VLOOKUP(S42,Daily!$G$5:$I$36,3),VLOOKUP(S42,$K$5:$L$72,2))</f>
        <v>#N/A</v>
      </c>
      <c r="U42" s="64" t="n">
        <f aca="false">IF(ISNUMBER(VLOOKUP(S42,$K$5:$M$72,3)),VLOOKUP(S42,$K$5:$M$72,3),U43)</f>
        <v>0</v>
      </c>
      <c r="V42" s="64" t="n">
        <f aca="false">N42</f>
        <v>0.066103108428769</v>
      </c>
      <c r="Y42" s="291" t="n">
        <f aca="false">Daily!K31</f>
        <v>46692</v>
      </c>
      <c r="Z42" s="289" t="n">
        <v>0</v>
      </c>
      <c r="AA42" s="290" t="n">
        <f aca="false">IF(ISNUMBER(Daily!M31),Daily!M31+$Z42,$Z42+0.05)</f>
        <v>0.05</v>
      </c>
      <c r="AB42" s="290" t="n">
        <f aca="false">IF(ISNUMBER(Daily!N31),Daily!N31+$Z42,$Z42+0.15)</f>
        <v>0.15</v>
      </c>
      <c r="AC42" s="290" t="n">
        <f aca="false">IF(ISNUMBER(Daily!O31),Daily!O31+$Z42,$Z42+0.15)</f>
        <v>0.15</v>
      </c>
      <c r="AD42" s="290" t="n">
        <f aca="false">Z42</f>
        <v>0</v>
      </c>
      <c r="AE42" s="290" t="n">
        <f aca="false">IF(ISNUMBER(Daily!P31),Daily!P31+$AD42,$AD42+0.05)</f>
        <v>0.05</v>
      </c>
      <c r="AF42" s="290" t="n">
        <f aca="false">IF(ISNUMBER(Daily!Q31),Daily!Q31+$AD42,$AD42+0.1)</f>
        <v>0.1</v>
      </c>
      <c r="AG42" s="290" t="n">
        <f aca="false">IF(ISNUMBER(Daily!R31),Daily!R31+$AD42,$AD42+0.15)</f>
        <v>0.15</v>
      </c>
      <c r="AJ42" s="294" t="n">
        <f aca="false">AJ10</f>
        <v>46082</v>
      </c>
      <c r="AK42" s="263" t="n">
        <v>-0.10219</v>
      </c>
      <c r="AL42" s="263" t="n">
        <v>0.287827</v>
      </c>
      <c r="AM42" s="263" t="n">
        <v>-0.000915</v>
      </c>
      <c r="AW42" s="291" t="n">
        <f aca="false">Monthly!K31</f>
        <v>46692</v>
      </c>
      <c r="AX42" s="290" t="n">
        <v>0</v>
      </c>
      <c r="AY42" s="290" t="n">
        <f aca="false">IF(ISNUMBER(Monthly!M31),Monthly!M31+$AX42,$AX42+0.05)</f>
        <v>0.05</v>
      </c>
      <c r="AZ42" s="290" t="n">
        <f aca="false">IF(ISNUMBER(Monthly!N31),Override!N31+$AX42,$AX42+0.15)</f>
        <v>0.15</v>
      </c>
      <c r="BA42" s="290" t="n">
        <f aca="false">IF(ISNUMBER(Monthly!O31),Monthly!O31+$AX42,$AX42+0.15)</f>
        <v>0.15</v>
      </c>
      <c r="BB42" s="290" t="n">
        <f aca="false">AX42</f>
        <v>0</v>
      </c>
      <c r="BC42" s="290" t="n">
        <f aca="false">IF(ISNUMBER(Monthly!P31),Monthly!P31+$BB42,$BB42+0.05)</f>
        <v>0.05</v>
      </c>
      <c r="BD42" s="290" t="n">
        <f aca="false">IF(ISNUMBER(Monthly!Q31),Monthly!Q31+$BB42,$BB42+0.1)</f>
        <v>0.1</v>
      </c>
      <c r="BE42" s="290" t="n">
        <f aca="false">IF(ISNUMBER(Monthly!R31),Monthly!R31+$BB42,$BB42+0.15)</f>
        <v>0.15</v>
      </c>
      <c r="BH42" s="294" t="n">
        <f aca="false">BH10</f>
        <v>46082</v>
      </c>
      <c r="BI42" s="263" t="n">
        <v>-0.10219</v>
      </c>
      <c r="BJ42" s="263" t="n">
        <v>0.287827</v>
      </c>
      <c r="BK42" s="263" t="n">
        <v>-0.000915</v>
      </c>
      <c r="BU42" s="284" t="n">
        <f aca="false">Monthly!E42</f>
        <v>42.2521438598633</v>
      </c>
      <c r="BV42" s="284" t="n">
        <f aca="false">Monthly!F42</f>
        <v>6.99</v>
      </c>
      <c r="BX42" s="285" t="n">
        <f aca="false">Calc!AA42</f>
        <v>47027</v>
      </c>
      <c r="BY42" s="89" t="n">
        <f aca="false">IF(AND(ISNUMBER(BU42),BU42&lt;&gt;0),IF(Monthly!$BB$12=1,Calc!AI42+BU42,IF(Monthly!$BB$12=2,Calc!AI42*BU42,IF(Monthly!$BB$12=3,BU42,Calc!AI42))),Calc!AI42)</f>
        <v>42.2521438598633</v>
      </c>
      <c r="BZ42" s="89" t="n">
        <f aca="false">IF(AND(ISNUMBER(BV42),BV42&lt;&gt;0),IF(Monthly!$BB$13=1,Calc!AJ42+BV42,IF(Monthly!$BB$13=2,Calc!AJ42*BV42,IF(Monthly!$BB$13=3,BV42,Calc!AJ42))),Calc!AJ42)</f>
        <v>0.08</v>
      </c>
      <c r="CA42" s="89" t="n">
        <f aca="false">VLOOKUP(BX42,Calc!$AA$5:$AH$72,8)</f>
        <v>0.066103108428769</v>
      </c>
      <c r="CB42" s="202" t="n">
        <v>0</v>
      </c>
      <c r="CC42" s="202" t="n">
        <v>1</v>
      </c>
      <c r="CD42" s="202" t="n">
        <f aca="false">(K42-datetoday)/365.25</f>
        <v>3.01437371663244</v>
      </c>
    </row>
    <row r="43" customFormat="false" ht="11.25" hidden="false" customHeight="false" outlineLevel="0" collapsed="false">
      <c r="C43" s="283"/>
      <c r="D43" s="270"/>
      <c r="E43" s="270"/>
      <c r="F43" s="270"/>
      <c r="H43" s="276"/>
      <c r="I43" s="276"/>
      <c r="K43" s="285" t="n">
        <f aca="false">Calc!AA43</f>
        <v>47058</v>
      </c>
      <c r="L43" s="89" t="n">
        <f aca="false">IF(AND(ISNUMBER(H43),H43&lt;&gt;0),IF(Daily!$BB$12=1,Calc!AF43+H43,IF(Daily!$BB$12=2,Calc!AF43*H43,IF(Daily!$BB$12=3,H43,Calc!AF43))),Calc!AF43)</f>
        <v>42.2521438598633</v>
      </c>
      <c r="M43" s="89" t="n">
        <f aca="false">IF(AND(ISNUMBER(I43),I43&lt;&gt;0),IF(Daily!$BB$13=1,Calc!AG43+I43,IF(Daily!$BB$13=2,Calc!AG43*I43,IF(Daily!$BB$13=3,I43,Calc!AG43))),Calc!AG43)</f>
        <v>0.08</v>
      </c>
      <c r="N43" s="89" t="n">
        <f aca="false">VLOOKUP(K43,Calc!$AA$5:$AH$72,8)</f>
        <v>0.066103108428769</v>
      </c>
      <c r="S43" s="292" t="n">
        <f aca="false">'Power Curves'!D47</f>
        <v>37196</v>
      </c>
      <c r="T43" s="293" t="e">
        <f aca="false">IF(ISNUMBER(VLOOKUP(S43,Daily!$G$5:$I$36,3,FALSE())),VLOOKUP(S43,Daily!$G$5:$I$36,3),VLOOKUP(S43,$K$5:$L$72,2))</f>
        <v>#N/A</v>
      </c>
      <c r="U43" s="64" t="n">
        <f aca="false">IF(ISNUMBER(VLOOKUP(S43,$K$5:$M$72,3)),VLOOKUP(S43,$K$5:$M$72,3),U44)</f>
        <v>0</v>
      </c>
      <c r="V43" s="64" t="n">
        <f aca="false">N43</f>
        <v>0.066103108428769</v>
      </c>
      <c r="Y43" s="291" t="n">
        <f aca="false">Daily!K32</f>
        <v>46722</v>
      </c>
      <c r="Z43" s="289" t="n">
        <v>0</v>
      </c>
      <c r="AA43" s="290" t="n">
        <f aca="false">IF(ISNUMBER(Daily!M32),Daily!M32+$Z43,$Z43+0.05)</f>
        <v>0.05</v>
      </c>
      <c r="AB43" s="290" t="n">
        <f aca="false">IF(ISNUMBER(Daily!N32),Daily!N32+$Z43,$Z43+0.15)</f>
        <v>0.15</v>
      </c>
      <c r="AC43" s="290" t="n">
        <f aca="false">IF(ISNUMBER(Daily!O32),Daily!O32+$Z43,$Z43+0.15)</f>
        <v>0.15</v>
      </c>
      <c r="AD43" s="290" t="n">
        <f aca="false">Z43</f>
        <v>0</v>
      </c>
      <c r="AE43" s="290" t="n">
        <f aca="false">IF(ISNUMBER(Daily!P32),Daily!P32+$AD43,$AD43+0.05)</f>
        <v>0.05</v>
      </c>
      <c r="AF43" s="290" t="n">
        <f aca="false">IF(ISNUMBER(Daily!Q32),Daily!Q32+$AD43,$AD43+0.1)</f>
        <v>0.1</v>
      </c>
      <c r="AG43" s="290" t="n">
        <f aca="false">IF(ISNUMBER(Daily!R32),Daily!R32+$AD43,$AD43+0.15)</f>
        <v>0.15</v>
      </c>
      <c r="AJ43" s="294" t="n">
        <f aca="false">AJ11</f>
        <v>46113</v>
      </c>
      <c r="AK43" s="263" t="n">
        <v>-0.10219</v>
      </c>
      <c r="AL43" s="263" t="n">
        <v>0.287827</v>
      </c>
      <c r="AM43" s="263" t="n">
        <v>-0.000915</v>
      </c>
      <c r="AW43" s="291" t="n">
        <f aca="false">Monthly!K32</f>
        <v>46722</v>
      </c>
      <c r="AX43" s="290" t="n">
        <v>0</v>
      </c>
      <c r="AY43" s="290" t="n">
        <f aca="false">IF(ISNUMBER(Monthly!M32),Monthly!M32+$AX43,$AX43+0.05)</f>
        <v>0.05</v>
      </c>
      <c r="AZ43" s="290" t="n">
        <f aca="false">IF(ISNUMBER(Monthly!N32),Override!N32+$AX43,$AX43+0.15)</f>
        <v>0.15</v>
      </c>
      <c r="BA43" s="290" t="n">
        <f aca="false">IF(ISNUMBER(Monthly!O32),Monthly!O32+$AX43,$AX43+0.15)</f>
        <v>0.15</v>
      </c>
      <c r="BB43" s="290" t="n">
        <f aca="false">AX43</f>
        <v>0</v>
      </c>
      <c r="BC43" s="290" t="n">
        <f aca="false">IF(ISNUMBER(Monthly!P32),Monthly!P32+$BB43,$BB43+0.05)</f>
        <v>0.05</v>
      </c>
      <c r="BD43" s="290" t="n">
        <f aca="false">IF(ISNUMBER(Monthly!Q32),Monthly!Q32+$BB43,$BB43+0.1)</f>
        <v>0.1</v>
      </c>
      <c r="BE43" s="290" t="n">
        <f aca="false">IF(ISNUMBER(Monthly!R32),Monthly!R32+$BB43,$BB43+0.15)</f>
        <v>0.15</v>
      </c>
      <c r="BH43" s="294" t="n">
        <f aca="false">BH11</f>
        <v>46113</v>
      </c>
      <c r="BI43" s="263" t="n">
        <v>-0.10219</v>
      </c>
      <c r="BJ43" s="263" t="n">
        <v>0.287827</v>
      </c>
      <c r="BK43" s="263" t="n">
        <v>-0.000915</v>
      </c>
      <c r="BU43" s="284" t="n">
        <f aca="false">Monthly!E43</f>
        <v>42.2521438598633</v>
      </c>
      <c r="BV43" s="284" t="n">
        <f aca="false">Monthly!F43</f>
        <v>7.99</v>
      </c>
      <c r="BX43" s="285" t="n">
        <f aca="false">Calc!AA43</f>
        <v>47058</v>
      </c>
      <c r="BY43" s="89" t="n">
        <f aca="false">IF(AND(ISNUMBER(BU43),BU43&lt;&gt;0),IF(Monthly!$BB$12=1,Calc!AI43+BU43,IF(Monthly!$BB$12=2,Calc!AI43*BU43,IF(Monthly!$BB$12=3,BU43,Calc!AI43))),Calc!AI43)</f>
        <v>42.2521438598633</v>
      </c>
      <c r="BZ43" s="89" t="n">
        <f aca="false">IF(AND(ISNUMBER(BV43),BV43&lt;&gt;0),IF(Monthly!$BB$13=1,Calc!AJ43+BV43,IF(Monthly!$BB$13=2,Calc!AJ43*BV43,IF(Monthly!$BB$13=3,BV43,Calc!AJ43))),Calc!AJ43)</f>
        <v>0.08</v>
      </c>
      <c r="CA43" s="89" t="n">
        <f aca="false">VLOOKUP(BX43,Calc!$AA$5:$AH$72,8)</f>
        <v>0.066103108428769</v>
      </c>
      <c r="CB43" s="202" t="n">
        <v>0</v>
      </c>
      <c r="CC43" s="202" t="n">
        <v>1</v>
      </c>
      <c r="CD43" s="202" t="n">
        <f aca="false">(K43-datetoday)/365.25</f>
        <v>3.09924709103354</v>
      </c>
    </row>
    <row r="44" customFormat="false" ht="11.25" hidden="false" customHeight="false" outlineLevel="0" collapsed="false">
      <c r="C44" s="283"/>
      <c r="D44" s="270"/>
      <c r="E44" s="270"/>
      <c r="F44" s="270"/>
      <c r="H44" s="276"/>
      <c r="I44" s="276"/>
      <c r="K44" s="285" t="n">
        <f aca="false">Calc!AA44</f>
        <v>47088</v>
      </c>
      <c r="L44" s="89" t="n">
        <f aca="false">IF(AND(ISNUMBER(H44),H44&lt;&gt;0),IF(Daily!$BB$12=1,Calc!AF44+H44,IF(Daily!$BB$12=2,Calc!AF44*H44,IF(Daily!$BB$12=3,H44,Calc!AF44))),Calc!AF44)</f>
        <v>42.2521438598633</v>
      </c>
      <c r="M44" s="89" t="n">
        <f aca="false">IF(AND(ISNUMBER(I44),I44&lt;&gt;0),IF(Daily!$BB$13=1,Calc!AG44+I44,IF(Daily!$BB$13=2,Calc!AG44*I44,IF(Daily!$BB$13=3,I44,Calc!AG44))),Calc!AG44)</f>
        <v>0.08</v>
      </c>
      <c r="N44" s="89" t="n">
        <f aca="false">VLOOKUP(K44,Calc!$AA$5:$AH$72,8)</f>
        <v>0.066103108428769</v>
      </c>
      <c r="S44" s="292" t="n">
        <f aca="false">'Power Curves'!D48</f>
        <v>37226</v>
      </c>
      <c r="T44" s="293" t="e">
        <f aca="false">IF(ISNUMBER(VLOOKUP(S44,Daily!$G$5:$I$36,3,FALSE())),VLOOKUP(S44,Daily!$G$5:$I$36,3),VLOOKUP(S44,$K$5:$L$72,2))</f>
        <v>#N/A</v>
      </c>
      <c r="U44" s="64" t="n">
        <f aca="false">IF(ISNUMBER(VLOOKUP(S44,$K$5:$M$72,3)),VLOOKUP(S44,$K$5:$M$72,3),U45)</f>
        <v>0</v>
      </c>
      <c r="V44" s="64" t="n">
        <f aca="false">N44</f>
        <v>0.066103108428769</v>
      </c>
      <c r="Y44" s="291" t="n">
        <f aca="false">Daily!K33</f>
        <v>46753</v>
      </c>
      <c r="Z44" s="289" t="n">
        <v>0</v>
      </c>
      <c r="AA44" s="290" t="n">
        <f aca="false">IF(ISNUMBER(Daily!M33),Daily!M33+$Z44,$Z44+0.05)</f>
        <v>0.05</v>
      </c>
      <c r="AB44" s="290" t="n">
        <f aca="false">IF(ISNUMBER(Daily!N33),Daily!N33+$Z44,$Z44+0.15)</f>
        <v>0.15</v>
      </c>
      <c r="AC44" s="290" t="n">
        <f aca="false">IF(ISNUMBER(Daily!O33),Daily!O33+$Z44,$Z44+0.15)</f>
        <v>0.15</v>
      </c>
      <c r="AD44" s="290" t="n">
        <f aca="false">Z44</f>
        <v>0</v>
      </c>
      <c r="AE44" s="290" t="n">
        <f aca="false">IF(ISNUMBER(Daily!P33),Daily!P33+$AD44,$AD44+0.05)</f>
        <v>0.05</v>
      </c>
      <c r="AF44" s="290" t="n">
        <f aca="false">IF(ISNUMBER(Daily!Q33),Daily!Q33+$AD44,$AD44+0.1)</f>
        <v>0.1</v>
      </c>
      <c r="AG44" s="290" t="n">
        <f aca="false">IF(ISNUMBER(Daily!R33),Daily!R33+$AD44,$AD44+0.15)</f>
        <v>0.15</v>
      </c>
      <c r="AJ44" s="294" t="n">
        <f aca="false">AJ12</f>
        <v>46143</v>
      </c>
      <c r="AK44" s="263" t="n">
        <v>-0.10219</v>
      </c>
      <c r="AL44" s="263" t="n">
        <v>0.287827</v>
      </c>
      <c r="AM44" s="263" t="n">
        <v>-0.000915</v>
      </c>
      <c r="AW44" s="291" t="n">
        <f aca="false">Monthly!K33</f>
        <v>46753</v>
      </c>
      <c r="AX44" s="290" t="n">
        <v>0</v>
      </c>
      <c r="AY44" s="290" t="n">
        <f aca="false">IF(ISNUMBER(Monthly!M33),Monthly!M33+$AX44,$AX44+0.05)</f>
        <v>0.05</v>
      </c>
      <c r="AZ44" s="290" t="n">
        <f aca="false">IF(ISNUMBER(Monthly!N33),Override!N33+$AX44,$AX44+0.15)</f>
        <v>0.15</v>
      </c>
      <c r="BA44" s="290" t="n">
        <f aca="false">IF(ISNUMBER(Monthly!O33),Monthly!O33+$AX44,$AX44+0.15)</f>
        <v>0.15</v>
      </c>
      <c r="BB44" s="290" t="n">
        <f aca="false">AX44</f>
        <v>0</v>
      </c>
      <c r="BC44" s="290" t="n">
        <f aca="false">IF(ISNUMBER(Monthly!P33),Monthly!P33+$BB44,$BB44+0.05)</f>
        <v>0.05</v>
      </c>
      <c r="BD44" s="290" t="n">
        <f aca="false">IF(ISNUMBER(Monthly!Q33),Monthly!Q33+$BB44,$BB44+0.1)</f>
        <v>0.1</v>
      </c>
      <c r="BE44" s="290" t="n">
        <f aca="false">IF(ISNUMBER(Monthly!R33),Monthly!R33+$BB44,$BB44+0.15)</f>
        <v>0.15</v>
      </c>
      <c r="BH44" s="294" t="n">
        <f aca="false">BH12</f>
        <v>46143</v>
      </c>
      <c r="BI44" s="263" t="n">
        <v>-0.10219</v>
      </c>
      <c r="BJ44" s="263" t="n">
        <v>0.287827</v>
      </c>
      <c r="BK44" s="263" t="n">
        <v>-0.000915</v>
      </c>
      <c r="BU44" s="284" t="n">
        <f aca="false">Monthly!E44</f>
        <v>42.2521438598633</v>
      </c>
      <c r="BV44" s="284" t="n">
        <f aca="false">Monthly!F44</f>
        <v>8.99</v>
      </c>
      <c r="BX44" s="285" t="n">
        <f aca="false">Calc!AA44</f>
        <v>47088</v>
      </c>
      <c r="BY44" s="89" t="n">
        <f aca="false">IF(AND(ISNUMBER(BU44),BU44&lt;&gt;0),IF(Monthly!$BB$12=1,Calc!AI44+BU44,IF(Monthly!$BB$12=2,Calc!AI44*BU44,IF(Monthly!$BB$12=3,BU44,Calc!AI44))),Calc!AI44)</f>
        <v>42.2521438598633</v>
      </c>
      <c r="BZ44" s="89" t="n">
        <f aca="false">IF(AND(ISNUMBER(BV44),BV44&lt;&gt;0),IF(Monthly!$BB$13=1,Calc!AJ44+BV44,IF(Monthly!$BB$13=2,Calc!AJ44*BV44,IF(Monthly!$BB$13=3,BV44,Calc!AJ44))),Calc!AJ44)</f>
        <v>0.08</v>
      </c>
      <c r="CA44" s="89" t="n">
        <f aca="false">VLOOKUP(BX44,Calc!$AA$5:$AH$72,8)</f>
        <v>0.066103108428769</v>
      </c>
      <c r="CB44" s="202" t="n">
        <v>0</v>
      </c>
      <c r="CC44" s="202" t="n">
        <v>1</v>
      </c>
      <c r="CD44" s="202" t="n">
        <f aca="false">(K44-datetoday)/365.25</f>
        <v>3.1813826146475</v>
      </c>
    </row>
    <row r="45" customFormat="false" ht="11.25" hidden="false" customHeight="false" outlineLevel="0" collapsed="false">
      <c r="C45" s="283"/>
      <c r="D45" s="270"/>
      <c r="E45" s="270"/>
      <c r="F45" s="270"/>
      <c r="H45" s="276"/>
      <c r="I45" s="276"/>
      <c r="K45" s="285" t="n">
        <f aca="false">Calc!AA45</f>
        <v>47119</v>
      </c>
      <c r="L45" s="89" t="n">
        <f aca="false">IF(AND(ISNUMBER(H45),H45&lt;&gt;0),IF(Daily!$BB$12=1,Calc!AF45+H45,IF(Daily!$BB$12=2,Calc!AF45*H45,IF(Daily!$BB$12=3,H45,Calc!AF45))),Calc!AF45)</f>
        <v>42.2521438598633</v>
      </c>
      <c r="M45" s="89" t="n">
        <f aca="false">IF(AND(ISNUMBER(I45),I45&lt;&gt;0),IF(Daily!$BB$13=1,Calc!AG45+I45,IF(Daily!$BB$13=2,Calc!AG45*I45,IF(Daily!$BB$13=3,I45,Calc!AG45))),Calc!AG45)</f>
        <v>0.08</v>
      </c>
      <c r="N45" s="89" t="n">
        <f aca="false">VLOOKUP(K45,Calc!$AA$5:$AH$72,8)</f>
        <v>0.066103108428769</v>
      </c>
      <c r="S45" s="292" t="n">
        <f aca="false">'Power Curves'!D49</f>
        <v>37257</v>
      </c>
      <c r="T45" s="293" t="e">
        <f aca="false">IF(ISNUMBER(VLOOKUP(S45,Daily!$G$5:$I$36,3,FALSE())),VLOOKUP(S45,Daily!$G$5:$I$36,3),VLOOKUP(S45,$K$5:$L$72,2))</f>
        <v>#N/A</v>
      </c>
      <c r="U45" s="64" t="n">
        <f aca="false">IF(ISNUMBER(VLOOKUP(S45,$K$5:$M$72,3)),VLOOKUP(S45,$K$5:$M$72,3),U46)</f>
        <v>0</v>
      </c>
      <c r="V45" s="64" t="n">
        <f aca="false">N45</f>
        <v>0.066103108428769</v>
      </c>
      <c r="Y45" s="291" t="n">
        <f aca="false">Daily!K34</f>
        <v>46784</v>
      </c>
      <c r="Z45" s="289" t="n">
        <v>0</v>
      </c>
      <c r="AA45" s="290" t="n">
        <f aca="false">IF(ISNUMBER(Daily!M34),Daily!M34+$Z45,$Z45+0.05)</f>
        <v>0.05</v>
      </c>
      <c r="AB45" s="290" t="n">
        <f aca="false">IF(ISNUMBER(Daily!N34),Daily!N34+$Z45,$Z45+0.15)</f>
        <v>0.15</v>
      </c>
      <c r="AC45" s="290" t="n">
        <f aca="false">IF(ISNUMBER(Daily!O34),Daily!O34+$Z45,$Z45+0.15)</f>
        <v>0.15</v>
      </c>
      <c r="AD45" s="290" t="n">
        <f aca="false">Z45</f>
        <v>0</v>
      </c>
      <c r="AE45" s="290" t="n">
        <f aca="false">IF(ISNUMBER(Daily!P34),Daily!P34+$AD45,$AD45+0.05)</f>
        <v>0.05</v>
      </c>
      <c r="AF45" s="290" t="n">
        <f aca="false">IF(ISNUMBER(Daily!Q34),Daily!Q34+$AD45,$AD45+0.1)</f>
        <v>0.1</v>
      </c>
      <c r="AG45" s="290" t="n">
        <f aca="false">IF(ISNUMBER(Daily!R34),Daily!R34+$AD45,$AD45+0.15)</f>
        <v>0.15</v>
      </c>
      <c r="AJ45" s="294" t="n">
        <f aca="false">AJ13</f>
        <v>46174</v>
      </c>
      <c r="AK45" s="263" t="n">
        <v>-0.10219</v>
      </c>
      <c r="AL45" s="263" t="n">
        <v>0.287827</v>
      </c>
      <c r="AM45" s="263" t="n">
        <v>-0.000915</v>
      </c>
      <c r="AW45" s="291" t="n">
        <f aca="false">Monthly!K34</f>
        <v>46784</v>
      </c>
      <c r="AX45" s="290" t="n">
        <v>0</v>
      </c>
      <c r="AY45" s="290" t="n">
        <f aca="false">IF(ISNUMBER(Monthly!M34),Monthly!M34+$AX45,$AX45+0.05)</f>
        <v>0.05</v>
      </c>
      <c r="AZ45" s="290" t="n">
        <f aca="false">IF(ISNUMBER(Monthly!N34),Override!N34+$AX45,$AX45+0.15)</f>
        <v>0.15</v>
      </c>
      <c r="BA45" s="290" t="n">
        <f aca="false">IF(ISNUMBER(Monthly!O34),Monthly!O34+$AX45,$AX45+0.15)</f>
        <v>0.15</v>
      </c>
      <c r="BB45" s="290" t="n">
        <f aca="false">AX45</f>
        <v>0</v>
      </c>
      <c r="BC45" s="290" t="n">
        <f aca="false">IF(ISNUMBER(Monthly!P34),Monthly!P34+$BB45,$BB45+0.05)</f>
        <v>0.05</v>
      </c>
      <c r="BD45" s="290" t="n">
        <f aca="false">IF(ISNUMBER(Monthly!Q34),Monthly!Q34+$BB45,$BB45+0.1)</f>
        <v>0.1</v>
      </c>
      <c r="BE45" s="290" t="n">
        <f aca="false">IF(ISNUMBER(Monthly!R34),Monthly!R34+$BB45,$BB45+0.15)</f>
        <v>0.15</v>
      </c>
      <c r="BH45" s="294" t="n">
        <f aca="false">BH13</f>
        <v>46174</v>
      </c>
      <c r="BI45" s="263" t="n">
        <v>-0.10219</v>
      </c>
      <c r="BJ45" s="263" t="n">
        <v>0.287827</v>
      </c>
      <c r="BK45" s="263" t="n">
        <v>-0.000915</v>
      </c>
      <c r="BU45" s="284" t="n">
        <f aca="false">Monthly!E45</f>
        <v>42.2521438598633</v>
      </c>
      <c r="BV45" s="284" t="n">
        <f aca="false">Monthly!F45</f>
        <v>9.99</v>
      </c>
      <c r="BX45" s="285" t="n">
        <f aca="false">Calc!AA45</f>
        <v>47119</v>
      </c>
      <c r="BY45" s="89" t="n">
        <f aca="false">IF(AND(ISNUMBER(BU45),BU45&lt;&gt;0),IF(Monthly!$BB$12=1,Calc!AI45+BU45,IF(Monthly!$BB$12=2,Calc!AI45*BU45,IF(Monthly!$BB$12=3,BU45,Calc!AI45))),Calc!AI45)</f>
        <v>42.2521438598633</v>
      </c>
      <c r="BZ45" s="89" t="n">
        <f aca="false">IF(AND(ISNUMBER(BV45),BV45&lt;&gt;0),IF(Monthly!$BB$13=1,Calc!AJ45+BV45,IF(Monthly!$BB$13=2,Calc!AJ45*BV45,IF(Monthly!$BB$13=3,BV45,Calc!AJ45))),Calc!AJ45)</f>
        <v>0.08</v>
      </c>
      <c r="CA45" s="89" t="n">
        <f aca="false">VLOOKUP(BX45,Calc!$AA$5:$AH$72,8)</f>
        <v>0.066103108428769</v>
      </c>
      <c r="CB45" s="202" t="n">
        <v>0</v>
      </c>
      <c r="CC45" s="202" t="n">
        <v>1</v>
      </c>
      <c r="CD45" s="202" t="n">
        <f aca="false">(K45-datetoday)/365.25</f>
        <v>3.2662559890486</v>
      </c>
    </row>
    <row r="46" customFormat="false" ht="11.25" hidden="false" customHeight="false" outlineLevel="0" collapsed="false">
      <c r="C46" s="283"/>
      <c r="D46" s="270"/>
      <c r="E46" s="270"/>
      <c r="F46" s="270"/>
      <c r="H46" s="276"/>
      <c r="I46" s="276"/>
      <c r="K46" s="285" t="n">
        <f aca="false">Calc!AA46</f>
        <v>47150</v>
      </c>
      <c r="L46" s="89" t="n">
        <f aca="false">IF(AND(ISNUMBER(H46),H46&lt;&gt;0),IF(Daily!$BB$12=1,Calc!AF46+H46,IF(Daily!$BB$12=2,Calc!AF46*H46,IF(Daily!$BB$12=3,H46,Calc!AF46))),Calc!AF46)</f>
        <v>42.2521438598633</v>
      </c>
      <c r="M46" s="89" t="n">
        <f aca="false">IF(AND(ISNUMBER(I46),I46&lt;&gt;0),IF(Daily!$BB$13=1,Calc!AG46+I46,IF(Daily!$BB$13=2,Calc!AG46*I46,IF(Daily!$BB$13=3,I46,Calc!AG46))),Calc!AG46)</f>
        <v>0.08</v>
      </c>
      <c r="N46" s="89" t="n">
        <f aca="false">VLOOKUP(K46,Calc!$AA$5:$AH$72,8)</f>
        <v>0.066103108428769</v>
      </c>
      <c r="S46" s="292" t="n">
        <f aca="false">'Power Curves'!D50</f>
        <v>37288</v>
      </c>
      <c r="T46" s="293" t="e">
        <f aca="false">IF(ISNUMBER(VLOOKUP(S46,Daily!$G$5:$I$36,3,FALSE())),VLOOKUP(S46,Daily!$G$5:$I$36,3),VLOOKUP(S46,$K$5:$L$72,2))</f>
        <v>#N/A</v>
      </c>
      <c r="U46" s="64" t="n">
        <f aca="false">IF(ISNUMBER(VLOOKUP(S46,$K$5:$M$72,3)),VLOOKUP(S46,$K$5:$M$72,3),U47)</f>
        <v>0</v>
      </c>
      <c r="V46" s="64" t="n">
        <f aca="false">N46</f>
        <v>0.066103108428769</v>
      </c>
      <c r="Y46" s="291" t="n">
        <f aca="false">Daily!K35</f>
        <v>46813</v>
      </c>
      <c r="Z46" s="289" t="n">
        <v>0</v>
      </c>
      <c r="AA46" s="290" t="n">
        <f aca="false">IF(ISNUMBER(Daily!M35),Daily!M35+$Z46,$Z46+0.05)</f>
        <v>0.05</v>
      </c>
      <c r="AB46" s="290" t="n">
        <f aca="false">IF(ISNUMBER(Daily!N35),Daily!N35+$Z46,$Z46+0.15)</f>
        <v>0.15</v>
      </c>
      <c r="AC46" s="290" t="n">
        <f aca="false">IF(ISNUMBER(Daily!O35),Daily!O35+$Z46,$Z46+0.15)</f>
        <v>0.15</v>
      </c>
      <c r="AD46" s="290" t="n">
        <f aca="false">Z46</f>
        <v>0</v>
      </c>
      <c r="AE46" s="290" t="n">
        <f aca="false">IF(ISNUMBER(Daily!P35),Daily!P35+$AD46,$AD46+0.05)</f>
        <v>0.05</v>
      </c>
      <c r="AF46" s="290" t="n">
        <f aca="false">IF(ISNUMBER(Daily!Q35),Daily!Q35+$AD46,$AD46+0.1)</f>
        <v>0.1</v>
      </c>
      <c r="AG46" s="290" t="n">
        <f aca="false">IF(ISNUMBER(Daily!R35),Daily!R35+$AD46,$AD46+0.15)</f>
        <v>0.15</v>
      </c>
      <c r="AJ46" s="294" t="n">
        <f aca="false">AJ14</f>
        <v>46204</v>
      </c>
      <c r="AK46" s="263" t="n">
        <v>-0.10219</v>
      </c>
      <c r="AL46" s="263" t="n">
        <v>0.287827</v>
      </c>
      <c r="AM46" s="263" t="n">
        <v>-0.000915</v>
      </c>
      <c r="AW46" s="291" t="n">
        <f aca="false">Monthly!K35</f>
        <v>46813</v>
      </c>
      <c r="AX46" s="290" t="n">
        <v>0</v>
      </c>
      <c r="AY46" s="290" t="n">
        <f aca="false">IF(ISNUMBER(Monthly!M35),Monthly!M35+$AX46,$AX46+0.05)</f>
        <v>0.05</v>
      </c>
      <c r="AZ46" s="290" t="n">
        <f aca="false">IF(ISNUMBER(Monthly!N35),Override!N35+$AX46,$AX46+0.15)</f>
        <v>0.15</v>
      </c>
      <c r="BA46" s="290" t="n">
        <f aca="false">IF(ISNUMBER(Monthly!O35),Monthly!O35+$AX46,$AX46+0.15)</f>
        <v>0.15</v>
      </c>
      <c r="BB46" s="290" t="n">
        <f aca="false">AX46</f>
        <v>0</v>
      </c>
      <c r="BC46" s="290" t="n">
        <f aca="false">IF(ISNUMBER(Monthly!P35),Monthly!P35+$BB46,$BB46+0.05)</f>
        <v>0.05</v>
      </c>
      <c r="BD46" s="290" t="n">
        <f aca="false">IF(ISNUMBER(Monthly!Q35),Monthly!Q35+$BB46,$BB46+0.1)</f>
        <v>0.1</v>
      </c>
      <c r="BE46" s="290" t="n">
        <f aca="false">IF(ISNUMBER(Monthly!R35),Monthly!R35+$BB46,$BB46+0.15)</f>
        <v>0.15</v>
      </c>
      <c r="BH46" s="294" t="n">
        <f aca="false">BH14</f>
        <v>46204</v>
      </c>
      <c r="BI46" s="263" t="n">
        <v>-0.10219</v>
      </c>
      <c r="BJ46" s="263" t="n">
        <v>0.287827</v>
      </c>
      <c r="BK46" s="263" t="n">
        <v>-0.000915</v>
      </c>
      <c r="BU46" s="284" t="n">
        <f aca="false">Monthly!E46</f>
        <v>42.2521438598633</v>
      </c>
      <c r="BV46" s="284" t="n">
        <f aca="false">Monthly!F46</f>
        <v>10.99</v>
      </c>
      <c r="BX46" s="285" t="n">
        <f aca="false">Calc!AA46</f>
        <v>47150</v>
      </c>
      <c r="BY46" s="89" t="n">
        <f aca="false">IF(AND(ISNUMBER(BU46),BU46&lt;&gt;0),IF(Monthly!$BB$12=1,Calc!AI46+BU46,IF(Monthly!$BB$12=2,Calc!AI46*BU46,IF(Monthly!$BB$12=3,BU46,Calc!AI46))),Calc!AI46)</f>
        <v>42.2521438598633</v>
      </c>
      <c r="BZ46" s="89" t="n">
        <f aca="false">IF(AND(ISNUMBER(BV46),BV46&lt;&gt;0),IF(Monthly!$BB$13=1,Calc!AJ46+BV46,IF(Monthly!$BB$13=2,Calc!AJ46*BV46,IF(Monthly!$BB$13=3,BV46,Calc!AJ46))),Calc!AJ46)</f>
        <v>0.08</v>
      </c>
      <c r="CA46" s="89" t="n">
        <f aca="false">VLOOKUP(BX46,Calc!$AA$5:$AH$72,8)</f>
        <v>0.066103108428769</v>
      </c>
      <c r="CB46" s="202" t="n">
        <v>0</v>
      </c>
      <c r="CC46" s="202" t="n">
        <v>1</v>
      </c>
      <c r="CD46" s="202" t="n">
        <f aca="false">(K46-datetoday)/365.25</f>
        <v>3.35112936344969</v>
      </c>
    </row>
    <row r="47" customFormat="false" ht="11.25" hidden="false" customHeight="false" outlineLevel="0" collapsed="false">
      <c r="C47" s="283"/>
      <c r="D47" s="270"/>
      <c r="E47" s="270"/>
      <c r="F47" s="270"/>
      <c r="H47" s="276"/>
      <c r="I47" s="276"/>
      <c r="K47" s="285" t="n">
        <f aca="false">Calc!AA47</f>
        <v>47178</v>
      </c>
      <c r="L47" s="89" t="n">
        <f aca="false">IF(AND(ISNUMBER(H47),H47&lt;&gt;0),IF(Daily!$BB$12=1,Calc!AF47+H47,IF(Daily!$BB$12=2,Calc!AF47*H47,IF(Daily!$BB$12=3,H47,Calc!AF47))),Calc!AF47)</f>
        <v>42.2521438598633</v>
      </c>
      <c r="M47" s="89" t="n">
        <f aca="false">IF(AND(ISNUMBER(I47),I47&lt;&gt;0),IF(Daily!$BB$13=1,Calc!AG47+I47,IF(Daily!$BB$13=2,Calc!AG47*I47,IF(Daily!$BB$13=3,I47,Calc!AG47))),Calc!AG47)</f>
        <v>0.08</v>
      </c>
      <c r="N47" s="89" t="n">
        <f aca="false">VLOOKUP(K47,Calc!$AA$5:$AH$72,8)</f>
        <v>0.066103108428769</v>
      </c>
      <c r="S47" s="292" t="n">
        <f aca="false">'Power Curves'!D51</f>
        <v>37316</v>
      </c>
      <c r="T47" s="293" t="e">
        <f aca="false">IF(ISNUMBER(VLOOKUP(S47,Daily!$G$5:$I$36,3,FALSE())),VLOOKUP(S47,Daily!$G$5:$I$36,3),VLOOKUP(S47,$K$5:$L$72,2))</f>
        <v>#N/A</v>
      </c>
      <c r="U47" s="64" t="n">
        <f aca="false">IF(ISNUMBER(VLOOKUP(S47,$K$5:$M$72,3)),VLOOKUP(S47,$K$5:$M$72,3),U48)</f>
        <v>0</v>
      </c>
      <c r="V47" s="64" t="n">
        <f aca="false">N47</f>
        <v>0.066103108428769</v>
      </c>
      <c r="Y47" s="291" t="n">
        <f aca="false">Daily!K36</f>
        <v>46844</v>
      </c>
      <c r="Z47" s="289" t="n">
        <v>0</v>
      </c>
      <c r="AA47" s="290" t="n">
        <f aca="false">IF(ISNUMBER(Daily!M36),Daily!M36+$Z47,$Z47+0.05)</f>
        <v>0.05</v>
      </c>
      <c r="AB47" s="290" t="n">
        <f aca="false">IF(ISNUMBER(Daily!N36),Daily!N36+$Z47,$Z47+0.15)</f>
        <v>0.15</v>
      </c>
      <c r="AC47" s="290" t="n">
        <f aca="false">IF(ISNUMBER(Daily!O36),Daily!O36+$Z47,$Z47+0.15)</f>
        <v>0.15</v>
      </c>
      <c r="AD47" s="290" t="n">
        <f aca="false">Z47</f>
        <v>0</v>
      </c>
      <c r="AE47" s="290" t="n">
        <f aca="false">IF(ISNUMBER(Daily!P36),Daily!P36+$AD47,$AD47+0.05)</f>
        <v>0.05</v>
      </c>
      <c r="AF47" s="290" t="n">
        <f aca="false">IF(ISNUMBER(Daily!Q36),Daily!Q36+$AD47,$AD47+0.1)</f>
        <v>0.1</v>
      </c>
      <c r="AG47" s="290" t="n">
        <f aca="false">IF(ISNUMBER(Daily!R36),Daily!R36+$AD47,$AD47+0.15)</f>
        <v>0.15</v>
      </c>
      <c r="AJ47" s="294" t="n">
        <f aca="false">AJ15</f>
        <v>46235</v>
      </c>
      <c r="AK47" s="263" t="n">
        <v>-0.10219</v>
      </c>
      <c r="AL47" s="263" t="n">
        <v>0.287827</v>
      </c>
      <c r="AM47" s="263" t="n">
        <v>-0.000915</v>
      </c>
      <c r="AW47" s="291" t="n">
        <f aca="false">Monthly!K36</f>
        <v>46844</v>
      </c>
      <c r="AX47" s="290" t="n">
        <v>0</v>
      </c>
      <c r="AY47" s="290" t="n">
        <f aca="false">IF(ISNUMBER(Monthly!M36),Monthly!M36+$AX47,$AX47+0.05)</f>
        <v>0.05</v>
      </c>
      <c r="AZ47" s="290" t="n">
        <f aca="false">IF(ISNUMBER(Monthly!N36),Override!N36+$AX47,$AX47+0.15)</f>
        <v>0.15</v>
      </c>
      <c r="BA47" s="290" t="n">
        <f aca="false">IF(ISNUMBER(Monthly!O36),Monthly!O36+$AX47,$AX47+0.15)</f>
        <v>0.15</v>
      </c>
      <c r="BB47" s="290" t="n">
        <f aca="false">AX47</f>
        <v>0</v>
      </c>
      <c r="BC47" s="290" t="n">
        <f aca="false">IF(ISNUMBER(Monthly!P36),Monthly!P36+$BB47,$BB47+0.05)</f>
        <v>0.05</v>
      </c>
      <c r="BD47" s="290" t="n">
        <f aca="false">IF(ISNUMBER(Monthly!Q36),Monthly!Q36+$BB47,$BB47+0.1)</f>
        <v>0.1</v>
      </c>
      <c r="BE47" s="290" t="n">
        <f aca="false">IF(ISNUMBER(Monthly!R36),Monthly!R36+$BB47,$BB47+0.15)</f>
        <v>0.15</v>
      </c>
      <c r="BH47" s="294" t="n">
        <f aca="false">BH15</f>
        <v>46235</v>
      </c>
      <c r="BI47" s="263" t="n">
        <v>-0.10219</v>
      </c>
      <c r="BJ47" s="263" t="n">
        <v>0.287827</v>
      </c>
      <c r="BK47" s="263" t="n">
        <v>-0.000915</v>
      </c>
      <c r="BU47" s="284" t="n">
        <f aca="false">Monthly!E47</f>
        <v>42.2521438598633</v>
      </c>
      <c r="BV47" s="284" t="n">
        <f aca="false">Monthly!F47</f>
        <v>11.99</v>
      </c>
      <c r="BX47" s="285" t="n">
        <f aca="false">Calc!AA47</f>
        <v>47178</v>
      </c>
      <c r="BY47" s="89" t="n">
        <f aca="false">IF(AND(ISNUMBER(BU47),BU47&lt;&gt;0),IF(Monthly!$BB$12=1,Calc!AI47+BU47,IF(Monthly!$BB$12=2,Calc!AI47*BU47,IF(Monthly!$BB$12=3,BU47,Calc!AI47))),Calc!AI47)</f>
        <v>42.2521438598633</v>
      </c>
      <c r="BZ47" s="89" t="n">
        <f aca="false">IF(AND(ISNUMBER(BV47),BV47&lt;&gt;0),IF(Monthly!$BB$13=1,Calc!AJ47+BV47,IF(Monthly!$BB$13=2,Calc!AJ47*BV47,IF(Monthly!$BB$13=3,BV47,Calc!AJ47))),Calc!AJ47)</f>
        <v>0.08</v>
      </c>
      <c r="CA47" s="89" t="n">
        <f aca="false">VLOOKUP(BX47,Calc!$AA$5:$AH$72,8)</f>
        <v>0.066103108428769</v>
      </c>
      <c r="CB47" s="202" t="n">
        <v>0</v>
      </c>
      <c r="CC47" s="202" t="n">
        <v>1</v>
      </c>
      <c r="CD47" s="202" t="n">
        <f aca="false">(K47-datetoday)/365.25</f>
        <v>3.42778918548939</v>
      </c>
    </row>
    <row r="48" customFormat="false" ht="11.25" hidden="false" customHeight="false" outlineLevel="0" collapsed="false">
      <c r="C48" s="283"/>
      <c r="D48" s="270"/>
      <c r="E48" s="270"/>
      <c r="F48" s="270"/>
      <c r="H48" s="276"/>
      <c r="I48" s="276"/>
      <c r="K48" s="285" t="n">
        <f aca="false">Calc!AA48</f>
        <v>47209</v>
      </c>
      <c r="L48" s="89" t="n">
        <f aca="false">IF(AND(ISNUMBER(H48),H48&lt;&gt;0),IF(Daily!$BB$12=1,Calc!AF48+H48,IF(Daily!$BB$12=2,Calc!AF48*H48,IF(Daily!$BB$12=3,H48,Calc!AF48))),Calc!AF48)</f>
        <v>42.2521438598633</v>
      </c>
      <c r="M48" s="89" t="n">
        <f aca="false">IF(AND(ISNUMBER(I48),I48&lt;&gt;0),IF(Daily!$BB$13=1,Calc!AG48+I48,IF(Daily!$BB$13=2,Calc!AG48*I48,IF(Daily!$BB$13=3,I48,Calc!AG48))),Calc!AG48)</f>
        <v>0.08</v>
      </c>
      <c r="N48" s="89" t="n">
        <f aca="false">VLOOKUP(K48,Calc!$AA$5:$AH$72,8)</f>
        <v>0.066103108428769</v>
      </c>
      <c r="S48" s="292" t="n">
        <f aca="false">'Power Curves'!D52</f>
        <v>37347</v>
      </c>
      <c r="T48" s="293" t="e">
        <f aca="false">IF(ISNUMBER(VLOOKUP(S48,Daily!$G$5:$I$36,3,FALSE())),VLOOKUP(S48,Daily!$G$5:$I$36,3),VLOOKUP(S48,$K$5:$L$72,2))</f>
        <v>#N/A</v>
      </c>
      <c r="U48" s="64" t="n">
        <f aca="false">IF(ISNUMBER(VLOOKUP(S48,$K$5:$M$72,3)),VLOOKUP(S48,$K$5:$M$72,3),U49)</f>
        <v>0</v>
      </c>
      <c r="V48" s="64" t="n">
        <f aca="false">N48</f>
        <v>0.066103108428769</v>
      </c>
      <c r="Y48" s="294"/>
      <c r="Z48" s="290"/>
      <c r="AA48" s="290"/>
      <c r="AB48" s="290"/>
      <c r="AC48" s="290"/>
      <c r="AD48" s="290"/>
      <c r="AE48" s="290"/>
      <c r="AF48" s="290"/>
      <c r="AG48" s="290"/>
      <c r="AJ48" s="294" t="n">
        <f aca="false">AJ16</f>
        <v>46266</v>
      </c>
      <c r="AK48" s="263" t="n">
        <v>-0.10219</v>
      </c>
      <c r="AL48" s="263" t="n">
        <v>0.287827</v>
      </c>
      <c r="AM48" s="263" t="n">
        <v>-0.000915</v>
      </c>
      <c r="BH48" s="294" t="n">
        <f aca="false">BH16</f>
        <v>46266</v>
      </c>
      <c r="BI48" s="263" t="n">
        <v>-0.10219</v>
      </c>
      <c r="BJ48" s="263" t="n">
        <v>0.287827</v>
      </c>
      <c r="BK48" s="263" t="n">
        <v>-0.000915</v>
      </c>
      <c r="BU48" s="284" t="n">
        <f aca="false">Monthly!E48</f>
        <v>42.2521438598633</v>
      </c>
      <c r="BV48" s="284" t="n">
        <f aca="false">Monthly!F48</f>
        <v>12.99</v>
      </c>
      <c r="BX48" s="285" t="n">
        <f aca="false">Calc!AA48</f>
        <v>47209</v>
      </c>
      <c r="BY48" s="89" t="n">
        <f aca="false">IF(AND(ISNUMBER(BU48),BU48&lt;&gt;0),IF(Monthly!$BB$12=1,Calc!AI48+BU48,IF(Monthly!$BB$12=2,Calc!AI48*BU48,IF(Monthly!$BB$12=3,BU48,Calc!AI48))),Calc!AI48)</f>
        <v>42.2521438598633</v>
      </c>
      <c r="BZ48" s="89" t="n">
        <f aca="false">IF(AND(ISNUMBER(BV48),BV48&lt;&gt;0),IF(Monthly!$BB$13=1,Calc!AJ48+BV48,IF(Monthly!$BB$13=2,Calc!AJ48*BV48,IF(Monthly!$BB$13=3,BV48,Calc!AJ48))),Calc!AJ48)</f>
        <v>0.08</v>
      </c>
      <c r="CA48" s="89" t="n">
        <f aca="false">VLOOKUP(BX48,Calc!$AA$5:$AH$72,8)</f>
        <v>0.066103108428769</v>
      </c>
      <c r="CB48" s="202" t="n">
        <v>0</v>
      </c>
      <c r="CC48" s="202" t="n">
        <v>1</v>
      </c>
      <c r="CD48" s="202" t="n">
        <f aca="false">(K48-datetoday)/365.25</f>
        <v>3.51266255989049</v>
      </c>
    </row>
    <row r="49" customFormat="false" ht="11.25" hidden="false" customHeight="false" outlineLevel="0" collapsed="false">
      <c r="C49" s="283"/>
      <c r="D49" s="270"/>
      <c r="E49" s="270"/>
      <c r="F49" s="270"/>
      <c r="H49" s="276"/>
      <c r="I49" s="276"/>
      <c r="K49" s="285" t="n">
        <f aca="false">Calc!AA49</f>
        <v>47239</v>
      </c>
      <c r="L49" s="89" t="n">
        <f aca="false">IF(AND(ISNUMBER(H49),H49&lt;&gt;0),IF(Daily!$BB$12=1,Calc!AF49+H49,IF(Daily!$BB$12=2,Calc!AF49*H49,IF(Daily!$BB$12=3,H49,Calc!AF49))),Calc!AF49)</f>
        <v>42.2521438598633</v>
      </c>
      <c r="M49" s="89" t="n">
        <f aca="false">IF(AND(ISNUMBER(I49),I49&lt;&gt;0),IF(Daily!$BB$13=1,Calc!AG49+I49,IF(Daily!$BB$13=2,Calc!AG49*I49,IF(Daily!$BB$13=3,I49,Calc!AG49))),Calc!AG49)</f>
        <v>0.08</v>
      </c>
      <c r="N49" s="89" t="n">
        <f aca="false">VLOOKUP(K49,Calc!$AA$5:$AH$72,8)</f>
        <v>0.066103108428769</v>
      </c>
      <c r="S49" s="292" t="n">
        <f aca="false">'Power Curves'!D53</f>
        <v>37377</v>
      </c>
      <c r="T49" s="293" t="e">
        <f aca="false">IF(ISNUMBER(VLOOKUP(S49,Daily!$G$5:$I$36,3,FALSE())),VLOOKUP(S49,Daily!$G$5:$I$36,3),VLOOKUP(S49,$K$5:$L$72,2))</f>
        <v>#N/A</v>
      </c>
      <c r="U49" s="64" t="n">
        <f aca="false">IF(ISNUMBER(VLOOKUP(S49,$K$5:$M$72,3)),VLOOKUP(S49,$K$5:$M$72,3),U50)</f>
        <v>0</v>
      </c>
      <c r="V49" s="64" t="n">
        <f aca="false">N49</f>
        <v>0.066103108428769</v>
      </c>
      <c r="Y49" s="294"/>
      <c r="Z49" s="290"/>
      <c r="AA49" s="290"/>
      <c r="AB49" s="290"/>
      <c r="AC49" s="290"/>
      <c r="AD49" s="290"/>
      <c r="AE49" s="290"/>
      <c r="AF49" s="290"/>
      <c r="AG49" s="290"/>
      <c r="AJ49" s="294" t="n">
        <f aca="false">AJ17</f>
        <v>46296</v>
      </c>
      <c r="AK49" s="263" t="n">
        <v>-0.10219</v>
      </c>
      <c r="AL49" s="263" t="n">
        <v>0.287827</v>
      </c>
      <c r="AM49" s="263" t="n">
        <v>-0.000915</v>
      </c>
      <c r="BH49" s="294" t="n">
        <f aca="false">BH17</f>
        <v>46296</v>
      </c>
      <c r="BI49" s="263" t="n">
        <v>-0.10219</v>
      </c>
      <c r="BJ49" s="263" t="n">
        <v>0.287827</v>
      </c>
      <c r="BK49" s="263" t="n">
        <v>-0.000915</v>
      </c>
      <c r="BU49" s="284" t="n">
        <f aca="false">Monthly!E49</f>
        <v>42.2521438598633</v>
      </c>
      <c r="BV49" s="284" t="n">
        <f aca="false">Monthly!F49</f>
        <v>13.99</v>
      </c>
      <c r="BX49" s="285" t="n">
        <f aca="false">Calc!AA49</f>
        <v>47239</v>
      </c>
      <c r="BY49" s="89" t="n">
        <f aca="false">IF(AND(ISNUMBER(BU49),BU49&lt;&gt;0),IF(Monthly!$BB$12=1,Calc!AI49+BU49,IF(Monthly!$BB$12=2,Calc!AI49*BU49,IF(Monthly!$BB$12=3,BU49,Calc!AI49))),Calc!AI49)</f>
        <v>42.2521438598633</v>
      </c>
      <c r="BZ49" s="89" t="n">
        <f aca="false">IF(AND(ISNUMBER(BV49),BV49&lt;&gt;0),IF(Monthly!$BB$13=1,Calc!AJ49+BV49,IF(Monthly!$BB$13=2,Calc!AJ49*BV49,IF(Monthly!$BB$13=3,BV49,Calc!AJ49))),Calc!AJ49)</f>
        <v>0.08</v>
      </c>
      <c r="CA49" s="89" t="n">
        <f aca="false">VLOOKUP(BX49,Calc!$AA$5:$AH$72,8)</f>
        <v>0.066103108428769</v>
      </c>
      <c r="CB49" s="202" t="n">
        <v>0</v>
      </c>
      <c r="CC49" s="202" t="n">
        <v>1</v>
      </c>
      <c r="CD49" s="202" t="n">
        <f aca="false">(K49-datetoday)/365.25</f>
        <v>3.59479808350445</v>
      </c>
    </row>
    <row r="50" customFormat="false" ht="11.25" hidden="false" customHeight="false" outlineLevel="0" collapsed="false">
      <c r="C50" s="283"/>
      <c r="D50" s="270"/>
      <c r="E50" s="270"/>
      <c r="F50" s="270"/>
      <c r="H50" s="276"/>
      <c r="I50" s="276"/>
      <c r="K50" s="285" t="n">
        <f aca="false">Calc!AA50</f>
        <v>47270</v>
      </c>
      <c r="L50" s="89" t="n">
        <f aca="false">IF(AND(ISNUMBER(H50),H50&lt;&gt;0),IF(Daily!$BB$12=1,Calc!AF50+H50,IF(Daily!$BB$12=2,Calc!AF50*H50,IF(Daily!$BB$12=3,H50,Calc!AF50))),Calc!AF50)</f>
        <v>42.2521438598633</v>
      </c>
      <c r="M50" s="89" t="n">
        <f aca="false">IF(AND(ISNUMBER(I50),I50&lt;&gt;0),IF(Daily!$BB$13=1,Calc!AG50+I50,IF(Daily!$BB$13=2,Calc!AG50*I50,IF(Daily!$BB$13=3,I50,Calc!AG50))),Calc!AG50)</f>
        <v>0.08</v>
      </c>
      <c r="N50" s="89" t="n">
        <f aca="false">VLOOKUP(K50,Calc!$AA$5:$AH$72,8)</f>
        <v>0.066103108428769</v>
      </c>
      <c r="S50" s="292" t="n">
        <f aca="false">'Power Curves'!D54</f>
        <v>37408</v>
      </c>
      <c r="T50" s="293" t="e">
        <f aca="false">IF(ISNUMBER(VLOOKUP(S50,Daily!$G$5:$I$36,3,FALSE())),VLOOKUP(S50,Daily!$G$5:$I$36,3),VLOOKUP(S50,$K$5:$L$72,2))</f>
        <v>#N/A</v>
      </c>
      <c r="U50" s="64" t="n">
        <f aca="false">IF(ISNUMBER(VLOOKUP(S50,$K$5:$M$72,3)),VLOOKUP(S50,$K$5:$M$72,3),U51)</f>
        <v>0</v>
      </c>
      <c r="V50" s="64" t="n">
        <f aca="false">N50</f>
        <v>0.066103108428769</v>
      </c>
      <c r="Y50" s="294"/>
      <c r="Z50" s="290"/>
      <c r="AA50" s="290"/>
      <c r="AB50" s="290"/>
      <c r="AC50" s="290"/>
      <c r="AD50" s="290"/>
      <c r="AE50" s="290"/>
      <c r="AF50" s="290"/>
      <c r="AG50" s="290"/>
      <c r="AJ50" s="294" t="n">
        <f aca="false">AJ18</f>
        <v>46327</v>
      </c>
      <c r="AK50" s="263" t="n">
        <v>-0.10219</v>
      </c>
      <c r="AL50" s="263" t="n">
        <v>0.287827</v>
      </c>
      <c r="AM50" s="263" t="n">
        <v>-0.000915</v>
      </c>
      <c r="BH50" s="294" t="n">
        <f aca="false">BH18</f>
        <v>46327</v>
      </c>
      <c r="BI50" s="263" t="n">
        <v>-0.10219</v>
      </c>
      <c r="BJ50" s="263" t="n">
        <v>0.287827</v>
      </c>
      <c r="BK50" s="263" t="n">
        <v>-0.000915</v>
      </c>
      <c r="BU50" s="284" t="n">
        <f aca="false">Monthly!E50</f>
        <v>42.2521438598633</v>
      </c>
      <c r="BV50" s="284" t="n">
        <f aca="false">Monthly!F50</f>
        <v>14.99</v>
      </c>
      <c r="BX50" s="285" t="n">
        <f aca="false">Calc!AA50</f>
        <v>47270</v>
      </c>
      <c r="BY50" s="89" t="n">
        <f aca="false">IF(AND(ISNUMBER(BU50),BU50&lt;&gt;0),IF(Monthly!$BB$12=1,Calc!AI50+BU50,IF(Monthly!$BB$12=2,Calc!AI50*BU50,IF(Monthly!$BB$12=3,BU50,Calc!AI50))),Calc!AI50)</f>
        <v>42.2521438598633</v>
      </c>
      <c r="BZ50" s="89" t="n">
        <f aca="false">IF(AND(ISNUMBER(BV50),BV50&lt;&gt;0),IF(Monthly!$BB$13=1,Calc!AJ50+BV50,IF(Monthly!$BB$13=2,Calc!AJ50*BV50,IF(Monthly!$BB$13=3,BV50,Calc!AJ50))),Calc!AJ50)</f>
        <v>0.08</v>
      </c>
      <c r="CA50" s="89" t="n">
        <f aca="false">VLOOKUP(BX50,Calc!$AA$5:$AH$72,8)</f>
        <v>0.066103108428769</v>
      </c>
      <c r="CB50" s="202" t="n">
        <v>0</v>
      </c>
      <c r="CC50" s="202" t="n">
        <v>1</v>
      </c>
      <c r="CD50" s="202" t="n">
        <f aca="false">(K50-datetoday)/365.25</f>
        <v>3.67967145790554</v>
      </c>
    </row>
    <row r="51" customFormat="false" ht="11.25" hidden="false" customHeight="false" outlineLevel="0" collapsed="false">
      <c r="C51" s="283"/>
      <c r="D51" s="270"/>
      <c r="E51" s="270"/>
      <c r="F51" s="270"/>
      <c r="H51" s="276"/>
      <c r="I51" s="276"/>
      <c r="K51" s="285" t="n">
        <f aca="false">Calc!AA51</f>
        <v>47300</v>
      </c>
      <c r="L51" s="89" t="n">
        <f aca="false">IF(AND(ISNUMBER(H51),H51&lt;&gt;0),IF(Daily!$BB$12=1,Calc!AF51+H51,IF(Daily!$BB$12=2,Calc!AF51*H51,IF(Daily!$BB$12=3,H51,Calc!AF51))),Calc!AF51)</f>
        <v>42.2521438598633</v>
      </c>
      <c r="M51" s="89" t="n">
        <f aca="false">IF(AND(ISNUMBER(I51),I51&lt;&gt;0),IF(Daily!$BB$13=1,Calc!AG51+I51,IF(Daily!$BB$13=2,Calc!AG51*I51,IF(Daily!$BB$13=3,I51,Calc!AG51))),Calc!AG51)</f>
        <v>0.08</v>
      </c>
      <c r="N51" s="89" t="n">
        <f aca="false">VLOOKUP(K51,Calc!$AA$5:$AH$72,8)</f>
        <v>0.066103108428769</v>
      </c>
      <c r="S51" s="292" t="n">
        <f aca="false">'Power Curves'!D55</f>
        <v>37438</v>
      </c>
      <c r="T51" s="293" t="e">
        <f aca="false">IF(ISNUMBER(VLOOKUP(S51,Daily!$G$5:$I$36,3,FALSE())),VLOOKUP(S51,Daily!$G$5:$I$36,3),VLOOKUP(S51,$K$5:$L$72,2))</f>
        <v>#N/A</v>
      </c>
      <c r="U51" s="64" t="n">
        <f aca="false">IF(ISNUMBER(VLOOKUP(S51,$K$5:$M$72,3)),VLOOKUP(S51,$K$5:$M$72,3),U52)</f>
        <v>0</v>
      </c>
      <c r="V51" s="64" t="n">
        <f aca="false">N51</f>
        <v>0.066103108428769</v>
      </c>
      <c r="Y51" s="294"/>
      <c r="Z51" s="290"/>
      <c r="AA51" s="290"/>
      <c r="AB51" s="290"/>
      <c r="AC51" s="290"/>
      <c r="AD51" s="290"/>
      <c r="AE51" s="290"/>
      <c r="AF51" s="290"/>
      <c r="AG51" s="290"/>
      <c r="AJ51" s="294" t="n">
        <f aca="false">AJ19</f>
        <v>46357</v>
      </c>
      <c r="AK51" s="263" t="n">
        <v>-0.10219</v>
      </c>
      <c r="AL51" s="263" t="n">
        <v>0.287827</v>
      </c>
      <c r="AM51" s="263" t="n">
        <v>-0.000915</v>
      </c>
      <c r="BH51" s="294" t="n">
        <f aca="false">BH19</f>
        <v>46357</v>
      </c>
      <c r="BI51" s="263" t="n">
        <v>-0.10219</v>
      </c>
      <c r="BJ51" s="263" t="n">
        <v>0.287827</v>
      </c>
      <c r="BK51" s="263" t="n">
        <v>-0.000915</v>
      </c>
      <c r="BU51" s="284" t="n">
        <f aca="false">Monthly!E51</f>
        <v>42.2521438598633</v>
      </c>
      <c r="BV51" s="284" t="n">
        <f aca="false">Monthly!F51</f>
        <v>15.99</v>
      </c>
      <c r="BX51" s="285" t="n">
        <f aca="false">Calc!AA51</f>
        <v>47300</v>
      </c>
      <c r="BY51" s="89" t="n">
        <f aca="false">IF(AND(ISNUMBER(BU51),BU51&lt;&gt;0),IF(Monthly!$BB$12=1,Calc!AI51+BU51,IF(Monthly!$BB$12=2,Calc!AI51*BU51,IF(Monthly!$BB$12=3,BU51,Calc!AI51))),Calc!AI51)</f>
        <v>42.2521438598633</v>
      </c>
      <c r="BZ51" s="89" t="n">
        <f aca="false">IF(AND(ISNUMBER(BV51),BV51&lt;&gt;0),IF(Monthly!$BB$13=1,Calc!AJ51+BV51,IF(Monthly!$BB$13=2,Calc!AJ51*BV51,IF(Monthly!$BB$13=3,BV51,Calc!AJ51))),Calc!AJ51)</f>
        <v>0.08</v>
      </c>
      <c r="CA51" s="89" t="n">
        <f aca="false">VLOOKUP(BX51,Calc!$AA$5:$AH$72,8)</f>
        <v>0.066103108428769</v>
      </c>
      <c r="CB51" s="202" t="n">
        <v>0</v>
      </c>
      <c r="CC51" s="202" t="n">
        <v>1</v>
      </c>
      <c r="CD51" s="202" t="n">
        <f aca="false">(K51-datetoday)/365.25</f>
        <v>3.76180698151951</v>
      </c>
    </row>
    <row r="52" customFormat="false" ht="11.25" hidden="false" customHeight="false" outlineLevel="0" collapsed="false">
      <c r="C52" s="283"/>
      <c r="D52" s="270"/>
      <c r="E52" s="270"/>
      <c r="F52" s="270"/>
      <c r="H52" s="276"/>
      <c r="I52" s="276"/>
      <c r="K52" s="285" t="n">
        <f aca="false">Calc!AA52</f>
        <v>47331</v>
      </c>
      <c r="L52" s="89" t="n">
        <f aca="false">IF(AND(ISNUMBER(H52),H52&lt;&gt;0),IF(Daily!$BB$12=1,Calc!AF52+H52,IF(Daily!$BB$12=2,Calc!AF52*H52,IF(Daily!$BB$12=3,H52,Calc!AF52))),Calc!AF52)</f>
        <v>42.2521438598633</v>
      </c>
      <c r="M52" s="89" t="n">
        <f aca="false">IF(AND(ISNUMBER(I52),I52&lt;&gt;0),IF(Daily!$BB$13=1,Calc!AG52+I52,IF(Daily!$BB$13=2,Calc!AG52*I52,IF(Daily!$BB$13=3,I52,Calc!AG52))),Calc!AG52)</f>
        <v>0.08</v>
      </c>
      <c r="N52" s="89" t="n">
        <f aca="false">VLOOKUP(K52,Calc!$AA$5:$AH$72,8)</f>
        <v>0.066103108428769</v>
      </c>
      <c r="S52" s="292" t="n">
        <f aca="false">'Power Curves'!D56</f>
        <v>37469</v>
      </c>
      <c r="T52" s="293" t="e">
        <f aca="false">IF(ISNUMBER(VLOOKUP(S52,Daily!$G$5:$I$36,3,FALSE())),VLOOKUP(S52,Daily!$G$5:$I$36,3),VLOOKUP(S52,$K$5:$L$72,2))</f>
        <v>#N/A</v>
      </c>
      <c r="U52" s="64" t="n">
        <f aca="false">IF(ISNUMBER(VLOOKUP(S52,$K$5:$M$72,3)),VLOOKUP(S52,$K$5:$M$72,3),U53)</f>
        <v>0</v>
      </c>
      <c r="V52" s="64" t="n">
        <f aca="false">N52</f>
        <v>0.066103108428769</v>
      </c>
      <c r="Y52" s="294"/>
      <c r="Z52" s="290"/>
      <c r="AA52" s="290"/>
      <c r="AB52" s="290"/>
      <c r="AC52" s="290"/>
      <c r="AD52" s="290"/>
      <c r="AE52" s="290"/>
      <c r="AF52" s="290"/>
      <c r="AG52" s="290"/>
      <c r="AJ52" s="294" t="n">
        <f aca="false">AJ20</f>
        <v>46388</v>
      </c>
      <c r="AK52" s="263" t="n">
        <v>-0.10219</v>
      </c>
      <c r="AL52" s="263" t="n">
        <v>0.287827</v>
      </c>
      <c r="AM52" s="263" t="n">
        <v>-0.000915</v>
      </c>
      <c r="BH52" s="294" t="n">
        <f aca="false">BH20</f>
        <v>46388</v>
      </c>
      <c r="BI52" s="263" t="n">
        <v>-0.10219</v>
      </c>
      <c r="BJ52" s="263" t="n">
        <v>0.287827</v>
      </c>
      <c r="BK52" s="263" t="n">
        <v>-0.000915</v>
      </c>
      <c r="BU52" s="284" t="n">
        <f aca="false">Monthly!E52</f>
        <v>42.2521438598633</v>
      </c>
      <c r="BV52" s="284" t="n">
        <f aca="false">Monthly!F52</f>
        <v>16.99</v>
      </c>
      <c r="BX52" s="285" t="n">
        <f aca="false">Calc!AA52</f>
        <v>47331</v>
      </c>
      <c r="BY52" s="89" t="n">
        <f aca="false">IF(AND(ISNUMBER(BU52),BU52&lt;&gt;0),IF(Monthly!$BB$12=1,Calc!AI52+BU52,IF(Monthly!$BB$12=2,Calc!AI52*BU52,IF(Monthly!$BB$12=3,BU52,Calc!AI52))),Calc!AI52)</f>
        <v>42.2521438598633</v>
      </c>
      <c r="BZ52" s="89" t="n">
        <f aca="false">IF(AND(ISNUMBER(BV52),BV52&lt;&gt;0),IF(Monthly!$BB$13=1,Calc!AJ52+BV52,IF(Monthly!$BB$13=2,Calc!AJ52*BV52,IF(Monthly!$BB$13=3,BV52,Calc!AJ52))),Calc!AJ52)</f>
        <v>0.08</v>
      </c>
      <c r="CA52" s="89" t="n">
        <f aca="false">VLOOKUP(BX52,Calc!$AA$5:$AH$72,8)</f>
        <v>0.066103108428769</v>
      </c>
      <c r="CB52" s="202" t="n">
        <v>0</v>
      </c>
      <c r="CC52" s="202" t="n">
        <v>1</v>
      </c>
      <c r="CD52" s="202" t="n">
        <f aca="false">(K52-datetoday)/365.25</f>
        <v>3.8466803559206</v>
      </c>
    </row>
    <row r="53" customFormat="false" ht="11.25" hidden="false" customHeight="false" outlineLevel="0" collapsed="false">
      <c r="C53" s="283"/>
      <c r="D53" s="270"/>
      <c r="E53" s="270"/>
      <c r="F53" s="270"/>
      <c r="H53" s="276"/>
      <c r="I53" s="276"/>
      <c r="K53" s="285" t="n">
        <f aca="false">Calc!AA53</f>
        <v>47362</v>
      </c>
      <c r="L53" s="89" t="n">
        <f aca="false">IF(AND(ISNUMBER(H53),H53&lt;&gt;0),IF(Daily!$BB$12=1,Calc!AF53+H53,IF(Daily!$BB$12=2,Calc!AF53*H53,IF(Daily!$BB$12=3,H53,Calc!AF53))),Calc!AF53)</f>
        <v>42.2521438598633</v>
      </c>
      <c r="M53" s="89" t="n">
        <f aca="false">IF(AND(ISNUMBER(I53),I53&lt;&gt;0),IF(Daily!$BB$13=1,Calc!AG53+I53,IF(Daily!$BB$13=2,Calc!AG53*I53,IF(Daily!$BB$13=3,I53,Calc!AG53))),Calc!AG53)</f>
        <v>0.08</v>
      </c>
      <c r="N53" s="89" t="n">
        <f aca="false">VLOOKUP(K53,Calc!$AA$5:$AH$72,8)</f>
        <v>0.066103108428769</v>
      </c>
      <c r="S53" s="292" t="n">
        <f aca="false">'Power Curves'!D57</f>
        <v>37500</v>
      </c>
      <c r="T53" s="293" t="e">
        <f aca="false">IF(ISNUMBER(VLOOKUP(S53,Daily!$G$5:$I$36,3,FALSE())),VLOOKUP(S53,Daily!$G$5:$I$36,3),VLOOKUP(S53,$K$5:$L$72,2))</f>
        <v>#N/A</v>
      </c>
      <c r="U53" s="64" t="n">
        <f aca="false">IF(ISNUMBER(VLOOKUP(S53,$K$5:$M$72,3)),VLOOKUP(S53,$K$5:$M$72,3),U54)</f>
        <v>0</v>
      </c>
      <c r="V53" s="64" t="n">
        <f aca="false">N53</f>
        <v>0.066103108428769</v>
      </c>
      <c r="Y53" s="294"/>
      <c r="Z53" s="290"/>
      <c r="AA53" s="290"/>
      <c r="AB53" s="290"/>
      <c r="AC53" s="290"/>
      <c r="AD53" s="290"/>
      <c r="AE53" s="290"/>
      <c r="AF53" s="290"/>
      <c r="AG53" s="290"/>
      <c r="AJ53" s="294" t="n">
        <f aca="false">AJ21</f>
        <v>46419</v>
      </c>
      <c r="AK53" s="263" t="n">
        <v>-0.10219</v>
      </c>
      <c r="AL53" s="263" t="n">
        <v>0.287827</v>
      </c>
      <c r="AM53" s="263" t="n">
        <v>-0.000915</v>
      </c>
      <c r="BH53" s="294" t="n">
        <f aca="false">BH21</f>
        <v>46419</v>
      </c>
      <c r="BI53" s="263" t="n">
        <v>-0.10219</v>
      </c>
      <c r="BJ53" s="263" t="n">
        <v>0.287827</v>
      </c>
      <c r="BK53" s="263" t="n">
        <v>-0.000915</v>
      </c>
      <c r="BU53" s="284" t="n">
        <f aca="false">Monthly!E53</f>
        <v>42.2521438598633</v>
      </c>
      <c r="BV53" s="284" t="n">
        <f aca="false">Monthly!F53</f>
        <v>17.99</v>
      </c>
      <c r="BX53" s="285" t="n">
        <f aca="false">Calc!AA53</f>
        <v>47362</v>
      </c>
      <c r="BY53" s="89" t="n">
        <f aca="false">IF(AND(ISNUMBER(BU53),BU53&lt;&gt;0),IF(Monthly!$BB$12=1,Calc!AI53+BU53,IF(Monthly!$BB$12=2,Calc!AI53*BU53,IF(Monthly!$BB$12=3,BU53,Calc!AI53))),Calc!AI53)</f>
        <v>42.2521438598633</v>
      </c>
      <c r="BZ53" s="89" t="n">
        <f aca="false">IF(AND(ISNUMBER(BV53),BV53&lt;&gt;0),IF(Monthly!$BB$13=1,Calc!AJ53+BV53,IF(Monthly!$BB$13=2,Calc!AJ53*BV53,IF(Monthly!$BB$13=3,BV53,Calc!AJ53))),Calc!AJ53)</f>
        <v>0.08</v>
      </c>
      <c r="CA53" s="89" t="n">
        <f aca="false">VLOOKUP(BX53,Calc!$AA$5:$AH$72,8)</f>
        <v>0.066103108428769</v>
      </c>
      <c r="CB53" s="202" t="n">
        <v>0</v>
      </c>
      <c r="CC53" s="202" t="n">
        <v>1</v>
      </c>
      <c r="CD53" s="202" t="n">
        <f aca="false">(K53-datetoday)/365.25</f>
        <v>3.9315537303217</v>
      </c>
    </row>
    <row r="54" customFormat="false" ht="11.25" hidden="false" customHeight="false" outlineLevel="0" collapsed="false">
      <c r="C54" s="283"/>
      <c r="D54" s="270"/>
      <c r="E54" s="270"/>
      <c r="F54" s="270"/>
      <c r="H54" s="276"/>
      <c r="I54" s="276"/>
      <c r="K54" s="285" t="n">
        <f aca="false">Calc!AA54</f>
        <v>47392</v>
      </c>
      <c r="L54" s="89" t="n">
        <f aca="false">IF(AND(ISNUMBER(H54),H54&lt;&gt;0),IF(Daily!$BB$12=1,Calc!AF54+H54,IF(Daily!$BB$12=2,Calc!AF54*H54,IF(Daily!$BB$12=3,H54,Calc!AF54))),Calc!AF54)</f>
        <v>42.2521438598633</v>
      </c>
      <c r="M54" s="89" t="n">
        <f aca="false">IF(AND(ISNUMBER(I54),I54&lt;&gt;0),IF(Daily!$BB$13=1,Calc!AG54+I54,IF(Daily!$BB$13=2,Calc!AG54*I54,IF(Daily!$BB$13=3,I54,Calc!AG54))),Calc!AG54)</f>
        <v>0.08</v>
      </c>
      <c r="N54" s="89" t="n">
        <f aca="false">VLOOKUP(K54,Calc!$AA$5:$AH$72,8)</f>
        <v>0.066103108428769</v>
      </c>
      <c r="S54" s="292" t="n">
        <f aca="false">'Power Curves'!D58</f>
        <v>37530</v>
      </c>
      <c r="T54" s="293" t="e">
        <f aca="false">IF(ISNUMBER(VLOOKUP(S54,Daily!$G$5:$I$36,3,FALSE())),VLOOKUP(S54,Daily!$G$5:$I$36,3),VLOOKUP(S54,$K$5:$L$72,2))</f>
        <v>#N/A</v>
      </c>
      <c r="U54" s="64" t="n">
        <f aca="false">IF(ISNUMBER(VLOOKUP(S54,$K$5:$M$72,3)),VLOOKUP(S54,$K$5:$M$72,3),U55)</f>
        <v>0</v>
      </c>
      <c r="V54" s="64" t="n">
        <f aca="false">N54</f>
        <v>0.066103108428769</v>
      </c>
      <c r="Y54" s="294"/>
      <c r="Z54" s="290"/>
      <c r="AA54" s="290"/>
      <c r="AB54" s="290"/>
      <c r="AC54" s="290"/>
      <c r="AD54" s="290"/>
      <c r="AE54" s="290"/>
      <c r="AF54" s="290"/>
      <c r="AG54" s="290"/>
      <c r="AJ54" s="294" t="n">
        <f aca="false">AJ22</f>
        <v>46447</v>
      </c>
      <c r="AK54" s="263" t="n">
        <v>-0.10219</v>
      </c>
      <c r="AL54" s="263" t="n">
        <v>0.287827</v>
      </c>
      <c r="AM54" s="263" t="n">
        <v>-0.000915</v>
      </c>
      <c r="BH54" s="294" t="n">
        <f aca="false">BH22</f>
        <v>46447</v>
      </c>
      <c r="BI54" s="263" t="n">
        <v>-0.10219</v>
      </c>
      <c r="BJ54" s="263" t="n">
        <v>0.287827</v>
      </c>
      <c r="BK54" s="263" t="n">
        <v>-0.000915</v>
      </c>
      <c r="BU54" s="284" t="n">
        <f aca="false">Monthly!E54</f>
        <v>42.2521438598633</v>
      </c>
      <c r="BV54" s="284" t="n">
        <f aca="false">Monthly!F54</f>
        <v>18.99</v>
      </c>
      <c r="BX54" s="285" t="n">
        <f aca="false">Calc!AA54</f>
        <v>47392</v>
      </c>
      <c r="BY54" s="89" t="n">
        <f aca="false">IF(AND(ISNUMBER(BU54),BU54&lt;&gt;0),IF(Monthly!$BB$12=1,Calc!AI54+BU54,IF(Monthly!$BB$12=2,Calc!AI54*BU54,IF(Monthly!$BB$12=3,BU54,Calc!AI54))),Calc!AI54)</f>
        <v>42.2521438598633</v>
      </c>
      <c r="BZ54" s="89" t="n">
        <f aca="false">IF(AND(ISNUMBER(BV54),BV54&lt;&gt;0),IF(Monthly!$BB$13=1,Calc!AJ54+BV54,IF(Monthly!$BB$13=2,Calc!AJ54*BV54,IF(Monthly!$BB$13=3,BV54,Calc!AJ54))),Calc!AJ54)</f>
        <v>0.08</v>
      </c>
      <c r="CA54" s="89" t="n">
        <f aca="false">VLOOKUP(BX54,Calc!$AA$5:$AH$72,8)</f>
        <v>0.066103108428769</v>
      </c>
      <c r="CB54" s="202" t="n">
        <v>0</v>
      </c>
      <c r="CC54" s="202" t="n">
        <v>1</v>
      </c>
      <c r="CD54" s="202" t="n">
        <f aca="false">(K54-datetoday)/365.25</f>
        <v>4.01368925393566</v>
      </c>
    </row>
    <row r="55" customFormat="false" ht="11.25" hidden="false" customHeight="false" outlineLevel="0" collapsed="false">
      <c r="C55" s="283"/>
      <c r="D55" s="270"/>
      <c r="E55" s="270"/>
      <c r="F55" s="270"/>
      <c r="H55" s="276"/>
      <c r="I55" s="276"/>
      <c r="K55" s="285" t="n">
        <f aca="false">Calc!AA55</f>
        <v>47423</v>
      </c>
      <c r="L55" s="89" t="n">
        <f aca="false">IF(AND(ISNUMBER(H55),H55&lt;&gt;0),IF(Daily!$BB$12=1,Calc!AF55+H55,IF(Daily!$BB$12=2,Calc!AF55*H55,IF(Daily!$BB$12=3,H55,Calc!AF55))),Calc!AF55)</f>
        <v>42.2521438598633</v>
      </c>
      <c r="M55" s="89" t="n">
        <f aca="false">IF(AND(ISNUMBER(I55),I55&lt;&gt;0),IF(Daily!$BB$13=1,Calc!AG55+I55,IF(Daily!$BB$13=2,Calc!AG55*I55,IF(Daily!$BB$13=3,I55,Calc!AG55))),Calc!AG55)</f>
        <v>0.08</v>
      </c>
      <c r="N55" s="89" t="n">
        <f aca="false">VLOOKUP(K55,Calc!$AA$5:$AH$72,8)</f>
        <v>0.066103108428769</v>
      </c>
      <c r="S55" s="292" t="n">
        <f aca="false">'Power Curves'!D59</f>
        <v>37561</v>
      </c>
      <c r="T55" s="293" t="e">
        <f aca="false">IF(ISNUMBER(VLOOKUP(S55,Daily!$G$5:$I$36,3,FALSE())),VLOOKUP(S55,Daily!$G$5:$I$36,3),VLOOKUP(S55,$K$5:$L$72,2))</f>
        <v>#N/A</v>
      </c>
      <c r="U55" s="64" t="n">
        <f aca="false">IF(ISNUMBER(VLOOKUP(S55,$K$5:$M$72,3)),VLOOKUP(S55,$K$5:$M$72,3),U56)</f>
        <v>0</v>
      </c>
      <c r="V55" s="64" t="n">
        <f aca="false">N55</f>
        <v>0.066103108428769</v>
      </c>
      <c r="Y55" s="294"/>
      <c r="Z55" s="290"/>
      <c r="AA55" s="290"/>
      <c r="AB55" s="290"/>
      <c r="AC55" s="290"/>
      <c r="AD55" s="290"/>
      <c r="AE55" s="290"/>
      <c r="AF55" s="290"/>
      <c r="AG55" s="290"/>
      <c r="AJ55" s="294" t="n">
        <f aca="false">AJ23</f>
        <v>46478</v>
      </c>
      <c r="AK55" s="263" t="n">
        <v>-0.10219</v>
      </c>
      <c r="AL55" s="263" t="n">
        <v>0.287827</v>
      </c>
      <c r="AM55" s="263" t="n">
        <v>-0.000915</v>
      </c>
      <c r="BH55" s="294" t="n">
        <f aca="false">BH23</f>
        <v>46478</v>
      </c>
      <c r="BI55" s="263" t="n">
        <v>-0.10219</v>
      </c>
      <c r="BJ55" s="263" t="n">
        <v>0.287827</v>
      </c>
      <c r="BK55" s="263" t="n">
        <v>-0.000915</v>
      </c>
      <c r="BU55" s="284" t="n">
        <f aca="false">Monthly!E55</f>
        <v>42.2521438598633</v>
      </c>
      <c r="BV55" s="284" t="n">
        <f aca="false">Monthly!F55</f>
        <v>19.99</v>
      </c>
      <c r="BX55" s="285" t="n">
        <f aca="false">Calc!AA55</f>
        <v>47423</v>
      </c>
      <c r="BY55" s="89" t="n">
        <f aca="false">IF(AND(ISNUMBER(BU55),BU55&lt;&gt;0),IF(Monthly!$BB$12=1,Calc!AI55+BU55,IF(Monthly!$BB$12=2,Calc!AI55*BU55,IF(Monthly!$BB$12=3,BU55,Calc!AI55))),Calc!AI55)</f>
        <v>42.2521438598633</v>
      </c>
      <c r="BZ55" s="89" t="n">
        <f aca="false">IF(AND(ISNUMBER(BV55),BV55&lt;&gt;0),IF(Monthly!$BB$13=1,Calc!AJ55+BV55,IF(Monthly!$BB$13=2,Calc!AJ55*BV55,IF(Monthly!$BB$13=3,BV55,Calc!AJ55))),Calc!AJ55)</f>
        <v>0.08</v>
      </c>
      <c r="CA55" s="89" t="n">
        <f aca="false">VLOOKUP(BX55,Calc!$AA$5:$AH$72,8)</f>
        <v>0.066103108428769</v>
      </c>
      <c r="CB55" s="202" t="n">
        <v>0</v>
      </c>
      <c r="CC55" s="202" t="n">
        <v>1</v>
      </c>
      <c r="CD55" s="202" t="n">
        <f aca="false">(K55-datetoday)/365.25</f>
        <v>4.09856262833676</v>
      </c>
    </row>
    <row r="56" customFormat="false" ht="11.25" hidden="false" customHeight="false" outlineLevel="0" collapsed="false">
      <c r="C56" s="283"/>
      <c r="D56" s="270"/>
      <c r="E56" s="270"/>
      <c r="F56" s="270"/>
      <c r="H56" s="276"/>
      <c r="I56" s="276"/>
      <c r="K56" s="285" t="n">
        <f aca="false">Calc!AA56</f>
        <v>47453</v>
      </c>
      <c r="L56" s="89" t="n">
        <f aca="false">IF(AND(ISNUMBER(H56),H56&lt;&gt;0),IF(Daily!$BB$12=1,Calc!AF56+H56,IF(Daily!$BB$12=2,Calc!AF56*H56,IF(Daily!$BB$12=3,H56,Calc!AF56))),Calc!AF56)</f>
        <v>42.2521438598633</v>
      </c>
      <c r="M56" s="89" t="n">
        <f aca="false">IF(AND(ISNUMBER(I56),I56&lt;&gt;0),IF(Daily!$BB$13=1,Calc!AG56+I56,IF(Daily!$BB$13=2,Calc!AG56*I56,IF(Daily!$BB$13=3,I56,Calc!AG56))),Calc!AG56)</f>
        <v>0.08</v>
      </c>
      <c r="N56" s="89" t="n">
        <f aca="false">VLOOKUP(K56,Calc!$AA$5:$AH$72,8)</f>
        <v>0.066103108428769</v>
      </c>
      <c r="S56" s="292" t="n">
        <f aca="false">'Power Curves'!D60</f>
        <v>37591</v>
      </c>
      <c r="T56" s="293" t="e">
        <f aca="false">IF(ISNUMBER(VLOOKUP(S56,Daily!$G$5:$I$36,3,FALSE())),VLOOKUP(S56,Daily!$G$5:$I$36,3),VLOOKUP(S56,$K$5:$L$72,2))</f>
        <v>#N/A</v>
      </c>
      <c r="U56" s="64" t="n">
        <f aca="false">IF(ISNUMBER(VLOOKUP(S56,$K$5:$M$72,3)),VLOOKUP(S56,$K$5:$M$72,3),U57)</f>
        <v>0</v>
      </c>
      <c r="V56" s="64" t="n">
        <f aca="false">N56</f>
        <v>0.066103108428769</v>
      </c>
      <c r="Y56" s="294"/>
      <c r="Z56" s="290"/>
      <c r="AA56" s="290"/>
      <c r="AB56" s="290"/>
      <c r="AC56" s="290"/>
      <c r="AD56" s="290"/>
      <c r="AE56" s="290"/>
      <c r="AF56" s="290"/>
      <c r="AG56" s="290"/>
      <c r="AJ56" s="294" t="n">
        <f aca="false">AJ24</f>
        <v>46508</v>
      </c>
      <c r="AK56" s="263" t="n">
        <v>-0.10219</v>
      </c>
      <c r="AL56" s="263" t="n">
        <v>0.287827</v>
      </c>
      <c r="AM56" s="263" t="n">
        <v>-0.000915</v>
      </c>
      <c r="BH56" s="294" t="n">
        <f aca="false">BH24</f>
        <v>46508</v>
      </c>
      <c r="BI56" s="263" t="n">
        <v>-0.10219</v>
      </c>
      <c r="BJ56" s="263" t="n">
        <v>0.287827</v>
      </c>
      <c r="BK56" s="263" t="n">
        <v>-0.000915</v>
      </c>
      <c r="BU56" s="284" t="n">
        <f aca="false">Monthly!E56</f>
        <v>42.2521438598633</v>
      </c>
      <c r="BV56" s="284" t="n">
        <f aca="false">Monthly!F56</f>
        <v>20.99</v>
      </c>
      <c r="BX56" s="285" t="n">
        <f aca="false">Calc!AA56</f>
        <v>47453</v>
      </c>
      <c r="BY56" s="89" t="n">
        <f aca="false">IF(AND(ISNUMBER(BU56),BU56&lt;&gt;0),IF(Monthly!$BB$12=1,Calc!AI56+BU56,IF(Monthly!$BB$12=2,Calc!AI56*BU56,IF(Monthly!$BB$12=3,BU56,Calc!AI56))),Calc!AI56)</f>
        <v>42.2521438598633</v>
      </c>
      <c r="BZ56" s="89" t="n">
        <f aca="false">IF(AND(ISNUMBER(BV56),BV56&lt;&gt;0),IF(Monthly!$BB$13=1,Calc!AJ56+BV56,IF(Monthly!$BB$13=2,Calc!AJ56*BV56,IF(Monthly!$BB$13=3,BV56,Calc!AJ56))),Calc!AJ56)</f>
        <v>0.08</v>
      </c>
      <c r="CA56" s="89" t="n">
        <f aca="false">VLOOKUP(BX56,Calc!$AA$5:$AH$72,8)</f>
        <v>0.066103108428769</v>
      </c>
      <c r="CB56" s="202" t="n">
        <v>0</v>
      </c>
      <c r="CC56" s="202" t="n">
        <v>1</v>
      </c>
      <c r="CD56" s="202" t="n">
        <f aca="false">(K56-datetoday)/365.25</f>
        <v>4.18069815195072</v>
      </c>
    </row>
    <row r="57" customFormat="false" ht="11.25" hidden="false" customHeight="false" outlineLevel="0" collapsed="false">
      <c r="C57" s="283"/>
      <c r="D57" s="270"/>
      <c r="E57" s="270"/>
      <c r="F57" s="270"/>
      <c r="H57" s="276"/>
      <c r="I57" s="276"/>
      <c r="K57" s="285" t="n">
        <f aca="false">Calc!AA57</f>
        <v>47484</v>
      </c>
      <c r="L57" s="89" t="n">
        <f aca="false">IF(AND(ISNUMBER(H57),H57&lt;&gt;0),IF(Daily!$BB$12=1,Calc!AF57+H57,IF(Daily!$BB$12=2,Calc!AF57*H57,IF(Daily!$BB$12=3,H57,Calc!AF57))),Calc!AF57)</f>
        <v>42.2521438598633</v>
      </c>
      <c r="M57" s="89" t="n">
        <f aca="false">IF(AND(ISNUMBER(I57),I57&lt;&gt;0),IF(Daily!$BB$13=1,Calc!AG57+I57,IF(Daily!$BB$13=2,Calc!AG57*I57,IF(Daily!$BB$13=3,I57,Calc!AG57))),Calc!AG57)</f>
        <v>0.08</v>
      </c>
      <c r="N57" s="89" t="n">
        <f aca="false">VLOOKUP(K57,Calc!$AA$5:$AH$72,8)</f>
        <v>0.066103108428769</v>
      </c>
      <c r="S57" s="292" t="n">
        <f aca="false">'Power Curves'!D61</f>
        <v>37622</v>
      </c>
      <c r="T57" s="293" t="e">
        <f aca="false">IF(ISNUMBER(VLOOKUP(S57,Daily!$G$5:$I$36,3,FALSE())),VLOOKUP(S57,Daily!$G$5:$I$36,3),VLOOKUP(S57,$K$5:$L$72,2))</f>
        <v>#N/A</v>
      </c>
      <c r="U57" s="64" t="n">
        <f aca="false">IF(ISNUMBER(VLOOKUP(S57,$K$5:$M$72,3)),VLOOKUP(S57,$K$5:$M$72,3),U58)</f>
        <v>0</v>
      </c>
      <c r="V57" s="64" t="n">
        <f aca="false">N57</f>
        <v>0.066103108428769</v>
      </c>
      <c r="Y57" s="294"/>
      <c r="Z57" s="290"/>
      <c r="AA57" s="290"/>
      <c r="AB57" s="290"/>
      <c r="AC57" s="290"/>
      <c r="AD57" s="290"/>
      <c r="AE57" s="290"/>
      <c r="AF57" s="290"/>
      <c r="AG57" s="290"/>
      <c r="AJ57" s="294" t="n">
        <f aca="false">AJ25</f>
        <v>46539</v>
      </c>
      <c r="AK57" s="263" t="n">
        <v>-0.10219</v>
      </c>
      <c r="AL57" s="263" t="n">
        <v>0.287827</v>
      </c>
      <c r="AM57" s="263" t="n">
        <v>-0.000915</v>
      </c>
      <c r="BH57" s="294" t="n">
        <f aca="false">BH25</f>
        <v>46539</v>
      </c>
      <c r="BI57" s="263" t="n">
        <v>-0.10219</v>
      </c>
      <c r="BJ57" s="263" t="n">
        <v>0.287827</v>
      </c>
      <c r="BK57" s="263" t="n">
        <v>-0.000915</v>
      </c>
      <c r="BU57" s="284" t="n">
        <f aca="false">Monthly!E57</f>
        <v>42.2521438598633</v>
      </c>
      <c r="BV57" s="284" t="n">
        <f aca="false">Monthly!F57</f>
        <v>21.99</v>
      </c>
      <c r="BX57" s="285" t="n">
        <f aca="false">Calc!AA57</f>
        <v>47484</v>
      </c>
      <c r="BY57" s="89" t="n">
        <f aca="false">IF(AND(ISNUMBER(BU57),BU57&lt;&gt;0),IF(Monthly!$BB$12=1,Calc!AI57+BU57,IF(Monthly!$BB$12=2,Calc!AI57*BU57,IF(Monthly!$BB$12=3,BU57,Calc!AI57))),Calc!AI57)</f>
        <v>42.2521438598633</v>
      </c>
      <c r="BZ57" s="89" t="n">
        <f aca="false">IF(AND(ISNUMBER(BV57),BV57&lt;&gt;0),IF(Monthly!$BB$13=1,Calc!AJ57+BV57,IF(Monthly!$BB$13=2,Calc!AJ57*BV57,IF(Monthly!$BB$13=3,BV57,Calc!AJ57))),Calc!AJ57)</f>
        <v>0.08</v>
      </c>
      <c r="CA57" s="89" t="n">
        <f aca="false">VLOOKUP(BX57,Calc!$AA$5:$AH$72,8)</f>
        <v>0.066103108428769</v>
      </c>
      <c r="CB57" s="202" t="n">
        <v>0</v>
      </c>
      <c r="CC57" s="202" t="n">
        <v>1</v>
      </c>
      <c r="CD57" s="202" t="n">
        <f aca="false">(K57-datetoday)/365.25</f>
        <v>4.26557152635181</v>
      </c>
    </row>
    <row r="58" customFormat="false" ht="11.25" hidden="false" customHeight="false" outlineLevel="0" collapsed="false">
      <c r="C58" s="283"/>
      <c r="D58" s="270"/>
      <c r="E58" s="270"/>
      <c r="F58" s="270"/>
      <c r="H58" s="276"/>
      <c r="I58" s="276"/>
      <c r="K58" s="285" t="n">
        <f aca="false">Calc!AA58</f>
        <v>47515</v>
      </c>
      <c r="L58" s="89" t="n">
        <f aca="false">IF(AND(ISNUMBER(H58),H58&lt;&gt;0),IF(Daily!$BB$12=1,Calc!AF58+H58,IF(Daily!$BB$12=2,Calc!AF58*H58,IF(Daily!$BB$12=3,H58,Calc!AF58))),Calc!AF58)</f>
        <v>42.2521438598633</v>
      </c>
      <c r="M58" s="89" t="n">
        <f aca="false">IF(AND(ISNUMBER(I58),I58&lt;&gt;0),IF(Daily!$BB$13=1,Calc!AG58+I58,IF(Daily!$BB$13=2,Calc!AG58*I58,IF(Daily!$BB$13=3,I58,Calc!AG58))),Calc!AG58)</f>
        <v>0.08</v>
      </c>
      <c r="N58" s="89" t="n">
        <f aca="false">VLOOKUP(K58,Calc!$AA$5:$AH$72,8)</f>
        <v>0.066103108428769</v>
      </c>
      <c r="S58" s="292" t="n">
        <f aca="false">'Power Curves'!D62</f>
        <v>37653</v>
      </c>
      <c r="T58" s="293" t="e">
        <f aca="false">IF(ISNUMBER(VLOOKUP(S58,Daily!$G$5:$I$36,3,FALSE())),VLOOKUP(S58,Daily!$G$5:$I$36,3),VLOOKUP(S58,$K$5:$L$72,2))</f>
        <v>#N/A</v>
      </c>
      <c r="U58" s="64" t="n">
        <f aca="false">IF(ISNUMBER(VLOOKUP(S58,$K$5:$M$72,3)),VLOOKUP(S58,$K$5:$M$72,3),U59)</f>
        <v>0</v>
      </c>
      <c r="V58" s="64" t="n">
        <f aca="false">N58</f>
        <v>0.066103108428769</v>
      </c>
      <c r="Y58" s="294"/>
      <c r="Z58" s="290"/>
      <c r="AA58" s="290"/>
      <c r="AB58" s="290"/>
      <c r="AC58" s="290"/>
      <c r="AD58" s="290"/>
      <c r="AE58" s="290"/>
      <c r="AF58" s="290"/>
      <c r="AG58" s="290"/>
      <c r="AJ58" s="294" t="n">
        <f aca="false">AJ26</f>
        <v>46569</v>
      </c>
      <c r="AK58" s="263" t="n">
        <v>-0.10219</v>
      </c>
      <c r="AL58" s="263" t="n">
        <v>0.287827</v>
      </c>
      <c r="AM58" s="263" t="n">
        <v>-0.000915</v>
      </c>
      <c r="BH58" s="294" t="n">
        <f aca="false">BH26</f>
        <v>46569</v>
      </c>
      <c r="BI58" s="263" t="n">
        <v>-0.10219</v>
      </c>
      <c r="BJ58" s="263" t="n">
        <v>0.287827</v>
      </c>
      <c r="BK58" s="263" t="n">
        <v>-0.000915</v>
      </c>
      <c r="BU58" s="284" t="n">
        <f aca="false">Monthly!E58</f>
        <v>42.2521438598633</v>
      </c>
      <c r="BV58" s="284" t="n">
        <f aca="false">Monthly!F58</f>
        <v>22.99</v>
      </c>
      <c r="BX58" s="285" t="n">
        <f aca="false">Calc!AA58</f>
        <v>47515</v>
      </c>
      <c r="BY58" s="89" t="n">
        <f aca="false">IF(AND(ISNUMBER(BU58),BU58&lt;&gt;0),IF(Monthly!$BB$12=1,Calc!AI58+BU58,IF(Monthly!$BB$12=2,Calc!AI58*BU58,IF(Monthly!$BB$12=3,BU58,Calc!AI58))),Calc!AI58)</f>
        <v>42.2521438598633</v>
      </c>
      <c r="BZ58" s="89" t="n">
        <f aca="false">IF(AND(ISNUMBER(BV58),BV58&lt;&gt;0),IF(Monthly!$BB$13=1,Calc!AJ58+BV58,IF(Monthly!$BB$13=2,Calc!AJ58*BV58,IF(Monthly!$BB$13=3,BV58,Calc!AJ58))),Calc!AJ58)</f>
        <v>0.08</v>
      </c>
      <c r="CA58" s="89" t="n">
        <f aca="false">VLOOKUP(BX58,Calc!$AA$5:$AH$72,8)</f>
        <v>0.066103108428769</v>
      </c>
      <c r="CB58" s="202" t="n">
        <v>0</v>
      </c>
      <c r="CC58" s="202" t="n">
        <v>1</v>
      </c>
      <c r="CD58" s="202" t="n">
        <f aca="false">(K58-datetoday)/365.25</f>
        <v>4.35044490075291</v>
      </c>
    </row>
    <row r="59" customFormat="false" ht="11.25" hidden="false" customHeight="false" outlineLevel="0" collapsed="false">
      <c r="C59" s="283"/>
      <c r="D59" s="270"/>
      <c r="E59" s="270"/>
      <c r="F59" s="270"/>
      <c r="H59" s="276"/>
      <c r="I59" s="276"/>
      <c r="K59" s="285" t="n">
        <f aca="false">Calc!AA59</f>
        <v>47543</v>
      </c>
      <c r="L59" s="89" t="n">
        <f aca="false">IF(AND(ISNUMBER(H59),H59&lt;&gt;0),IF(Daily!$BB$12=1,Calc!AF59+H59,IF(Daily!$BB$12=2,Calc!AF59*H59,IF(Daily!$BB$12=3,H59,Calc!AF59))),Calc!AF59)</f>
        <v>42.2521438598633</v>
      </c>
      <c r="M59" s="89" t="n">
        <f aca="false">IF(AND(ISNUMBER(I59),I59&lt;&gt;0),IF(Daily!$BB$13=1,Calc!AG59+I59,IF(Daily!$BB$13=2,Calc!AG59*I59,IF(Daily!$BB$13=3,I59,Calc!AG59))),Calc!AG59)</f>
        <v>0.08</v>
      </c>
      <c r="N59" s="89" t="n">
        <f aca="false">VLOOKUP(K59,Calc!$AA$5:$AH$72,8)</f>
        <v>0.066103108428769</v>
      </c>
      <c r="S59" s="292" t="n">
        <f aca="false">'Power Curves'!D63</f>
        <v>37681</v>
      </c>
      <c r="T59" s="293" t="e">
        <f aca="false">IF(ISNUMBER(VLOOKUP(S59,Daily!$G$5:$I$36,3,FALSE())),VLOOKUP(S59,Daily!$G$5:$I$36,3),VLOOKUP(S59,$K$5:$L$72,2))</f>
        <v>#N/A</v>
      </c>
      <c r="U59" s="64" t="n">
        <f aca="false">IF(ISNUMBER(VLOOKUP(S59,$K$5:$M$72,3)),VLOOKUP(S59,$K$5:$M$72,3),U60)</f>
        <v>0</v>
      </c>
      <c r="V59" s="64" t="n">
        <f aca="false">N59</f>
        <v>0.066103108428769</v>
      </c>
      <c r="Y59" s="294"/>
      <c r="Z59" s="290"/>
      <c r="AA59" s="290"/>
      <c r="AB59" s="290"/>
      <c r="AC59" s="290"/>
      <c r="AD59" s="290"/>
      <c r="AE59" s="290"/>
      <c r="AF59" s="290"/>
      <c r="AG59" s="290"/>
      <c r="AJ59" s="294" t="n">
        <f aca="false">AJ27</f>
        <v>46600</v>
      </c>
      <c r="AK59" s="263" t="n">
        <v>-0.10219</v>
      </c>
      <c r="AL59" s="263" t="n">
        <v>0.287827</v>
      </c>
      <c r="AM59" s="263" t="n">
        <v>-0.000915</v>
      </c>
      <c r="BH59" s="294" t="n">
        <f aca="false">BH27</f>
        <v>46600</v>
      </c>
      <c r="BI59" s="263" t="n">
        <v>-0.10219</v>
      </c>
      <c r="BJ59" s="263" t="n">
        <v>0.287827</v>
      </c>
      <c r="BK59" s="263" t="n">
        <v>-0.000915</v>
      </c>
      <c r="BU59" s="284" t="n">
        <f aca="false">Monthly!E59</f>
        <v>42.2521438598633</v>
      </c>
      <c r="BV59" s="284" t="n">
        <f aca="false">Monthly!F59</f>
        <v>23.99</v>
      </c>
      <c r="BX59" s="285" t="n">
        <f aca="false">Calc!AA59</f>
        <v>47543</v>
      </c>
      <c r="BY59" s="89" t="n">
        <f aca="false">IF(AND(ISNUMBER(BU59),BU59&lt;&gt;0),IF(Monthly!$BB$12=1,Calc!AI59+BU59,IF(Monthly!$BB$12=2,Calc!AI59*BU59,IF(Monthly!$BB$12=3,BU59,Calc!AI59))),Calc!AI59)</f>
        <v>42.2521438598633</v>
      </c>
      <c r="BZ59" s="89" t="n">
        <f aca="false">IF(AND(ISNUMBER(BV59),BV59&lt;&gt;0),IF(Monthly!$BB$13=1,Calc!AJ59+BV59,IF(Monthly!$BB$13=2,Calc!AJ59*BV59,IF(Monthly!$BB$13=3,BV59,Calc!AJ59))),Calc!AJ59)</f>
        <v>0.08</v>
      </c>
      <c r="CA59" s="89" t="n">
        <f aca="false">VLOOKUP(BX59,Calc!$AA$5:$AH$72,8)</f>
        <v>0.066103108428769</v>
      </c>
      <c r="CB59" s="202" t="n">
        <v>0</v>
      </c>
      <c r="CC59" s="202" t="n">
        <v>1</v>
      </c>
      <c r="CD59" s="202" t="n">
        <f aca="false">(K59-datetoday)/365.25</f>
        <v>4.42710472279261</v>
      </c>
    </row>
    <row r="60" customFormat="false" ht="11.25" hidden="false" customHeight="false" outlineLevel="0" collapsed="false">
      <c r="C60" s="283"/>
      <c r="D60" s="270"/>
      <c r="E60" s="270"/>
      <c r="F60" s="270"/>
      <c r="H60" s="276"/>
      <c r="I60" s="276"/>
      <c r="K60" s="285" t="n">
        <f aca="false">Calc!AA60</f>
        <v>47574</v>
      </c>
      <c r="L60" s="89" t="n">
        <f aca="false">IF(AND(ISNUMBER(H60),H60&lt;&gt;0),IF(Daily!$BB$12=1,Calc!AF60+H60,IF(Daily!$BB$12=2,Calc!AF60*H60,IF(Daily!$BB$12=3,H60,Calc!AF60))),Calc!AF60)</f>
        <v>42.2521438598633</v>
      </c>
      <c r="M60" s="89" t="n">
        <f aca="false">IF(AND(ISNUMBER(I60),I60&lt;&gt;0),IF(Daily!$BB$13=1,Calc!AG60+I60,IF(Daily!$BB$13=2,Calc!AG60*I60,IF(Daily!$BB$13=3,I60,Calc!AG60))),Calc!AG60)</f>
        <v>0.08</v>
      </c>
      <c r="N60" s="89" t="n">
        <f aca="false">VLOOKUP(K60,Calc!$AA$5:$AH$72,8)</f>
        <v>0.066103108428769</v>
      </c>
      <c r="S60" s="292" t="n">
        <f aca="false">'Power Curves'!D64</f>
        <v>37712</v>
      </c>
      <c r="T60" s="293" t="e">
        <f aca="false">IF(ISNUMBER(VLOOKUP(S60,Daily!$G$5:$I$36,3,FALSE())),VLOOKUP(S60,Daily!$G$5:$I$36,3),VLOOKUP(S60,$K$5:$L$72,2))</f>
        <v>#N/A</v>
      </c>
      <c r="U60" s="64" t="n">
        <f aca="false">IF(ISNUMBER(VLOOKUP(S60,$K$5:$M$72,3)),VLOOKUP(S60,$K$5:$M$72,3),U61)</f>
        <v>0</v>
      </c>
      <c r="V60" s="64" t="n">
        <f aca="false">N60</f>
        <v>0.066103108428769</v>
      </c>
      <c r="Y60" s="294"/>
      <c r="Z60" s="290"/>
      <c r="AA60" s="290"/>
      <c r="AB60" s="290"/>
      <c r="AC60" s="290"/>
      <c r="AD60" s="290"/>
      <c r="AE60" s="290"/>
      <c r="AF60" s="290"/>
      <c r="AG60" s="290"/>
      <c r="AJ60" s="294" t="n">
        <f aca="false">AJ28</f>
        <v>46631</v>
      </c>
      <c r="AK60" s="263" t="n">
        <v>-0.10219</v>
      </c>
      <c r="AL60" s="263" t="n">
        <v>0.287827</v>
      </c>
      <c r="AM60" s="263" t="n">
        <v>-0.000915</v>
      </c>
      <c r="BH60" s="294" t="n">
        <f aca="false">BH28</f>
        <v>46631</v>
      </c>
      <c r="BI60" s="263" t="n">
        <v>-0.10219</v>
      </c>
      <c r="BJ60" s="263" t="n">
        <v>0.287827</v>
      </c>
      <c r="BK60" s="263" t="n">
        <v>-0.000915</v>
      </c>
      <c r="BU60" s="284" t="n">
        <f aca="false">Monthly!E60</f>
        <v>42.2521438598633</v>
      </c>
      <c r="BV60" s="284" t="n">
        <f aca="false">Monthly!F60</f>
        <v>24.99</v>
      </c>
      <c r="BX60" s="285" t="n">
        <f aca="false">Calc!AA60</f>
        <v>47574</v>
      </c>
      <c r="BY60" s="89" t="n">
        <f aca="false">IF(AND(ISNUMBER(BU60),BU60&lt;&gt;0),IF(Monthly!$BB$12=1,Calc!AI60+BU60,IF(Monthly!$BB$12=2,Calc!AI60*BU60,IF(Monthly!$BB$12=3,BU60,Calc!AI60))),Calc!AI60)</f>
        <v>42.2521438598633</v>
      </c>
      <c r="BZ60" s="89" t="n">
        <f aca="false">IF(AND(ISNUMBER(BV60),BV60&lt;&gt;0),IF(Monthly!$BB$13=1,Calc!AJ60+BV60,IF(Monthly!$BB$13=2,Calc!AJ60*BV60,IF(Monthly!$BB$13=3,BV60,Calc!AJ60))),Calc!AJ60)</f>
        <v>0.08</v>
      </c>
      <c r="CA60" s="89" t="n">
        <f aca="false">VLOOKUP(BX60,Calc!$AA$5:$AH$72,8)</f>
        <v>0.066103108428769</v>
      </c>
      <c r="CB60" s="202" t="n">
        <v>0</v>
      </c>
      <c r="CC60" s="202" t="n">
        <v>1</v>
      </c>
      <c r="CD60" s="202" t="n">
        <f aca="false">(K60-datetoday)/365.25</f>
        <v>4.5119780971937</v>
      </c>
    </row>
    <row r="61" customFormat="false" ht="11.25" hidden="false" customHeight="false" outlineLevel="0" collapsed="false">
      <c r="C61" s="283"/>
      <c r="D61" s="270"/>
      <c r="E61" s="270"/>
      <c r="F61" s="270"/>
      <c r="H61" s="276"/>
      <c r="I61" s="276"/>
      <c r="K61" s="285" t="n">
        <f aca="false">Calc!AA61</f>
        <v>47604</v>
      </c>
      <c r="L61" s="89" t="n">
        <f aca="false">IF(AND(ISNUMBER(H61),H61&lt;&gt;0),IF(Daily!$BB$12=1,Calc!AF61+H61,IF(Daily!$BB$12=2,Calc!AF61*H61,IF(Daily!$BB$12=3,H61,Calc!AF61))),Calc!AF61)</f>
        <v>42.2521438598633</v>
      </c>
      <c r="M61" s="89" t="n">
        <f aca="false">IF(AND(ISNUMBER(I61),I61&lt;&gt;0),IF(Daily!$BB$13=1,Calc!AG61+I61,IF(Daily!$BB$13=2,Calc!AG61*I61,IF(Daily!$BB$13=3,I61,Calc!AG61))),Calc!AG61)</f>
        <v>0.08</v>
      </c>
      <c r="N61" s="89" t="n">
        <f aca="false">VLOOKUP(K61,Calc!$AA$5:$AH$72,8)</f>
        <v>0.066103108428769</v>
      </c>
      <c r="S61" s="292" t="n">
        <f aca="false">'Power Curves'!D65</f>
        <v>37742</v>
      </c>
      <c r="T61" s="293" t="e">
        <f aca="false">IF(ISNUMBER(VLOOKUP(S61,Daily!$G$5:$I$36,3,FALSE())),VLOOKUP(S61,Daily!$G$5:$I$36,3),VLOOKUP(S61,$K$5:$L$72,2))</f>
        <v>#N/A</v>
      </c>
      <c r="U61" s="64" t="n">
        <f aca="false">IF(ISNUMBER(VLOOKUP(S61,$K$5:$M$72,3)),VLOOKUP(S61,$K$5:$M$72,3),U62)</f>
        <v>0</v>
      </c>
      <c r="V61" s="64" t="n">
        <f aca="false">N61</f>
        <v>0.066103108428769</v>
      </c>
      <c r="Y61" s="294"/>
      <c r="Z61" s="290"/>
      <c r="AA61" s="290"/>
      <c r="AB61" s="290"/>
      <c r="AC61" s="290"/>
      <c r="AD61" s="290"/>
      <c r="AE61" s="290"/>
      <c r="AF61" s="290"/>
      <c r="AG61" s="290"/>
      <c r="AJ61" s="294" t="n">
        <f aca="false">AJ29</f>
        <v>46661</v>
      </c>
      <c r="AK61" s="263" t="n">
        <v>-0.10219</v>
      </c>
      <c r="AL61" s="263" t="n">
        <v>0.287827</v>
      </c>
      <c r="AM61" s="263" t="n">
        <v>-0.000915</v>
      </c>
      <c r="BH61" s="294" t="n">
        <f aca="false">BH29</f>
        <v>46661</v>
      </c>
      <c r="BI61" s="263" t="n">
        <v>-0.10219</v>
      </c>
      <c r="BJ61" s="263" t="n">
        <v>0.287827</v>
      </c>
      <c r="BK61" s="263" t="n">
        <v>-0.000915</v>
      </c>
      <c r="BU61" s="284" t="n">
        <f aca="false">Monthly!E61</f>
        <v>42.2521438598633</v>
      </c>
      <c r="BV61" s="284" t="n">
        <f aca="false">Monthly!F61</f>
        <v>25.99</v>
      </c>
      <c r="BX61" s="285" t="n">
        <f aca="false">Calc!AA61</f>
        <v>47604</v>
      </c>
      <c r="BY61" s="89" t="n">
        <f aca="false">IF(AND(ISNUMBER(BU61),BU61&lt;&gt;0),IF(Monthly!$BB$12=1,Calc!AI61+BU61,IF(Monthly!$BB$12=2,Calc!AI61*BU61,IF(Monthly!$BB$12=3,BU61,Calc!AI61))),Calc!AI61)</f>
        <v>42.2521438598633</v>
      </c>
      <c r="BZ61" s="89" t="n">
        <f aca="false">IF(AND(ISNUMBER(BV61),BV61&lt;&gt;0),IF(Monthly!$BB$13=1,Calc!AJ61+BV61,IF(Monthly!$BB$13=2,Calc!AJ61*BV61,IF(Monthly!$BB$13=3,BV61,Calc!AJ61))),Calc!AJ61)</f>
        <v>0.08</v>
      </c>
      <c r="CA61" s="89" t="n">
        <f aca="false">VLOOKUP(BX61,Calc!$AA$5:$AH$72,8)</f>
        <v>0.066103108428769</v>
      </c>
      <c r="CB61" s="202" t="n">
        <v>0</v>
      </c>
      <c r="CC61" s="202" t="n">
        <v>1</v>
      </c>
      <c r="CD61" s="202" t="n">
        <f aca="false">(K61-datetoday)/365.25</f>
        <v>4.59411362080767</v>
      </c>
    </row>
    <row r="62" customFormat="false" ht="11.25" hidden="false" customHeight="false" outlineLevel="0" collapsed="false">
      <c r="C62" s="283"/>
      <c r="D62" s="270"/>
      <c r="E62" s="270"/>
      <c r="F62" s="270"/>
      <c r="H62" s="276"/>
      <c r="I62" s="276"/>
      <c r="K62" s="285" t="n">
        <f aca="false">Calc!AA62</f>
        <v>47635</v>
      </c>
      <c r="L62" s="89" t="n">
        <f aca="false">IF(AND(ISNUMBER(H62),H62&lt;&gt;0),IF(Daily!$BB$12=1,Calc!AF62+H62,IF(Daily!$BB$12=2,Calc!AF62*H62,IF(Daily!$BB$12=3,H62,Calc!AF62))),Calc!AF62)</f>
        <v>42.2521438598633</v>
      </c>
      <c r="M62" s="89" t="n">
        <f aca="false">IF(AND(ISNUMBER(I62),I62&lt;&gt;0),IF(Daily!$BB$13=1,Calc!AG62+I62,IF(Daily!$BB$13=2,Calc!AG62*I62,IF(Daily!$BB$13=3,I62,Calc!AG62))),Calc!AG62)</f>
        <v>0.08</v>
      </c>
      <c r="N62" s="89" t="n">
        <f aca="false">VLOOKUP(K62,Calc!$AA$5:$AH$72,8)</f>
        <v>0.066103108428769</v>
      </c>
      <c r="S62" s="292" t="n">
        <f aca="false">'Power Curves'!D66</f>
        <v>37773</v>
      </c>
      <c r="T62" s="293" t="e">
        <f aca="false">IF(ISNUMBER(VLOOKUP(S62,Daily!$G$5:$I$36,3,FALSE())),VLOOKUP(S62,Daily!$G$5:$I$36,3),VLOOKUP(S62,$K$5:$L$72,2))</f>
        <v>#N/A</v>
      </c>
      <c r="U62" s="64" t="n">
        <f aca="false">IF(ISNUMBER(VLOOKUP(S62,$K$5:$M$72,3)),VLOOKUP(S62,$K$5:$M$72,3),U63)</f>
        <v>0</v>
      </c>
      <c r="V62" s="64" t="n">
        <f aca="false">N62</f>
        <v>0.066103108428769</v>
      </c>
      <c r="Y62" s="294"/>
      <c r="Z62" s="290"/>
      <c r="AA62" s="290"/>
      <c r="AB62" s="290"/>
      <c r="AC62" s="290"/>
      <c r="AD62" s="290"/>
      <c r="AE62" s="290"/>
      <c r="AF62" s="290"/>
      <c r="AG62" s="290"/>
      <c r="AJ62" s="294" t="n">
        <f aca="false">AJ30</f>
        <v>46692</v>
      </c>
      <c r="AK62" s="263" t="n">
        <v>-0.10219</v>
      </c>
      <c r="AL62" s="263" t="n">
        <v>0.287827</v>
      </c>
      <c r="AM62" s="263" t="n">
        <v>-0.000915</v>
      </c>
      <c r="BH62" s="294" t="n">
        <f aca="false">BH30</f>
        <v>46692</v>
      </c>
      <c r="BI62" s="263" t="n">
        <v>-0.10219</v>
      </c>
      <c r="BJ62" s="263" t="n">
        <v>0.287827</v>
      </c>
      <c r="BK62" s="263" t="n">
        <v>-0.000915</v>
      </c>
      <c r="BU62" s="284" t="n">
        <f aca="false">Monthly!E62</f>
        <v>42.2521438598633</v>
      </c>
      <c r="BV62" s="284" t="n">
        <f aca="false">Monthly!F62</f>
        <v>26.99</v>
      </c>
      <c r="BX62" s="285" t="n">
        <f aca="false">Calc!AA62</f>
        <v>47635</v>
      </c>
      <c r="BY62" s="89" t="n">
        <f aca="false">IF(AND(ISNUMBER(BU62),BU62&lt;&gt;0),IF(Monthly!$BB$12=1,Calc!AI62+BU62,IF(Monthly!$BB$12=2,Calc!AI62*BU62,IF(Monthly!$BB$12=3,BU62,Calc!AI62))),Calc!AI62)</f>
        <v>42.2521438598633</v>
      </c>
      <c r="BZ62" s="89" t="n">
        <f aca="false">IF(AND(ISNUMBER(BV62),BV62&lt;&gt;0),IF(Monthly!$BB$13=1,Calc!AJ62+BV62,IF(Monthly!$BB$13=2,Calc!AJ62*BV62,IF(Monthly!$BB$13=3,BV62,Calc!AJ62))),Calc!AJ62)</f>
        <v>0.08</v>
      </c>
      <c r="CA62" s="89" t="n">
        <f aca="false">VLOOKUP(BX62,Calc!$AA$5:$AH$72,8)</f>
        <v>0.066103108428769</v>
      </c>
      <c r="CB62" s="202" t="n">
        <v>0</v>
      </c>
      <c r="CC62" s="202" t="n">
        <v>1</v>
      </c>
      <c r="CD62" s="202" t="n">
        <f aca="false">(K62-datetoday)/365.25</f>
        <v>4.67898699520876</v>
      </c>
    </row>
    <row r="63" customFormat="false" ht="11.25" hidden="false" customHeight="false" outlineLevel="0" collapsed="false">
      <c r="C63" s="283"/>
      <c r="D63" s="270"/>
      <c r="E63" s="270"/>
      <c r="F63" s="270"/>
      <c r="H63" s="276"/>
      <c r="I63" s="276"/>
      <c r="K63" s="285" t="n">
        <f aca="false">Calc!AA63</f>
        <v>47665</v>
      </c>
      <c r="L63" s="89" t="n">
        <f aca="false">IF(AND(ISNUMBER(H63),H63&lt;&gt;0),IF(Daily!$BB$12=1,Calc!AF63+H63,IF(Daily!$BB$12=2,Calc!AF63*H63,IF(Daily!$BB$12=3,H63,Calc!AF63))),Calc!AF63)</f>
        <v>42.2521438598633</v>
      </c>
      <c r="M63" s="89" t="n">
        <f aca="false">IF(AND(ISNUMBER(I63),I63&lt;&gt;0),IF(Daily!$BB$13=1,Calc!AG63+I63,IF(Daily!$BB$13=2,Calc!AG63*I63,IF(Daily!$BB$13=3,I63,Calc!AG63))),Calc!AG63)</f>
        <v>0.08</v>
      </c>
      <c r="N63" s="89" t="n">
        <f aca="false">VLOOKUP(K63,Calc!$AA$5:$AH$72,8)</f>
        <v>0.066103108428769</v>
      </c>
      <c r="S63" s="292" t="n">
        <f aca="false">'Power Curves'!D67</f>
        <v>37803</v>
      </c>
      <c r="T63" s="293" t="e">
        <f aca="false">IF(ISNUMBER(VLOOKUP(S63,Daily!$G$5:$I$36,3,FALSE())),VLOOKUP(S63,Daily!$G$5:$I$36,3),VLOOKUP(S63,$K$5:$L$72,2))</f>
        <v>#N/A</v>
      </c>
      <c r="U63" s="64" t="n">
        <f aca="false">IF(ISNUMBER(VLOOKUP(S63,$K$5:$M$72,3)),VLOOKUP(S63,$K$5:$M$72,3),U64)</f>
        <v>0</v>
      </c>
      <c r="V63" s="64" t="n">
        <f aca="false">N63</f>
        <v>0.066103108428769</v>
      </c>
      <c r="Y63" s="294"/>
      <c r="Z63" s="290"/>
      <c r="AA63" s="290"/>
      <c r="AB63" s="290"/>
      <c r="AC63" s="290"/>
      <c r="AD63" s="290"/>
      <c r="AE63" s="290"/>
      <c r="AF63" s="290"/>
      <c r="AG63" s="290"/>
      <c r="AJ63" s="294" t="n">
        <f aca="false">AJ31</f>
        <v>46722</v>
      </c>
      <c r="AK63" s="263" t="n">
        <v>-0.10219</v>
      </c>
      <c r="AL63" s="263" t="n">
        <v>0.287827</v>
      </c>
      <c r="AM63" s="263" t="n">
        <v>-0.000915</v>
      </c>
      <c r="BH63" s="294" t="n">
        <f aca="false">BH31</f>
        <v>46722</v>
      </c>
      <c r="BI63" s="263" t="n">
        <v>-0.10219</v>
      </c>
      <c r="BJ63" s="263" t="n">
        <v>0.287827</v>
      </c>
      <c r="BK63" s="263" t="n">
        <v>-0.000915</v>
      </c>
      <c r="BU63" s="284" t="n">
        <f aca="false">Monthly!E63</f>
        <v>42.2521438598633</v>
      </c>
      <c r="BV63" s="284" t="n">
        <f aca="false">Monthly!F63</f>
        <v>27.99</v>
      </c>
      <c r="BX63" s="285" t="n">
        <f aca="false">Calc!AA63</f>
        <v>47665</v>
      </c>
      <c r="BY63" s="89" t="n">
        <f aca="false">IF(AND(ISNUMBER(BU63),BU63&lt;&gt;0),IF(Monthly!$BB$12=1,Calc!AI63+BU63,IF(Monthly!$BB$12=2,Calc!AI63*BU63,IF(Monthly!$BB$12=3,BU63,Calc!AI63))),Calc!AI63)</f>
        <v>42.2521438598633</v>
      </c>
      <c r="BZ63" s="89" t="n">
        <f aca="false">IF(AND(ISNUMBER(BV63),BV63&lt;&gt;0),IF(Monthly!$BB$13=1,Calc!AJ63+BV63,IF(Monthly!$BB$13=2,Calc!AJ63*BV63,IF(Monthly!$BB$13=3,BV63,Calc!AJ63))),Calc!AJ63)</f>
        <v>0.08</v>
      </c>
      <c r="CA63" s="89" t="n">
        <f aca="false">VLOOKUP(BX63,Calc!$AA$5:$AH$72,8)</f>
        <v>0.066103108428769</v>
      </c>
      <c r="CB63" s="202" t="n">
        <v>0</v>
      </c>
      <c r="CC63" s="202" t="n">
        <v>1</v>
      </c>
      <c r="CD63" s="202" t="n">
        <f aca="false">(K63-datetoday)/365.25</f>
        <v>4.76112251882272</v>
      </c>
    </row>
    <row r="64" customFormat="false" ht="11.25" hidden="false" customHeight="false" outlineLevel="0" collapsed="false">
      <c r="C64" s="283"/>
      <c r="D64" s="270"/>
      <c r="E64" s="270"/>
      <c r="F64" s="270"/>
      <c r="H64" s="276"/>
      <c r="I64" s="276"/>
      <c r="K64" s="285" t="n">
        <f aca="false">Calc!AA64</f>
        <v>47696</v>
      </c>
      <c r="L64" s="89" t="n">
        <f aca="false">IF(AND(ISNUMBER(H64),H64&lt;&gt;0),IF(Daily!$BB$12=1,Calc!AF64+H64,IF(Daily!$BB$12=2,Calc!AF64*H64,IF(Daily!$BB$12=3,H64,Calc!AF64))),Calc!AF64)</f>
        <v>42.2521438598633</v>
      </c>
      <c r="M64" s="89" t="n">
        <f aca="false">IF(AND(ISNUMBER(I64),I64&lt;&gt;0),IF(Daily!$BB$13=1,Calc!AG64+I64,IF(Daily!$BB$13=2,Calc!AG64*I64,IF(Daily!$BB$13=3,I64,Calc!AG64))),Calc!AG64)</f>
        <v>0.08</v>
      </c>
      <c r="N64" s="89" t="n">
        <f aca="false">VLOOKUP(K64,Calc!$AA$5:$AH$72,8)</f>
        <v>0.066103108428769</v>
      </c>
      <c r="S64" s="292" t="n">
        <f aca="false">'Power Curves'!D68</f>
        <v>37834</v>
      </c>
      <c r="T64" s="293" t="e">
        <f aca="false">IF(ISNUMBER(VLOOKUP(S64,Daily!$G$5:$I$36,3,FALSE())),VLOOKUP(S64,Daily!$G$5:$I$36,3),VLOOKUP(S64,$K$5:$L$72,2))</f>
        <v>#N/A</v>
      </c>
      <c r="U64" s="64" t="n">
        <f aca="false">IF(ISNUMBER(VLOOKUP(S64,$K$5:$M$72,3)),VLOOKUP(S64,$K$5:$M$72,3),U65)</f>
        <v>0</v>
      </c>
      <c r="V64" s="64" t="n">
        <f aca="false">N64</f>
        <v>0.066103108428769</v>
      </c>
      <c r="Y64" s="294"/>
      <c r="Z64" s="290"/>
      <c r="AA64" s="290"/>
      <c r="AB64" s="290"/>
      <c r="AC64" s="290"/>
      <c r="AD64" s="290"/>
      <c r="AE64" s="290"/>
      <c r="AF64" s="290"/>
      <c r="AG64" s="290"/>
      <c r="AJ64" s="294" t="n">
        <f aca="false">AJ32</f>
        <v>46753</v>
      </c>
      <c r="AK64" s="263" t="n">
        <v>-0.10219</v>
      </c>
      <c r="AL64" s="263" t="n">
        <v>0.287827</v>
      </c>
      <c r="AM64" s="263" t="n">
        <v>-0.000915</v>
      </c>
      <c r="BH64" s="294" t="n">
        <f aca="false">BH32</f>
        <v>46753</v>
      </c>
      <c r="BI64" s="263" t="n">
        <v>-0.10219</v>
      </c>
      <c r="BJ64" s="263" t="n">
        <v>0.287827</v>
      </c>
      <c r="BK64" s="263" t="n">
        <v>-0.000915</v>
      </c>
      <c r="BU64" s="284" t="n">
        <f aca="false">Monthly!E64</f>
        <v>42.2521438598633</v>
      </c>
      <c r="BV64" s="284" t="n">
        <f aca="false">Monthly!F64</f>
        <v>28.99</v>
      </c>
      <c r="BX64" s="285" t="n">
        <f aca="false">Calc!AA64</f>
        <v>47696</v>
      </c>
      <c r="BY64" s="89" t="n">
        <f aca="false">IF(AND(ISNUMBER(BU64),BU64&lt;&gt;0),IF(Monthly!$BB$12=1,Calc!AI64+BU64,IF(Monthly!$BB$12=2,Calc!AI64*BU64,IF(Monthly!$BB$12=3,BU64,Calc!AI64))),Calc!AI64)</f>
        <v>42.2521438598633</v>
      </c>
      <c r="BZ64" s="89" t="n">
        <f aca="false">IF(AND(ISNUMBER(BV64),BV64&lt;&gt;0),IF(Monthly!$BB$13=1,Calc!AJ64+BV64,IF(Monthly!$BB$13=2,Calc!AJ64*BV64,IF(Monthly!$BB$13=3,BV64,Calc!AJ64))),Calc!AJ64)</f>
        <v>0.08</v>
      </c>
      <c r="CA64" s="89" t="n">
        <f aca="false">VLOOKUP(BX64,Calc!$AA$5:$AH$72,8)</f>
        <v>0.066103108428769</v>
      </c>
      <c r="CB64" s="202" t="n">
        <v>0</v>
      </c>
      <c r="CC64" s="202" t="n">
        <v>1</v>
      </c>
      <c r="CD64" s="202" t="n">
        <f aca="false">(K64-datetoday)/365.25</f>
        <v>4.84599589322382</v>
      </c>
    </row>
    <row r="65" customFormat="false" ht="11.25" hidden="false" customHeight="false" outlineLevel="0" collapsed="false">
      <c r="C65" s="283"/>
      <c r="D65" s="270"/>
      <c r="E65" s="270"/>
      <c r="F65" s="270"/>
      <c r="H65" s="276"/>
      <c r="I65" s="276"/>
      <c r="K65" s="285" t="n">
        <f aca="false">Calc!AA65</f>
        <v>47727</v>
      </c>
      <c r="L65" s="89" t="n">
        <f aca="false">IF(AND(ISNUMBER(H65),H65&lt;&gt;0),IF(Daily!$BB$12=1,Calc!AF65+H65,IF(Daily!$BB$12=2,Calc!AF65*H65,IF(Daily!$BB$12=3,H65,Calc!AF65))),Calc!AF65)</f>
        <v>42.2521438598633</v>
      </c>
      <c r="M65" s="89" t="n">
        <f aca="false">IF(AND(ISNUMBER(I65),I65&lt;&gt;0),IF(Daily!$BB$13=1,Calc!AG65+I65,IF(Daily!$BB$13=2,Calc!AG65*I65,IF(Daily!$BB$13=3,I65,Calc!AG65))),Calc!AG65)</f>
        <v>0.08</v>
      </c>
      <c r="N65" s="89" t="n">
        <f aca="false">VLOOKUP(K65,Calc!$AA$5:$AH$72,8)</f>
        <v>0.066103108428769</v>
      </c>
      <c r="S65" s="292" t="n">
        <f aca="false">'Power Curves'!D69</f>
        <v>37865</v>
      </c>
      <c r="T65" s="293" t="e">
        <f aca="false">IF(ISNUMBER(VLOOKUP(S65,Daily!$G$5:$I$36,3,FALSE())),VLOOKUP(S65,Daily!$G$5:$I$36,3),VLOOKUP(S65,$K$5:$L$72,2))</f>
        <v>#N/A</v>
      </c>
      <c r="U65" s="64" t="n">
        <f aca="false">IF(ISNUMBER(VLOOKUP(S65,$K$5:$M$72,3)),VLOOKUP(S65,$K$5:$M$72,3),U66)</f>
        <v>0</v>
      </c>
      <c r="V65" s="64" t="n">
        <f aca="false">N65</f>
        <v>0.066103108428769</v>
      </c>
      <c r="Y65" s="294"/>
      <c r="Z65" s="290"/>
      <c r="AA65" s="290"/>
      <c r="AB65" s="290"/>
      <c r="AC65" s="290"/>
      <c r="AD65" s="290"/>
      <c r="AE65" s="290"/>
      <c r="AF65" s="290"/>
      <c r="AG65" s="290"/>
      <c r="AJ65" s="294" t="n">
        <f aca="false">AJ33</f>
        <v>46784</v>
      </c>
      <c r="AK65" s="263" t="n">
        <v>-0.10219</v>
      </c>
      <c r="AL65" s="263" t="n">
        <v>0.287827</v>
      </c>
      <c r="AM65" s="263" t="n">
        <v>-0.000915</v>
      </c>
      <c r="BH65" s="294" t="n">
        <f aca="false">BH33</f>
        <v>46784</v>
      </c>
      <c r="BI65" s="263" t="n">
        <v>-0.10219</v>
      </c>
      <c r="BJ65" s="263" t="n">
        <v>0.287827</v>
      </c>
      <c r="BK65" s="263" t="n">
        <v>-0.000915</v>
      </c>
      <c r="BU65" s="295"/>
      <c r="BV65" s="295"/>
      <c r="BX65" s="285" t="n">
        <f aca="false">Calc!AA65</f>
        <v>47727</v>
      </c>
      <c r="BY65" s="89" t="n">
        <f aca="false">IF(AND(ISNUMBER(BU65),BU65&lt;&gt;0),IF(Monthly!$BB$12=1,Calc!AI65+BU65,IF(Monthly!$BB$12=2,Calc!AI65*BU65,IF(Monthly!$BB$12=3,BU65,Calc!AI65))),Calc!AI65)</f>
        <v>42.2521438598633</v>
      </c>
      <c r="BZ65" s="89" t="n">
        <f aca="false">IF(AND(ISNUMBER(BV65),BV65&lt;&gt;0),IF(Monthly!$BB$13=1,Calc!AJ65+BV65,IF(Monthly!$BB$13=2,Calc!AJ65*BV65,IF(Monthly!$BB$13=3,BV65,Calc!AJ65))),Calc!AJ65)</f>
        <v>0.08</v>
      </c>
      <c r="CA65" s="89" t="n">
        <f aca="false">VLOOKUP(BX65,Calc!$AA$5:$AH$72,8)</f>
        <v>0.066103108428769</v>
      </c>
      <c r="CB65" s="202" t="n">
        <v>0</v>
      </c>
      <c r="CC65" s="202" t="n">
        <v>1</v>
      </c>
      <c r="CD65" s="202" t="n">
        <f aca="false">(K65-datetoday)/365.25</f>
        <v>4.93086926762492</v>
      </c>
    </row>
    <row r="66" customFormat="false" ht="11.25" hidden="false" customHeight="false" outlineLevel="0" collapsed="false">
      <c r="C66" s="283"/>
      <c r="D66" s="270"/>
      <c r="E66" s="270"/>
      <c r="F66" s="270"/>
      <c r="H66" s="276"/>
      <c r="I66" s="276"/>
      <c r="K66" s="285" t="n">
        <f aca="false">Calc!AA66</f>
        <v>47757</v>
      </c>
      <c r="L66" s="89" t="n">
        <f aca="false">IF(AND(ISNUMBER(H66),H66&lt;&gt;0),IF(Daily!$BB$12=1,Calc!AF66+H66,IF(Daily!$BB$12=2,Calc!AF66*H66,IF(Daily!$BB$12=3,H66,Calc!AF66))),Calc!AF66)</f>
        <v>42.2521438598633</v>
      </c>
      <c r="M66" s="89" t="n">
        <f aca="false">IF(AND(ISNUMBER(I66),I66&lt;&gt;0),IF(Daily!$BB$13=1,Calc!AG66+I66,IF(Daily!$BB$13=2,Calc!AG66*I66,IF(Daily!$BB$13=3,I66,Calc!AG66))),Calc!AG66)</f>
        <v>0.08</v>
      </c>
      <c r="N66" s="89" t="n">
        <f aca="false">VLOOKUP(K66,Calc!$AA$5:$AH$72,8)</f>
        <v>0.066103108428769</v>
      </c>
      <c r="S66" s="292" t="n">
        <f aca="false">'Power Curves'!D70</f>
        <v>37895</v>
      </c>
      <c r="T66" s="293" t="e">
        <f aca="false">IF(ISNUMBER(VLOOKUP(S66,Daily!$G$5:$I$36,3,FALSE())),VLOOKUP(S66,Daily!$G$5:$I$36,3),VLOOKUP(S66,$K$5:$L$72,2))</f>
        <v>#N/A</v>
      </c>
      <c r="U66" s="64" t="n">
        <f aca="false">IF(ISNUMBER(VLOOKUP(S66,$K$5:$M$72,3)),VLOOKUP(S66,$K$5:$M$72,3),U67)</f>
        <v>0</v>
      </c>
      <c r="V66" s="64" t="n">
        <f aca="false">N66</f>
        <v>0.066103108428769</v>
      </c>
      <c r="AJ66" s="294" t="n">
        <f aca="false">AJ34</f>
        <v>46813</v>
      </c>
      <c r="AK66" s="263" t="n">
        <v>-0.10219</v>
      </c>
      <c r="AL66" s="263" t="n">
        <v>0.287827</v>
      </c>
      <c r="AM66" s="263" t="n">
        <v>-0.000915</v>
      </c>
      <c r="BH66" s="294" t="n">
        <f aca="false">BH34</f>
        <v>46813</v>
      </c>
      <c r="BI66" s="263" t="n">
        <v>-0.10219</v>
      </c>
      <c r="BJ66" s="263" t="n">
        <v>0.287827</v>
      </c>
      <c r="BK66" s="263" t="n">
        <v>-0.000915</v>
      </c>
      <c r="BU66" s="276"/>
      <c r="BV66" s="276"/>
      <c r="BX66" s="285" t="n">
        <f aca="false">Calc!AA66</f>
        <v>47757</v>
      </c>
      <c r="BY66" s="89" t="n">
        <f aca="false">IF(AND(ISNUMBER(BU66),BU66&lt;&gt;0),IF(Monthly!$BB$12=1,Calc!AI66+BU66,IF(Monthly!$BB$12=2,Calc!AI66*BU66,IF(Monthly!$BB$12=3,BU66,Calc!AI66))),Calc!AI66)</f>
        <v>42.2521438598633</v>
      </c>
      <c r="BZ66" s="89" t="n">
        <f aca="false">IF(AND(ISNUMBER(BV66),BV66&lt;&gt;0),IF(Monthly!$BB$13=1,Calc!AJ66+BV66,IF(Monthly!$BB$13=2,Calc!AJ66*BV66,IF(Monthly!$BB$13=3,BV66,Calc!AJ66))),Calc!AJ66)</f>
        <v>0.08</v>
      </c>
      <c r="CA66" s="89" t="n">
        <f aca="false">VLOOKUP(BX66,Calc!$AA$5:$AH$72,8)</f>
        <v>0.066103108428769</v>
      </c>
      <c r="CB66" s="202" t="n">
        <v>0</v>
      </c>
      <c r="CC66" s="202" t="n">
        <v>1</v>
      </c>
      <c r="CD66" s="202" t="n">
        <f aca="false">(K66-datetoday)/365.25</f>
        <v>5.01300479123888</v>
      </c>
    </row>
    <row r="67" customFormat="false" ht="11.25" hidden="false" customHeight="false" outlineLevel="0" collapsed="false">
      <c r="C67" s="283"/>
      <c r="D67" s="270"/>
      <c r="E67" s="270"/>
      <c r="F67" s="270"/>
      <c r="H67" s="276"/>
      <c r="I67" s="276"/>
      <c r="K67" s="285" t="n">
        <f aca="false">Calc!AA67</f>
        <v>47788</v>
      </c>
      <c r="L67" s="89" t="n">
        <f aca="false">IF(AND(ISNUMBER(H67),H67&lt;&gt;0),IF(Daily!$BB$12=1,Calc!AF67+H67,IF(Daily!$BB$12=2,Calc!AF67*H67,IF(Daily!$BB$12=3,H67,Calc!AF67))),Calc!AF67)</f>
        <v>42.2521438598633</v>
      </c>
      <c r="M67" s="89" t="n">
        <f aca="false">IF(AND(ISNUMBER(I67),I67&lt;&gt;0),IF(Daily!$BB$13=1,Calc!AG67+I67,IF(Daily!$BB$13=2,Calc!AG67*I67,IF(Daily!$BB$13=3,I67,Calc!AG67))),Calc!AG67)</f>
        <v>0.08</v>
      </c>
      <c r="N67" s="89" t="n">
        <f aca="false">VLOOKUP(K67,Calc!$AA$5:$AH$72,8)</f>
        <v>0.066103108428769</v>
      </c>
      <c r="S67" s="292" t="n">
        <f aca="false">'Power Curves'!D71</f>
        <v>37926</v>
      </c>
      <c r="T67" s="293" t="e">
        <f aca="false">IF(ISNUMBER(VLOOKUP(S67,Daily!$G$5:$I$36,3,FALSE())),VLOOKUP(S67,Daily!$G$5:$I$36,3),VLOOKUP(S67,$K$5:$L$72,2))</f>
        <v>#N/A</v>
      </c>
      <c r="U67" s="64" t="n">
        <f aca="false">IF(ISNUMBER(VLOOKUP(S67,$K$5:$M$72,3)),VLOOKUP(S67,$K$5:$M$72,3),U68)</f>
        <v>0</v>
      </c>
      <c r="V67" s="64" t="n">
        <f aca="false">N67</f>
        <v>0.066103108428769</v>
      </c>
      <c r="AJ67" s="294" t="n">
        <f aca="false">AJ35</f>
        <v>46844</v>
      </c>
      <c r="AK67" s="263" t="n">
        <v>-0.10219</v>
      </c>
      <c r="AL67" s="263" t="n">
        <v>0.287827</v>
      </c>
      <c r="AM67" s="263" t="n">
        <v>-0.000915</v>
      </c>
      <c r="BH67" s="294" t="n">
        <f aca="false">BH35</f>
        <v>46844</v>
      </c>
      <c r="BI67" s="263" t="n">
        <v>-0.10219</v>
      </c>
      <c r="BJ67" s="263" t="n">
        <v>0.287827</v>
      </c>
      <c r="BK67" s="263" t="n">
        <v>-0.000915</v>
      </c>
      <c r="BU67" s="276"/>
      <c r="BV67" s="276"/>
      <c r="BX67" s="285" t="n">
        <f aca="false">Calc!AA67</f>
        <v>47788</v>
      </c>
      <c r="BY67" s="89" t="n">
        <f aca="false">IF(AND(ISNUMBER(BU67),BU67&lt;&gt;0),IF(Monthly!$BB$12=1,Calc!AI67+BU67,IF(Monthly!$BB$12=2,Calc!AI67*BU67,IF(Monthly!$BB$12=3,BU67,Calc!AI67))),Calc!AI67)</f>
        <v>42.2521438598633</v>
      </c>
      <c r="BZ67" s="89" t="n">
        <f aca="false">IF(AND(ISNUMBER(BV67),BV67&lt;&gt;0),IF(Monthly!$BB$13=1,Calc!AJ67+BV67,IF(Monthly!$BB$13=2,Calc!AJ67*BV67,IF(Monthly!$BB$13=3,BV67,Calc!AJ67))),Calc!AJ67)</f>
        <v>0.08</v>
      </c>
      <c r="CA67" s="89" t="n">
        <f aca="false">VLOOKUP(BX67,Calc!$AA$5:$AH$72,8)</f>
        <v>0.066103108428769</v>
      </c>
      <c r="CB67" s="202" t="n">
        <v>0</v>
      </c>
      <c r="CC67" s="202" t="n">
        <v>1</v>
      </c>
      <c r="CD67" s="202" t="n">
        <f aca="false">(K67-datetoday)/365.25</f>
        <v>5.09787816563997</v>
      </c>
    </row>
    <row r="68" customFormat="false" ht="11.25" hidden="false" customHeight="false" outlineLevel="0" collapsed="false">
      <c r="C68" s="283"/>
      <c r="D68" s="270"/>
      <c r="E68" s="270"/>
      <c r="F68" s="270"/>
      <c r="H68" s="276"/>
      <c r="I68" s="276"/>
      <c r="K68" s="285" t="n">
        <f aca="false">Calc!AA68</f>
        <v>47818</v>
      </c>
      <c r="L68" s="89" t="n">
        <f aca="false">IF(AND(ISNUMBER(H68),H68&lt;&gt;0),IF(Daily!$BB$12=1,Calc!AF68+H68,IF(Daily!$BB$12=2,Calc!AF68*H68,IF(Daily!$BB$12=3,H68,Calc!AF68))),Calc!AF68)</f>
        <v>42.2521438598633</v>
      </c>
      <c r="M68" s="89" t="n">
        <f aca="false">IF(AND(ISNUMBER(I68),I68&lt;&gt;0),IF(Daily!$BB$13=1,Calc!AG68+I68,IF(Daily!$BB$13=2,Calc!AG68*I68,IF(Daily!$BB$13=3,I68,Calc!AG68))),Calc!AG68)</f>
        <v>0.08</v>
      </c>
      <c r="N68" s="89" t="n">
        <f aca="false">VLOOKUP(K68,Calc!$AA$5:$AH$72,8)</f>
        <v>0.066103108428769</v>
      </c>
      <c r="S68" s="292" t="n">
        <f aca="false">'Power Curves'!D72</f>
        <v>37956</v>
      </c>
      <c r="T68" s="293" t="e">
        <f aca="false">IF(ISNUMBER(VLOOKUP(S68,Daily!$G$5:$I$36,3,FALSE())),VLOOKUP(S68,Daily!$G$5:$I$36,3),VLOOKUP(S68,$K$5:$L$72,2))</f>
        <v>#N/A</v>
      </c>
      <c r="U68" s="64" t="n">
        <f aca="false">IF(ISNUMBER(VLOOKUP(S68,$K$5:$M$72,3)),VLOOKUP(S68,$K$5:$M$72,3),U69)</f>
        <v>0</v>
      </c>
      <c r="V68" s="64" t="n">
        <f aca="false">N68</f>
        <v>0.066103108428769</v>
      </c>
      <c r="AJ68" s="294"/>
      <c r="BU68" s="276"/>
      <c r="BV68" s="276"/>
      <c r="BX68" s="285" t="n">
        <f aca="false">Calc!AA68</f>
        <v>47818</v>
      </c>
      <c r="BY68" s="89" t="n">
        <f aca="false">IF(AND(ISNUMBER(BU68),BU68&lt;&gt;0),IF(Monthly!$BB$12=1,Calc!AI68+BU68,IF(Monthly!$BB$12=2,Calc!AI68*BU68,IF(Monthly!$BB$12=3,BU68,Calc!AI68))),Calc!AI68)</f>
        <v>42.2521438598633</v>
      </c>
      <c r="BZ68" s="89" t="n">
        <f aca="false">IF(AND(ISNUMBER(BV68),BV68&lt;&gt;0),IF(Monthly!$BB$13=1,Calc!AJ68+BV68,IF(Monthly!$BB$13=2,Calc!AJ68*BV68,IF(Monthly!$BB$13=3,BV68,Calc!AJ68))),Calc!AJ68)</f>
        <v>0.08</v>
      </c>
      <c r="CA68" s="89" t="n">
        <f aca="false">VLOOKUP(BX68,Calc!$AA$5:$AH$72,8)</f>
        <v>0.066103108428769</v>
      </c>
      <c r="CB68" s="202" t="n">
        <v>0</v>
      </c>
      <c r="CC68" s="202" t="n">
        <v>1</v>
      </c>
      <c r="CD68" s="202" t="n">
        <f aca="false">(K68-datetoday)/365.25</f>
        <v>5.18001368925394</v>
      </c>
    </row>
    <row r="69" customFormat="false" ht="11.25" hidden="false" customHeight="false" outlineLevel="0" collapsed="false">
      <c r="C69" s="283"/>
      <c r="D69" s="270"/>
      <c r="E69" s="270"/>
      <c r="F69" s="270"/>
      <c r="H69" s="276"/>
      <c r="I69" s="276"/>
      <c r="K69" s="285" t="n">
        <f aca="false">Calc!AA69</f>
        <v>47849</v>
      </c>
      <c r="L69" s="89" t="n">
        <f aca="false">IF(AND(ISNUMBER(H69),H69&lt;&gt;0),IF(Daily!$BB$12=1,Calc!AF69+H69,IF(Daily!$BB$12=2,Calc!AF69*H69,IF(Daily!$BB$12=3,H69,Calc!AF69))),Calc!AF69)</f>
        <v>42.2521438598633</v>
      </c>
      <c r="M69" s="89" t="n">
        <f aca="false">IF(AND(ISNUMBER(I69),I69&lt;&gt;0),IF(Daily!$BB$13=1,Calc!AG69+I69,IF(Daily!$BB$13=2,Calc!AG69*I69,IF(Daily!$BB$13=3,I69,Calc!AG69))),Calc!AG69)</f>
        <v>0.08</v>
      </c>
      <c r="N69" s="89" t="n">
        <f aca="false">VLOOKUP(K69,Calc!$AA$5:$AH$72,8)</f>
        <v>0.066103108428769</v>
      </c>
      <c r="S69" s="292" t="n">
        <f aca="false">'Power Curves'!D73</f>
        <v>37987</v>
      </c>
      <c r="T69" s="293" t="e">
        <f aca="false">IF(ISNUMBER(VLOOKUP(S69,Daily!$G$5:$I$36,3,FALSE())),VLOOKUP(S69,Daily!$G$5:$I$36,3),VLOOKUP(S69,$K$5:$L$72,2))</f>
        <v>#N/A</v>
      </c>
      <c r="U69" s="64" t="n">
        <f aca="false">IF(ISNUMBER(VLOOKUP(S69,$K$5:$M$72,3)),VLOOKUP(S69,$K$5:$M$72,3),U70)</f>
        <v>0</v>
      </c>
      <c r="V69" s="64" t="n">
        <f aca="false">N69</f>
        <v>0.066103108428769</v>
      </c>
      <c r="AJ69" s="294"/>
      <c r="BU69" s="276"/>
      <c r="BV69" s="276"/>
      <c r="BX69" s="285" t="n">
        <f aca="false">Calc!AA69</f>
        <v>47849</v>
      </c>
      <c r="BY69" s="89" t="n">
        <f aca="false">IF(AND(ISNUMBER(BU69),BU69&lt;&gt;0),IF(Monthly!$BB$12=1,Calc!AI69+BU69,IF(Monthly!$BB$12=2,Calc!AI69*BU69,IF(Monthly!$BB$12=3,BU69,Calc!AI69))),Calc!AI69)</f>
        <v>42.2521438598633</v>
      </c>
      <c r="BZ69" s="89" t="n">
        <f aca="false">IF(AND(ISNUMBER(BV69),BV69&lt;&gt;0),IF(Monthly!$BB$13=1,Calc!AJ69+BV69,IF(Monthly!$BB$13=2,Calc!AJ69*BV69,IF(Monthly!$BB$13=3,BV69,Calc!AJ69))),Calc!AJ69)</f>
        <v>0.08</v>
      </c>
      <c r="CA69" s="89" t="n">
        <f aca="false">VLOOKUP(BX69,Calc!$AA$5:$AH$72,8)</f>
        <v>0.066103108428769</v>
      </c>
      <c r="CB69" s="202" t="n">
        <v>0</v>
      </c>
      <c r="CC69" s="202" t="n">
        <v>1</v>
      </c>
      <c r="CD69" s="202" t="n">
        <f aca="false">(K69-datetoday)/365.25</f>
        <v>5.26488706365503</v>
      </c>
    </row>
    <row r="70" customFormat="false" ht="11.25" hidden="false" customHeight="false" outlineLevel="0" collapsed="false">
      <c r="C70" s="283"/>
      <c r="D70" s="270"/>
      <c r="E70" s="270"/>
      <c r="F70" s="270"/>
      <c r="H70" s="276"/>
      <c r="I70" s="276"/>
      <c r="K70" s="285" t="n">
        <f aca="false">Calc!AA70</f>
        <v>47880</v>
      </c>
      <c r="L70" s="89" t="n">
        <f aca="false">IF(AND(ISNUMBER(H70),H70&lt;&gt;0),IF(Daily!$BB$12=1,Calc!AF70+H70,IF(Daily!$BB$12=2,Calc!AF70*H70,IF(Daily!$BB$12=3,H70,Calc!AF70))),Calc!AF70)</f>
        <v>42.2521438598633</v>
      </c>
      <c r="M70" s="89" t="n">
        <f aca="false">IF(AND(ISNUMBER(I70),I70&lt;&gt;0),IF(Daily!$BB$13=1,Calc!AG70+I70,IF(Daily!$BB$13=2,Calc!AG70*I70,IF(Daily!$BB$13=3,I70,Calc!AG70))),Calc!AG70)</f>
        <v>0.08</v>
      </c>
      <c r="N70" s="89" t="n">
        <f aca="false">VLOOKUP(K70,Calc!$AA$5:$AH$72,8)</f>
        <v>0.066103108428769</v>
      </c>
      <c r="S70" s="292" t="n">
        <f aca="false">'Power Curves'!D74</f>
        <v>38018</v>
      </c>
      <c r="T70" s="293" t="e">
        <f aca="false">IF(ISNUMBER(VLOOKUP(S70,Daily!$G$5:$I$36,3,FALSE())),VLOOKUP(S70,Daily!$G$5:$I$36,3),VLOOKUP(S70,$K$5:$L$72,2))</f>
        <v>#N/A</v>
      </c>
      <c r="U70" s="64" t="n">
        <f aca="false">IF(ISNUMBER(VLOOKUP(S70,$K$5:$M$72,3)),VLOOKUP(S70,$K$5:$M$72,3),U71)</f>
        <v>0</v>
      </c>
      <c r="V70" s="64" t="n">
        <f aca="false">N70</f>
        <v>0.066103108428769</v>
      </c>
      <c r="AJ70" s="294"/>
      <c r="BU70" s="276"/>
      <c r="BV70" s="276"/>
      <c r="BX70" s="285" t="n">
        <f aca="false">Calc!AA70</f>
        <v>47880</v>
      </c>
      <c r="BY70" s="89" t="n">
        <f aca="false">IF(AND(ISNUMBER(BU70),BU70&lt;&gt;0),IF(Monthly!$BB$12=1,Calc!AI70+BU70,IF(Monthly!$BB$12=2,Calc!AI70*BU70,IF(Monthly!$BB$12=3,BU70,Calc!AI70))),Calc!AI70)</f>
        <v>42.2521438598633</v>
      </c>
      <c r="BZ70" s="89" t="n">
        <f aca="false">IF(AND(ISNUMBER(BV70),BV70&lt;&gt;0),IF(Monthly!$BB$13=1,Calc!AJ70+BV70,IF(Monthly!$BB$13=2,Calc!AJ70*BV70,IF(Monthly!$BB$13=3,BV70,Calc!AJ70))),Calc!AJ70)</f>
        <v>0.08</v>
      </c>
      <c r="CA70" s="89" t="n">
        <f aca="false">VLOOKUP(BX70,Calc!$AA$5:$AH$72,8)</f>
        <v>0.066103108428769</v>
      </c>
      <c r="CB70" s="202" t="n">
        <v>0</v>
      </c>
      <c r="CC70" s="202" t="n">
        <v>1</v>
      </c>
      <c r="CD70" s="202" t="n">
        <f aca="false">(K70-datetoday)/365.25</f>
        <v>5.34976043805613</v>
      </c>
    </row>
    <row r="71" customFormat="false" ht="11.25" hidden="false" customHeight="false" outlineLevel="0" collapsed="false">
      <c r="C71" s="283"/>
      <c r="D71" s="270"/>
      <c r="E71" s="270"/>
      <c r="F71" s="270"/>
      <c r="H71" s="276"/>
      <c r="I71" s="276"/>
      <c r="K71" s="285" t="n">
        <f aca="false">Calc!AA71</f>
        <v>47908</v>
      </c>
      <c r="L71" s="89" t="n">
        <f aca="false">IF(AND(ISNUMBER(H71),H71&lt;&gt;0),IF(Daily!$BB$12=1,Calc!AF71+H71,IF(Daily!$BB$12=2,Calc!AF71*H71,IF(Daily!$BB$12=3,H71,Calc!AF71))),Calc!AF71)</f>
        <v>42.2521438598633</v>
      </c>
      <c r="M71" s="89" t="n">
        <f aca="false">IF(AND(ISNUMBER(I71),I71&lt;&gt;0),IF(Daily!$BB$13=1,Calc!AG71+I71,IF(Daily!$BB$13=2,Calc!AG71*I71,IF(Daily!$BB$13=3,I71,Calc!AG71))),Calc!AG71)</f>
        <v>0.08</v>
      </c>
      <c r="N71" s="89" t="n">
        <f aca="false">VLOOKUP(K71,Calc!$AA$5:$AH$72,8)</f>
        <v>0.066103108428769</v>
      </c>
      <c r="S71" s="292" t="n">
        <f aca="false">'Power Curves'!D75</f>
        <v>38047</v>
      </c>
      <c r="T71" s="293" t="e">
        <f aca="false">IF(ISNUMBER(VLOOKUP(S71,Daily!$G$5:$I$36,3,FALSE())),VLOOKUP(S71,Daily!$G$5:$I$36,3),VLOOKUP(S71,$K$5:$L$72,2))</f>
        <v>#N/A</v>
      </c>
      <c r="U71" s="64" t="n">
        <f aca="false">IF(ISNUMBER(VLOOKUP(S71,$K$5:$M$72,3)),VLOOKUP(S71,$K$5:$M$72,3),U72)</f>
        <v>0</v>
      </c>
      <c r="V71" s="64" t="n">
        <f aca="false">N71</f>
        <v>0.066103108428769</v>
      </c>
      <c r="AJ71" s="294"/>
      <c r="BU71" s="276"/>
      <c r="BV71" s="276"/>
      <c r="BX71" s="285" t="n">
        <f aca="false">Calc!AA71</f>
        <v>47908</v>
      </c>
      <c r="BY71" s="89" t="n">
        <f aca="false">IF(AND(ISNUMBER(BU71),BU71&lt;&gt;0),IF(Monthly!$BB$12=1,Calc!AI71+BU71,IF(Monthly!$BB$12=2,Calc!AI71*BU71,IF(Monthly!$BB$12=3,BU71,Calc!AI71))),Calc!AI71)</f>
        <v>42.2521438598633</v>
      </c>
      <c r="BZ71" s="89" t="n">
        <f aca="false">IF(AND(ISNUMBER(BV71),BV71&lt;&gt;0),IF(Monthly!$BB$13=1,Calc!AJ71+BV71,IF(Monthly!$BB$13=2,Calc!AJ71*BV71,IF(Monthly!$BB$13=3,BV71,Calc!AJ71))),Calc!AJ71)</f>
        <v>0.08</v>
      </c>
      <c r="CA71" s="89" t="n">
        <f aca="false">VLOOKUP(BX71,Calc!$AA$5:$AH$72,8)</f>
        <v>0.066103108428769</v>
      </c>
      <c r="CB71" s="202" t="n">
        <v>0</v>
      </c>
      <c r="CC71" s="202" t="n">
        <v>1</v>
      </c>
      <c r="CD71" s="202" t="n">
        <f aca="false">(K71-datetoday)/365.25</f>
        <v>5.42642026009583</v>
      </c>
    </row>
    <row r="72" customFormat="false" ht="11.25" hidden="false" customHeight="false" outlineLevel="0" collapsed="false">
      <c r="C72" s="283"/>
      <c r="D72" s="270"/>
      <c r="E72" s="270"/>
      <c r="F72" s="270"/>
      <c r="H72" s="276"/>
      <c r="I72" s="276"/>
      <c r="K72" s="285" t="n">
        <f aca="false">Calc!AA72</f>
        <v>47939</v>
      </c>
      <c r="L72" s="89" t="n">
        <f aca="false">IF(AND(ISNUMBER(H72),H72&lt;&gt;0),IF(Daily!$BB$12=1,Calc!AF72+H72,IF(Daily!$BB$12=2,Calc!AF72*H72,IF(Daily!$BB$12=3,H72,Calc!AF72))),Calc!AF72)</f>
        <v>42.2521438598633</v>
      </c>
      <c r="M72" s="89" t="n">
        <f aca="false">IF(AND(ISNUMBER(I72),I72&lt;&gt;0),IF(Daily!$BB$13=1,Calc!AG72+I72,IF(Daily!$BB$13=2,Calc!AG72*I72,IF(Daily!$BB$13=3,I72,Calc!AG72))),Calc!AG72)</f>
        <v>0.08</v>
      </c>
      <c r="N72" s="89" t="n">
        <f aca="false">VLOOKUP(K72,Calc!$AA$5:$AH$72,8)</f>
        <v>0.066103108428769</v>
      </c>
      <c r="S72" s="292" t="n">
        <f aca="false">'Power Curves'!D76</f>
        <v>38078</v>
      </c>
      <c r="T72" s="293" t="e">
        <f aca="false">IF(ISNUMBER(VLOOKUP(S72,Daily!$G$5:$I$36,3,FALSE())),VLOOKUP(S72,Daily!$G$5:$I$36,3),VLOOKUP(S72,$K$5:$L$72,2))</f>
        <v>#N/A</v>
      </c>
      <c r="U72" s="64" t="n">
        <f aca="false">IF(ISNUMBER(VLOOKUP(S72,$K$5:$M$72,3)),VLOOKUP(S72,$K$5:$M$72,3),U73)</f>
        <v>0</v>
      </c>
      <c r="V72" s="64" t="n">
        <f aca="false">N72</f>
        <v>0.066103108428769</v>
      </c>
      <c r="AJ72" s="294"/>
      <c r="BU72" s="276"/>
      <c r="BV72" s="276"/>
      <c r="BX72" s="285" t="n">
        <f aca="false">Calc!AA72</f>
        <v>47939</v>
      </c>
      <c r="BY72" s="89" t="n">
        <f aca="false">IF(AND(ISNUMBER(BU72),BU72&lt;&gt;0),IF(Monthly!$BB$12=1,Calc!AI72+BU72,IF(Monthly!$BB$12=2,Calc!AI72*BU72,IF(Monthly!$BB$12=3,BU72,Calc!AI72))),Calc!AI72)</f>
        <v>42.2521438598633</v>
      </c>
      <c r="BZ72" s="89" t="n">
        <f aca="false">IF(AND(ISNUMBER(BV72),BV72&lt;&gt;0),IF(Monthly!$BB$13=1,Calc!AJ72+BV72,IF(Monthly!$BB$13=2,Calc!AJ72*BV72,IF(Monthly!$BB$13=3,BV72,Calc!AJ72))),Calc!AJ72)</f>
        <v>0.08</v>
      </c>
      <c r="CA72" s="89" t="n">
        <f aca="false">VLOOKUP(BX72,Calc!$AA$5:$AH$72,8)</f>
        <v>0.066103108428769</v>
      </c>
      <c r="CB72" s="202" t="n">
        <v>0</v>
      </c>
      <c r="CC72" s="202" t="n">
        <v>1</v>
      </c>
      <c r="CD72" s="202" t="n">
        <f aca="false">(K72-datetoday)/365.25</f>
        <v>5.51129363449692</v>
      </c>
    </row>
    <row r="73" customFormat="false" ht="11.25" hidden="false" customHeight="false" outlineLevel="0" collapsed="false">
      <c r="C73" s="296"/>
      <c r="AJ73" s="294"/>
    </row>
    <row r="74" customFormat="false" ht="11.25" hidden="false" customHeight="false" outlineLevel="0" collapsed="false">
      <c r="C74" s="296"/>
    </row>
    <row r="75" customFormat="false" ht="11.25" hidden="false" customHeight="false" outlineLevel="0" collapsed="false">
      <c r="C75" s="296"/>
    </row>
    <row r="76" customFormat="false" ht="11.25" hidden="false" customHeight="false" outlineLevel="0" collapsed="false">
      <c r="C76" s="296"/>
    </row>
    <row r="77" customFormat="false" ht="11.25" hidden="false" customHeight="false" outlineLevel="0" collapsed="false">
      <c r="C77" s="296"/>
    </row>
    <row r="78" customFormat="false" ht="11.25" hidden="false" customHeight="false" outlineLevel="0" collapsed="false">
      <c r="C78" s="296"/>
    </row>
    <row r="79" customFormat="false" ht="11.25" hidden="false" customHeight="false" outlineLevel="0" collapsed="false">
      <c r="C79" s="296"/>
    </row>
    <row r="80" customFormat="false" ht="11.25" hidden="false" customHeight="false" outlineLevel="0" collapsed="false">
      <c r="C80" s="296"/>
    </row>
    <row r="81" customFormat="false" ht="11.25" hidden="false" customHeight="false" outlineLevel="0" collapsed="false">
      <c r="C81" s="296"/>
    </row>
    <row r="82" customFormat="false" ht="11.25" hidden="false" customHeight="false" outlineLevel="0" collapsed="false">
      <c r="C82" s="296"/>
    </row>
    <row r="83" customFormat="false" ht="11.25" hidden="false" customHeight="false" outlineLevel="0" collapsed="false">
      <c r="C83" s="296"/>
    </row>
    <row r="84" customFormat="false" ht="11.25" hidden="false" customHeight="false" outlineLevel="0" collapsed="false">
      <c r="C84" s="296"/>
    </row>
    <row r="85" customFormat="false" ht="11.25" hidden="false" customHeight="false" outlineLevel="0" collapsed="false">
      <c r="C85" s="296"/>
    </row>
    <row r="86" customFormat="false" ht="11.25" hidden="false" customHeight="false" outlineLevel="0" collapsed="false">
      <c r="C86" s="296"/>
    </row>
    <row r="87" customFormat="false" ht="11.25" hidden="false" customHeight="false" outlineLevel="0" collapsed="false">
      <c r="C87" s="296"/>
    </row>
    <row r="88" customFormat="false" ht="11.25" hidden="false" customHeight="false" outlineLevel="0" collapsed="false">
      <c r="C88" s="296"/>
    </row>
    <row r="89" customFormat="false" ht="11.25" hidden="false" customHeight="false" outlineLevel="0" collapsed="false">
      <c r="C89" s="296"/>
    </row>
    <row r="90" customFormat="false" ht="11.25" hidden="false" customHeight="false" outlineLevel="0" collapsed="false">
      <c r="C90" s="296"/>
    </row>
    <row r="91" customFormat="false" ht="11.25" hidden="false" customHeight="false" outlineLevel="0" collapsed="false">
      <c r="C91" s="296"/>
    </row>
    <row r="92" customFormat="false" ht="11.25" hidden="false" customHeight="false" outlineLevel="0" collapsed="false">
      <c r="C92" s="296"/>
    </row>
    <row r="93" customFormat="false" ht="11.25" hidden="false" customHeight="false" outlineLevel="0" collapsed="false">
      <c r="C93" s="296"/>
    </row>
    <row r="94" customFormat="false" ht="11.25" hidden="false" customHeight="false" outlineLevel="0" collapsed="false">
      <c r="C94" s="296"/>
    </row>
    <row r="95" customFormat="false" ht="11.25" hidden="false" customHeight="false" outlineLevel="0" collapsed="false">
      <c r="C95" s="296"/>
    </row>
    <row r="96" customFormat="false" ht="11.25" hidden="false" customHeight="false" outlineLevel="0" collapsed="false">
      <c r="C96" s="296"/>
    </row>
    <row r="97" customFormat="false" ht="11.25" hidden="false" customHeight="false" outlineLevel="0" collapsed="false">
      <c r="C97" s="296"/>
    </row>
    <row r="98" customFormat="false" ht="11.25" hidden="false" customHeight="false" outlineLevel="0" collapsed="false">
      <c r="C98" s="296"/>
    </row>
    <row r="99" customFormat="false" ht="11.25" hidden="false" customHeight="false" outlineLevel="0" collapsed="false">
      <c r="C99" s="296"/>
    </row>
    <row r="100" customFormat="false" ht="11.25" hidden="false" customHeight="false" outlineLevel="0" collapsed="false">
      <c r="C100" s="296"/>
    </row>
    <row r="101" customFormat="false" ht="11.25" hidden="false" customHeight="false" outlineLevel="0" collapsed="false">
      <c r="C101" s="296"/>
    </row>
    <row r="102" customFormat="false" ht="11.25" hidden="false" customHeight="false" outlineLevel="0" collapsed="false">
      <c r="C102" s="296"/>
    </row>
    <row r="103" customFormat="false" ht="11.25" hidden="false" customHeight="false" outlineLevel="0" collapsed="false">
      <c r="C103" s="296"/>
    </row>
    <row r="104" customFormat="false" ht="11.25" hidden="false" customHeight="false" outlineLevel="0" collapsed="false">
      <c r="C104" s="296"/>
    </row>
    <row r="105" customFormat="false" ht="11.25" hidden="false" customHeight="false" outlineLevel="0" collapsed="false">
      <c r="C105" s="296"/>
    </row>
    <row r="106" customFormat="false" ht="11.25" hidden="false" customHeight="false" outlineLevel="0" collapsed="false">
      <c r="C106" s="296"/>
    </row>
    <row r="107" customFormat="false" ht="11.25" hidden="false" customHeight="false" outlineLevel="0" collapsed="false">
      <c r="C107" s="296"/>
    </row>
    <row r="108" customFormat="false" ht="11.25" hidden="false" customHeight="false" outlineLevel="0" collapsed="false">
      <c r="C108" s="296"/>
    </row>
    <row r="109" customFormat="false" ht="11.25" hidden="false" customHeight="false" outlineLevel="0" collapsed="false">
      <c r="C109" s="296"/>
    </row>
    <row r="110" customFormat="false" ht="11.25" hidden="false" customHeight="false" outlineLevel="0" collapsed="false">
      <c r="C110" s="296"/>
    </row>
    <row r="111" customFormat="false" ht="11.25" hidden="false" customHeight="false" outlineLevel="0" collapsed="false">
      <c r="C111" s="296"/>
    </row>
    <row r="112" customFormat="false" ht="11.25" hidden="false" customHeight="false" outlineLevel="0" collapsed="false">
      <c r="C112" s="296"/>
    </row>
    <row r="113" customFormat="false" ht="11.25" hidden="false" customHeight="false" outlineLevel="0" collapsed="false">
      <c r="C113" s="296"/>
    </row>
    <row r="114" customFormat="false" ht="11.25" hidden="false" customHeight="false" outlineLevel="0" collapsed="false">
      <c r="C114" s="296"/>
    </row>
    <row r="115" customFormat="false" ht="11.25" hidden="false" customHeight="false" outlineLevel="0" collapsed="false">
      <c r="C115" s="296"/>
    </row>
    <row r="116" customFormat="false" ht="11.25" hidden="false" customHeight="false" outlineLevel="0" collapsed="false">
      <c r="C116" s="296"/>
    </row>
    <row r="117" customFormat="false" ht="11.25" hidden="false" customHeight="false" outlineLevel="0" collapsed="false">
      <c r="C117" s="296"/>
    </row>
    <row r="118" customFormat="false" ht="11.25" hidden="false" customHeight="false" outlineLevel="0" collapsed="false">
      <c r="C118" s="296"/>
    </row>
    <row r="119" customFormat="false" ht="11.25" hidden="false" customHeight="false" outlineLevel="0" collapsed="false">
      <c r="C119" s="296"/>
    </row>
    <row r="120" customFormat="false" ht="11.25" hidden="false" customHeight="false" outlineLevel="0" collapsed="false">
      <c r="C120" s="296"/>
    </row>
    <row r="121" customFormat="false" ht="11.25" hidden="false" customHeight="false" outlineLevel="0" collapsed="false">
      <c r="C121" s="296"/>
    </row>
    <row r="122" customFormat="false" ht="11.25" hidden="false" customHeight="false" outlineLevel="0" collapsed="false">
      <c r="C122" s="296"/>
    </row>
    <row r="123" customFormat="false" ht="11.25" hidden="false" customHeight="false" outlineLevel="0" collapsed="false">
      <c r="C123" s="296"/>
    </row>
    <row r="124" customFormat="false" ht="11.25" hidden="false" customHeight="false" outlineLevel="0" collapsed="false">
      <c r="C124" s="296"/>
    </row>
    <row r="125" customFormat="false" ht="11.25" hidden="false" customHeight="false" outlineLevel="0" collapsed="false">
      <c r="C125" s="296"/>
    </row>
    <row r="126" customFormat="false" ht="11.25" hidden="false" customHeight="false" outlineLevel="0" collapsed="false">
      <c r="C126" s="296"/>
    </row>
    <row r="127" customFormat="false" ht="11.25" hidden="false" customHeight="false" outlineLevel="0" collapsed="false">
      <c r="C127" s="296"/>
    </row>
    <row r="128" customFormat="false" ht="11.25" hidden="false" customHeight="false" outlineLevel="0" collapsed="false">
      <c r="C128" s="296"/>
    </row>
    <row r="129" customFormat="false" ht="11.25" hidden="false" customHeight="false" outlineLevel="0" collapsed="false">
      <c r="C129" s="296"/>
    </row>
    <row r="130" customFormat="false" ht="11.25" hidden="false" customHeight="false" outlineLevel="0" collapsed="false">
      <c r="C130" s="296"/>
    </row>
    <row r="131" customFormat="false" ht="11.25" hidden="false" customHeight="false" outlineLevel="0" collapsed="false">
      <c r="C131" s="296"/>
    </row>
    <row r="132" customFormat="false" ht="11.25" hidden="false" customHeight="false" outlineLevel="0" collapsed="false">
      <c r="C132" s="296"/>
    </row>
    <row r="133" customFormat="false" ht="11.25" hidden="false" customHeight="false" outlineLevel="0" collapsed="false">
      <c r="C133" s="296"/>
    </row>
    <row r="134" customFormat="false" ht="11.25" hidden="false" customHeight="false" outlineLevel="0" collapsed="false">
      <c r="C134" s="296"/>
    </row>
    <row r="135" customFormat="false" ht="11.25" hidden="false" customHeight="false" outlineLevel="0" collapsed="false">
      <c r="C135" s="296"/>
    </row>
    <row r="136" customFormat="false" ht="11.25" hidden="false" customHeight="false" outlineLevel="0" collapsed="false">
      <c r="C136" s="296"/>
    </row>
    <row r="137" customFormat="false" ht="11.25" hidden="false" customHeight="false" outlineLevel="0" collapsed="false">
      <c r="C137" s="296"/>
    </row>
    <row r="138" customFormat="false" ht="11.25" hidden="false" customHeight="false" outlineLevel="0" collapsed="false">
      <c r="C138" s="296"/>
    </row>
    <row r="139" customFormat="false" ht="11.25" hidden="false" customHeight="false" outlineLevel="0" collapsed="false">
      <c r="C139" s="296"/>
    </row>
    <row r="140" customFormat="false" ht="11.25" hidden="false" customHeight="false" outlineLevel="0" collapsed="false">
      <c r="C140" s="296"/>
    </row>
    <row r="141" customFormat="false" ht="11.25" hidden="false" customHeight="false" outlineLevel="0" collapsed="false">
      <c r="C141" s="296"/>
    </row>
    <row r="142" customFormat="false" ht="11.25" hidden="false" customHeight="false" outlineLevel="0" collapsed="false">
      <c r="C142" s="296"/>
    </row>
    <row r="143" customFormat="false" ht="11.25" hidden="false" customHeight="false" outlineLevel="0" collapsed="false">
      <c r="C143" s="296"/>
    </row>
    <row r="144" customFormat="false" ht="11.25" hidden="false" customHeight="false" outlineLevel="0" collapsed="false">
      <c r="C144" s="296"/>
    </row>
    <row r="145" customFormat="false" ht="11.25" hidden="false" customHeight="false" outlineLevel="0" collapsed="false">
      <c r="C145" s="296"/>
    </row>
    <row r="146" customFormat="false" ht="11.25" hidden="false" customHeight="false" outlineLevel="0" collapsed="false">
      <c r="C146" s="296"/>
    </row>
    <row r="147" customFormat="false" ht="11.25" hidden="false" customHeight="false" outlineLevel="0" collapsed="false">
      <c r="C147" s="296"/>
    </row>
    <row r="148" customFormat="false" ht="11.25" hidden="false" customHeight="false" outlineLevel="0" collapsed="false">
      <c r="C148" s="296"/>
    </row>
    <row r="149" customFormat="false" ht="11.25" hidden="false" customHeight="false" outlineLevel="0" collapsed="false">
      <c r="C149" s="296"/>
    </row>
    <row r="150" customFormat="false" ht="11.25" hidden="false" customHeight="false" outlineLevel="0" collapsed="false">
      <c r="C150" s="296"/>
    </row>
    <row r="151" customFormat="false" ht="11.25" hidden="false" customHeight="false" outlineLevel="0" collapsed="false">
      <c r="C151" s="296"/>
    </row>
    <row r="152" customFormat="false" ht="11.25" hidden="false" customHeight="false" outlineLevel="0" collapsed="false">
      <c r="C152" s="296"/>
    </row>
    <row r="153" customFormat="false" ht="11.25" hidden="false" customHeight="false" outlineLevel="0" collapsed="false">
      <c r="C153" s="296"/>
    </row>
    <row r="154" customFormat="false" ht="11.25" hidden="false" customHeight="false" outlineLevel="0" collapsed="false">
      <c r="C154" s="296"/>
    </row>
    <row r="155" customFormat="false" ht="11.25" hidden="false" customHeight="false" outlineLevel="0" collapsed="false">
      <c r="C155" s="296"/>
    </row>
    <row r="156" customFormat="false" ht="11.25" hidden="false" customHeight="false" outlineLevel="0" collapsed="false">
      <c r="C156" s="296"/>
    </row>
    <row r="157" customFormat="false" ht="11.25" hidden="false" customHeight="false" outlineLevel="0" collapsed="false">
      <c r="C157" s="296"/>
    </row>
    <row r="158" customFormat="false" ht="11.25" hidden="false" customHeight="false" outlineLevel="0" collapsed="false">
      <c r="C158" s="296"/>
    </row>
    <row r="159" customFormat="false" ht="11.25" hidden="false" customHeight="false" outlineLevel="0" collapsed="false">
      <c r="C159" s="296"/>
    </row>
    <row r="160" customFormat="false" ht="11.25" hidden="false" customHeight="false" outlineLevel="0" collapsed="false">
      <c r="C160" s="296"/>
    </row>
    <row r="161" customFormat="false" ht="11.25" hidden="false" customHeight="false" outlineLevel="0" collapsed="false">
      <c r="C161" s="296"/>
    </row>
    <row r="162" customFormat="false" ht="11.25" hidden="false" customHeight="false" outlineLevel="0" collapsed="false">
      <c r="C162" s="296"/>
    </row>
    <row r="163" customFormat="false" ht="11.25" hidden="false" customHeight="false" outlineLevel="0" collapsed="false">
      <c r="C163" s="296"/>
    </row>
    <row r="164" customFormat="false" ht="11.25" hidden="false" customHeight="false" outlineLevel="0" collapsed="false">
      <c r="C164" s="296"/>
    </row>
    <row r="165" customFormat="false" ht="11.25" hidden="false" customHeight="false" outlineLevel="0" collapsed="false">
      <c r="C165" s="296"/>
    </row>
    <row r="166" customFormat="false" ht="11.25" hidden="false" customHeight="false" outlineLevel="0" collapsed="false">
      <c r="C166" s="296"/>
    </row>
    <row r="167" customFormat="false" ht="11.25" hidden="false" customHeight="false" outlineLevel="0" collapsed="false">
      <c r="C167" s="296"/>
    </row>
    <row r="168" customFormat="false" ht="11.25" hidden="false" customHeight="false" outlineLevel="0" collapsed="false">
      <c r="C168" s="296"/>
    </row>
    <row r="169" customFormat="false" ht="11.25" hidden="false" customHeight="false" outlineLevel="0" collapsed="false">
      <c r="C169" s="296"/>
    </row>
    <row r="170" customFormat="false" ht="11.25" hidden="false" customHeight="false" outlineLevel="0" collapsed="false">
      <c r="C170" s="296"/>
    </row>
    <row r="171" customFormat="false" ht="11.25" hidden="false" customHeight="false" outlineLevel="0" collapsed="false">
      <c r="C171" s="296"/>
    </row>
    <row r="172" customFormat="false" ht="11.25" hidden="false" customHeight="false" outlineLevel="0" collapsed="false">
      <c r="C172" s="296"/>
    </row>
    <row r="173" customFormat="false" ht="11.25" hidden="false" customHeight="false" outlineLevel="0" collapsed="false">
      <c r="C173" s="296"/>
    </row>
    <row r="174" customFormat="false" ht="11.25" hidden="false" customHeight="false" outlineLevel="0" collapsed="false">
      <c r="C174" s="296"/>
    </row>
    <row r="175" customFormat="false" ht="11.25" hidden="false" customHeight="false" outlineLevel="0" collapsed="false">
      <c r="C175" s="296"/>
    </row>
    <row r="176" customFormat="false" ht="11.25" hidden="false" customHeight="false" outlineLevel="0" collapsed="false">
      <c r="C176" s="296"/>
    </row>
    <row r="177" customFormat="false" ht="11.25" hidden="false" customHeight="false" outlineLevel="0" collapsed="false">
      <c r="C177" s="296"/>
    </row>
    <row r="178" customFormat="false" ht="11.25" hidden="false" customHeight="false" outlineLevel="0" collapsed="false">
      <c r="C178" s="296"/>
    </row>
    <row r="179" customFormat="false" ht="11.25" hidden="false" customHeight="false" outlineLevel="0" collapsed="false">
      <c r="C179" s="296"/>
    </row>
    <row r="180" customFormat="false" ht="11.25" hidden="false" customHeight="false" outlineLevel="0" collapsed="false">
      <c r="C180" s="296"/>
    </row>
    <row r="181" customFormat="false" ht="11.25" hidden="false" customHeight="false" outlineLevel="0" collapsed="false">
      <c r="C181" s="296"/>
    </row>
    <row r="182" customFormat="false" ht="11.25" hidden="false" customHeight="false" outlineLevel="0" collapsed="false">
      <c r="C182" s="296"/>
    </row>
    <row r="183" customFormat="false" ht="11.25" hidden="false" customHeight="false" outlineLevel="0" collapsed="false">
      <c r="C183" s="296"/>
    </row>
    <row r="184" customFormat="false" ht="11.25" hidden="false" customHeight="false" outlineLevel="0" collapsed="false">
      <c r="C184" s="296"/>
    </row>
    <row r="185" customFormat="false" ht="11.25" hidden="false" customHeight="false" outlineLevel="0" collapsed="false">
      <c r="C185" s="296"/>
    </row>
    <row r="186" customFormat="false" ht="11.25" hidden="false" customHeight="false" outlineLevel="0" collapsed="false">
      <c r="C186" s="296"/>
    </row>
    <row r="187" customFormat="false" ht="11.25" hidden="false" customHeight="false" outlineLevel="0" collapsed="false">
      <c r="C187" s="296"/>
    </row>
    <row r="188" customFormat="false" ht="11.25" hidden="false" customHeight="false" outlineLevel="0" collapsed="false">
      <c r="C188" s="296"/>
    </row>
    <row r="189" customFormat="false" ht="11.25" hidden="false" customHeight="false" outlineLevel="0" collapsed="false">
      <c r="C189" s="296"/>
    </row>
    <row r="190" customFormat="false" ht="11.25" hidden="false" customHeight="false" outlineLevel="0" collapsed="false">
      <c r="C190" s="296"/>
    </row>
    <row r="191" customFormat="false" ht="11.25" hidden="false" customHeight="false" outlineLevel="0" collapsed="false">
      <c r="C191" s="296"/>
    </row>
    <row r="192" customFormat="false" ht="11.25" hidden="false" customHeight="false" outlineLevel="0" collapsed="false">
      <c r="C192" s="296"/>
    </row>
    <row r="193" customFormat="false" ht="11.25" hidden="false" customHeight="false" outlineLevel="0" collapsed="false">
      <c r="C193" s="296"/>
    </row>
    <row r="194" customFormat="false" ht="11.25" hidden="false" customHeight="false" outlineLevel="0" collapsed="false">
      <c r="C194" s="296"/>
    </row>
    <row r="195" customFormat="false" ht="11.25" hidden="false" customHeight="false" outlineLevel="0" collapsed="false">
      <c r="C195" s="296"/>
    </row>
    <row r="196" customFormat="false" ht="11.25" hidden="false" customHeight="false" outlineLevel="0" collapsed="false">
      <c r="C196" s="296"/>
    </row>
    <row r="197" customFormat="false" ht="11.25" hidden="false" customHeight="false" outlineLevel="0" collapsed="false">
      <c r="C197" s="296"/>
    </row>
    <row r="198" customFormat="false" ht="11.25" hidden="false" customHeight="false" outlineLevel="0" collapsed="false">
      <c r="C198" s="296"/>
    </row>
    <row r="199" customFormat="false" ht="11.25" hidden="false" customHeight="false" outlineLevel="0" collapsed="false">
      <c r="C199" s="296"/>
    </row>
    <row r="200" customFormat="false" ht="11.25" hidden="false" customHeight="false" outlineLevel="0" collapsed="false">
      <c r="C200" s="296"/>
    </row>
    <row r="201" customFormat="false" ht="11.25" hidden="false" customHeight="false" outlineLevel="0" collapsed="false">
      <c r="C201" s="296"/>
    </row>
    <row r="202" customFormat="false" ht="11.25" hidden="false" customHeight="false" outlineLevel="0" collapsed="false">
      <c r="C202" s="296"/>
    </row>
    <row r="203" customFormat="false" ht="11.25" hidden="false" customHeight="false" outlineLevel="0" collapsed="false">
      <c r="C203" s="296"/>
    </row>
    <row r="204" customFormat="false" ht="11.25" hidden="false" customHeight="false" outlineLevel="0" collapsed="false">
      <c r="C204" s="296"/>
    </row>
    <row r="205" customFormat="false" ht="11.25" hidden="false" customHeight="false" outlineLevel="0" collapsed="false">
      <c r="C205" s="296"/>
    </row>
    <row r="206" customFormat="false" ht="11.25" hidden="false" customHeight="false" outlineLevel="0" collapsed="false">
      <c r="C206" s="296"/>
    </row>
    <row r="207" customFormat="false" ht="11.25" hidden="false" customHeight="false" outlineLevel="0" collapsed="false">
      <c r="C207" s="296"/>
    </row>
    <row r="208" customFormat="false" ht="11.25" hidden="false" customHeight="false" outlineLevel="0" collapsed="false">
      <c r="C208" s="296"/>
    </row>
    <row r="209" customFormat="false" ht="11.25" hidden="false" customHeight="false" outlineLevel="0" collapsed="false">
      <c r="C209" s="296"/>
    </row>
    <row r="210" customFormat="false" ht="11.25" hidden="false" customHeight="false" outlineLevel="0" collapsed="false">
      <c r="C210" s="296"/>
    </row>
    <row r="211" customFormat="false" ht="11.25" hidden="false" customHeight="false" outlineLevel="0" collapsed="false">
      <c r="C211" s="296"/>
    </row>
    <row r="212" customFormat="false" ht="11.25" hidden="false" customHeight="false" outlineLevel="0" collapsed="false">
      <c r="C212" s="296"/>
    </row>
    <row r="213" customFormat="false" ht="11.25" hidden="false" customHeight="false" outlineLevel="0" collapsed="false">
      <c r="C213" s="296"/>
    </row>
    <row r="214" customFormat="false" ht="11.25" hidden="false" customHeight="false" outlineLevel="0" collapsed="false">
      <c r="C214" s="296"/>
    </row>
    <row r="215" customFormat="false" ht="11.25" hidden="false" customHeight="false" outlineLevel="0" collapsed="false">
      <c r="C215" s="296"/>
    </row>
    <row r="216" customFormat="false" ht="11.25" hidden="false" customHeight="false" outlineLevel="0" collapsed="false">
      <c r="C216" s="296"/>
    </row>
    <row r="217" customFormat="false" ht="11.25" hidden="false" customHeight="false" outlineLevel="0" collapsed="false">
      <c r="C217" s="296"/>
    </row>
    <row r="218" customFormat="false" ht="11.25" hidden="false" customHeight="false" outlineLevel="0" collapsed="false">
      <c r="C218" s="296"/>
    </row>
    <row r="219" customFormat="false" ht="11.25" hidden="false" customHeight="false" outlineLevel="0" collapsed="false">
      <c r="C219" s="296"/>
    </row>
    <row r="220" customFormat="false" ht="11.25" hidden="false" customHeight="false" outlineLevel="0" collapsed="false">
      <c r="C220" s="296"/>
    </row>
    <row r="221" customFormat="false" ht="11.25" hidden="false" customHeight="false" outlineLevel="0" collapsed="false">
      <c r="C221" s="296"/>
    </row>
    <row r="222" customFormat="false" ht="11.25" hidden="false" customHeight="false" outlineLevel="0" collapsed="false">
      <c r="C222" s="296"/>
    </row>
    <row r="223" customFormat="false" ht="11.25" hidden="false" customHeight="false" outlineLevel="0" collapsed="false">
      <c r="C223" s="296"/>
    </row>
    <row r="224" customFormat="false" ht="11.25" hidden="false" customHeight="false" outlineLevel="0" collapsed="false">
      <c r="C224" s="296"/>
    </row>
    <row r="225" customFormat="false" ht="11.25" hidden="false" customHeight="false" outlineLevel="0" collapsed="false">
      <c r="C225" s="296"/>
    </row>
    <row r="226" customFormat="false" ht="11.25" hidden="false" customHeight="false" outlineLevel="0" collapsed="false">
      <c r="C226" s="296"/>
    </row>
    <row r="227" customFormat="false" ht="11.25" hidden="false" customHeight="false" outlineLevel="0" collapsed="false">
      <c r="C227" s="296"/>
    </row>
    <row r="228" customFormat="false" ht="11.25" hidden="false" customHeight="false" outlineLevel="0" collapsed="false">
      <c r="C228" s="296"/>
    </row>
    <row r="229" customFormat="false" ht="11.25" hidden="false" customHeight="false" outlineLevel="0" collapsed="false">
      <c r="C229" s="296"/>
    </row>
    <row r="230" customFormat="false" ht="11.25" hidden="false" customHeight="false" outlineLevel="0" collapsed="false">
      <c r="C230" s="296"/>
    </row>
    <row r="231" customFormat="false" ht="11.25" hidden="false" customHeight="false" outlineLevel="0" collapsed="false">
      <c r="C231" s="296"/>
    </row>
    <row r="232" customFormat="false" ht="11.25" hidden="false" customHeight="false" outlineLevel="0" collapsed="false">
      <c r="C232" s="296"/>
    </row>
    <row r="233" customFormat="false" ht="11.25" hidden="false" customHeight="false" outlineLevel="0" collapsed="false">
      <c r="C233" s="296"/>
    </row>
    <row r="234" customFormat="false" ht="11.25" hidden="false" customHeight="false" outlineLevel="0" collapsed="false">
      <c r="C234" s="296"/>
    </row>
    <row r="235" customFormat="false" ht="11.25" hidden="false" customHeight="false" outlineLevel="0" collapsed="false">
      <c r="C235" s="296"/>
    </row>
    <row r="236" customFormat="false" ht="11.25" hidden="false" customHeight="false" outlineLevel="0" collapsed="false">
      <c r="C236" s="296"/>
    </row>
    <row r="237" customFormat="false" ht="11.25" hidden="false" customHeight="false" outlineLevel="0" collapsed="false">
      <c r="C237" s="296"/>
    </row>
    <row r="238" customFormat="false" ht="11.25" hidden="false" customHeight="false" outlineLevel="0" collapsed="false">
      <c r="C238" s="296"/>
    </row>
    <row r="239" customFormat="false" ht="11.25" hidden="false" customHeight="false" outlineLevel="0" collapsed="false">
      <c r="C239" s="296"/>
    </row>
    <row r="240" customFormat="false" ht="11.25" hidden="false" customHeight="false" outlineLevel="0" collapsed="false">
      <c r="C240" s="296"/>
    </row>
    <row r="241" customFormat="false" ht="11.25" hidden="false" customHeight="false" outlineLevel="0" collapsed="false">
      <c r="C241" s="296"/>
    </row>
    <row r="242" customFormat="false" ht="11.25" hidden="false" customHeight="false" outlineLevel="0" collapsed="false">
      <c r="C242" s="296"/>
    </row>
    <row r="243" customFormat="false" ht="11.25" hidden="false" customHeight="false" outlineLevel="0" collapsed="false">
      <c r="C243" s="296"/>
    </row>
    <row r="244" customFormat="false" ht="11.25" hidden="false" customHeight="false" outlineLevel="0" collapsed="false">
      <c r="C244" s="296"/>
    </row>
    <row r="245" customFormat="false" ht="11.25" hidden="false" customHeight="false" outlineLevel="0" collapsed="false">
      <c r="C245" s="296"/>
    </row>
    <row r="246" customFormat="false" ht="11.25" hidden="false" customHeight="false" outlineLevel="0" collapsed="false">
      <c r="C246" s="296"/>
    </row>
    <row r="247" customFormat="false" ht="11.25" hidden="false" customHeight="false" outlineLevel="0" collapsed="false">
      <c r="C247" s="296"/>
    </row>
    <row r="248" customFormat="false" ht="11.25" hidden="false" customHeight="false" outlineLevel="0" collapsed="false">
      <c r="C248" s="296"/>
    </row>
    <row r="249" customFormat="false" ht="11.25" hidden="false" customHeight="false" outlineLevel="0" collapsed="false">
      <c r="C249" s="296"/>
    </row>
    <row r="250" customFormat="false" ht="11.25" hidden="false" customHeight="false" outlineLevel="0" collapsed="false">
      <c r="C250" s="296"/>
    </row>
    <row r="251" customFormat="false" ht="11.25" hidden="false" customHeight="false" outlineLevel="0" collapsed="false">
      <c r="C251" s="296"/>
    </row>
    <row r="252" customFormat="false" ht="11.25" hidden="false" customHeight="false" outlineLevel="0" collapsed="false">
      <c r="C252" s="296"/>
    </row>
    <row r="253" customFormat="false" ht="11.25" hidden="false" customHeight="false" outlineLevel="0" collapsed="false">
      <c r="C253" s="296"/>
    </row>
    <row r="254" customFormat="false" ht="11.25" hidden="false" customHeight="false" outlineLevel="0" collapsed="false">
      <c r="C254" s="296"/>
    </row>
    <row r="255" customFormat="false" ht="11.25" hidden="false" customHeight="false" outlineLevel="0" collapsed="false">
      <c r="C255" s="296"/>
    </row>
    <row r="256" customFormat="false" ht="11.25" hidden="false" customHeight="false" outlineLevel="0" collapsed="false">
      <c r="C256" s="296"/>
    </row>
    <row r="257" customFormat="false" ht="11.25" hidden="false" customHeight="false" outlineLevel="0" collapsed="false">
      <c r="C257" s="296"/>
    </row>
    <row r="258" customFormat="false" ht="11.25" hidden="false" customHeight="false" outlineLevel="0" collapsed="false">
      <c r="C258" s="296"/>
    </row>
    <row r="259" customFormat="false" ht="11.25" hidden="false" customHeight="false" outlineLevel="0" collapsed="false">
      <c r="C259" s="296"/>
    </row>
    <row r="260" customFormat="false" ht="11.25" hidden="false" customHeight="false" outlineLevel="0" collapsed="false">
      <c r="C260" s="296"/>
    </row>
    <row r="261" customFormat="false" ht="11.25" hidden="false" customHeight="false" outlineLevel="0" collapsed="false">
      <c r="C261" s="296"/>
    </row>
    <row r="262" customFormat="false" ht="11.25" hidden="false" customHeight="false" outlineLevel="0" collapsed="false">
      <c r="C262" s="296"/>
    </row>
    <row r="263" customFormat="false" ht="11.25" hidden="false" customHeight="false" outlineLevel="0" collapsed="false">
      <c r="C263" s="296"/>
    </row>
    <row r="264" customFormat="false" ht="11.25" hidden="false" customHeight="false" outlineLevel="0" collapsed="false">
      <c r="C264" s="296"/>
    </row>
    <row r="265" customFormat="false" ht="11.25" hidden="false" customHeight="false" outlineLevel="0" collapsed="false">
      <c r="C265" s="296"/>
    </row>
    <row r="266" customFormat="false" ht="11.25" hidden="false" customHeight="false" outlineLevel="0" collapsed="false">
      <c r="C266" s="296"/>
    </row>
    <row r="267" customFormat="false" ht="11.25" hidden="false" customHeight="false" outlineLevel="0" collapsed="false">
      <c r="C267" s="296"/>
    </row>
    <row r="268" customFormat="false" ht="11.25" hidden="false" customHeight="false" outlineLevel="0" collapsed="false">
      <c r="C268" s="296"/>
    </row>
    <row r="269" customFormat="false" ht="11.25" hidden="false" customHeight="false" outlineLevel="0" collapsed="false">
      <c r="C269" s="296"/>
    </row>
    <row r="270" customFormat="false" ht="11.25" hidden="false" customHeight="false" outlineLevel="0" collapsed="false">
      <c r="C270" s="296"/>
    </row>
    <row r="271" customFormat="false" ht="11.25" hidden="false" customHeight="false" outlineLevel="0" collapsed="false">
      <c r="C271" s="296"/>
    </row>
    <row r="272" customFormat="false" ht="11.25" hidden="false" customHeight="false" outlineLevel="0" collapsed="false">
      <c r="C272" s="296"/>
    </row>
    <row r="273" customFormat="false" ht="11.25" hidden="false" customHeight="false" outlineLevel="0" collapsed="false">
      <c r="C273" s="296"/>
    </row>
    <row r="274" customFormat="false" ht="11.25" hidden="false" customHeight="false" outlineLevel="0" collapsed="false">
      <c r="C274" s="296"/>
    </row>
    <row r="275" customFormat="false" ht="11.25" hidden="false" customHeight="false" outlineLevel="0" collapsed="false">
      <c r="C275" s="296"/>
    </row>
    <row r="276" customFormat="false" ht="11.25" hidden="false" customHeight="false" outlineLevel="0" collapsed="false">
      <c r="C276" s="296"/>
    </row>
    <row r="277" customFormat="false" ht="11.25" hidden="false" customHeight="false" outlineLevel="0" collapsed="false">
      <c r="C277" s="296"/>
    </row>
    <row r="278" customFormat="false" ht="11.25" hidden="false" customHeight="false" outlineLevel="0" collapsed="false">
      <c r="C278" s="296"/>
    </row>
    <row r="279" customFormat="false" ht="11.25" hidden="false" customHeight="false" outlineLevel="0" collapsed="false">
      <c r="C279" s="296"/>
    </row>
    <row r="280" customFormat="false" ht="11.25" hidden="false" customHeight="false" outlineLevel="0" collapsed="false">
      <c r="C280" s="296"/>
    </row>
    <row r="281" customFormat="false" ht="11.25" hidden="false" customHeight="false" outlineLevel="0" collapsed="false">
      <c r="C281" s="296"/>
    </row>
    <row r="282" customFormat="false" ht="11.25" hidden="false" customHeight="false" outlineLevel="0" collapsed="false">
      <c r="C282" s="296"/>
    </row>
    <row r="283" customFormat="false" ht="11.25" hidden="false" customHeight="false" outlineLevel="0" collapsed="false">
      <c r="C283" s="296"/>
    </row>
    <row r="284" customFormat="false" ht="11.25" hidden="false" customHeight="false" outlineLevel="0" collapsed="false">
      <c r="C284" s="296"/>
    </row>
    <row r="285" customFormat="false" ht="11.25" hidden="false" customHeight="false" outlineLevel="0" collapsed="false">
      <c r="C285" s="296"/>
    </row>
    <row r="286" customFormat="false" ht="11.25" hidden="false" customHeight="false" outlineLevel="0" collapsed="false">
      <c r="C286" s="296"/>
    </row>
    <row r="287" customFormat="false" ht="11.25" hidden="false" customHeight="false" outlineLevel="0" collapsed="false">
      <c r="C287" s="296"/>
    </row>
    <row r="288" customFormat="false" ht="11.25" hidden="false" customHeight="false" outlineLevel="0" collapsed="false">
      <c r="C288" s="296"/>
    </row>
    <row r="289" customFormat="false" ht="11.25" hidden="false" customHeight="false" outlineLevel="0" collapsed="false">
      <c r="C289" s="296"/>
    </row>
    <row r="290" customFormat="false" ht="11.25" hidden="false" customHeight="false" outlineLevel="0" collapsed="false">
      <c r="C290" s="296"/>
    </row>
    <row r="291" customFormat="false" ht="11.25" hidden="false" customHeight="false" outlineLevel="0" collapsed="false">
      <c r="C291" s="296"/>
    </row>
    <row r="292" customFormat="false" ht="11.25" hidden="false" customHeight="false" outlineLevel="0" collapsed="false">
      <c r="C292" s="296"/>
    </row>
    <row r="293" customFormat="false" ht="11.25" hidden="false" customHeight="false" outlineLevel="0" collapsed="false">
      <c r="C293" s="296"/>
    </row>
    <row r="294" customFormat="false" ht="11.25" hidden="false" customHeight="false" outlineLevel="0" collapsed="false">
      <c r="C294" s="296"/>
    </row>
    <row r="295" customFormat="false" ht="11.25" hidden="false" customHeight="false" outlineLevel="0" collapsed="false">
      <c r="C295" s="296"/>
    </row>
    <row r="296" customFormat="false" ht="11.25" hidden="false" customHeight="false" outlineLevel="0" collapsed="false">
      <c r="C296" s="296"/>
    </row>
    <row r="297" customFormat="false" ht="11.25" hidden="false" customHeight="false" outlineLevel="0" collapsed="false">
      <c r="C297" s="296"/>
    </row>
    <row r="298" customFormat="false" ht="11.25" hidden="false" customHeight="false" outlineLevel="0" collapsed="false">
      <c r="C298" s="296"/>
    </row>
    <row r="299" customFormat="false" ht="11.25" hidden="false" customHeight="false" outlineLevel="0" collapsed="false">
      <c r="C299" s="296"/>
    </row>
    <row r="300" customFormat="false" ht="11.25" hidden="false" customHeight="false" outlineLevel="0" collapsed="false">
      <c r="C300" s="296"/>
    </row>
    <row r="301" customFormat="false" ht="11.25" hidden="false" customHeight="false" outlineLevel="0" collapsed="false">
      <c r="C301" s="296"/>
    </row>
    <row r="302" customFormat="false" ht="11.25" hidden="false" customHeight="false" outlineLevel="0" collapsed="false">
      <c r="C302" s="296"/>
    </row>
    <row r="303" customFormat="false" ht="11.25" hidden="false" customHeight="false" outlineLevel="0" collapsed="false">
      <c r="C303" s="296"/>
    </row>
    <row r="304" customFormat="false" ht="11.25" hidden="false" customHeight="false" outlineLevel="0" collapsed="false">
      <c r="C304" s="296"/>
    </row>
    <row r="305" customFormat="false" ht="11.25" hidden="false" customHeight="false" outlineLevel="0" collapsed="false">
      <c r="C305" s="296"/>
    </row>
    <row r="306" customFormat="false" ht="11.25" hidden="false" customHeight="false" outlineLevel="0" collapsed="false">
      <c r="C306" s="296"/>
    </row>
    <row r="307" customFormat="false" ht="11.25" hidden="false" customHeight="false" outlineLevel="0" collapsed="false">
      <c r="C307" s="296"/>
    </row>
    <row r="308" customFormat="false" ht="11.25" hidden="false" customHeight="false" outlineLevel="0" collapsed="false">
      <c r="C308" s="296"/>
    </row>
    <row r="309" customFormat="false" ht="11.25" hidden="false" customHeight="false" outlineLevel="0" collapsed="false">
      <c r="C309" s="296"/>
    </row>
    <row r="310" customFormat="false" ht="11.25" hidden="false" customHeight="false" outlineLevel="0" collapsed="false">
      <c r="C310" s="296"/>
    </row>
    <row r="311" customFormat="false" ht="11.25" hidden="false" customHeight="false" outlineLevel="0" collapsed="false">
      <c r="C311" s="296"/>
    </row>
    <row r="312" customFormat="false" ht="11.25" hidden="false" customHeight="false" outlineLevel="0" collapsed="false">
      <c r="C312" s="296"/>
    </row>
    <row r="313" customFormat="false" ht="11.25" hidden="false" customHeight="false" outlineLevel="0" collapsed="false">
      <c r="C313" s="296"/>
    </row>
    <row r="314" customFormat="false" ht="11.25" hidden="false" customHeight="false" outlineLevel="0" collapsed="false">
      <c r="C314" s="296"/>
    </row>
    <row r="315" customFormat="false" ht="11.25" hidden="false" customHeight="false" outlineLevel="0" collapsed="false">
      <c r="C315" s="296"/>
    </row>
    <row r="316" customFormat="false" ht="11.25" hidden="false" customHeight="false" outlineLevel="0" collapsed="false">
      <c r="C316" s="296"/>
    </row>
    <row r="317" customFormat="false" ht="11.25" hidden="false" customHeight="false" outlineLevel="0" collapsed="false">
      <c r="C317" s="296"/>
    </row>
    <row r="318" customFormat="false" ht="11.25" hidden="false" customHeight="false" outlineLevel="0" collapsed="false">
      <c r="C318" s="296"/>
    </row>
    <row r="319" customFormat="false" ht="11.25" hidden="false" customHeight="false" outlineLevel="0" collapsed="false">
      <c r="C319" s="296"/>
    </row>
    <row r="320" customFormat="false" ht="11.25" hidden="false" customHeight="false" outlineLevel="0" collapsed="false">
      <c r="C320" s="296"/>
    </row>
    <row r="321" customFormat="false" ht="11.25" hidden="false" customHeight="false" outlineLevel="0" collapsed="false">
      <c r="C321" s="296"/>
    </row>
    <row r="322" customFormat="false" ht="11.25" hidden="false" customHeight="false" outlineLevel="0" collapsed="false">
      <c r="C322" s="296"/>
    </row>
    <row r="323" customFormat="false" ht="11.25" hidden="false" customHeight="false" outlineLevel="0" collapsed="false">
      <c r="C323" s="296"/>
    </row>
    <row r="324" customFormat="false" ht="11.25" hidden="false" customHeight="false" outlineLevel="0" collapsed="false">
      <c r="C324" s="296"/>
    </row>
    <row r="325" customFormat="false" ht="11.25" hidden="false" customHeight="false" outlineLevel="0" collapsed="false">
      <c r="C325" s="296"/>
    </row>
    <row r="326" customFormat="false" ht="11.25" hidden="false" customHeight="false" outlineLevel="0" collapsed="false">
      <c r="C326" s="296"/>
    </row>
    <row r="327" customFormat="false" ht="11.25" hidden="false" customHeight="false" outlineLevel="0" collapsed="false">
      <c r="C327" s="296"/>
    </row>
    <row r="328" customFormat="false" ht="11.25" hidden="false" customHeight="false" outlineLevel="0" collapsed="false">
      <c r="C328" s="296"/>
    </row>
    <row r="329" customFormat="false" ht="11.25" hidden="false" customHeight="false" outlineLevel="0" collapsed="false">
      <c r="C329" s="296"/>
    </row>
    <row r="330" customFormat="false" ht="11.25" hidden="false" customHeight="false" outlineLevel="0" collapsed="false">
      <c r="C330" s="296"/>
    </row>
    <row r="331" customFormat="false" ht="11.25" hidden="false" customHeight="false" outlineLevel="0" collapsed="false">
      <c r="C331" s="296"/>
    </row>
  </sheetData>
  <mergeCells count="6">
    <mergeCell ref="H3:I3"/>
    <mergeCell ref="K3:N3"/>
    <mergeCell ref="S3:V3"/>
    <mergeCell ref="BU3:BV3"/>
    <mergeCell ref="BX3:CA3"/>
    <mergeCell ref="CB3:CD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J447"/>
  <sheetViews>
    <sheetView showFormulas="false" showGridLines="true" showRowColHeaders="true" showZeros="true" rightToLeft="false" tabSelected="true" showOutlineSymbols="true" defaultGridColor="true" view="normal" topLeftCell="AM1" colorId="64" zoomScale="100" zoomScaleNormal="100" zoomScalePageLayoutView="100" workbookViewId="0">
      <selection pane="topLeft" activeCell="AR19" activeCellId="0" sqref="AR1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" min="1" style="260" width="9.14"/>
    <col collapsed="false" customWidth="true" hidden="false" outlineLevel="0" max="3" min="3" style="260" width="10.13"/>
    <col collapsed="false" customWidth="true" hidden="false" outlineLevel="0" max="4" min="4" style="260" width="10.28"/>
    <col collapsed="false" customWidth="false" hidden="false" outlineLevel="0" max="10" min="5" style="260" width="9.14"/>
    <col collapsed="false" customWidth="true" hidden="false" outlineLevel="0" max="11" min="11" style="260" width="9.56"/>
    <col collapsed="false" customWidth="false" hidden="false" outlineLevel="0" max="12" min="12" style="260" width="9.14"/>
    <col collapsed="false" customWidth="true" hidden="false" outlineLevel="0" max="13" min="13" style="260" width="10.41"/>
    <col collapsed="false" customWidth="false" hidden="false" outlineLevel="0" max="21" min="14" style="260" width="9.14"/>
    <col collapsed="false" customWidth="true" hidden="false" outlineLevel="0" max="22" min="22" style="277" width="7.99"/>
    <col collapsed="false" customWidth="true" hidden="false" outlineLevel="0" max="23" min="23" style="277" width="3.28"/>
    <col collapsed="false" customWidth="true" hidden="false" outlineLevel="0" max="24" min="24" style="277" width="3.7"/>
    <col collapsed="false" customWidth="true" hidden="false" outlineLevel="0" max="25" min="25" style="277" width="3.14"/>
    <col collapsed="false" customWidth="false" hidden="false" outlineLevel="0" max="27" min="26" style="260" width="9.14"/>
    <col collapsed="false" customWidth="false" hidden="false" outlineLevel="0" max="30" min="28" style="277" width="9.14"/>
    <col collapsed="false" customWidth="true" hidden="false" outlineLevel="0" max="31" min="31" style="277" width="10.71"/>
    <col collapsed="false" customWidth="false" hidden="false" outlineLevel="0" max="33" min="32" style="260" width="9.14"/>
    <col collapsed="false" customWidth="true" hidden="false" outlineLevel="0" max="34" min="34" style="260" width="6.41"/>
    <col collapsed="false" customWidth="false" hidden="false" outlineLevel="0" max="38" min="35" style="260" width="9.14"/>
    <col collapsed="false" customWidth="true" hidden="false" outlineLevel="0" max="39" min="39" style="260" width="10.13"/>
    <col collapsed="false" customWidth="true" hidden="false" outlineLevel="0" max="40" min="40" style="260" width="10.28"/>
    <col collapsed="false" customWidth="false" hidden="false" outlineLevel="0" max="257" min="41" style="260" width="9.14"/>
  </cols>
  <sheetData>
    <row r="1" customFormat="false" ht="11.25" hidden="false" customHeight="false" outlineLevel="0" collapsed="false">
      <c r="AA1" s="263"/>
      <c r="AB1" s="297"/>
      <c r="AC1" s="297"/>
      <c r="AD1" s="297"/>
      <c r="AE1" s="297"/>
      <c r="AF1" s="263"/>
      <c r="AG1" s="263"/>
      <c r="AH1" s="263"/>
      <c r="AI1" s="263"/>
      <c r="AJ1" s="263"/>
    </row>
    <row r="2" customFormat="false" ht="12" hidden="false" customHeight="false" outlineLevel="0" collapsed="false">
      <c r="AA2" s="263"/>
      <c r="AB2" s="297"/>
      <c r="AC2" s="297"/>
      <c r="AD2" s="297"/>
      <c r="AE2" s="297"/>
      <c r="AF2" s="263"/>
      <c r="AG2" s="263"/>
      <c r="AH2" s="263"/>
      <c r="AI2" s="263"/>
      <c r="AJ2" s="263"/>
    </row>
    <row r="3" customFormat="false" ht="12" hidden="false" customHeight="false" outlineLevel="0" collapsed="false">
      <c r="AA3" s="263"/>
      <c r="AB3" s="298"/>
      <c r="AC3" s="297"/>
      <c r="AD3" s="297"/>
      <c r="AE3" s="299"/>
      <c r="AF3" s="300" t="s">
        <v>127</v>
      </c>
      <c r="AG3" s="300"/>
      <c r="AH3" s="301"/>
      <c r="AI3" s="300" t="s">
        <v>128</v>
      </c>
      <c r="AJ3" s="300"/>
    </row>
    <row r="4" customFormat="false" ht="12" hidden="false" customHeight="true" outlineLevel="0" collapsed="false">
      <c r="C4" s="273" t="s">
        <v>129</v>
      </c>
      <c r="D4" s="273"/>
      <c r="E4" s="274" t="s">
        <v>37</v>
      </c>
      <c r="F4" s="274"/>
      <c r="G4" s="274"/>
      <c r="H4" s="302" t="s">
        <v>9</v>
      </c>
      <c r="I4" s="302" t="s">
        <v>98</v>
      </c>
      <c r="J4" s="303" t="s">
        <v>99</v>
      </c>
      <c r="M4" s="303" t="s">
        <v>26</v>
      </c>
      <c r="N4" s="302" t="s">
        <v>104</v>
      </c>
      <c r="O4" s="274" t="s">
        <v>105</v>
      </c>
      <c r="P4" s="274"/>
      <c r="Q4" s="274"/>
      <c r="R4" s="274"/>
      <c r="U4" s="304"/>
      <c r="V4" s="305" t="s">
        <v>130</v>
      </c>
      <c r="W4" s="305" t="s">
        <v>131</v>
      </c>
      <c r="X4" s="305" t="s">
        <v>132</v>
      </c>
      <c r="Y4" s="306" t="s">
        <v>133</v>
      </c>
      <c r="AA4" s="307"/>
      <c r="AB4" s="57" t="s">
        <v>134</v>
      </c>
      <c r="AC4" s="57" t="s">
        <v>131</v>
      </c>
      <c r="AD4" s="57" t="s">
        <v>132</v>
      </c>
      <c r="AE4" s="55" t="s">
        <v>135</v>
      </c>
      <c r="AF4" s="308" t="s">
        <v>25</v>
      </c>
      <c r="AG4" s="309" t="s">
        <v>8</v>
      </c>
      <c r="AH4" s="310" t="s">
        <v>136</v>
      </c>
      <c r="AI4" s="308" t="s">
        <v>25</v>
      </c>
      <c r="AJ4" s="309" t="s">
        <v>8</v>
      </c>
      <c r="AM4" s="273" t="s">
        <v>129</v>
      </c>
      <c r="AN4" s="273"/>
      <c r="AO4" s="274" t="s">
        <v>37</v>
      </c>
      <c r="AP4" s="274"/>
      <c r="AQ4" s="274"/>
      <c r="AR4" s="302" t="s">
        <v>9</v>
      </c>
      <c r="AS4" s="302" t="s">
        <v>98</v>
      </c>
      <c r="AT4" s="303" t="s">
        <v>99</v>
      </c>
      <c r="AW4" s="303" t="s">
        <v>26</v>
      </c>
      <c r="AX4" s="302" t="s">
        <v>104</v>
      </c>
      <c r="AY4" s="274" t="s">
        <v>105</v>
      </c>
      <c r="AZ4" s="274"/>
      <c r="BA4" s="274"/>
      <c r="BB4" s="274"/>
      <c r="BD4" s="273" t="s">
        <v>28</v>
      </c>
      <c r="BE4" s="273" t="s">
        <v>37</v>
      </c>
      <c r="BF4" s="303" t="s">
        <v>42</v>
      </c>
    </row>
    <row r="5" customFormat="false" ht="11.25" hidden="false" customHeight="true" outlineLevel="0" collapsed="false">
      <c r="B5" s="311"/>
      <c r="C5" s="312" t="s">
        <v>137</v>
      </c>
      <c r="D5" s="312" t="s">
        <v>138</v>
      </c>
      <c r="E5" s="312" t="s">
        <v>16</v>
      </c>
      <c r="F5" s="312" t="s">
        <v>106</v>
      </c>
      <c r="G5" s="312" t="s">
        <v>20</v>
      </c>
      <c r="H5" s="302"/>
      <c r="I5" s="302"/>
      <c r="J5" s="303"/>
      <c r="K5" s="277" t="s">
        <v>100</v>
      </c>
      <c r="L5" s="277" t="s">
        <v>101</v>
      </c>
      <c r="M5" s="303"/>
      <c r="N5" s="302"/>
      <c r="O5" s="312" t="s">
        <v>89</v>
      </c>
      <c r="P5" s="312" t="s">
        <v>90</v>
      </c>
      <c r="Q5" s="312" t="s">
        <v>91</v>
      </c>
      <c r="R5" s="312" t="s">
        <v>92</v>
      </c>
      <c r="U5" s="313" t="n">
        <v>36557</v>
      </c>
      <c r="V5" s="314" t="n">
        <v>21</v>
      </c>
      <c r="W5" s="314" t="n">
        <v>4</v>
      </c>
      <c r="X5" s="314" t="n">
        <v>4</v>
      </c>
      <c r="Y5" s="315" t="n">
        <v>0</v>
      </c>
      <c r="AA5" s="316" t="n">
        <f aca="false">datetoday</f>
        <v>45926</v>
      </c>
      <c r="AB5" s="317" t="n">
        <f aca="false">VLOOKUP(AA5,daytable,2)</f>
        <v>20</v>
      </c>
      <c r="AC5" s="317" t="n">
        <f aca="false">VLOOKUP(AA5,daytable,3)</f>
        <v>4</v>
      </c>
      <c r="AD5" s="317" t="n">
        <f aca="false">VLOOKUP(AA5,daytable,4)</f>
        <v>6</v>
      </c>
      <c r="AE5" s="318" t="n">
        <f aca="false">SUM(AB5:AD5)</f>
        <v>30</v>
      </c>
      <c r="AF5" s="319" t="n">
        <f aca="false">IF(peak_base=1,VLOOKUP(AA5,PriceTable,3),(VLOOKUP(AA5,PriceTable,3)*16*AB5+VLOOKUP(AA5,PriceTable,7)*8*AB5+VLOOKUP(AA5,PriceTable,12)*AC5*24+VLOOKUP(AA5,PriceTable,16)*AD5*24)/SUM(AB5:AD5)/24)+IF(BasisNumber=1,0,VLOOKUP(AA5,'Power Curves'!$BO$9:$BP$316,2))</f>
        <v>42.2521438598633</v>
      </c>
      <c r="AG5" s="320" t="n">
        <f aca="false">IF(peak_base=1,VLOOKUP(AA5,VolTable,15),SQRT((VLOOKUP(AA5,VolTable,15)^2*AB5*16+VLOOKUP(AA5,VolTable,19)^2*((AC5+AD5)*24+8*AB5))/(AB5+AC5+AD5)/24))</f>
        <v>0.08</v>
      </c>
      <c r="AH5" s="321" t="n">
        <f aca="false">VLOOKUP(AA5,'Power Curves'!$A$4:$B$261,2)</f>
        <v>0.066103108428769</v>
      </c>
      <c r="AI5" s="322" t="n">
        <f aca="false">IF(peak_base_m=1,VLOOKUP(AA5,PriceTable,3),(VLOOKUP(AA5,PriceTable,3)*16*AB5+VLOOKUP(AA5,PriceTable,7)*8*AB5+VLOOKUP(AA5,PriceTable,12)*AC5*24+VLOOKUP(AA5,PriceTable,16)*AD5*24)/SUM(AB5:AD5)/24)+IF(BasisNumber_m=1,0,VLOOKUP(AA5,'Power Curves'!$BO$9:$BP$316,2))</f>
        <v>42.2521438598633</v>
      </c>
      <c r="AJ5" s="323" t="n">
        <f aca="false">IF(peak_base_m=1,VLOOKUP(AA5,VolTable,15),SQRT((VLOOKUP(AA5,VolTable,15)^2*AB5*16+VLOOKUP(AA5,VolTable,19)^2*((AC5+AD5)*24+8*AB5))/(AB5+AC5+AD5)/24))</f>
        <v>0.08</v>
      </c>
      <c r="AM5" s="312" t="s">
        <v>137</v>
      </c>
      <c r="AN5" s="312" t="s">
        <v>138</v>
      </c>
      <c r="AO5" s="312" t="s">
        <v>16</v>
      </c>
      <c r="AP5" s="312" t="s">
        <v>106</v>
      </c>
      <c r="AQ5" s="312" t="s">
        <v>20</v>
      </c>
      <c r="AR5" s="302"/>
      <c r="AS5" s="302"/>
      <c r="AT5" s="303"/>
      <c r="AU5" s="277" t="s">
        <v>100</v>
      </c>
      <c r="AV5" s="277" t="s">
        <v>101</v>
      </c>
      <c r="AW5" s="303"/>
      <c r="AX5" s="302"/>
      <c r="AY5" s="312" t="s">
        <v>89</v>
      </c>
      <c r="AZ5" s="312" t="s">
        <v>90</v>
      </c>
      <c r="BA5" s="312" t="s">
        <v>91</v>
      </c>
      <c r="BB5" s="312" t="s">
        <v>92</v>
      </c>
      <c r="BD5" s="273"/>
      <c r="BE5" s="273"/>
      <c r="BF5" s="324" t="s">
        <v>26</v>
      </c>
      <c r="BG5" s="312" t="s">
        <v>89</v>
      </c>
      <c r="BH5" s="312" t="s">
        <v>90</v>
      </c>
      <c r="BI5" s="312" t="s">
        <v>91</v>
      </c>
      <c r="BJ5" s="312" t="s">
        <v>92</v>
      </c>
    </row>
    <row r="6" customFormat="false" ht="11.25" hidden="false" customHeight="true" outlineLevel="0" collapsed="false">
      <c r="C6" s="325" t="n">
        <f aca="false">Daily!B46</f>
        <v>1</v>
      </c>
      <c r="D6" s="325" t="n">
        <f aca="false">Daily!C46</f>
        <v>0</v>
      </c>
      <c r="E6" s="326" t="n">
        <f aca="true">OFFSET(Daily!$BJ$11,Daily!BO12,0)</f>
        <v>45931</v>
      </c>
      <c r="F6" s="326" t="n">
        <f aca="true">OFFSET(Daily!$BK$11,Daily!BP12,0)</f>
        <v>45961</v>
      </c>
      <c r="G6" s="327" t="n">
        <f aca="true">OFFSET(Daily!$BU$11,Daily!BR12,1)</f>
        <v>1</v>
      </c>
      <c r="H6" s="326" t="n">
        <f aca="true">OFFSET(Daily!$BK$11,Daily!BQ12,0)</f>
        <v>45930</v>
      </c>
      <c r="I6" s="325" t="n">
        <f aca="false">Daily!H46</f>
        <v>50</v>
      </c>
      <c r="J6" s="325" t="n">
        <f aca="false">Daily!I46</f>
        <v>40</v>
      </c>
      <c r="K6" s="325" t="e">
        <f aca="false">pricepickup(VLOOKUP(E6,InputTable,2),datetoday,E6,F6,CindailyPrices,peak_base)</f>
        <v>#VALUE!</v>
      </c>
      <c r="L6" s="328" t="e">
        <f aca="true">IF(Daily!BS12=FALSE(),VLOOKUP(E6,Daily!$K$5:$L$28,2)+skewcalc(D6,K6,J6,OFFSET(Override!$AK$4,Daily!BO12+(1-D6)*Override!$AL$2-1,0,1,3)),Daily!M46)</f>
        <v>#VALUE!</v>
      </c>
      <c r="M6" s="325" t="n">
        <f aca="true">IF(driver=2,IF(G6=2,swap(Daily!BP12-Daily!BO12,K6,OFFSET(Override!$L$5,Daily!BO12-1,0,MAX(2,Daily!BP12-Daily!BO12)),J6,OFFSET(Override!$N$5,Daily!BO12-1,0,MAX(2,Daily!BP12-Daily!BO12)),OFFSET(IF(peak_base=1,$AB$5,$AE$5),Daily!BO12-1,0,MAX(2,Daily!BP12-Daily!BO12)),datetoday,E6),dailyvaluation(K6,J6,VLOOKUP(E6,InputTable,4),L6,CindailyPrices,peak_base,datetoday,E6,F6,D6,0)),Daily!L46)</f>
        <v>8</v>
      </c>
      <c r="N6" s="325" t="e">
        <f aca="false">IF(G6=1,EIMPVOL(D6,ABS(M6),K6,J6,H6-datetoday+15,VLOOKUP(E6,InputTable,4),VLOOKUP(E6,InputTable,4),5,0.001,100),0)</f>
        <v>#NAME?</v>
      </c>
      <c r="O6" s="325" t="e">
        <f aca="false">IF(G6=2,1,dailyvaluation(K6,J6,VLOOKUP(E6,InputTable,4),L6,CindailyPrices,peak_base,datetoday,E6,F6,D6,1))</f>
        <v>#VALUE!</v>
      </c>
      <c r="P6" s="325" t="e">
        <f aca="false">IF(G6=2,0,dailyvaluation(K6,J6,VLOOKUP(E6,InputTable,4),L6,CindailyPrices,peak_base,datetoday,E6,F6,D6,2))</f>
        <v>#VALUE!</v>
      </c>
      <c r="Q6" s="325" t="e">
        <f aca="false">IF(G6=2,0,dailyvaluation(K6,J6,VLOOKUP(E6,InputTable,4),L6,CindailyPrices,peak_base,datetoday,E6,F6,D6,3))</f>
        <v>#VALUE!</v>
      </c>
      <c r="R6" s="325" t="e">
        <f aca="false">IF(G6=2,0,dailyvaluation(K6,J6,VLOOKUP(E6,InputTable,4),L6,CindailyPrices,peak_base,datetoday,E6,F6,D6,5))</f>
        <v>#VALUE!</v>
      </c>
      <c r="U6" s="329" t="n">
        <v>36586</v>
      </c>
      <c r="V6" s="314" t="n">
        <v>23</v>
      </c>
      <c r="W6" s="314" t="n">
        <v>4</v>
      </c>
      <c r="X6" s="314" t="n">
        <v>4</v>
      </c>
      <c r="Y6" s="315" t="n">
        <v>0</v>
      </c>
      <c r="AA6" s="330" t="n">
        <f aca="false">EOMONTH(AA5,0)+1</f>
        <v>45931</v>
      </c>
      <c r="AB6" s="317" t="n">
        <f aca="false">VLOOKUP(AA6,daytable,2)</f>
        <v>23</v>
      </c>
      <c r="AC6" s="317" t="n">
        <f aca="false">VLOOKUP(AA6,daytable,3)</f>
        <v>4</v>
      </c>
      <c r="AD6" s="317" t="n">
        <f aca="false">VLOOKUP(AA6,daytable,4)</f>
        <v>4</v>
      </c>
      <c r="AE6" s="318" t="n">
        <f aca="false">SUM(AB6:AD6)</f>
        <v>31</v>
      </c>
      <c r="AF6" s="319" t="n">
        <f aca="false">IF(peak_base=1,VLOOKUP(AA6,PriceTable,3),(VLOOKUP(AA6,PriceTable,3)*16*AB6+VLOOKUP(AA6,PriceTable,7)*8*AB6+VLOOKUP(AA6,PriceTable,12)*AC6*24+VLOOKUP(AA6,PriceTable,16)*AD6*24)/SUM(AB6:AD6)/24)+IF(BasisNumber=1,0,VLOOKUP(AA6,'Power Curves'!$BO$9:$BP$316,2))</f>
        <v>42.2521438598633</v>
      </c>
      <c r="AG6" s="320" t="n">
        <f aca="false">IF(peak_base=1,VLOOKUP(AA6,VolTable,15),SQRT((VLOOKUP(AA6,VolTable,15)^2*AB6*16+VLOOKUP(AA6,VolTable,19)^2*((AC6+AD6)*24+8*AB6))/(AB6+AC6+AD6)/24))</f>
        <v>0.08</v>
      </c>
      <c r="AH6" s="321" t="n">
        <f aca="false">VLOOKUP(AA6,'Power Curves'!$A$4:$B$261,2)</f>
        <v>0.066103108428769</v>
      </c>
      <c r="AI6" s="322" t="n">
        <f aca="false">IF(peak_base_m=1,VLOOKUP(AA6,PriceTable,3),(VLOOKUP(AA6,PriceTable,3)*16*AB6+VLOOKUP(AA6,PriceTable,7)*8*AB6+VLOOKUP(AA6,PriceTable,12)*AC6*24+VLOOKUP(AA6,PriceTable,16)*AD6*24)/SUM(AB6:AD6)/24)+IF(BasisNumber_m=1,0,VLOOKUP(AA6,'Power Curves'!$BO$9:$BP$316,2))</f>
        <v>42.2521438598633</v>
      </c>
      <c r="AJ6" s="323" t="n">
        <f aca="false">IF(peak_base_m=1,VLOOKUP(AA6,VolTable,15),SQRT((VLOOKUP(AA6,VolTable,15)^2*AB6*16+VLOOKUP(AA6,VolTable,19)^2*((AC6+AD6)*24+8*AB6))/(AB6+AC6+AD6)/24))</f>
        <v>0.08</v>
      </c>
      <c r="AM6" s="325" t="n">
        <f aca="false">Monthly!B74</f>
        <v>1</v>
      </c>
      <c r="AN6" s="325" t="n">
        <f aca="false">Monthly!C74</f>
        <v>1</v>
      </c>
      <c r="AO6" s="326" t="n">
        <f aca="true">OFFSET(Monthly!$BJ$11,Monthly!BO12,0)</f>
        <v>45962</v>
      </c>
      <c r="AP6" s="326" t="n">
        <f aca="true">OFFSET(Monthly!$BK$11,Monthly!BP12,0)</f>
        <v>45991</v>
      </c>
      <c r="AQ6" s="327" t="n">
        <f aca="true">OFFSET(Monthly!$BU$11,Monthly!BR12,1)</f>
        <v>1</v>
      </c>
      <c r="AR6" s="326" t="n">
        <f aca="true">OFFSET(Monthly!$BK$11,Monthly!BQ12,0)</f>
        <v>45961</v>
      </c>
      <c r="AS6" s="325" t="n">
        <f aca="false">Monthly!H74</f>
        <v>50</v>
      </c>
      <c r="AT6" s="331" t="n">
        <f aca="false">Monthly!I74</f>
        <v>60</v>
      </c>
      <c r="AU6" s="332" t="n">
        <f aca="false">VLOOKUP(AO6,InputTable_m,2)</f>
        <v>42.2521438598633</v>
      </c>
      <c r="AV6" s="333" t="e">
        <f aca="true">IF(Monthly!$BS$12=FALSE(),IF(OR(AQ6=1,AQ6=2),VLOOKUP(AO6,Monthly!$K$5:$L$36,2)+skewcalc(AN6,AU6,AT6,OFFSET(Override!$BI$4,Monthly!BO12+(1-AN6)*12-1,0,1,3)),BASVOL(OFFSET(Override!$BY$5,Monthly!BO12-1,0,Monthly!BP12-Monthly!BO12,1),OFFSET(Override!$BZ$5,Monthly!BO12-1,0,Monthly!BP12-Monthly!BO12,1),OFFSET(Override!$CB$5,Monthly!BO12-1,0,Monthly!BP12-Monthly!BO12,1),OFFSET(Override!$CC$5,Monthly!BO12-1,0,Monthly!BP12-Monthly!BO12,1),OFFSET(Override!$Y$4,0,0,Monthly!BP12-Monthly!BO12,Monthly!BP12-Monthly!BO12),Calc!AR6-datetoday))+skewcalc(AN6,AU6,AT6,OFFSET(Override!$BI$4,Monthly!BO12+(1-AN6)*Override!$BJ$2-1,0,1,3)),Monthly!M74)</f>
        <v>#VALUE!</v>
      </c>
      <c r="AW6" s="334" t="e">
        <f aca="false">IF(driver_m=2,IF(AQ6=1,BD6,IF(AQ6=2,BE6,BF6)),Monthly!L74)</f>
        <v>#NAME?</v>
      </c>
      <c r="AX6" s="334" t="e">
        <f aca="false">IF(OR(AQ6=1,AQ6=3),EIMPVOL(AN6,ABS(AW6),AU6,AT6,AR6-datetoday,VLOOKUP(AO6,InputTable_m,4),VLOOKUP(AO6,InputTable_m,4),5,0.001,100),0)</f>
        <v>#NAME?</v>
      </c>
      <c r="AY6" s="334" t="e">
        <f aca="false">IF(AQ6=1,EURO_Forward(AU6,AT6,VLOOKUP(AO6,InputTable_m,4),AV6,Calc!AO6-datetoday+1,Calc!AN6,1),IF(AQ6=2,1,BG6))</f>
        <v>#NAME?</v>
      </c>
      <c r="AZ6" s="334" t="e">
        <f aca="false">IF(AQ6=1,EURO_Forward(AU6,AT6,VLOOKUP(AO6,InputTable_m,4),AV6,Calc!AO6-datetoday+1,Calc!AN6,2),IF(AQ6=2,0,BH6))</f>
        <v>#NAME?</v>
      </c>
      <c r="BA6" s="334" t="e">
        <f aca="false">IF(AQ6=1,EURO_Forward(AU6,AT6,VLOOKUP(AO6,InputTable_m,4),AV6,Calc!AO6-datetoday+1,Calc!AN6,3),IF(AQ6=2,0,BI6))</f>
        <v>#NAME?</v>
      </c>
      <c r="BB6" s="334" t="e">
        <f aca="false">IF(AQ6=1,EURO_Forward(AU6,AT6,VLOOKUP(AO6,InputTable_m,4),AV6,Calc!AO6-datetoday+1,Calc!AN6,5),IF(AQ6=2,0,BJ6))</f>
        <v>#NAME?</v>
      </c>
      <c r="BD6" s="335" t="e">
        <f aca="false">EURO_Forward(AU6,AT6,VLOOKUP(AO6,InputTable_m,4),AV6,AR6-datetoday,Calc!AN6,0)</f>
        <v>#NAME?</v>
      </c>
      <c r="BE6" s="335" t="e">
        <f aca="true">swap(Monthly!BP12-Monthly!BO12,AU6,OFFSET(Override!$BY$5,Monthly!BO12-1,0,MAX(2,Monthly!BP12-Monthly!BO12)),AT6,OFFSET(Override!$CA$5,Monthly!BO12-1,0,MAX(2,Monthly!BP12-Monthly!BO12)),OFFSET(IF(peak_base_m=1,$AB$5,$AE$5),Monthly!BO12-1,0,MAX(2,Monthly!BP12-Monthly!BO12)),datetoday,AO6)</f>
        <v>#VALUE!</v>
      </c>
      <c r="BF6" s="336" t="e">
        <f aca="true">SWAPTION(OFFSET(Override!$BY$5,Monthly!BO12-1,0,Monthly!BP12-Monthly!BO12,1),OFFSET(Override!$CC$5,Monthly!BO12-1,0,Monthly!BP12-Monthly!BO12,1),OFFSET(Override!$CD$5,Monthly!BO12-1,0,Monthly!BP12-Monthly!BO12,1),OFFSET(Override!$CA$5,Monthly!BO12-1,0,Monthly!BP12-Monthly!BO12,1),AV6,AT6,VLOOKUP(AO6,InputTable_m,4),(AR6-datetoday)/365.25,AN6,0,1)</f>
        <v>#NAME?</v>
      </c>
      <c r="BG6" s="325" t="e">
        <f aca="true">SWAPTION_Greek(OFFSET(Override!$BY$5,Monthly!BO12-1,0,Monthly!BP12-Monthly!BO12,1),OFFSET(Override!$CC$5,Monthly!BO12-1,0,Monthly!BP12-Monthly!BO12,1),OFFSET(Override!$CD$5,Monthly!BO12-1,0,Monthly!BP12-Monthly!BO12,1),OFFSET(Override!$CA$5,Monthly!BO12-1,0,Monthly!BP12-Monthly!BO12,1),AT6,Monthly!BP12-Monthly!BO12,AV6,VLOOKUP(AO6,InputTable_m,4),datetoday,AO6,AR6,AN6,1)</f>
        <v>#VALUE!</v>
      </c>
      <c r="BH6" s="325" t="e">
        <f aca="true">SWAPTION_Greek(OFFSET(Override!$BY$5,Monthly!BO12-1,0,Monthly!BP12-Monthly!BO12,1),OFFSET(Override!$CC$5,Monthly!BO12-1,0,Monthly!BP12-Monthly!BO12,1),OFFSET(Override!$CD$5,Monthly!BO12-1,0,Monthly!BP12-Monthly!BO12,1),OFFSET(Override!$CA$5,Monthly!BO12-1,0,Monthly!BP12-Monthly!BO12,1),AT6,Monthly!BP12-Monthly!BO12,AV6,VLOOKUP(AO6,InputTable_m,4),datetoday,AO6,AR6,AN6,2)</f>
        <v>#VALUE!</v>
      </c>
      <c r="BI6" s="325" t="e">
        <f aca="true">SWAPTION_Greek(OFFSET(Override!$BY$5,Monthly!BO12-1,0,Monthly!BP12-Monthly!BO12,1),OFFSET(Override!$CC$5,Monthly!BO12-1,0,Monthly!BP12-Monthly!BO12,1),OFFSET(Override!$CD$5,Monthly!BO12-1,0,Monthly!BP12-Monthly!BO12,1),OFFSET(Override!$CA$5,Monthly!BO12-1,0,Monthly!BP12-Monthly!BO12,1),AT6,Monthly!BP12-Monthly!BO12,AV6,VLOOKUP(AO6,InputTable_m,4),datetoday,AO6,AR6,AN6,3)</f>
        <v>#VALUE!</v>
      </c>
      <c r="BJ6" s="325" t="e">
        <f aca="true">SWAPTION_Greek(OFFSET(Override!$BY$5,Monthly!BO12-1,0,Monthly!BP12-Monthly!BO12,1),OFFSET(Override!$CC$5,Monthly!BO12-1,0,Monthly!BP12-Monthly!BO12,1),OFFSET(Override!$CD$5,Monthly!BO12-1,0,Monthly!BP12-Monthly!BO12,1),OFFSET(Override!$CA$5,Monthly!BO12-1,0,Monthly!BP12-Monthly!BO12,1),AT6,Monthly!BP12-Monthly!BO12,AV6,VLOOKUP(AO6,InputTable_m,4),datetoday,AO6,AR6,AN6,5)</f>
        <v>#VALUE!</v>
      </c>
    </row>
    <row r="7" customFormat="false" ht="11.25" hidden="false" customHeight="true" outlineLevel="0" collapsed="false">
      <c r="C7" s="335" t="n">
        <f aca="false">Daily!B47</f>
        <v>0</v>
      </c>
      <c r="D7" s="335" t="n">
        <f aca="false">Daily!C47</f>
        <v>1</v>
      </c>
      <c r="E7" s="337" t="n">
        <f aca="true">OFFSET(Daily!$BJ$11,Daily!BO13,0)</f>
        <v>46023</v>
      </c>
      <c r="F7" s="337" t="n">
        <f aca="true">OFFSET(Daily!$BK$11,Daily!BP13,0)</f>
        <v>46053</v>
      </c>
      <c r="G7" s="338" t="n">
        <f aca="true">OFFSET(Daily!$BU$11,Daily!BR13,1)</f>
        <v>1</v>
      </c>
      <c r="H7" s="337" t="n">
        <f aca="true">OFFSET(Daily!$BK$11,Daily!BQ13,0)</f>
        <v>46022</v>
      </c>
      <c r="I7" s="339" t="n">
        <f aca="false">Daily!H47</f>
        <v>50</v>
      </c>
      <c r="J7" s="339" t="n">
        <f aca="false">Daily!I47</f>
        <v>65.89</v>
      </c>
      <c r="K7" s="335" t="e">
        <f aca="false">pricepickup(VLOOKUP(E7,InputTable,2),datetoday,E7,F7,CindailyPrices,peak_base)</f>
        <v>#VALUE!</v>
      </c>
      <c r="L7" s="328" t="e">
        <f aca="true">IF(Daily!BS13=FALSE(),VLOOKUP(E7,Daily!$K$5:$L$28,2)+skewcalc(D7,K7,J7,OFFSET(Override!$AK$4,Daily!BO13+(1-D7)*Override!$AL$2-1,0,1,3)),Daily!M47)</f>
        <v>#VALUE!</v>
      </c>
      <c r="M7" s="335" t="n">
        <f aca="true">IF(driver=2,IF(G7=2,swap(Daily!BP13-Daily!BO13,K7,OFFSET(Override!$L$5,Daily!BO13-1,0,MAX(2,Daily!BP13-Daily!BO13)),J7,OFFSET(Override!$N$5,Daily!BO13-1,0,MAX(2,Daily!BP13-Daily!BO13)),OFFSET(IF(peak_base=1,$AB$5,$AE$5),Daily!BO13-1,0,MAX(2,Daily!BP13-Daily!BO13)),datetoday,E7),dailyvaluation(K7,J7,VLOOKUP(E7,InputTable,4),L7,CindailyPrices,peak_base,datetoday,E7,F7,D7,0)),Daily!L47)</f>
        <v>55</v>
      </c>
      <c r="N7" s="335" t="e">
        <f aca="false">IF(G7=1,EIMPVOL(D7,ABS(M7),K7,J7,H7-datetoday+15,VLOOKUP(E7,InputTable,4),VLOOKUP(E7,InputTable,4),5,0.001,100),0)</f>
        <v>#NAME?</v>
      </c>
      <c r="O7" s="335" t="e">
        <f aca="false">IF(G7=2,1,dailyvaluation(K7,J7,VLOOKUP(E7,InputTable,4),L7,CindailyPrices,peak_base,datetoday,E7,F7,D7,1))</f>
        <v>#VALUE!</v>
      </c>
      <c r="P7" s="335" t="e">
        <f aca="false">IF(G7=2,0,dailyvaluation(K7,J7,VLOOKUP(E7,InputTable,4),L7,CindailyPrices,peak_base,datetoday,E7,F7,D7,2))</f>
        <v>#VALUE!</v>
      </c>
      <c r="Q7" s="335" t="e">
        <f aca="false">IF(G7=2,0,dailyvaluation(K7,J7,VLOOKUP(E7,InputTable,4),L7,CindailyPrices,peak_base,datetoday,E7,F7,D7,3))</f>
        <v>#VALUE!</v>
      </c>
      <c r="R7" s="335" t="e">
        <f aca="false">IF(G7=2,0,dailyvaluation(K7,J7,VLOOKUP(E7,InputTable,4),L7,CindailyPrices,peak_base,datetoday,E7,F7,D7,5))</f>
        <v>#VALUE!</v>
      </c>
      <c r="U7" s="329" t="n">
        <v>36617</v>
      </c>
      <c r="V7" s="314" t="n">
        <v>20</v>
      </c>
      <c r="W7" s="314" t="n">
        <v>5</v>
      </c>
      <c r="X7" s="314" t="n">
        <v>5</v>
      </c>
      <c r="Y7" s="315" t="n">
        <v>0</v>
      </c>
      <c r="AA7" s="330" t="n">
        <f aca="false">EOMONTH(AA6,0)+1</f>
        <v>45962</v>
      </c>
      <c r="AB7" s="317" t="n">
        <f aca="false">VLOOKUP(AA7,daytable,2)</f>
        <v>20</v>
      </c>
      <c r="AC7" s="317" t="n">
        <f aca="false">VLOOKUP(AA7,daytable,3)</f>
        <v>5</v>
      </c>
      <c r="AD7" s="317" t="n">
        <f aca="false">VLOOKUP(AA7,daytable,4)</f>
        <v>5</v>
      </c>
      <c r="AE7" s="318" t="n">
        <f aca="false">SUM(AB7:AD7)</f>
        <v>30</v>
      </c>
      <c r="AF7" s="319" t="n">
        <f aca="false">IF(peak_base=1,VLOOKUP(AA7,PriceTable,3),(VLOOKUP(AA7,PriceTable,3)*16*AB7+VLOOKUP(AA7,PriceTable,7)*8*AB7+VLOOKUP(AA7,PriceTable,12)*AC7*24+VLOOKUP(AA7,PriceTable,16)*AD7*24)/SUM(AB7:AD7)/24)+IF(BasisNumber=1,0,VLOOKUP(AA7,'Power Curves'!$BO$9:$BP$316,2))</f>
        <v>42.2521438598633</v>
      </c>
      <c r="AG7" s="320" t="n">
        <f aca="false">IF(peak_base=1,VLOOKUP(AA7,VolTable,15),SQRT((VLOOKUP(AA7,VolTable,15)^2*AB7*16+VLOOKUP(AA7,VolTable,19)^2*((AC7+AD7)*24+8*AB7))/(AB7+AC7+AD7)/24))</f>
        <v>0.08</v>
      </c>
      <c r="AH7" s="321" t="n">
        <f aca="false">VLOOKUP(AA7,'Power Curves'!$A$4:$B$261,2)</f>
        <v>0.066103108428769</v>
      </c>
      <c r="AI7" s="322" t="n">
        <f aca="false">IF(peak_base_m=1,VLOOKUP(AA7,PriceTable,3),(VLOOKUP(AA7,PriceTable,3)*16*AB7+VLOOKUP(AA7,PriceTable,7)*8*AB7+VLOOKUP(AA7,PriceTable,12)*AC7*24+VLOOKUP(AA7,PriceTable,16)*AD7*24)/SUM(AB7:AD7)/24)+IF(BasisNumber_m=1,0,VLOOKUP(AA7,'Power Curves'!$BO$9:$BP$316,2))</f>
        <v>42.2521438598633</v>
      </c>
      <c r="AJ7" s="323" t="n">
        <f aca="false">IF(peak_base_m=1,VLOOKUP(AA7,VolTable,15),SQRT((VLOOKUP(AA7,VolTable,15)^2*AB7*16+VLOOKUP(AA7,VolTable,19)^2*((AC7+AD7)*24+8*AB7))/(AB7+AC7+AD7)/24))</f>
        <v>0.08</v>
      </c>
      <c r="AM7" s="335" t="n">
        <f aca="false">Monthly!B75</f>
        <v>0</v>
      </c>
      <c r="AN7" s="335" t="n">
        <f aca="false">Monthly!C75</f>
        <v>1</v>
      </c>
      <c r="AO7" s="337" t="n">
        <f aca="true">OFFSET(Monthly!$BJ$11,Monthly!BO13,0)</f>
        <v>46054</v>
      </c>
      <c r="AP7" s="337" t="n">
        <f aca="true">OFFSET(Monthly!$BK$11,Monthly!BP13,0)</f>
        <v>46112</v>
      </c>
      <c r="AQ7" s="338" t="n">
        <f aca="true">OFFSET(Monthly!$BU$11,Monthly!BR13,1)</f>
        <v>3</v>
      </c>
      <c r="AR7" s="337" t="n">
        <f aca="true">OFFSET(Monthly!$BK$11,Monthly!BQ13,0)</f>
        <v>46022</v>
      </c>
      <c r="AS7" s="335" t="n">
        <f aca="false">Monthly!H75</f>
        <v>50</v>
      </c>
      <c r="AT7" s="340" t="n">
        <f aca="false">Monthly!I75</f>
        <v>55</v>
      </c>
      <c r="AU7" s="341" t="n">
        <f aca="false">VLOOKUP(AO7,InputTable_m,2)</f>
        <v>42.2521438598633</v>
      </c>
      <c r="AV7" s="342" t="e">
        <f aca="true">IF(Monthly!$BS$12=FALSE(),IF(OR(AQ7=1,AQ7=2),VLOOKUP(AO7,Monthly!$K$5:$L$36,2)+skewcalc(AN7,AU7,AT7,OFFSET(Override!$BI$4,Monthly!BO13+(1-AN7)*12-1,0,1,3)),BASVOL(OFFSET(Override!$BY$5,Monthly!BO13-1,0,Monthly!BP13-Monthly!BO13,1),OFFSET(Override!$BZ$5,Monthly!BO13-1,0,Monthly!BP13-Monthly!BO13,1),OFFSET(Override!$CB$5,Monthly!BO13-1,0,Monthly!BP13-Monthly!BO13,1),OFFSET(Override!$CC$5,Monthly!BO13-1,0,Monthly!BP13-Monthly!BO13,1),OFFSET(Override!$Y$4,0,0,Monthly!BP13-Monthly!BO13,Monthly!BP13-Monthly!BO13),Calc!AR7-datetoday))+skewcalc(AN7,AU7,AT7,OFFSET(Override!$BI$4,Monthly!BO13+(1-AN7)*Override!$BJ$2-1,0,1,3)),Monthly!M75)</f>
        <v>#NAME?</v>
      </c>
      <c r="AW7" s="336" t="e">
        <f aca="false">IF(driver_m=2,IF(AQ7=1,BD7,IF(AQ7=2,BE7,BF7)),Monthly!L75)</f>
        <v>#NAME?</v>
      </c>
      <c r="AX7" s="336" t="e">
        <f aca="false">IF(OR(AQ7=1,AQ7=3),EIMPVOL(AN7,ABS(AW7),AU7,AT7,AR7-datetoday,VLOOKUP(AO7,InputTable_m,4),VLOOKUP(AO7,InputTable_m,4),5,0.001,100),0)</f>
        <v>#NAME?</v>
      </c>
      <c r="AY7" s="336" t="e">
        <f aca="false">IF(AQ7=1,EURO_Forward(AU7,AT7,VLOOKUP(AO7,InputTable_m,4),AV7,Calc!AO7-datetoday+1,Calc!AN7,1),IF(AQ7=2,1,BG7))</f>
        <v>#VALUE!</v>
      </c>
      <c r="AZ7" s="336" t="e">
        <f aca="false">IF(AQ7=1,EURO_Forward(AU7,AT7,VLOOKUP(AO7,InputTable_m,4),AV7,Calc!AO7-datetoday+1,Calc!AN7,2),IF(AQ7=2,0,BH7))</f>
        <v>#VALUE!</v>
      </c>
      <c r="BA7" s="336" t="e">
        <f aca="false">IF(AQ7=1,EURO_Forward(AU7,AT7,VLOOKUP(AO7,InputTable_m,4),AV7,Calc!AO7-datetoday+1,Calc!AN7,3),IF(AQ7=2,0,BI7))</f>
        <v>#VALUE!</v>
      </c>
      <c r="BB7" s="336" t="e">
        <f aca="false">IF(AQ7=1,EURO_Forward(AU7,AT7,VLOOKUP(AO7,InputTable_m,4),AV7,Calc!AO7-datetoday+1,Calc!AN7,5),IF(AQ7=2,0,BJ7))</f>
        <v>#VALUE!</v>
      </c>
      <c r="BD7" s="335" t="e">
        <f aca="false">EURO_Forward(AU7,AT7,VLOOKUP(AO7,InputTable_m,4),AV7,AR7-datetoday,Calc!AN7,0)</f>
        <v>#NAME?</v>
      </c>
      <c r="BE7" s="335" t="e">
        <f aca="true">swap(Monthly!BP13-Monthly!BO13,AU7,OFFSET(Override!$BY$5,Monthly!BO13-1,0,MAX(2,Monthly!BP13-Monthly!BO13)),AT7,OFFSET(Override!$CA$5,Monthly!BO13-1,0,MAX(2,Monthly!BP13-Monthly!BO13)),OFFSET(IF(peak_base_m=1,$AB$5,$AE$5),Monthly!BO13-1,0,MAX(2,Monthly!BP13-Monthly!BO13)),datetoday,AO7)</f>
        <v>#VALUE!</v>
      </c>
      <c r="BF7" s="336" t="e">
        <f aca="true">SWAPTION(OFFSET(Override!$BY$5,Monthly!BO13-1,0,Monthly!BP13-Monthly!BO13,1),OFFSET(Override!$CC$5,Monthly!BO13-1,0,Monthly!BP13-Monthly!BO13,1),OFFSET(Override!$CD$5,Monthly!BO13-1,0,Monthly!BP13-Monthly!BO13,1),OFFSET(Override!$CA$5,Monthly!BO13-1,0,Monthly!BP13-Monthly!BO13,1),AV7,AT7,VLOOKUP(AO7,InputTable_m,4),(AR7-datetoday)/365.25,AN7,0,1)</f>
        <v>#NAME?</v>
      </c>
      <c r="BG7" s="335" t="e">
        <f aca="true">SWAPTION_Greek(OFFSET(Override!$BY$5,Monthly!BO13-1,0,Monthly!BP13-Monthly!BO13,1),OFFSET(Override!$CC$5,Monthly!BO13-1,0,Monthly!BP13-Monthly!BO13,1),OFFSET(Override!$CD$5,Monthly!BO13-1,0,Monthly!BP13-Monthly!BO13,1),OFFSET(Override!$CA$5,Monthly!BO13-1,0,Monthly!BP13-Monthly!BO13,1),AT7,Monthly!BP13-Monthly!BO13,AV7,VLOOKUP(AO7,InputTable_m,4),datetoday,AO7,AR7,AN7,1)</f>
        <v>#VALUE!</v>
      </c>
      <c r="BH7" s="335" t="e">
        <f aca="true">SWAPTION_Greek(OFFSET(Override!$BY$5,Monthly!BO13-1,0,Monthly!BP13-Monthly!BO13,1),OFFSET(Override!$CC$5,Monthly!BO13-1,0,Monthly!BP13-Monthly!BO13,1),OFFSET(Override!$CD$5,Monthly!BO13-1,0,Monthly!BP13-Monthly!BO13,1),OFFSET(Override!$CA$5,Monthly!BO13-1,0,Monthly!BP13-Monthly!BO13,1),AT7,Monthly!BP13-Monthly!BO13,AV7,VLOOKUP(AO7,InputTable_m,4),datetoday,AO7,AR7,AN7,2)</f>
        <v>#VALUE!</v>
      </c>
      <c r="BI7" s="335" t="e">
        <f aca="true">SWAPTION_Greek(OFFSET(Override!$BY$5,Monthly!BO13-1,0,Monthly!BP13-Monthly!BO13,1),OFFSET(Override!$CC$5,Monthly!BO13-1,0,Monthly!BP13-Monthly!BO13,1),OFFSET(Override!$CD$5,Monthly!BO13-1,0,Monthly!BP13-Monthly!BO13,1),OFFSET(Override!$CA$5,Monthly!BO13-1,0,Monthly!BP13-Monthly!BO13,1),AT7,Monthly!BP13-Monthly!BO13,AV7,VLOOKUP(AO7,InputTable_m,4),datetoday,AO7,AR7,AN7,3)</f>
        <v>#VALUE!</v>
      </c>
      <c r="BJ7" s="335" t="e">
        <f aca="true">SWAPTION_Greek(OFFSET(Override!$BY$5,Monthly!BO13-1,0,Monthly!BP13-Monthly!BO13,1),OFFSET(Override!$CC$5,Monthly!BO13-1,0,Monthly!BP13-Monthly!BO13,1),OFFSET(Override!$CD$5,Monthly!BO13-1,0,Monthly!BP13-Monthly!BO13,1),OFFSET(Override!$CA$5,Monthly!BO13-1,0,Monthly!BP13-Monthly!BO13,1),AT7,Monthly!BP13-Monthly!BO13,AV7,VLOOKUP(AO7,InputTable_m,4),datetoday,AO7,AR7,AN7,5)</f>
        <v>#VALUE!</v>
      </c>
    </row>
    <row r="8" customFormat="false" ht="11.25" hidden="false" customHeight="true" outlineLevel="0" collapsed="false">
      <c r="C8" s="335" t="n">
        <f aca="false">Daily!B48</f>
        <v>0</v>
      </c>
      <c r="D8" s="335" t="n">
        <f aca="false">Daily!C48</f>
        <v>1</v>
      </c>
      <c r="E8" s="337" t="n">
        <f aca="true">OFFSET(Daily!$BJ$11,Daily!BO14,0)</f>
        <v>46023</v>
      </c>
      <c r="F8" s="337" t="n">
        <f aca="true">OFFSET(Daily!$BK$11,Daily!BP14,0)</f>
        <v>46053</v>
      </c>
      <c r="G8" s="338" t="n">
        <f aca="true">OFFSET(Daily!$BU$11,Daily!BR14,1)</f>
        <v>1</v>
      </c>
      <c r="H8" s="337" t="n">
        <f aca="true">OFFSET(Daily!$BK$11,Daily!BQ14,0)</f>
        <v>46022</v>
      </c>
      <c r="I8" s="339" t="n">
        <f aca="false">Daily!H48</f>
        <v>50</v>
      </c>
      <c r="J8" s="339" t="n">
        <f aca="false">Daily!I48</f>
        <v>90</v>
      </c>
      <c r="K8" s="335" t="e">
        <f aca="false">pricepickup(VLOOKUP(E8,InputTable,2),datetoday,E8,F8,CindailyPrices,peak_base)</f>
        <v>#VALUE!</v>
      </c>
      <c r="L8" s="328" t="e">
        <f aca="true">IF(Daily!BS14=FALSE(),VLOOKUP(E8,Daily!$K$5:$L$28,2)+skewcalc(D8,K8,J8,OFFSET(Override!$AK$4,Daily!BO14+(1-D8)*Override!$AL$2-1,0,1,3)),Daily!M48)</f>
        <v>#VALUE!</v>
      </c>
      <c r="M8" s="335" t="n">
        <f aca="true">IF(driver=2,IF(G8=2,swap(Daily!BP14-Daily!BO14,K8,OFFSET(Override!$L$5,Daily!BO14-1,0,MAX(2,Daily!BP14-Daily!BO14)),J8,OFFSET(Override!$N$5,Daily!BO14-1,0,MAX(2,Daily!BP14-Daily!BO14)),OFFSET(IF(peak_base=1,$AB$5,$AE$5),Daily!BO14-1,0,MAX(2,Daily!BP14-Daily!BO14)),datetoday,E8),dailyvaluation(K8,J8,VLOOKUP(E8,InputTable,4),L8,CindailyPrices,peak_base,datetoday,E8,F8,D8,0)),Daily!L48)</f>
        <v>0</v>
      </c>
      <c r="N8" s="335" t="e">
        <f aca="false">IF(G8=1,EIMPVOL(D8,ABS(M8),K8,J8,H8-datetoday+15,VLOOKUP(E8,InputTable,4),VLOOKUP(E8,InputTable,4),5,0.001,100),0)</f>
        <v>#NAME?</v>
      </c>
      <c r="O8" s="335" t="e">
        <f aca="false">IF(G8=2,1,dailyvaluation(K8,J8,VLOOKUP(E8,InputTable,4),L8,CindailyPrices,peak_base,datetoday,E8,F8,D8,1))</f>
        <v>#VALUE!</v>
      </c>
      <c r="P8" s="335" t="e">
        <f aca="false">IF(G8=2,0,dailyvaluation(K8,J8,VLOOKUP(E8,InputTable,4),L8,CindailyPrices,peak_base,datetoday,E8,F8,D8,2))</f>
        <v>#VALUE!</v>
      </c>
      <c r="Q8" s="335" t="e">
        <f aca="false">IF(G8=2,0,dailyvaluation(K8,J8,VLOOKUP(E8,InputTable,4),L8,CindailyPrices,peak_base,datetoday,E8,F8,D8,3))</f>
        <v>#VALUE!</v>
      </c>
      <c r="R8" s="335" t="e">
        <f aca="false">IF(G8=2,0,dailyvaluation(K8,J8,VLOOKUP(E8,InputTable,4),L8,CindailyPrices,peak_base,datetoday,E8,F8,D8,5))</f>
        <v>#VALUE!</v>
      </c>
      <c r="U8" s="329" t="n">
        <v>36647</v>
      </c>
      <c r="V8" s="314" t="n">
        <v>22</v>
      </c>
      <c r="W8" s="314" t="n">
        <v>4</v>
      </c>
      <c r="X8" s="314" t="n">
        <v>5</v>
      </c>
      <c r="Y8" s="315" t="n">
        <v>1</v>
      </c>
      <c r="AA8" s="330" t="n">
        <f aca="false">EOMONTH(AA7,0)+1</f>
        <v>45992</v>
      </c>
      <c r="AB8" s="317" t="n">
        <f aca="false">VLOOKUP(AA8,daytable,2)</f>
        <v>21</v>
      </c>
      <c r="AC8" s="317" t="n">
        <f aca="false">VLOOKUP(AA8,daytable,3)</f>
        <v>4</v>
      </c>
      <c r="AD8" s="317" t="n">
        <f aca="false">VLOOKUP(AA8,daytable,4)</f>
        <v>6</v>
      </c>
      <c r="AE8" s="318" t="n">
        <f aca="false">SUM(AB8:AD8)</f>
        <v>31</v>
      </c>
      <c r="AF8" s="319" t="n">
        <f aca="false">IF(peak_base=1,VLOOKUP(AA8,PriceTable,3),(VLOOKUP(AA8,PriceTable,3)*16*AB8+VLOOKUP(AA8,PriceTable,7)*8*AB8+VLOOKUP(AA8,PriceTable,12)*AC8*24+VLOOKUP(AA8,PriceTable,16)*AD8*24)/SUM(AB8:AD8)/24)+IF(BasisNumber=1,0,VLOOKUP(AA8,'Power Curves'!$BO$9:$BP$316,2))</f>
        <v>42.2521438598633</v>
      </c>
      <c r="AG8" s="320" t="n">
        <f aca="false">IF(peak_base=1,VLOOKUP(AA8,VolTable,15),SQRT((VLOOKUP(AA8,VolTable,15)^2*AB8*16+VLOOKUP(AA8,VolTable,19)^2*((AC8+AD8)*24+8*AB8))/(AB8+AC8+AD8)/24))</f>
        <v>0.08</v>
      </c>
      <c r="AH8" s="321" t="n">
        <f aca="false">VLOOKUP(AA8,'Power Curves'!$A$4:$B$261,2)</f>
        <v>0.066103108428769</v>
      </c>
      <c r="AI8" s="322" t="n">
        <f aca="false">IF(peak_base_m=1,VLOOKUP(AA8,PriceTable,3),(VLOOKUP(AA8,PriceTable,3)*16*AB8+VLOOKUP(AA8,PriceTable,7)*8*AB8+VLOOKUP(AA8,PriceTable,12)*AC8*24+VLOOKUP(AA8,PriceTable,16)*AD8*24)/SUM(AB8:AD8)/24)+IF(BasisNumber_m=1,0,VLOOKUP(AA8,'Power Curves'!$BO$9:$BP$316,2))</f>
        <v>42.2521438598633</v>
      </c>
      <c r="AJ8" s="323" t="n">
        <f aca="false">IF(peak_base_m=1,VLOOKUP(AA8,VolTable,15),SQRT((VLOOKUP(AA8,VolTable,15)^2*AB8*16+VLOOKUP(AA8,VolTable,19)^2*((AC8+AD8)*24+8*AB8))/(AB8+AC8+AD8)/24))</f>
        <v>0.08</v>
      </c>
      <c r="AM8" s="335" t="n">
        <f aca="false">Monthly!B76</f>
        <v>0</v>
      </c>
      <c r="AN8" s="335" t="n">
        <f aca="false">Monthly!C76</f>
        <v>1</v>
      </c>
      <c r="AO8" s="337" t="n">
        <f aca="true">OFFSET(Monthly!$BJ$11,Monthly!BO14,0)</f>
        <v>46023</v>
      </c>
      <c r="AP8" s="337" t="n">
        <f aca="true">OFFSET(Monthly!$BK$11,Monthly!BP14,0)</f>
        <v>46053</v>
      </c>
      <c r="AQ8" s="338" t="n">
        <f aca="true">OFFSET(Monthly!$BU$11,Monthly!BR14,1)</f>
        <v>1</v>
      </c>
      <c r="AR8" s="337" t="n">
        <f aca="true">OFFSET(Monthly!$BK$11,Monthly!BQ14,0)</f>
        <v>46022</v>
      </c>
      <c r="AS8" s="335" t="n">
        <f aca="false">Monthly!H76</f>
        <v>50</v>
      </c>
      <c r="AT8" s="340" t="n">
        <f aca="false">Monthly!I76</f>
        <v>90</v>
      </c>
      <c r="AU8" s="341" t="n">
        <f aca="false">VLOOKUP(AO8,InputTable_m,2)</f>
        <v>42.2521438598633</v>
      </c>
      <c r="AV8" s="342" t="e">
        <f aca="true">IF(Monthly!$BS$12=FALSE(),IF(OR(AQ8=1,AQ8=2),VLOOKUP(AO8,Monthly!$K$5:$L$36,2)+skewcalc(AN8,AU8,AT8,OFFSET(Override!$BI$4,Monthly!BO14+(1-AN8)*12-1,0,1,3)),BASVOL(OFFSET(Override!$BY$5,Monthly!BO14-1,0,Monthly!BP14-Monthly!BO14,1),OFFSET(Override!$BZ$5,Monthly!BO14-1,0,Monthly!BP14-Monthly!BO14,1),OFFSET(Override!$CB$5,Monthly!BO14-1,0,Monthly!BP14-Monthly!BO14,1),OFFSET(Override!$CC$5,Monthly!BO14-1,0,Monthly!BP14-Monthly!BO14,1),OFFSET(Override!$Y$4,0,0,Monthly!BP14-Monthly!BO14,Monthly!BP14-Monthly!BO14),Calc!AR8-datetoday))+skewcalc(AN8,AU8,AT8,OFFSET(Override!$BI$4,Monthly!BO14+(1-AN8)*Override!$BJ$2-1,0,1,3)),Monthly!M76)</f>
        <v>#VALUE!</v>
      </c>
      <c r="AW8" s="336" t="e">
        <f aca="false">IF(driver_m=2,IF(AQ8=1,BD8,IF(AQ8=2,BE8,BF8)),Monthly!L76)</f>
        <v>#NAME?</v>
      </c>
      <c r="AX8" s="336" t="e">
        <f aca="false">IF(OR(AQ8=1,AQ8=3),EIMPVOL(AN8,ABS(AW8),AU8,AT8,AR8-datetoday,VLOOKUP(AO8,InputTable_m,4),VLOOKUP(AO8,InputTable_m,4),5,0.001,100),0)</f>
        <v>#NAME?</v>
      </c>
      <c r="AY8" s="336" t="e">
        <f aca="false">IF(AQ8=1,EURO_Forward(AU8,AT8,VLOOKUP(AO8,InputTable_m,4),AV8,Calc!AO8-datetoday+1,Calc!AN8,1),IF(AQ8=2,1,BG8))</f>
        <v>#NAME?</v>
      </c>
      <c r="AZ8" s="336" t="e">
        <f aca="false">IF(AQ8=1,EURO_Forward(AU8,AT8,VLOOKUP(AO8,InputTable_m,4),AV8,Calc!AO8-datetoday+1,Calc!AN8,2),IF(AQ8=2,0,BH8))</f>
        <v>#NAME?</v>
      </c>
      <c r="BA8" s="336" t="e">
        <f aca="false">IF(AQ8=1,EURO_Forward(AU8,AT8,VLOOKUP(AO8,InputTable_m,4),AV8,Calc!AO8-datetoday+1,Calc!AN8,3),IF(AQ8=2,0,BI8))</f>
        <v>#NAME?</v>
      </c>
      <c r="BB8" s="336" t="e">
        <f aca="false">IF(AQ8=1,EURO_Forward(AU8,AT8,VLOOKUP(AO8,InputTable_m,4),AV8,Calc!AO8-datetoday+1,Calc!AN8,5),IF(AQ8=2,0,BJ8))</f>
        <v>#NAME?</v>
      </c>
      <c r="BD8" s="335" t="e">
        <f aca="false">EURO_Forward(AU8,AT8,VLOOKUP(AO8,InputTable_m,4),AV8,AR8-datetoday,Calc!AN8,0)</f>
        <v>#NAME?</v>
      </c>
      <c r="BE8" s="335" t="e">
        <f aca="true">swap(Monthly!BP14-Monthly!BO14,AU8,OFFSET(Override!$BY$5,Monthly!BO14-1,0,MAX(2,Monthly!BP14-Monthly!BO14)),AT8,OFFSET(Override!$CA$5,Monthly!BO14-1,0,MAX(2,Monthly!BP14-Monthly!BO14)),OFFSET(IF(peak_base_m=1,$AB$5,$AE$5),Monthly!BO14-1,0,MAX(2,Monthly!BP14-Monthly!BO14)),datetoday,AO8)</f>
        <v>#VALUE!</v>
      </c>
      <c r="BF8" s="336" t="e">
        <f aca="true">SWAPTION(OFFSET(Override!$BY$5,Monthly!BO14-1,0,Monthly!BP14-Monthly!BO14,1),OFFSET(Override!$CC$5,Monthly!BO14-1,0,Monthly!BP14-Monthly!BO14,1),OFFSET(Override!$CD$5,Monthly!BO14-1,0,Monthly!BP14-Monthly!BO14,1),OFFSET(Override!$CA$5,Monthly!BO14-1,0,Monthly!BP14-Monthly!BO14,1),AV8,AT8,VLOOKUP(AO8,InputTable_m,4),(AR8-datetoday)/365.25,AN8,0,1)</f>
        <v>#NAME?</v>
      </c>
      <c r="BG8" s="335" t="e">
        <f aca="true">SWAPTION_Greek(OFFSET(Override!$BY$5,Monthly!BO14-1,0,Monthly!BP14-Monthly!BO14,1),OFFSET(Override!$CC$5,Monthly!BO14-1,0,Monthly!BP14-Monthly!BO14,1),OFFSET(Override!$CD$5,Monthly!BO14-1,0,Monthly!BP14-Monthly!BO14,1),OFFSET(Override!$CA$5,Monthly!BO14-1,0,Monthly!BP14-Monthly!BO14,1),AT8,Monthly!BP14-Monthly!BO14,AV8,VLOOKUP(AO8,InputTable_m,4),datetoday,AO8,AR8,AN8,1)</f>
        <v>#VALUE!</v>
      </c>
      <c r="BH8" s="335" t="e">
        <f aca="true">SWAPTION_Greek(OFFSET(Override!$BY$5,Monthly!BO14-1,0,Monthly!BP14-Monthly!BO14,1),OFFSET(Override!$CC$5,Monthly!BO14-1,0,Monthly!BP14-Monthly!BO14,1),OFFSET(Override!$CD$5,Monthly!BO14-1,0,Monthly!BP14-Monthly!BO14,1),OFFSET(Override!$CA$5,Monthly!BO14-1,0,Monthly!BP14-Monthly!BO14,1),AT8,Monthly!BP14-Monthly!BO14,AV8,VLOOKUP(AO8,InputTable_m,4),datetoday,AO8,AR8,AN8,2)</f>
        <v>#VALUE!</v>
      </c>
      <c r="BI8" s="335" t="e">
        <f aca="true">SWAPTION_Greek(OFFSET(Override!$BY$5,Monthly!BO14-1,0,Monthly!BP14-Monthly!BO14,1),OFFSET(Override!$CC$5,Monthly!BO14-1,0,Monthly!BP14-Monthly!BO14,1),OFFSET(Override!$CD$5,Monthly!BO14-1,0,Monthly!BP14-Monthly!BO14,1),OFFSET(Override!$CA$5,Monthly!BO14-1,0,Monthly!BP14-Monthly!BO14,1),AT8,Monthly!BP14-Monthly!BO14,AV8,VLOOKUP(AO8,InputTable_m,4),datetoday,AO8,AR8,AN8,3)</f>
        <v>#VALUE!</v>
      </c>
      <c r="BJ8" s="335" t="e">
        <f aca="true">SWAPTION_Greek(OFFSET(Override!$BY$5,Monthly!BO14-1,0,Monthly!BP14-Monthly!BO14,1),OFFSET(Override!$CC$5,Monthly!BO14-1,0,Monthly!BP14-Monthly!BO14,1),OFFSET(Override!$CD$5,Monthly!BO14-1,0,Monthly!BP14-Monthly!BO14,1),OFFSET(Override!$CA$5,Monthly!BO14-1,0,Monthly!BP14-Monthly!BO14,1),AT8,Monthly!BP14-Monthly!BO14,AV8,VLOOKUP(AO8,InputTable_m,4),datetoday,AO8,AR8,AN8,5)</f>
        <v>#VALUE!</v>
      </c>
    </row>
    <row r="9" customFormat="false" ht="11.25" hidden="false" customHeight="true" outlineLevel="0" collapsed="false">
      <c r="C9" s="335" t="n">
        <f aca="false">Daily!B49</f>
        <v>0</v>
      </c>
      <c r="D9" s="335" t="n">
        <f aca="false">Daily!C49</f>
        <v>1</v>
      </c>
      <c r="E9" s="337" t="n">
        <f aca="true">OFFSET(Daily!$BJ$11,Daily!BO15,0)</f>
        <v>46054</v>
      </c>
      <c r="F9" s="337" t="n">
        <f aca="true">OFFSET(Daily!$BK$11,Daily!BP15,0)</f>
        <v>46081</v>
      </c>
      <c r="G9" s="338" t="n">
        <f aca="true">OFFSET(Daily!$BU$11,Daily!BR15,1)</f>
        <v>1</v>
      </c>
      <c r="H9" s="337" t="n">
        <f aca="true">OFFSET(Daily!$BK$11,Daily!BQ15,0)</f>
        <v>46053</v>
      </c>
      <c r="I9" s="339" t="n">
        <f aca="false">Daily!H49</f>
        <v>50</v>
      </c>
      <c r="J9" s="339" t="n">
        <f aca="false">Daily!I49</f>
        <v>90</v>
      </c>
      <c r="K9" s="335" t="e">
        <f aca="false">pricepickup(VLOOKUP(E9,InputTable,2),datetoday,E9,F9,CindailyPrices,peak_base)</f>
        <v>#VALUE!</v>
      </c>
      <c r="L9" s="328" t="e">
        <f aca="true">IF(Daily!BS15=FALSE(),VLOOKUP(E9,Daily!$K$5:$L$28,2)+skewcalc(D9,K9,J9,OFFSET(Override!$AK$4,Daily!BO15+(1-D9)*Override!$AL$2-1,0,1,3)),Daily!M49)</f>
        <v>#VALUE!</v>
      </c>
      <c r="M9" s="335" t="n">
        <f aca="true">IF(driver=2,IF(G9=2,swap(Daily!BP15-Daily!BO15,K9,OFFSET(Override!$L$5,Daily!BO15-1,0,MAX(2,Daily!BP15-Daily!BO15)),J9,OFFSET(Override!$N$5,Daily!BO15-1,0,MAX(2,Daily!BP15-Daily!BO15)),OFFSET(IF(peak_base=1,$AB$5,$AE$5),Daily!BO15-1,0,MAX(2,Daily!BP15-Daily!BO15)),datetoday,E9),dailyvaluation(K9,J9,VLOOKUP(E9,InputTable,4),L9,CindailyPrices,peak_base,datetoday,E9,F9,D9,0)),Daily!L49)</f>
        <v>0</v>
      </c>
      <c r="N9" s="335" t="e">
        <f aca="false">IF(G9=1,EIMPVOL(D9,ABS(M9),K9,J9,H9-datetoday+15,VLOOKUP(E9,InputTable,4),VLOOKUP(E9,InputTable,4),5,0.001,100),0)</f>
        <v>#NAME?</v>
      </c>
      <c r="O9" s="335" t="e">
        <f aca="false">IF(G9=2,1,dailyvaluation(K9,J9,VLOOKUP(E9,InputTable,4),L9,CindailyPrices,peak_base,datetoday,E9,F9,D9,1))</f>
        <v>#VALUE!</v>
      </c>
      <c r="P9" s="335" t="e">
        <f aca="false">IF(G9=2,0,dailyvaluation(K9,J9,VLOOKUP(E9,InputTable,4),L9,CindailyPrices,peak_base,datetoday,E9,F9,D9,2))</f>
        <v>#VALUE!</v>
      </c>
      <c r="Q9" s="335" t="e">
        <f aca="false">IF(G9=2,0,dailyvaluation(K9,J9,VLOOKUP(E9,InputTable,4),L9,CindailyPrices,peak_base,datetoday,E9,F9,D9,3))</f>
        <v>#VALUE!</v>
      </c>
      <c r="R9" s="335" t="e">
        <f aca="false">IF(G9=2,0,dailyvaluation(K9,J9,VLOOKUP(E9,InputTable,4),L9,CindailyPrices,peak_base,datetoday,E9,F9,D9,5))</f>
        <v>#VALUE!</v>
      </c>
      <c r="U9" s="329" t="n">
        <v>36678</v>
      </c>
      <c r="V9" s="314" t="n">
        <v>22</v>
      </c>
      <c r="W9" s="314" t="n">
        <v>4</v>
      </c>
      <c r="X9" s="314" t="n">
        <v>4</v>
      </c>
      <c r="Y9" s="315" t="n">
        <v>0</v>
      </c>
      <c r="AA9" s="330" t="n">
        <f aca="false">EOMONTH(AA8,0)+1</f>
        <v>46023</v>
      </c>
      <c r="AB9" s="317" t="n">
        <f aca="false">VLOOKUP(AA9,daytable,2)</f>
        <v>22</v>
      </c>
      <c r="AC9" s="317" t="n">
        <f aca="false">VLOOKUP(AA9,daytable,3)</f>
        <v>4</v>
      </c>
      <c r="AD9" s="317" t="n">
        <f aca="false">VLOOKUP(AA9,daytable,4)</f>
        <v>5</v>
      </c>
      <c r="AE9" s="318" t="n">
        <f aca="false">SUM(AB9:AD9)</f>
        <v>31</v>
      </c>
      <c r="AF9" s="319" t="n">
        <f aca="false">IF(peak_base=1,VLOOKUP(AA9,PriceTable,3),(VLOOKUP(AA9,PriceTable,3)*16*AB9+VLOOKUP(AA9,PriceTable,7)*8*AB9+VLOOKUP(AA9,PriceTable,12)*AC9*24+VLOOKUP(AA9,PriceTable,16)*AD9*24)/SUM(AB9:AD9)/24)+IF(BasisNumber=1,0,VLOOKUP(AA9,'Power Curves'!$BO$9:$BP$316,2))</f>
        <v>42.2521438598633</v>
      </c>
      <c r="AG9" s="320" t="n">
        <f aca="false">IF(peak_base=1,VLOOKUP(AA9,VolTable,15),SQRT((VLOOKUP(AA9,VolTable,15)^2*AB9*16+VLOOKUP(AA9,VolTable,19)^2*((AC9+AD9)*24+8*AB9))/(AB9+AC9+AD9)/24))</f>
        <v>0.08</v>
      </c>
      <c r="AH9" s="321" t="n">
        <f aca="false">VLOOKUP(AA9,'Power Curves'!$A$4:$B$261,2)</f>
        <v>0.066103108428769</v>
      </c>
      <c r="AI9" s="322" t="n">
        <f aca="false">IF(peak_base_m=1,VLOOKUP(AA9,PriceTable,3),(VLOOKUP(AA9,PriceTable,3)*16*AB9+VLOOKUP(AA9,PriceTable,7)*8*AB9+VLOOKUP(AA9,PriceTable,12)*AC9*24+VLOOKUP(AA9,PriceTable,16)*AD9*24)/SUM(AB9:AD9)/24)+IF(BasisNumber_m=1,0,VLOOKUP(AA9,'Power Curves'!$BO$9:$BP$316,2))</f>
        <v>42.2521438598633</v>
      </c>
      <c r="AJ9" s="323" t="n">
        <f aca="false">IF(peak_base_m=1,VLOOKUP(AA9,VolTable,15),SQRT((VLOOKUP(AA9,VolTable,15)^2*AB9*16+VLOOKUP(AA9,VolTable,19)^2*((AC9+AD9)*24+8*AB9))/(AB9+AC9+AD9)/24))</f>
        <v>0.08</v>
      </c>
      <c r="AM9" s="335" t="n">
        <f aca="false">Monthly!B77</f>
        <v>0</v>
      </c>
      <c r="AN9" s="335" t="n">
        <f aca="false">Monthly!C77</f>
        <v>1</v>
      </c>
      <c r="AO9" s="337" t="n">
        <f aca="true">OFFSET(Monthly!$BJ$11,Monthly!BO15,0)</f>
        <v>46054</v>
      </c>
      <c r="AP9" s="337" t="n">
        <f aca="true">OFFSET(Monthly!$BK$11,Monthly!BP15,0)</f>
        <v>46081</v>
      </c>
      <c r="AQ9" s="338" t="n">
        <f aca="true">OFFSET(Monthly!$BU$11,Monthly!BR15,1)</f>
        <v>1</v>
      </c>
      <c r="AR9" s="337" t="n">
        <f aca="true">OFFSET(Monthly!$BK$11,Monthly!BQ15,0)</f>
        <v>46053</v>
      </c>
      <c r="AS9" s="335" t="n">
        <f aca="false">Monthly!H77</f>
        <v>50</v>
      </c>
      <c r="AT9" s="340" t="n">
        <f aca="false">Monthly!I77</f>
        <v>90</v>
      </c>
      <c r="AU9" s="341" t="n">
        <f aca="false">VLOOKUP(AO9,InputTable_m,2)</f>
        <v>42.2521438598633</v>
      </c>
      <c r="AV9" s="342" t="e">
        <f aca="true">IF(Monthly!$BS$12=FALSE(),IF(OR(AQ9=1,AQ9=2),VLOOKUP(AO9,Monthly!$K$5:$L$36,2)+skewcalc(AN9,AU9,AT9,OFFSET(Override!$BI$4,Monthly!BO15+(1-AN9)*12-1,0,1,3)),BASVOL(OFFSET(Override!$BY$5,Monthly!BO15-1,0,Monthly!BP15-Monthly!BO15,1),OFFSET(Override!$BZ$5,Monthly!BO15-1,0,Monthly!BP15-Monthly!BO15,1),OFFSET(Override!$CB$5,Monthly!BO15-1,0,Monthly!BP15-Monthly!BO15,1),OFFSET(Override!$CC$5,Monthly!BO15-1,0,Monthly!BP15-Monthly!BO15,1),OFFSET(Override!$Y$4,0,0,Monthly!BP15-Monthly!BO15,Monthly!BP15-Monthly!BO15),Calc!AR9-datetoday))+skewcalc(AN9,AU9,AT9,OFFSET(Override!$BI$4,Monthly!BO15+(1-AN9)*Override!$BJ$2-1,0,1,3)),Monthly!M77)</f>
        <v>#VALUE!</v>
      </c>
      <c r="AW9" s="336" t="e">
        <f aca="false">IF(driver_m=2,IF(AQ9=1,BD9,IF(AQ9=2,BE9,BF9)),Monthly!L77)</f>
        <v>#NAME?</v>
      </c>
      <c r="AX9" s="336" t="e">
        <f aca="false">IF(OR(AQ9=1,AQ9=3),EIMPVOL(AN9,ABS(AW9),AU9,AT9,AR9-datetoday,VLOOKUP(AO9,InputTable_m,4),VLOOKUP(AO9,InputTable_m,4),5,0.001,100),0)</f>
        <v>#NAME?</v>
      </c>
      <c r="AY9" s="336" t="e">
        <f aca="false">IF(AQ9=1,EURO_Forward(AU9,AT9,VLOOKUP(AO9,InputTable_m,4),AV9,Calc!AO9-datetoday+1,Calc!AN9,1),IF(AQ9=2,1,BG9))</f>
        <v>#NAME?</v>
      </c>
      <c r="AZ9" s="336" t="e">
        <f aca="false">IF(AQ9=1,EURO_Forward(AU9,AT9,VLOOKUP(AO9,InputTable_m,4),AV9,Calc!AO9-datetoday+1,Calc!AN9,2),IF(AQ9=2,0,BH9))</f>
        <v>#NAME?</v>
      </c>
      <c r="BA9" s="336" t="e">
        <f aca="false">IF(AQ9=1,EURO_Forward(AU9,AT9,VLOOKUP(AO9,InputTable_m,4),AV9,Calc!AO9-datetoday+1,Calc!AN9,3),IF(AQ9=2,0,BI9))</f>
        <v>#NAME?</v>
      </c>
      <c r="BB9" s="336" t="e">
        <f aca="false">IF(AQ9=1,EURO_Forward(AU9,AT9,VLOOKUP(AO9,InputTable_m,4),AV9,Calc!AO9-datetoday+1,Calc!AN9,5),IF(AQ9=2,0,BJ9))</f>
        <v>#NAME?</v>
      </c>
      <c r="BD9" s="335" t="e">
        <f aca="false">EURO_Forward(AU9,AT9,VLOOKUP(AO9,InputTable_m,4),AV9,AR9-datetoday,Calc!AN9,0)</f>
        <v>#NAME?</v>
      </c>
      <c r="BE9" s="335" t="e">
        <f aca="true">swap(Monthly!BP15-Monthly!BO15,AU9,OFFSET(Override!$BY$5,Monthly!BO15-1,0,MAX(2,Monthly!BP15-Monthly!BO15)),AT9,OFFSET(Override!$CA$5,Monthly!BO15-1,0,MAX(2,Monthly!BP15-Monthly!BO15)),OFFSET(IF(peak_base_m=1,$AB$5,$AE$5),Monthly!BO15-1,0,MAX(2,Monthly!BP15-Monthly!BO15)),datetoday,AO9)</f>
        <v>#VALUE!</v>
      </c>
      <c r="BF9" s="336" t="e">
        <f aca="true">SWAPTION(OFFSET(Override!$BY$5,Monthly!BO15-1,0,Monthly!BP15-Monthly!BO15,1),OFFSET(Override!$CC$5,Monthly!BO15-1,0,Monthly!BP15-Monthly!BO15,1),OFFSET(Override!$CD$5,Monthly!BO15-1,0,Monthly!BP15-Monthly!BO15,1),OFFSET(Override!$CA$5,Monthly!BO15-1,0,Monthly!BP15-Monthly!BO15,1),AV9,AT9,VLOOKUP(AO9,InputTable_m,4),(AR9-datetoday)/365.25,AN9,0,1)</f>
        <v>#NAME?</v>
      </c>
      <c r="BG9" s="335" t="e">
        <f aca="true">SWAPTION_Greek(OFFSET(Override!$BY$5,Monthly!BO15-1,0,Monthly!BP15-Monthly!BO15,1),OFFSET(Override!$CC$5,Monthly!BO15-1,0,Monthly!BP15-Monthly!BO15,1),OFFSET(Override!$CD$5,Monthly!BO15-1,0,Monthly!BP15-Monthly!BO15,1),OFFSET(Override!$CA$5,Monthly!BO15-1,0,Monthly!BP15-Monthly!BO15,1),AT9,Monthly!BP15-Monthly!BO15,AV9,VLOOKUP(AO9,InputTable_m,4),datetoday,AO9,AR9,AN9,1)</f>
        <v>#VALUE!</v>
      </c>
      <c r="BH9" s="335" t="e">
        <f aca="true">SWAPTION_Greek(OFFSET(Override!$BY$5,Monthly!BO15-1,0,Monthly!BP15-Monthly!BO15,1),OFFSET(Override!$CC$5,Monthly!BO15-1,0,Monthly!BP15-Monthly!BO15,1),OFFSET(Override!$CD$5,Monthly!BO15-1,0,Monthly!BP15-Monthly!BO15,1),OFFSET(Override!$CA$5,Monthly!BO15-1,0,Monthly!BP15-Monthly!BO15,1),AT9,Monthly!BP15-Monthly!BO15,AV9,VLOOKUP(AO9,InputTable_m,4),datetoday,AO9,AR9,AN9,2)</f>
        <v>#VALUE!</v>
      </c>
      <c r="BI9" s="335" t="e">
        <f aca="true">SWAPTION_Greek(OFFSET(Override!$BY$5,Monthly!BO15-1,0,Monthly!BP15-Monthly!BO15,1),OFFSET(Override!$CC$5,Monthly!BO15-1,0,Monthly!BP15-Monthly!BO15,1),OFFSET(Override!$CD$5,Monthly!BO15-1,0,Monthly!BP15-Monthly!BO15,1),OFFSET(Override!$CA$5,Monthly!BO15-1,0,Monthly!BP15-Monthly!BO15,1),AT9,Monthly!BP15-Monthly!BO15,AV9,VLOOKUP(AO9,InputTable_m,4),datetoday,AO9,AR9,AN9,3)</f>
        <v>#VALUE!</v>
      </c>
      <c r="BJ9" s="335" t="e">
        <f aca="true">SWAPTION_Greek(OFFSET(Override!$BY$5,Monthly!BO15-1,0,Monthly!BP15-Monthly!BO15,1),OFFSET(Override!$CC$5,Monthly!BO15-1,0,Monthly!BP15-Monthly!BO15,1),OFFSET(Override!$CD$5,Monthly!BO15-1,0,Monthly!BP15-Monthly!BO15,1),OFFSET(Override!$CA$5,Monthly!BO15-1,0,Monthly!BP15-Monthly!BO15,1),AT9,Monthly!BP15-Monthly!BO15,AV9,VLOOKUP(AO9,InputTable_m,4),datetoday,AO9,AR9,AN9,5)</f>
        <v>#VALUE!</v>
      </c>
    </row>
    <row r="10" customFormat="false" ht="11.25" hidden="false" customHeight="true" outlineLevel="0" collapsed="false">
      <c r="C10" s="335" t="n">
        <f aca="false">Daily!B50</f>
        <v>0</v>
      </c>
      <c r="D10" s="335" t="n">
        <f aca="false">Daily!C50</f>
        <v>1</v>
      </c>
      <c r="E10" s="337" t="n">
        <f aca="true">OFFSET(Daily!$BJ$11,Daily!BO16,0)</f>
        <v>46113</v>
      </c>
      <c r="F10" s="337" t="n">
        <f aca="true">OFFSET(Daily!$BK$11,Daily!BP16,0)</f>
        <v>46142</v>
      </c>
      <c r="G10" s="338" t="n">
        <f aca="true">OFFSET(Daily!$BU$11,Daily!BR16,1)</f>
        <v>2</v>
      </c>
      <c r="H10" s="337" t="n">
        <f aca="true">OFFSET(Daily!$BK$11,Daily!BQ16,0)</f>
        <v>46112</v>
      </c>
      <c r="I10" s="339" t="n">
        <f aca="false">Daily!H50</f>
        <v>50</v>
      </c>
      <c r="J10" s="339" t="n">
        <f aca="false">Daily!I50</f>
        <v>75</v>
      </c>
      <c r="K10" s="335" t="e">
        <f aca="false">pricepickup(VLOOKUP(E10,InputTable,2),datetoday,E10,F10,CindailyPrices,peak_base)</f>
        <v>#VALUE!</v>
      </c>
      <c r="L10" s="328" t="e">
        <f aca="true">IF(Daily!BS16=FALSE(),VLOOKUP(E10,Daily!$K$5:$L$28,2)+skewcalc(D10,K10,J10,OFFSET(Override!$AK$4,Daily!BO16+(1-D10)*Override!$AL$2-1,0,1,3)),Daily!M50)</f>
        <v>#VALUE!</v>
      </c>
      <c r="M10" s="335" t="n">
        <f aca="true">IF(driver=2,IF(G10=2,swap(Daily!BP16-Daily!BO16,K10,OFFSET(Override!$L$5,Daily!BO16-1,0,MAX(2,Daily!BP16-Daily!BO16)),J10,OFFSET(Override!$N$5,Daily!BO16-1,0,MAX(2,Daily!BP16-Daily!BO16)),OFFSET(IF(peak_base=1,$AB$5,$AE$5),Daily!BO16-1,0,MAX(2,Daily!BP16-Daily!BO16)),datetoday,E10),dailyvaluation(K10,J10,VLOOKUP(E10,InputTable,4),L10,CindailyPrices,peak_base,datetoday,E10,F10,D10,0)),Daily!L50)</f>
        <v>0</v>
      </c>
      <c r="N10" s="335" t="n">
        <f aca="false">IF(G10=1,EIMPVOL(D10,ABS(M10),K10,J10,H10-datetoday+15,VLOOKUP(E10,InputTable,4),VLOOKUP(E10,InputTable,4),5,0.001,100),0)</f>
        <v>0</v>
      </c>
      <c r="O10" s="335" t="n">
        <f aca="false">IF(G10=2,1,dailyvaluation(K10,J10,VLOOKUP(E10,InputTable,4),L10,CindailyPrices,peak_base,datetoday,E10,F10,D10,1))</f>
        <v>1</v>
      </c>
      <c r="P10" s="335" t="n">
        <f aca="false">IF(G10=2,0,dailyvaluation(K10,J10,VLOOKUP(E10,InputTable,4),L10,CindailyPrices,peak_base,datetoday,E10,F10,D10,2))</f>
        <v>0</v>
      </c>
      <c r="Q10" s="335" t="n">
        <f aca="false">IF(G10=2,0,dailyvaluation(K10,J10,VLOOKUP(E10,InputTable,4),L10,CindailyPrices,peak_base,datetoday,E10,F10,D10,3))</f>
        <v>0</v>
      </c>
      <c r="R10" s="335" t="n">
        <f aca="false">IF(G10=2,0,dailyvaluation(K10,J10,VLOOKUP(E10,InputTable,4),L10,CindailyPrices,peak_base,datetoday,E10,F10,D10,5))</f>
        <v>0</v>
      </c>
      <c r="U10" s="329" t="n">
        <v>36708</v>
      </c>
      <c r="V10" s="314" t="n">
        <v>20</v>
      </c>
      <c r="W10" s="314" t="n">
        <v>5</v>
      </c>
      <c r="X10" s="314" t="n">
        <v>6</v>
      </c>
      <c r="Y10" s="315" t="n">
        <v>1</v>
      </c>
      <c r="AA10" s="330" t="n">
        <f aca="false">EOMONTH(AA9,0)+1</f>
        <v>46054</v>
      </c>
      <c r="AB10" s="317" t="n">
        <f aca="false">VLOOKUP(AA10,daytable,2)</f>
        <v>20</v>
      </c>
      <c r="AC10" s="317" t="n">
        <f aca="false">VLOOKUP(AA10,daytable,3)</f>
        <v>4</v>
      </c>
      <c r="AD10" s="317" t="n">
        <f aca="false">VLOOKUP(AA10,daytable,4)</f>
        <v>4</v>
      </c>
      <c r="AE10" s="318" t="n">
        <f aca="false">SUM(AB10:AD10)</f>
        <v>28</v>
      </c>
      <c r="AF10" s="319" t="n">
        <f aca="false">IF(peak_base=1,VLOOKUP(AA10,PriceTable,3),(VLOOKUP(AA10,PriceTable,3)*16*AB10+VLOOKUP(AA10,PriceTable,7)*8*AB10+VLOOKUP(AA10,PriceTable,12)*AC10*24+VLOOKUP(AA10,PriceTable,16)*AD10*24)/SUM(AB10:AD10)/24)+IF(BasisNumber=1,0,VLOOKUP(AA10,'Power Curves'!$BO$9:$BP$316,2))</f>
        <v>42.2521438598633</v>
      </c>
      <c r="AG10" s="320" t="n">
        <f aca="false">IF(peak_base=1,VLOOKUP(AA10,VolTable,15),SQRT((VLOOKUP(AA10,VolTable,15)^2*AB10*16+VLOOKUP(AA10,VolTable,19)^2*((AC10+AD10)*24+8*AB10))/(AB10+AC10+AD10)/24))</f>
        <v>0.08</v>
      </c>
      <c r="AH10" s="321" t="n">
        <f aca="false">VLOOKUP(AA10,'Power Curves'!$A$4:$B$261,2)</f>
        <v>0.066103108428769</v>
      </c>
      <c r="AI10" s="322" t="n">
        <f aca="false">IF(peak_base_m=1,VLOOKUP(AA10,PriceTable,3),(VLOOKUP(AA10,PriceTable,3)*16*AB10+VLOOKUP(AA10,PriceTable,7)*8*AB10+VLOOKUP(AA10,PriceTable,12)*AC10*24+VLOOKUP(AA10,PriceTable,16)*AD10*24)/SUM(AB10:AD10)/24)+IF(BasisNumber_m=1,0,VLOOKUP(AA10,'Power Curves'!$BO$9:$BP$316,2))</f>
        <v>42.2521438598633</v>
      </c>
      <c r="AJ10" s="323" t="n">
        <f aca="false">IF(peak_base_m=1,VLOOKUP(AA10,VolTable,15),SQRT((VLOOKUP(AA10,VolTable,15)^2*AB10*16+VLOOKUP(AA10,VolTable,19)^2*((AC10+AD10)*24+8*AB10))/(AB10+AC10+AD10)/24))</f>
        <v>0.08</v>
      </c>
      <c r="AM10" s="335" t="n">
        <f aca="false">Monthly!B78</f>
        <v>0</v>
      </c>
      <c r="AN10" s="335" t="n">
        <f aca="false">Monthly!C78</f>
        <v>1</v>
      </c>
      <c r="AO10" s="337" t="n">
        <f aca="true">OFFSET(Monthly!$BJ$11,Monthly!BO16,0)</f>
        <v>46113</v>
      </c>
      <c r="AP10" s="337" t="n">
        <f aca="true">OFFSET(Monthly!$BK$11,Monthly!BP16,0)</f>
        <v>46142</v>
      </c>
      <c r="AQ10" s="338" t="n">
        <f aca="true">OFFSET(Monthly!$BU$11,Monthly!BR16,1)</f>
        <v>2</v>
      </c>
      <c r="AR10" s="337" t="n">
        <f aca="true">OFFSET(Monthly!$BK$11,Monthly!BQ16,0)</f>
        <v>46112</v>
      </c>
      <c r="AS10" s="335" t="n">
        <f aca="false">Monthly!H78</f>
        <v>50</v>
      </c>
      <c r="AT10" s="340" t="n">
        <f aca="false">Monthly!I78</f>
        <v>75</v>
      </c>
      <c r="AU10" s="341" t="n">
        <f aca="false">VLOOKUP(AO10,InputTable_m,2)</f>
        <v>42.2521438598633</v>
      </c>
      <c r="AV10" s="342" t="e">
        <f aca="true">IF(Monthly!$BS$12=FALSE(),IF(OR(AQ10=1,AQ10=2),VLOOKUP(AO10,Monthly!$K$5:$L$36,2)+skewcalc(AN10,AU10,AT10,OFFSET(Override!$BI$4,Monthly!BO16+(1-AN10)*12-1,0,1,3)),BASVOL(OFFSET(Override!$BY$5,Monthly!BO16-1,0,Monthly!BP16-Monthly!BO16,1),OFFSET(Override!$BZ$5,Monthly!BO16-1,0,Monthly!BP16-Monthly!BO16,1),OFFSET(Override!$CB$5,Monthly!BO16-1,0,Monthly!BP16-Monthly!BO16,1),OFFSET(Override!$CC$5,Monthly!BO16-1,0,Monthly!BP16-Monthly!BO16,1),OFFSET(Override!$Y$4,0,0,Monthly!BP16-Monthly!BO16,Monthly!BP16-Monthly!BO16),Calc!AR10-datetoday))+skewcalc(AN10,AU10,AT10,OFFSET(Override!$BI$4,Monthly!BO16+(1-AN10)*Override!$BJ$2-1,0,1,3)),Monthly!M78)</f>
        <v>#VALUE!</v>
      </c>
      <c r="AW10" s="336" t="e">
        <f aca="false">IF(driver_m=2,IF(AQ10=1,BD10,IF(AQ10=2,BE10,BF10)),Monthly!L78)</f>
        <v>#VALUE!</v>
      </c>
      <c r="AX10" s="336" t="n">
        <f aca="false">IF(OR(AQ10=1,AQ10=3),EIMPVOL(AN10,ABS(AW10),AU10,AT10,AR10-datetoday,VLOOKUP(AO10,InputTable_m,4),VLOOKUP(AO10,InputTable_m,4),5,0.001,100),0)</f>
        <v>0</v>
      </c>
      <c r="AY10" s="336" t="n">
        <f aca="false">IF(AQ10=1,EURO_Forward(AU10,AT10,VLOOKUP(AO10,InputTable_m,4),AV10,Calc!AO10-datetoday+1,Calc!AN10,1),IF(AQ10=2,1,BG10))</f>
        <v>1</v>
      </c>
      <c r="AZ10" s="336" t="n">
        <f aca="false">IF(AQ10=1,EURO_Forward(AU10,AT10,VLOOKUP(AO10,InputTable_m,4),AV10,Calc!AO10-datetoday+1,Calc!AN10,2),IF(AQ10=2,0,BH10))</f>
        <v>0</v>
      </c>
      <c r="BA10" s="336" t="n">
        <f aca="false">IF(AQ10=1,EURO_Forward(AU10,AT10,VLOOKUP(AO10,InputTable_m,4),AV10,Calc!AO10-datetoday+1,Calc!AN10,3),IF(AQ10=2,0,BI10))</f>
        <v>0</v>
      </c>
      <c r="BB10" s="336" t="n">
        <f aca="false">IF(AQ10=1,EURO_Forward(AU10,AT10,VLOOKUP(AO10,InputTable_m,4),AV10,Calc!AO10-datetoday+1,Calc!AN10,5),IF(AQ10=2,0,BJ10))</f>
        <v>0</v>
      </c>
      <c r="BD10" s="335" t="e">
        <f aca="false">EURO_Forward(AU10,AT10,VLOOKUP(AO10,InputTable_m,4),AV10,AR10-datetoday,Calc!AN10,0)</f>
        <v>#NAME?</v>
      </c>
      <c r="BE10" s="335" t="e">
        <f aca="true">swap(Monthly!BP16-Monthly!BO16,AU10,OFFSET(Override!$BY$5,Monthly!BO16-1,0,MAX(2,Monthly!BP16-Monthly!BO16)),AT10,OFFSET(Override!$CA$5,Monthly!BO16-1,0,MAX(2,Monthly!BP16-Monthly!BO16)),OFFSET(IF(peak_base_m=1,$AB$5,$AE$5),Monthly!BO16-1,0,MAX(2,Monthly!BP16-Monthly!BO16)),datetoday,AO10)</f>
        <v>#VALUE!</v>
      </c>
      <c r="BF10" s="336" t="e">
        <f aca="true">SWAPTION(OFFSET(Override!$BY$5,Monthly!BO16-1,0,Monthly!BP16-Monthly!BO16,1),OFFSET(Override!$CC$5,Monthly!BO16-1,0,Monthly!BP16-Monthly!BO16,1),OFFSET(Override!$CD$5,Monthly!BO16-1,0,Monthly!BP16-Monthly!BO16,1),OFFSET(Override!$CA$5,Monthly!BO16-1,0,Monthly!BP16-Monthly!BO16,1),AV10,AT10,VLOOKUP(AO10,InputTable_m,4),(AR10-datetoday)/365.25,AN10,0,1)</f>
        <v>#NAME?</v>
      </c>
      <c r="BG10" s="335" t="e">
        <f aca="true">SWAPTION_Greek(OFFSET(Override!$BY$5,Monthly!BO16-1,0,Monthly!BP16-Monthly!BO16,1),OFFSET(Override!$CC$5,Monthly!BO16-1,0,Monthly!BP16-Monthly!BO16,1),OFFSET(Override!$CD$5,Monthly!BO16-1,0,Monthly!BP16-Monthly!BO16,1),OFFSET(Override!$CA$5,Monthly!BO16-1,0,Monthly!BP16-Monthly!BO16,1),AT10,Monthly!BP16-Monthly!BO16,AV10,VLOOKUP(AO10,InputTable_m,4),datetoday,AO10,AR10,AN10,1)</f>
        <v>#VALUE!</v>
      </c>
      <c r="BH10" s="335" t="e">
        <f aca="true">SWAPTION_Greek(OFFSET(Override!$BY$5,Monthly!BO16-1,0,Monthly!BP16-Monthly!BO16,1),OFFSET(Override!$CC$5,Monthly!BO16-1,0,Monthly!BP16-Monthly!BO16,1),OFFSET(Override!$CD$5,Monthly!BO16-1,0,Monthly!BP16-Monthly!BO16,1),OFFSET(Override!$CA$5,Monthly!BO16-1,0,Monthly!BP16-Monthly!BO16,1),AT10,Monthly!BP16-Monthly!BO16,AV10,VLOOKUP(AO10,InputTable_m,4),datetoday,AO10,AR10,AN10,2)</f>
        <v>#VALUE!</v>
      </c>
      <c r="BI10" s="335" t="e">
        <f aca="true">SWAPTION_Greek(OFFSET(Override!$BY$5,Monthly!BO16-1,0,Monthly!BP16-Monthly!BO16,1),OFFSET(Override!$CC$5,Monthly!BO16-1,0,Monthly!BP16-Monthly!BO16,1),OFFSET(Override!$CD$5,Monthly!BO16-1,0,Monthly!BP16-Monthly!BO16,1),OFFSET(Override!$CA$5,Monthly!BO16-1,0,Monthly!BP16-Monthly!BO16,1),AT10,Monthly!BP16-Monthly!BO16,AV10,VLOOKUP(AO10,InputTable_m,4),datetoday,AO10,AR10,AN10,3)</f>
        <v>#VALUE!</v>
      </c>
      <c r="BJ10" s="335" t="e">
        <f aca="true">SWAPTION_Greek(OFFSET(Override!$BY$5,Monthly!BO16-1,0,Monthly!BP16-Monthly!BO16,1),OFFSET(Override!$CC$5,Monthly!BO16-1,0,Monthly!BP16-Monthly!BO16,1),OFFSET(Override!$CD$5,Monthly!BO16-1,0,Monthly!BP16-Monthly!BO16,1),OFFSET(Override!$CA$5,Monthly!BO16-1,0,Monthly!BP16-Monthly!BO16,1),AT10,Monthly!BP16-Monthly!BO16,AV10,VLOOKUP(AO10,InputTable_m,4),datetoday,AO10,AR10,AN10,5)</f>
        <v>#VALUE!</v>
      </c>
    </row>
    <row r="11" customFormat="false" ht="11.25" hidden="false" customHeight="true" outlineLevel="0" collapsed="false">
      <c r="C11" s="335" t="n">
        <f aca="false">Daily!B51</f>
        <v>0</v>
      </c>
      <c r="D11" s="335" t="n">
        <f aca="false">Daily!C51</f>
        <v>1</v>
      </c>
      <c r="E11" s="337" t="n">
        <f aca="true">OFFSET(Daily!$BJ$11,Daily!BO17,0)</f>
        <v>46143</v>
      </c>
      <c r="F11" s="337" t="n">
        <f aca="true">OFFSET(Daily!$BK$11,Daily!BP17,0)</f>
        <v>46173</v>
      </c>
      <c r="G11" s="338" t="n">
        <f aca="true">OFFSET(Daily!$BU$11,Daily!BR17,1)</f>
        <v>2</v>
      </c>
      <c r="H11" s="337" t="n">
        <f aca="true">OFFSET(Daily!$BK$11,Daily!BQ17,0)</f>
        <v>46142</v>
      </c>
      <c r="I11" s="339" t="n">
        <f aca="false">Daily!H51</f>
        <v>50</v>
      </c>
      <c r="J11" s="339" t="n">
        <f aca="false">Daily!I51</f>
        <v>65.89</v>
      </c>
      <c r="K11" s="335" t="e">
        <f aca="false">pricepickup(VLOOKUP(E11,InputTable,2),datetoday,E11,F11,CindailyPrices,peak_base)</f>
        <v>#VALUE!</v>
      </c>
      <c r="L11" s="328" t="e">
        <f aca="true">IF(Daily!BS17=FALSE(),VLOOKUP(E11,Daily!$K$5:$L$28,2)+skewcalc(D11,K11,J11,OFFSET(Override!$AK$4,Daily!BO17+(1-D11)*Override!$AL$2-1,0,1,3)),Daily!M51)</f>
        <v>#VALUE!</v>
      </c>
      <c r="M11" s="335" t="n">
        <f aca="true">IF(driver=2,IF(G11=2,swap(Daily!BP17-Daily!BO17,K11,OFFSET(Override!$L$5,Daily!BO17-1,0,MAX(2,Daily!BP17-Daily!BO17)),J11,OFFSET(Override!$N$5,Daily!BO17-1,0,MAX(2,Daily!BP17-Daily!BO17)),OFFSET(IF(peak_base=1,$AB$5,$AE$5),Daily!BO17-1,0,MAX(2,Daily!BP17-Daily!BO17)),datetoday,E11),dailyvaluation(K11,J11,VLOOKUP(E11,InputTable,4),L11,CindailyPrices,peak_base,datetoday,E11,F11,D11,0)),Daily!L51)</f>
        <v>0</v>
      </c>
      <c r="N11" s="335" t="n">
        <f aca="false">IF(G11=1,EIMPVOL(D11,ABS(M11),K11,J11,H11-datetoday+15,VLOOKUP(E11,InputTable,4),VLOOKUP(E11,InputTable,4),5,0.001,100),0)</f>
        <v>0</v>
      </c>
      <c r="O11" s="335" t="n">
        <f aca="false">IF(G11=2,1,dailyvaluation(K11,J11,VLOOKUP(E11,InputTable,4),L11,CindailyPrices,peak_base,datetoday,E11,F11,D11,1))</f>
        <v>1</v>
      </c>
      <c r="P11" s="335" t="n">
        <f aca="false">IF(G11=2,0,dailyvaluation(K11,J11,VLOOKUP(E11,InputTable,4),L11,CindailyPrices,peak_base,datetoday,E11,F11,D11,2))</f>
        <v>0</v>
      </c>
      <c r="Q11" s="335" t="n">
        <f aca="false">IF(G11=2,0,dailyvaluation(K11,J11,VLOOKUP(E11,InputTable,4),L11,CindailyPrices,peak_base,datetoday,E11,F11,D11,3))</f>
        <v>0</v>
      </c>
      <c r="R11" s="335" t="n">
        <f aca="false">IF(G11=2,0,dailyvaluation(K11,J11,VLOOKUP(E11,InputTable,4),L11,CindailyPrices,peak_base,datetoday,E11,F11,D11,5))</f>
        <v>0</v>
      </c>
      <c r="U11" s="329" t="n">
        <v>36739</v>
      </c>
      <c r="V11" s="314" t="n">
        <v>23</v>
      </c>
      <c r="W11" s="314" t="n">
        <v>4</v>
      </c>
      <c r="X11" s="314" t="n">
        <v>4</v>
      </c>
      <c r="Y11" s="315" t="n">
        <v>0</v>
      </c>
      <c r="AA11" s="330" t="n">
        <f aca="false">EOMONTH(AA10,0)+1</f>
        <v>46082</v>
      </c>
      <c r="AB11" s="317" t="n">
        <f aca="false">VLOOKUP(AA11,daytable,2)</f>
        <v>21</v>
      </c>
      <c r="AC11" s="317" t="n">
        <f aca="false">VLOOKUP(AA11,daytable,3)</f>
        <v>5</v>
      </c>
      <c r="AD11" s="317" t="n">
        <f aca="false">VLOOKUP(AA11,daytable,4)</f>
        <v>5</v>
      </c>
      <c r="AE11" s="318" t="n">
        <f aca="false">SUM(AB11:AD11)</f>
        <v>31</v>
      </c>
      <c r="AF11" s="319" t="n">
        <f aca="false">IF(peak_base=1,VLOOKUP(AA11,PriceTable,3),(VLOOKUP(AA11,PriceTable,3)*16*AB11+VLOOKUP(AA11,PriceTable,7)*8*AB11+VLOOKUP(AA11,PriceTable,12)*AC11*24+VLOOKUP(AA11,PriceTable,16)*AD11*24)/SUM(AB11:AD11)/24)+IF(BasisNumber=1,0,VLOOKUP(AA11,'Power Curves'!$BO$9:$BP$316,2))</f>
        <v>42.2521438598633</v>
      </c>
      <c r="AG11" s="320" t="n">
        <f aca="false">IF(peak_base=1,VLOOKUP(AA11,VolTable,15),SQRT((VLOOKUP(AA11,VolTable,15)^2*AB11*16+VLOOKUP(AA11,VolTable,19)^2*((AC11+AD11)*24+8*AB11))/(AB11+AC11+AD11)/24))</f>
        <v>0.08</v>
      </c>
      <c r="AH11" s="321" t="n">
        <f aca="false">VLOOKUP(AA11,'Power Curves'!$A$4:$B$261,2)</f>
        <v>0.066103108428769</v>
      </c>
      <c r="AI11" s="322" t="n">
        <f aca="false">IF(peak_base_m=1,VLOOKUP(AA11,PriceTable,3),(VLOOKUP(AA11,PriceTable,3)*16*AB11+VLOOKUP(AA11,PriceTable,7)*8*AB11+VLOOKUP(AA11,PriceTable,12)*AC11*24+VLOOKUP(AA11,PriceTable,16)*AD11*24)/SUM(AB11:AD11)/24)+IF(BasisNumber_m=1,0,VLOOKUP(AA11,'Power Curves'!$BO$9:$BP$316,2))</f>
        <v>42.2521438598633</v>
      </c>
      <c r="AJ11" s="323" t="n">
        <f aca="false">IF(peak_base_m=1,VLOOKUP(AA11,VolTable,15),SQRT((VLOOKUP(AA11,VolTable,15)^2*AB11*16+VLOOKUP(AA11,VolTable,19)^2*((AC11+AD11)*24+8*AB11))/(AB11+AC11+AD11)/24))</f>
        <v>0.08</v>
      </c>
      <c r="AM11" s="335" t="n">
        <f aca="false">Monthly!B79</f>
        <v>0</v>
      </c>
      <c r="AN11" s="335" t="n">
        <f aca="false">Monthly!C79</f>
        <v>1</v>
      </c>
      <c r="AO11" s="337" t="n">
        <f aca="true">OFFSET(Monthly!$BJ$11,Monthly!BO17,0)</f>
        <v>46143</v>
      </c>
      <c r="AP11" s="337" t="n">
        <f aca="true">OFFSET(Monthly!$BK$11,Monthly!BP17,0)</f>
        <v>46173</v>
      </c>
      <c r="AQ11" s="338" t="n">
        <f aca="true">OFFSET(Monthly!$BU$11,Monthly!BR17,1)</f>
        <v>2</v>
      </c>
      <c r="AR11" s="337" t="n">
        <f aca="true">OFFSET(Monthly!$BK$11,Monthly!BQ17,0)</f>
        <v>46142</v>
      </c>
      <c r="AS11" s="335" t="n">
        <f aca="false">Monthly!H79</f>
        <v>50</v>
      </c>
      <c r="AT11" s="340" t="n">
        <f aca="false">Monthly!I79</f>
        <v>65.89</v>
      </c>
      <c r="AU11" s="341" t="n">
        <f aca="false">VLOOKUP(AO11,InputTable_m,2)</f>
        <v>42.2521438598633</v>
      </c>
      <c r="AV11" s="342" t="e">
        <f aca="true">IF(Monthly!$BS$12=FALSE(),IF(OR(AQ11=1,AQ11=2),VLOOKUP(AO11,Monthly!$K$5:$L$36,2)+skewcalc(AN11,AU11,AT11,OFFSET(Override!$BI$4,Monthly!BO17+(1-AN11)*12-1,0,1,3)),BASVOL(OFFSET(Override!$BY$5,Monthly!BO17-1,0,Monthly!BP17-Monthly!BO17,1),OFFSET(Override!$BZ$5,Monthly!BO17-1,0,Monthly!BP17-Monthly!BO17,1),OFFSET(Override!$CB$5,Monthly!BO17-1,0,Monthly!BP17-Monthly!BO17,1),OFFSET(Override!$CC$5,Monthly!BO17-1,0,Monthly!BP17-Monthly!BO17,1),OFFSET(Override!$Y$4,0,0,Monthly!BP17-Monthly!BO17,Monthly!BP17-Monthly!BO17),Calc!AR11-datetoday))+skewcalc(AN11,AU11,AT11,OFFSET(Override!$BI$4,Monthly!BO17+(1-AN11)*Override!$BJ$2-1,0,1,3)),Monthly!M79)</f>
        <v>#VALUE!</v>
      </c>
      <c r="AW11" s="336" t="e">
        <f aca="false">IF(driver_m=2,IF(AQ11=1,BD11,IF(AQ11=2,BE11,BF11)),Monthly!L79)</f>
        <v>#VALUE!</v>
      </c>
      <c r="AX11" s="336" t="n">
        <f aca="false">IF(OR(AQ11=1,AQ11=3),EIMPVOL(AN11,ABS(AW11),AU11,AT11,AR11-datetoday,VLOOKUP(AO11,InputTable_m,4),VLOOKUP(AO11,InputTable_m,4),5,0.001,100),0)</f>
        <v>0</v>
      </c>
      <c r="AY11" s="336" t="n">
        <f aca="false">IF(AQ11=1,EURO_Forward(AU11,AT11,VLOOKUP(AO11,InputTable_m,4),AV11,Calc!AO11-datetoday+1,Calc!AN11,1),IF(AQ11=2,1,BG11))</f>
        <v>1</v>
      </c>
      <c r="AZ11" s="336" t="n">
        <f aca="false">IF(AQ11=1,EURO_Forward(AU11,AT11,VLOOKUP(AO11,InputTable_m,4),AV11,Calc!AO11-datetoday+1,Calc!AN11,2),IF(AQ11=2,0,BH11))</f>
        <v>0</v>
      </c>
      <c r="BA11" s="336" t="n">
        <f aca="false">IF(AQ11=1,EURO_Forward(AU11,AT11,VLOOKUP(AO11,InputTable_m,4),AV11,Calc!AO11-datetoday+1,Calc!AN11,3),IF(AQ11=2,0,BI11))</f>
        <v>0</v>
      </c>
      <c r="BB11" s="336" t="n">
        <f aca="false">IF(AQ11=1,EURO_Forward(AU11,AT11,VLOOKUP(AO11,InputTable_m,4),AV11,Calc!AO11-datetoday+1,Calc!AN11,5),IF(AQ11=2,0,BJ11))</f>
        <v>0</v>
      </c>
      <c r="BD11" s="335" t="e">
        <f aca="false">EURO_Forward(AU11,AT11,VLOOKUP(AO11,InputTable_m,4),AV11,AR11-datetoday,Calc!AN11,0)</f>
        <v>#NAME?</v>
      </c>
      <c r="BE11" s="335" t="e">
        <f aca="true">swap(Monthly!BP17-Monthly!BO17,AU11,OFFSET(Override!$BY$5,Monthly!BO17-1,0,MAX(2,Monthly!BP17-Monthly!BO17)),AT11,OFFSET(Override!$CA$5,Monthly!BO17-1,0,MAX(2,Monthly!BP17-Monthly!BO17)),OFFSET(IF(peak_base_m=1,$AB$5,$AE$5),Monthly!BO17-1,0,MAX(2,Monthly!BP17-Monthly!BO17)),datetoday,AO11)</f>
        <v>#VALUE!</v>
      </c>
      <c r="BF11" s="336" t="e">
        <f aca="true">SWAPTION(OFFSET(Override!$BY$5,Monthly!BO17-1,0,Monthly!BP17-Monthly!BO17,1),OFFSET(Override!$CC$5,Monthly!BO17-1,0,Monthly!BP17-Monthly!BO17,1),OFFSET(Override!$CD$5,Monthly!BO17-1,0,Monthly!BP17-Monthly!BO17,1),OFFSET(Override!$CA$5,Monthly!BO17-1,0,Monthly!BP17-Monthly!BO17,1),AV11,AT11,VLOOKUP(AO11,InputTable_m,4),(AR11-datetoday)/365.25,AN11,0,1)</f>
        <v>#NAME?</v>
      </c>
      <c r="BG11" s="335" t="e">
        <f aca="true">SWAPTION_Greek(OFFSET(Override!$BY$5,Monthly!BO17-1,0,Monthly!BP17-Monthly!BO17,1),OFFSET(Override!$CC$5,Monthly!BO17-1,0,Monthly!BP17-Monthly!BO17,1),OFFSET(Override!$CD$5,Monthly!BO17-1,0,Monthly!BP17-Monthly!BO17,1),OFFSET(Override!$CA$5,Monthly!BO17-1,0,Monthly!BP17-Monthly!BO17,1),AT11,Monthly!BP17-Monthly!BO17,AV11,VLOOKUP(AO11,InputTable_m,4),datetoday,AO11,AR11,AN11,1)</f>
        <v>#VALUE!</v>
      </c>
      <c r="BH11" s="335" t="e">
        <f aca="true">SWAPTION_Greek(OFFSET(Override!$BY$5,Monthly!BO17-1,0,Monthly!BP17-Monthly!BO17,1),OFFSET(Override!$CC$5,Monthly!BO17-1,0,Monthly!BP17-Monthly!BO17,1),OFFSET(Override!$CD$5,Monthly!BO17-1,0,Monthly!BP17-Monthly!BO17,1),OFFSET(Override!$CA$5,Monthly!BO17-1,0,Monthly!BP17-Monthly!BO17,1),AT11,Monthly!BP17-Monthly!BO17,AV11,VLOOKUP(AO11,InputTable_m,4),datetoday,AO11,AR11,AN11,2)</f>
        <v>#VALUE!</v>
      </c>
      <c r="BI11" s="335" t="e">
        <f aca="true">SWAPTION_Greek(OFFSET(Override!$BY$5,Monthly!BO17-1,0,Monthly!BP17-Monthly!BO17,1),OFFSET(Override!$CC$5,Monthly!BO17-1,0,Monthly!BP17-Monthly!BO17,1),OFFSET(Override!$CD$5,Monthly!BO17-1,0,Monthly!BP17-Monthly!BO17,1),OFFSET(Override!$CA$5,Monthly!BO17-1,0,Monthly!BP17-Monthly!BO17,1),AT11,Monthly!BP17-Monthly!BO17,AV11,VLOOKUP(AO11,InputTable_m,4),datetoday,AO11,AR11,AN11,3)</f>
        <v>#VALUE!</v>
      </c>
      <c r="BJ11" s="335" t="e">
        <f aca="true">SWAPTION_Greek(OFFSET(Override!$BY$5,Monthly!BO17-1,0,Monthly!BP17-Monthly!BO17,1),OFFSET(Override!$CC$5,Monthly!BO17-1,0,Monthly!BP17-Monthly!BO17,1),OFFSET(Override!$CD$5,Monthly!BO17-1,0,Monthly!BP17-Monthly!BO17,1),OFFSET(Override!$CA$5,Monthly!BO17-1,0,Monthly!BP17-Monthly!BO17,1),AT11,Monthly!BP17-Monthly!BO17,AV11,VLOOKUP(AO11,InputTable_m,4),datetoday,AO11,AR11,AN11,5)</f>
        <v>#VALUE!</v>
      </c>
    </row>
    <row r="12" customFormat="false" ht="11.25" hidden="false" customHeight="true" outlineLevel="0" collapsed="false">
      <c r="C12" s="335" t="n">
        <f aca="false">Daily!B52</f>
        <v>0</v>
      </c>
      <c r="D12" s="335" t="n">
        <f aca="false">Daily!C52</f>
        <v>1</v>
      </c>
      <c r="E12" s="337" t="n">
        <f aca="true">OFFSET(Daily!$BJ$11,Daily!BO18,0)</f>
        <v>46478</v>
      </c>
      <c r="F12" s="337" t="n">
        <f aca="true">OFFSET(Daily!$BK$11,Daily!BP18,0)</f>
        <v>46507</v>
      </c>
      <c r="G12" s="338" t="n">
        <f aca="true">OFFSET(Daily!$BU$11,Daily!BR18,1)</f>
        <v>2</v>
      </c>
      <c r="H12" s="337" t="n">
        <f aca="true">OFFSET(Daily!$BK$11,Daily!BQ18,0)</f>
        <v>46477</v>
      </c>
      <c r="I12" s="339" t="n">
        <f aca="false">Daily!H52</f>
        <v>50</v>
      </c>
      <c r="J12" s="339" t="n">
        <f aca="false">Daily!I52</f>
        <v>65.89</v>
      </c>
      <c r="K12" s="335" t="e">
        <f aca="false">pricepickup(VLOOKUP(E12,InputTable,2),datetoday,E12,F12,CindailyPrices,peak_base)</f>
        <v>#VALUE!</v>
      </c>
      <c r="L12" s="328" t="e">
        <f aca="true">IF(Daily!BS18=FALSE(),VLOOKUP(E12,Daily!$K$5:$L$28,2)+skewcalc(D12,K12,J12,OFFSET(Override!$AK$4,Daily!BO18+(1-D12)*Override!$AL$2-1,0,1,3)),Daily!M52)</f>
        <v>#VALUE!</v>
      </c>
      <c r="M12" s="335" t="n">
        <f aca="true">IF(driver=2,IF(G12=2,swap(Daily!BP18-Daily!BO18,K12,OFFSET(Override!$L$5,Daily!BO18-1,0,MAX(2,Daily!BP18-Daily!BO18)),J12,OFFSET(Override!$N$5,Daily!BO18-1,0,MAX(2,Daily!BP18-Daily!BO18)),OFFSET(IF(peak_base=1,$AB$5,$AE$5),Daily!BO18-1,0,MAX(2,Daily!BP18-Daily!BO18)),datetoday,E12),dailyvaluation(K12,J12,VLOOKUP(E12,InputTable,4),L12,CindailyPrices,peak_base,datetoday,E12,F12,D12,0)),Daily!L52)</f>
        <v>0</v>
      </c>
      <c r="N12" s="335" t="n">
        <f aca="false">IF(G12=1,EIMPVOL(D12,ABS(M12),K12,J12,H12-datetoday+15,VLOOKUP(E12,InputTable,4),VLOOKUP(E12,InputTable,4),5,0.001,100),0)</f>
        <v>0</v>
      </c>
      <c r="O12" s="335" t="n">
        <f aca="false">IF(G12=2,1,dailyvaluation(K12,J12,VLOOKUP(E12,InputTable,4),L12,CindailyPrices,peak_base,datetoday,E12,F12,D12,1))</f>
        <v>1</v>
      </c>
      <c r="P12" s="335" t="n">
        <f aca="false">IF(G12=2,0,dailyvaluation(K12,J12,VLOOKUP(E12,InputTable,4),L12,CindailyPrices,peak_base,datetoday,E12,F12,D12,2))</f>
        <v>0</v>
      </c>
      <c r="Q12" s="335" t="n">
        <f aca="false">IF(G12=2,0,dailyvaluation(K12,J12,VLOOKUP(E12,InputTable,4),L12,CindailyPrices,peak_base,datetoday,E12,F12,D12,3))</f>
        <v>0</v>
      </c>
      <c r="R12" s="335" t="n">
        <f aca="false">IF(G12=2,0,dailyvaluation(K12,J12,VLOOKUP(E12,InputTable,4),L12,CindailyPrices,peak_base,datetoday,E12,F12,D12,5))</f>
        <v>0</v>
      </c>
      <c r="U12" s="329" t="n">
        <v>36770</v>
      </c>
      <c r="V12" s="314" t="n">
        <v>20</v>
      </c>
      <c r="W12" s="314" t="n">
        <v>5</v>
      </c>
      <c r="X12" s="314" t="n">
        <v>5</v>
      </c>
      <c r="Y12" s="315" t="n">
        <v>1</v>
      </c>
      <c r="AA12" s="330" t="n">
        <f aca="false">EOMONTH(AA11,0)+1</f>
        <v>46113</v>
      </c>
      <c r="AB12" s="317" t="n">
        <f aca="false">VLOOKUP(AA12,daytable,2)</f>
        <v>22</v>
      </c>
      <c r="AC12" s="317" t="n">
        <f aca="false">VLOOKUP(AA12,daytable,3)</f>
        <v>4</v>
      </c>
      <c r="AD12" s="317" t="n">
        <f aca="false">VLOOKUP(AA12,daytable,4)</f>
        <v>4</v>
      </c>
      <c r="AE12" s="318" t="n">
        <f aca="false">SUM(AB12:AD12)</f>
        <v>30</v>
      </c>
      <c r="AF12" s="319" t="n">
        <f aca="false">IF(peak_base=1,VLOOKUP(AA12,PriceTable,3),(VLOOKUP(AA12,PriceTable,3)*16*AB12+VLOOKUP(AA12,PriceTable,7)*8*AB12+VLOOKUP(AA12,PriceTable,12)*AC12*24+VLOOKUP(AA12,PriceTable,16)*AD12*24)/SUM(AB12:AD12)/24)+IF(BasisNumber=1,0,VLOOKUP(AA12,'Power Curves'!$BO$9:$BP$316,2))</f>
        <v>42.2521438598633</v>
      </c>
      <c r="AG12" s="320" t="n">
        <f aca="false">IF(peak_base=1,VLOOKUP(AA12,VolTable,15),SQRT((VLOOKUP(AA12,VolTable,15)^2*AB12*16+VLOOKUP(AA12,VolTable,19)^2*((AC12+AD12)*24+8*AB12))/(AB12+AC12+AD12)/24))</f>
        <v>0.08</v>
      </c>
      <c r="AH12" s="321" t="n">
        <f aca="false">VLOOKUP(AA12,'Power Curves'!$A$4:$B$261,2)</f>
        <v>0.066103108428769</v>
      </c>
      <c r="AI12" s="322" t="n">
        <f aca="false">IF(peak_base_m=1,VLOOKUP(AA12,PriceTable,3),(VLOOKUP(AA12,PriceTable,3)*16*AB12+VLOOKUP(AA12,PriceTable,7)*8*AB12+VLOOKUP(AA12,PriceTable,12)*AC12*24+VLOOKUP(AA12,PriceTable,16)*AD12*24)/SUM(AB12:AD12)/24)+IF(BasisNumber_m=1,0,VLOOKUP(AA12,'Power Curves'!$BO$9:$BP$316,2))</f>
        <v>42.2521438598633</v>
      </c>
      <c r="AJ12" s="323" t="n">
        <f aca="false">IF(peak_base_m=1,VLOOKUP(AA12,VolTable,15),SQRT((VLOOKUP(AA12,VolTable,15)^2*AB12*16+VLOOKUP(AA12,VolTable,19)^2*((AC12+AD12)*24+8*AB12))/(AB12+AC12+AD12)/24))</f>
        <v>0.08</v>
      </c>
      <c r="AM12" s="335" t="n">
        <f aca="false">Monthly!B80</f>
        <v>0</v>
      </c>
      <c r="AN12" s="335" t="n">
        <f aca="false">Monthly!C80</f>
        <v>1</v>
      </c>
      <c r="AO12" s="337" t="n">
        <f aca="true">OFFSET(Monthly!$BJ$11,Monthly!BO18,0)</f>
        <v>46478</v>
      </c>
      <c r="AP12" s="337" t="n">
        <f aca="true">OFFSET(Monthly!$BK$11,Monthly!BP18,0)</f>
        <v>46507</v>
      </c>
      <c r="AQ12" s="338" t="n">
        <f aca="true">OFFSET(Monthly!$BU$11,Monthly!BR18,1)</f>
        <v>2</v>
      </c>
      <c r="AR12" s="337" t="n">
        <f aca="true">OFFSET(Monthly!$BK$11,Monthly!BQ18,0)</f>
        <v>46477</v>
      </c>
      <c r="AS12" s="335" t="n">
        <f aca="false">Monthly!H80</f>
        <v>50</v>
      </c>
      <c r="AT12" s="340" t="n">
        <f aca="false">Monthly!I80</f>
        <v>65.89</v>
      </c>
      <c r="AU12" s="341" t="n">
        <f aca="false">VLOOKUP(AO12,InputTable_m,2)</f>
        <v>42.2521438598633</v>
      </c>
      <c r="AV12" s="342" t="e">
        <f aca="true">IF(Monthly!$BS$12=FALSE(),IF(OR(AQ12=1,AQ12=2),VLOOKUP(AO12,Monthly!$K$5:$L$36,2)+skewcalc(AN12,AU12,AT12,OFFSET(Override!$BI$4,Monthly!BO18+(1-AN12)*12-1,0,1,3)),BASVOL(OFFSET(Override!$BY$5,Monthly!BO18-1,0,Monthly!BP18-Monthly!BO18,1),OFFSET(Override!$BZ$5,Monthly!BO18-1,0,Monthly!BP18-Monthly!BO18,1),OFFSET(Override!$CB$5,Monthly!BO18-1,0,Monthly!BP18-Monthly!BO18,1),OFFSET(Override!$CC$5,Monthly!BO18-1,0,Monthly!BP18-Monthly!BO18,1),OFFSET(Override!$Y$4,0,0,Monthly!BP18-Monthly!BO18,Monthly!BP18-Monthly!BO18),Calc!AR12-datetoday))+skewcalc(AN12,AU12,AT12,OFFSET(Override!$BI$4,Monthly!BO18+(1-AN12)*Override!$BJ$2-1,0,1,3)),Monthly!M80)</f>
        <v>#VALUE!</v>
      </c>
      <c r="AW12" s="336" t="e">
        <f aca="false">IF(driver_m=2,IF(AQ12=1,BD12,IF(AQ12=2,BE12,BF12)),Monthly!L80)</f>
        <v>#VALUE!</v>
      </c>
      <c r="AX12" s="336" t="n">
        <f aca="false">IF(OR(AQ12=1,AQ12=3),EIMPVOL(AN12,ABS(AW12),AU12,AT12,AR12-datetoday,VLOOKUP(AO12,InputTable_m,4),VLOOKUP(AO12,InputTable_m,4),5,0.001,100),0)</f>
        <v>0</v>
      </c>
      <c r="AY12" s="336" t="n">
        <f aca="false">IF(AQ12=1,EURO_Forward(AU12,AT12,VLOOKUP(AO12,InputTable_m,4),AV12,Calc!AO12-datetoday+1,Calc!AN12,1),IF(AQ12=2,1,BG12))</f>
        <v>1</v>
      </c>
      <c r="AZ12" s="336" t="n">
        <f aca="false">IF(AQ12=1,EURO_Forward(AU12,AT12,VLOOKUP(AO12,InputTable_m,4),AV12,Calc!AO12-datetoday+1,Calc!AN12,2),IF(AQ12=2,0,BH12))</f>
        <v>0</v>
      </c>
      <c r="BA12" s="336" t="n">
        <f aca="false">IF(AQ12=1,EURO_Forward(AU12,AT12,VLOOKUP(AO12,InputTable_m,4),AV12,Calc!AO12-datetoday+1,Calc!AN12,3),IF(AQ12=2,0,BI12))</f>
        <v>0</v>
      </c>
      <c r="BB12" s="336" t="n">
        <f aca="false">IF(AQ12=1,EURO_Forward(AU12,AT12,VLOOKUP(AO12,InputTable_m,4),AV12,Calc!AO12-datetoday+1,Calc!AN12,5),IF(AQ12=2,0,BJ12))</f>
        <v>0</v>
      </c>
      <c r="BD12" s="335" t="e">
        <f aca="false">EURO_Forward(AU12,AT12,VLOOKUP(AO12,InputTable_m,4),AV12,AR12-datetoday,Calc!AN12,0)</f>
        <v>#NAME?</v>
      </c>
      <c r="BE12" s="335" t="e">
        <f aca="true">swap(Monthly!BP18-Monthly!BO18,AU12,OFFSET(Override!$BY$5,Monthly!BO18-1,0,MAX(2,Monthly!BP18-Monthly!BO18)),AT12,OFFSET(Override!$CA$5,Monthly!BO18-1,0,MAX(2,Monthly!BP18-Monthly!BO18)),OFFSET(IF(peak_base_m=1,$AB$5,$AE$5),Monthly!BO18-1,0,MAX(2,Monthly!BP18-Monthly!BO18)),datetoday,AO12)</f>
        <v>#VALUE!</v>
      </c>
      <c r="BF12" s="336" t="e">
        <f aca="true">SWAPTION(OFFSET(Override!$BY$5,Monthly!BO18-1,0,Monthly!BP18-Monthly!BO18,1),OFFSET(Override!$CC$5,Monthly!BO18-1,0,Monthly!BP18-Monthly!BO18,1),OFFSET(Override!$CD$5,Monthly!BO18-1,0,Monthly!BP18-Monthly!BO18,1),OFFSET(Override!$CA$5,Monthly!BO18-1,0,Monthly!BP18-Monthly!BO18,1),AV12,AT12,VLOOKUP(AO12,InputTable_m,4),(AR12-datetoday)/365.25,AN12,0,1)</f>
        <v>#NAME?</v>
      </c>
      <c r="BG12" s="335" t="e">
        <f aca="true">SWAPTION_Greek(OFFSET(Override!$BY$5,Monthly!BO18-1,0,Monthly!BP18-Monthly!BO18,1),OFFSET(Override!$CC$5,Monthly!BO18-1,0,Monthly!BP18-Monthly!BO18,1),OFFSET(Override!$CD$5,Monthly!BO18-1,0,Monthly!BP18-Monthly!BO18,1),OFFSET(Override!$CA$5,Monthly!BO18-1,0,Monthly!BP18-Monthly!BO18,1),AT12,Monthly!BP18-Monthly!BO18,AV12,VLOOKUP(AO12,InputTable_m,4),datetoday,AO12,AR12,AN12,1)</f>
        <v>#VALUE!</v>
      </c>
      <c r="BH12" s="335" t="e">
        <f aca="true">SWAPTION_Greek(OFFSET(Override!$BY$5,Monthly!BO18-1,0,Monthly!BP18-Monthly!BO18,1),OFFSET(Override!$CC$5,Monthly!BO18-1,0,Monthly!BP18-Monthly!BO18,1),OFFSET(Override!$CD$5,Monthly!BO18-1,0,Monthly!BP18-Monthly!BO18,1),OFFSET(Override!$CA$5,Monthly!BO18-1,0,Monthly!BP18-Monthly!BO18,1),AT12,Monthly!BP18-Monthly!BO18,AV12,VLOOKUP(AO12,InputTable_m,4),datetoday,AO12,AR12,AN12,2)</f>
        <v>#VALUE!</v>
      </c>
      <c r="BI12" s="335" t="e">
        <f aca="true">SWAPTION_Greek(OFFSET(Override!$BY$5,Monthly!BO18-1,0,Monthly!BP18-Monthly!BO18,1),OFFSET(Override!$CC$5,Monthly!BO18-1,0,Monthly!BP18-Monthly!BO18,1),OFFSET(Override!$CD$5,Monthly!BO18-1,0,Monthly!BP18-Monthly!BO18,1),OFFSET(Override!$CA$5,Monthly!BO18-1,0,Monthly!BP18-Monthly!BO18,1),AT12,Monthly!BP18-Monthly!BO18,AV12,VLOOKUP(AO12,InputTable_m,4),datetoday,AO12,AR12,AN12,3)</f>
        <v>#VALUE!</v>
      </c>
      <c r="BJ12" s="335" t="e">
        <f aca="true">SWAPTION_Greek(OFFSET(Override!$BY$5,Monthly!BO18-1,0,Monthly!BP18-Monthly!BO18,1),OFFSET(Override!$CC$5,Monthly!BO18-1,0,Monthly!BP18-Monthly!BO18,1),OFFSET(Override!$CD$5,Monthly!BO18-1,0,Monthly!BP18-Monthly!BO18,1),OFFSET(Override!$CA$5,Monthly!BO18-1,0,Monthly!BP18-Monthly!BO18,1),AT12,Monthly!BP18-Monthly!BO18,AV12,VLOOKUP(AO12,InputTable_m,4),datetoday,AO12,AR12,AN12,5)</f>
        <v>#VALUE!</v>
      </c>
    </row>
    <row r="13" customFormat="false" ht="11.25" hidden="false" customHeight="true" outlineLevel="0" collapsed="false">
      <c r="C13" s="335" t="n">
        <f aca="false">Daily!B53</f>
        <v>0</v>
      </c>
      <c r="D13" s="335" t="n">
        <f aca="false">Daily!C53</f>
        <v>1</v>
      </c>
      <c r="E13" s="337" t="n">
        <f aca="true">OFFSET(Daily!$BJ$11,Daily!BO19,0)</f>
        <v>45992</v>
      </c>
      <c r="F13" s="337" t="n">
        <f aca="true">OFFSET(Daily!$BK$11,Daily!BP19,0)</f>
        <v>46022</v>
      </c>
      <c r="G13" s="338" t="n">
        <f aca="true">OFFSET(Daily!$BU$11,Daily!BR19,1)</f>
        <v>2</v>
      </c>
      <c r="H13" s="337" t="n">
        <f aca="true">OFFSET(Daily!$BK$11,Daily!BQ19,0)</f>
        <v>45991</v>
      </c>
      <c r="I13" s="339" t="n">
        <f aca="false">Daily!H53</f>
        <v>50</v>
      </c>
      <c r="J13" s="339" t="n">
        <f aca="false">Daily!I53</f>
        <v>65.89</v>
      </c>
      <c r="K13" s="335" t="e">
        <f aca="false">pricepickup(VLOOKUP(E13,InputTable,2),datetoday,E13,F13,CindailyPrices,peak_base)</f>
        <v>#VALUE!</v>
      </c>
      <c r="L13" s="328" t="e">
        <f aca="true">IF(Daily!BS19=FALSE(),VLOOKUP(E13,Daily!$K$5:$L$28,2)+skewcalc(D13,K13,J13,OFFSET(Override!$AK$4,Daily!BO19+(1-D13)*Override!$AL$2-1,0,1,3)),Daily!M53)</f>
        <v>#VALUE!</v>
      </c>
      <c r="M13" s="335" t="n">
        <f aca="true">IF(driver=2,IF(G13=2,swap(Daily!BP19-Daily!BO19,K13,OFFSET(Override!$L$5,Daily!BO19-1,0,MAX(2,Daily!BP19-Daily!BO19)),J13,OFFSET(Override!$N$5,Daily!BO19-1,0,MAX(2,Daily!BP19-Daily!BO19)),OFFSET(IF(peak_base=1,$AB$5,$AE$5),Daily!BO19-1,0,MAX(2,Daily!BP19-Daily!BO19)),datetoday,E13),dailyvaluation(K13,J13,VLOOKUP(E13,InputTable,4),L13,CindailyPrices,peak_base,datetoday,E13,F13,D13,0)),Daily!L53)</f>
        <v>0</v>
      </c>
      <c r="N13" s="335" t="n">
        <f aca="false">IF(G13=1,EIMPVOL(D13,ABS(M13),K13,J13,H13-datetoday+15,VLOOKUP(E13,InputTable,4),VLOOKUP(E13,InputTable,4),5,0.001,100),0)</f>
        <v>0</v>
      </c>
      <c r="O13" s="335" t="n">
        <f aca="false">IF(G13=2,1,dailyvaluation(K13,J13,VLOOKUP(E13,InputTable,4),L13,CindailyPrices,peak_base,datetoday,E13,F13,D13,1))</f>
        <v>1</v>
      </c>
      <c r="P13" s="335" t="n">
        <f aca="false">IF(G13=2,0,dailyvaluation(K13,J13,VLOOKUP(E13,InputTable,4),L13,CindailyPrices,peak_base,datetoday,E13,F13,D13,2))</f>
        <v>0</v>
      </c>
      <c r="Q13" s="335" t="n">
        <f aca="false">IF(G13=2,0,dailyvaluation(K13,J13,VLOOKUP(E13,InputTable,4),L13,CindailyPrices,peak_base,datetoday,E13,F13,D13,3))</f>
        <v>0</v>
      </c>
      <c r="R13" s="335" t="n">
        <f aca="false">IF(G13=2,0,dailyvaluation(K13,J13,VLOOKUP(E13,InputTable,4),L13,CindailyPrices,peak_base,datetoday,E13,F13,D13,5))</f>
        <v>0</v>
      </c>
      <c r="U13" s="329" t="n">
        <v>36800</v>
      </c>
      <c r="V13" s="314" t="n">
        <v>22</v>
      </c>
      <c r="W13" s="314" t="n">
        <v>4</v>
      </c>
      <c r="X13" s="314" t="n">
        <v>5</v>
      </c>
      <c r="Y13" s="315" t="n">
        <v>0</v>
      </c>
      <c r="AA13" s="330" t="n">
        <f aca="false">EOMONTH(AA12,0)+1</f>
        <v>46143</v>
      </c>
      <c r="AB13" s="317" t="n">
        <f aca="false">VLOOKUP(AA13,daytable,2)</f>
        <v>22</v>
      </c>
      <c r="AC13" s="317" t="n">
        <f aca="false">VLOOKUP(AA13,daytable,3)</f>
        <v>4</v>
      </c>
      <c r="AD13" s="317" t="n">
        <f aca="false">VLOOKUP(AA13,daytable,4)</f>
        <v>5</v>
      </c>
      <c r="AE13" s="318" t="n">
        <f aca="false">SUM(AB13:AD13)</f>
        <v>31</v>
      </c>
      <c r="AF13" s="319" t="n">
        <f aca="false">IF(peak_base=1,VLOOKUP(AA13,PriceTable,3),(VLOOKUP(AA13,PriceTable,3)*16*AB13+VLOOKUP(AA13,PriceTable,7)*8*AB13+VLOOKUP(AA13,PriceTable,12)*AC13*24+VLOOKUP(AA13,PriceTable,16)*AD13*24)/SUM(AB13:AD13)/24)+IF(BasisNumber=1,0,VLOOKUP(AA13,'Power Curves'!$BO$9:$BP$316,2))</f>
        <v>42.2521438598633</v>
      </c>
      <c r="AG13" s="320" t="n">
        <f aca="false">IF(peak_base=1,VLOOKUP(AA13,VolTable,15),SQRT((VLOOKUP(AA13,VolTable,15)^2*AB13*16+VLOOKUP(AA13,VolTable,19)^2*((AC13+AD13)*24+8*AB13))/(AB13+AC13+AD13)/24))</f>
        <v>0.08</v>
      </c>
      <c r="AH13" s="321" t="n">
        <f aca="false">VLOOKUP(AA13,'Power Curves'!$A$4:$B$261,2)</f>
        <v>0.066103108428769</v>
      </c>
      <c r="AI13" s="322" t="n">
        <f aca="false">IF(peak_base_m=1,VLOOKUP(AA13,PriceTable,3),(VLOOKUP(AA13,PriceTable,3)*16*AB13+VLOOKUP(AA13,PriceTable,7)*8*AB13+VLOOKUP(AA13,PriceTable,12)*AC13*24+VLOOKUP(AA13,PriceTable,16)*AD13*24)/SUM(AB13:AD13)/24)+IF(BasisNumber_m=1,0,VLOOKUP(AA13,'Power Curves'!$BO$9:$BP$316,2))</f>
        <v>42.2521438598633</v>
      </c>
      <c r="AJ13" s="323" t="n">
        <f aca="false">IF(peak_base_m=1,VLOOKUP(AA13,VolTable,15),SQRT((VLOOKUP(AA13,VolTable,15)^2*AB13*16+VLOOKUP(AA13,VolTable,19)^2*((AC13+AD13)*24+8*AB13))/(AB13+AC13+AD13)/24))</f>
        <v>0.08</v>
      </c>
      <c r="AM13" s="335" t="n">
        <f aca="false">Monthly!B81</f>
        <v>0</v>
      </c>
      <c r="AN13" s="335" t="n">
        <f aca="false">Monthly!C81</f>
        <v>1</v>
      </c>
      <c r="AO13" s="337" t="n">
        <f aca="true">OFFSET(Monthly!$BJ$11,Monthly!BO19,0)</f>
        <v>45992</v>
      </c>
      <c r="AP13" s="337" t="n">
        <f aca="true">OFFSET(Monthly!$BK$11,Monthly!BP19,0)</f>
        <v>46022</v>
      </c>
      <c r="AQ13" s="338" t="n">
        <f aca="true">OFFSET(Monthly!$BU$11,Monthly!BR19,1)</f>
        <v>2</v>
      </c>
      <c r="AR13" s="337" t="n">
        <f aca="true">OFFSET(Monthly!$BK$11,Monthly!BQ19,0)</f>
        <v>45991</v>
      </c>
      <c r="AS13" s="335" t="n">
        <f aca="false">Monthly!H81</f>
        <v>50</v>
      </c>
      <c r="AT13" s="340" t="n">
        <f aca="false">Monthly!I81</f>
        <v>65.89</v>
      </c>
      <c r="AU13" s="341" t="n">
        <f aca="false">VLOOKUP(AO13,InputTable_m,2)</f>
        <v>42.2521438598633</v>
      </c>
      <c r="AV13" s="342" t="e">
        <f aca="true">IF(Monthly!$BS$12=FALSE(),IF(OR(AQ13=1,AQ13=2),VLOOKUP(AO13,Monthly!$K$5:$L$36,2)+skewcalc(AN13,AU13,AT13,OFFSET(Override!$BI$4,Monthly!BO19+(1-AN13)*12-1,0,1,3)),BASVOL(OFFSET(Override!$BY$5,Monthly!BO19-1,0,Monthly!BP19-Monthly!BO19,1),OFFSET(Override!$BZ$5,Monthly!BO19-1,0,Monthly!BP19-Monthly!BO19,1),OFFSET(Override!$CB$5,Monthly!BO19-1,0,Monthly!BP19-Monthly!BO19,1),OFFSET(Override!$CC$5,Monthly!BO19-1,0,Monthly!BP19-Monthly!BO19,1),OFFSET(Override!$Y$4,0,0,Monthly!BP19-Monthly!BO19,Monthly!BP19-Monthly!BO19),Calc!AR13-datetoday))+skewcalc(AN13,AU13,AT13,OFFSET(Override!$BI$4,Monthly!BO19+(1-AN13)*Override!$BJ$2-1,0,1,3)),Monthly!M81)</f>
        <v>#VALUE!</v>
      </c>
      <c r="AW13" s="336" t="e">
        <f aca="false">IF(driver_m=2,IF(AQ13=1,BD13,IF(AQ13=2,BE13,BF13)),Monthly!L81)</f>
        <v>#VALUE!</v>
      </c>
      <c r="AX13" s="336" t="n">
        <f aca="false">IF(OR(AQ13=1,AQ13=3),EIMPVOL(AN13,ABS(AW13),AU13,AT13,AR13-datetoday,VLOOKUP(AO13,InputTable_m,4),VLOOKUP(AO13,InputTable_m,4),5,0.001,100),0)</f>
        <v>0</v>
      </c>
      <c r="AY13" s="336" t="n">
        <f aca="false">IF(AQ13=1,EURO_Forward(AU13,AT13,VLOOKUP(AO13,InputTable_m,4),AV13,Calc!AO13-datetoday+1,Calc!AN13,1),IF(AQ13=2,1,BG13))</f>
        <v>1</v>
      </c>
      <c r="AZ13" s="336" t="n">
        <f aca="false">IF(AQ13=1,EURO_Forward(AU13,AT13,VLOOKUP(AO13,InputTable_m,4),AV13,Calc!AO13-datetoday+1,Calc!AN13,2),IF(AQ13=2,0,BH13))</f>
        <v>0</v>
      </c>
      <c r="BA13" s="336" t="n">
        <f aca="false">IF(AQ13=1,EURO_Forward(AU13,AT13,VLOOKUP(AO13,InputTable_m,4),AV13,Calc!AO13-datetoday+1,Calc!AN13,3),IF(AQ13=2,0,BI13))</f>
        <v>0</v>
      </c>
      <c r="BB13" s="336" t="n">
        <f aca="false">IF(AQ13=1,EURO_Forward(AU13,AT13,VLOOKUP(AO13,InputTable_m,4),AV13,Calc!AO13-datetoday+1,Calc!AN13,5),IF(AQ13=2,0,BJ13))</f>
        <v>0</v>
      </c>
      <c r="BD13" s="335" t="e">
        <f aca="false">EURO_Forward(AU13,AT13,VLOOKUP(AO13,InputTable_m,4),AV13,AR13-datetoday,Calc!AN13,0)</f>
        <v>#NAME?</v>
      </c>
      <c r="BE13" s="335" t="e">
        <f aca="true">swap(Monthly!BP19-Monthly!BO19,AU13,OFFSET(Override!$BY$5,Monthly!BO19-1,0,MAX(2,Monthly!BP19-Monthly!BO19)),AT13,OFFSET(Override!$CA$5,Monthly!BO19-1,0,MAX(2,Monthly!BP19-Monthly!BO19)),OFFSET(IF(peak_base_m=1,$AB$5,$AE$5),Monthly!BO19-1,0,MAX(2,Monthly!BP19-Monthly!BO19)),datetoday,AO13)</f>
        <v>#VALUE!</v>
      </c>
      <c r="BF13" s="336" t="e">
        <f aca="true">SWAPTION(OFFSET(Override!$BY$5,Monthly!BO19-1,0,Monthly!BP19-Monthly!BO19,1),OFFSET(Override!$CC$5,Monthly!BO19-1,0,Monthly!BP19-Monthly!BO19,1),OFFSET(Override!$CD$5,Monthly!BO19-1,0,Monthly!BP19-Monthly!BO19,1),OFFSET(Override!$CA$5,Monthly!BO19-1,0,Monthly!BP19-Monthly!BO19,1),AV13,AT13,VLOOKUP(AO13,InputTable_m,4),(AR13-datetoday)/365.25,AN13,0,1)</f>
        <v>#NAME?</v>
      </c>
      <c r="BG13" s="335" t="e">
        <f aca="true">SWAPTION_Greek(OFFSET(Override!$BY$5,Monthly!BO19-1,0,Monthly!BP19-Monthly!BO19,1),OFFSET(Override!$CC$5,Monthly!BO19-1,0,Monthly!BP19-Monthly!BO19,1),OFFSET(Override!$CD$5,Monthly!BO19-1,0,Monthly!BP19-Monthly!BO19,1),OFFSET(Override!$CA$5,Monthly!BO19-1,0,Monthly!BP19-Monthly!BO19,1),AT13,Monthly!BP19-Monthly!BO19,AV13,VLOOKUP(AO13,InputTable_m,4),datetoday,AO13,AR13,AN13,1)</f>
        <v>#VALUE!</v>
      </c>
      <c r="BH13" s="335" t="e">
        <f aca="true">SWAPTION_Greek(OFFSET(Override!$BY$5,Monthly!BO19-1,0,Monthly!BP19-Monthly!BO19,1),OFFSET(Override!$CC$5,Monthly!BO19-1,0,Monthly!BP19-Monthly!BO19,1),OFFSET(Override!$CD$5,Monthly!BO19-1,0,Monthly!BP19-Monthly!BO19,1),OFFSET(Override!$CA$5,Monthly!BO19-1,0,Monthly!BP19-Monthly!BO19,1),AT13,Monthly!BP19-Monthly!BO19,AV13,VLOOKUP(AO13,InputTable_m,4),datetoday,AO13,AR13,AN13,2)</f>
        <v>#VALUE!</v>
      </c>
      <c r="BI13" s="335" t="e">
        <f aca="true">SWAPTION_Greek(OFFSET(Override!$BY$5,Monthly!BO19-1,0,Monthly!BP19-Monthly!BO19,1),OFFSET(Override!$CC$5,Monthly!BO19-1,0,Monthly!BP19-Monthly!BO19,1),OFFSET(Override!$CD$5,Monthly!BO19-1,0,Monthly!BP19-Monthly!BO19,1),OFFSET(Override!$CA$5,Monthly!BO19-1,0,Monthly!BP19-Monthly!BO19,1),AT13,Monthly!BP19-Monthly!BO19,AV13,VLOOKUP(AO13,InputTable_m,4),datetoday,AO13,AR13,AN13,3)</f>
        <v>#VALUE!</v>
      </c>
      <c r="BJ13" s="335" t="e">
        <f aca="true">SWAPTION_Greek(OFFSET(Override!$BY$5,Monthly!BO19-1,0,Monthly!BP19-Monthly!BO19,1),OFFSET(Override!$CC$5,Monthly!BO19-1,0,Monthly!BP19-Monthly!BO19,1),OFFSET(Override!$CD$5,Monthly!BO19-1,0,Monthly!BP19-Monthly!BO19,1),OFFSET(Override!$CA$5,Monthly!BO19-1,0,Monthly!BP19-Monthly!BO19,1),AT13,Monthly!BP19-Monthly!BO19,AV13,VLOOKUP(AO13,InputTable_m,4),datetoday,AO13,AR13,AN13,5)</f>
        <v>#VALUE!</v>
      </c>
    </row>
    <row r="14" customFormat="false" ht="11.25" hidden="false" customHeight="true" outlineLevel="0" collapsed="false">
      <c r="C14" s="335" t="n">
        <f aca="false">Daily!B54</f>
        <v>0</v>
      </c>
      <c r="D14" s="335" t="n">
        <f aca="false">Daily!C54</f>
        <v>1</v>
      </c>
      <c r="E14" s="337" t="n">
        <f aca="true">OFFSET(Daily!$BJ$11,Daily!BO20,0)</f>
        <v>46054</v>
      </c>
      <c r="F14" s="337" t="n">
        <f aca="true">OFFSET(Daily!$BK$11,Daily!BP20,0)</f>
        <v>46081</v>
      </c>
      <c r="G14" s="338" t="n">
        <f aca="true">OFFSET(Daily!$BU$11,Daily!BR20,1)</f>
        <v>2</v>
      </c>
      <c r="H14" s="337" t="n">
        <f aca="true">OFFSET(Daily!$BK$11,Daily!BQ20,0)</f>
        <v>46053</v>
      </c>
      <c r="I14" s="339" t="n">
        <f aca="false">Daily!H54</f>
        <v>50</v>
      </c>
      <c r="J14" s="339" t="n">
        <f aca="false">Daily!I54</f>
        <v>65.89</v>
      </c>
      <c r="K14" s="335" t="e">
        <f aca="false">pricepickup(VLOOKUP(E14,InputTable,2),datetoday,E14,F14,CindailyPrices,peak_base)</f>
        <v>#VALUE!</v>
      </c>
      <c r="L14" s="328" t="e">
        <f aca="true">IF(Daily!BS20=FALSE(),VLOOKUP(E14,Daily!$K$5:$L$28,2)+skewcalc(D14,K14,J14,OFFSET(Override!$AK$4,Daily!BO20+(1-D14)*Override!$AL$2-1,0,1,3)),Daily!M54)</f>
        <v>#VALUE!</v>
      </c>
      <c r="M14" s="335" t="n">
        <f aca="true">IF(driver=2,IF(G14=2,swap(Daily!BP20-Daily!BO20,K14,OFFSET(Override!$L$5,Daily!BO20-1,0,MAX(2,Daily!BP20-Daily!BO20)),J14,OFFSET(Override!$N$5,Daily!BO20-1,0,MAX(2,Daily!BP20-Daily!BO20)),OFFSET(IF(peak_base=1,$AB$5,$AE$5),Daily!BO20-1,0,MAX(2,Daily!BP20-Daily!BO20)),datetoday,E14),dailyvaluation(K14,J14,VLOOKUP(E14,InputTable,4),L14,CindailyPrices,peak_base,datetoday,E14,F14,D14,0)),Daily!L54)</f>
        <v>0</v>
      </c>
      <c r="N14" s="335" t="n">
        <f aca="false">IF(G14=1,EIMPVOL(D14,ABS(M14),K14,J14,H14-datetoday+15,VLOOKUP(E14,InputTable,4),VLOOKUP(E14,InputTable,4),5,0.001,100),0)</f>
        <v>0</v>
      </c>
      <c r="O14" s="335" t="n">
        <f aca="false">IF(G14=2,1,dailyvaluation(K14,J14,VLOOKUP(E14,InputTable,4),L14,CindailyPrices,peak_base,datetoday,E14,F14,D14,1))</f>
        <v>1</v>
      </c>
      <c r="P14" s="335" t="n">
        <f aca="false">IF(G14=2,0,dailyvaluation(K14,J14,VLOOKUP(E14,InputTable,4),L14,CindailyPrices,peak_base,datetoday,E14,F14,D14,2))</f>
        <v>0</v>
      </c>
      <c r="Q14" s="335" t="n">
        <f aca="false">IF(G14=2,0,dailyvaluation(K14,J14,VLOOKUP(E14,InputTable,4),L14,CindailyPrices,peak_base,datetoday,E14,F14,D14,3))</f>
        <v>0</v>
      </c>
      <c r="R14" s="335" t="n">
        <f aca="false">IF(G14=2,0,dailyvaluation(K14,J14,VLOOKUP(E14,InputTable,4),L14,CindailyPrices,peak_base,datetoday,E14,F14,D14,5))</f>
        <v>0</v>
      </c>
      <c r="U14" s="329" t="n">
        <v>36831</v>
      </c>
      <c r="V14" s="314" t="n">
        <v>21</v>
      </c>
      <c r="W14" s="314" t="n">
        <v>4</v>
      </c>
      <c r="X14" s="314" t="n">
        <v>5</v>
      </c>
      <c r="Y14" s="315" t="n">
        <v>1</v>
      </c>
      <c r="AA14" s="330" t="n">
        <f aca="false">EOMONTH(AA13,0)+1</f>
        <v>46174</v>
      </c>
      <c r="AB14" s="317" t="n">
        <f aca="false">VLOOKUP(AA14,daytable,2)</f>
        <v>20</v>
      </c>
      <c r="AC14" s="317" t="n">
        <f aca="false">VLOOKUP(AA14,daytable,3)</f>
        <v>5</v>
      </c>
      <c r="AD14" s="317" t="n">
        <f aca="false">VLOOKUP(AA14,daytable,4)</f>
        <v>5</v>
      </c>
      <c r="AE14" s="318" t="n">
        <f aca="false">SUM(AB14:AD14)</f>
        <v>30</v>
      </c>
      <c r="AF14" s="319" t="n">
        <f aca="false">IF(peak_base=1,VLOOKUP(AA14,PriceTable,3),(VLOOKUP(AA14,PriceTable,3)*16*AB14+VLOOKUP(AA14,PriceTable,7)*8*AB14+VLOOKUP(AA14,PriceTable,12)*AC14*24+VLOOKUP(AA14,PriceTable,16)*AD14*24)/SUM(AB14:AD14)/24)+IF(BasisNumber=1,0,VLOOKUP(AA14,'Power Curves'!$BO$9:$BP$316,2))</f>
        <v>42.2521438598633</v>
      </c>
      <c r="AG14" s="320" t="n">
        <f aca="false">IF(peak_base=1,VLOOKUP(AA14,VolTable,15),SQRT((VLOOKUP(AA14,VolTable,15)^2*AB14*16+VLOOKUP(AA14,VolTable,19)^2*((AC14+AD14)*24+8*AB14))/(AB14+AC14+AD14)/24))</f>
        <v>0.08</v>
      </c>
      <c r="AH14" s="321" t="n">
        <f aca="false">VLOOKUP(AA14,'Power Curves'!$A$4:$B$261,2)</f>
        <v>0.066103108428769</v>
      </c>
      <c r="AI14" s="322" t="n">
        <f aca="false">IF(peak_base_m=1,VLOOKUP(AA14,PriceTable,3),(VLOOKUP(AA14,PriceTable,3)*16*AB14+VLOOKUP(AA14,PriceTable,7)*8*AB14+VLOOKUP(AA14,PriceTable,12)*AC14*24+VLOOKUP(AA14,PriceTable,16)*AD14*24)/SUM(AB14:AD14)/24)+IF(BasisNumber_m=1,0,VLOOKUP(AA14,'Power Curves'!$BO$9:$BP$316,2))</f>
        <v>42.2521438598633</v>
      </c>
      <c r="AJ14" s="323" t="n">
        <f aca="false">IF(peak_base_m=1,VLOOKUP(AA14,VolTable,15),SQRT((VLOOKUP(AA14,VolTable,15)^2*AB14*16+VLOOKUP(AA14,VolTable,19)^2*((AC14+AD14)*24+8*AB14))/(AB14+AC14+AD14)/24))</f>
        <v>0.08</v>
      </c>
      <c r="AM14" s="335" t="n">
        <f aca="false">Monthly!B82</f>
        <v>0</v>
      </c>
      <c r="AN14" s="335" t="n">
        <f aca="false">Monthly!C82</f>
        <v>1</v>
      </c>
      <c r="AO14" s="337" t="n">
        <f aca="true">OFFSET(Monthly!$BJ$11,Monthly!BO20,0)</f>
        <v>46054</v>
      </c>
      <c r="AP14" s="337" t="n">
        <f aca="true">OFFSET(Monthly!$BK$11,Monthly!BP20,0)</f>
        <v>46081</v>
      </c>
      <c r="AQ14" s="338" t="n">
        <f aca="true">OFFSET(Monthly!$BU$11,Monthly!BR20,1)</f>
        <v>2</v>
      </c>
      <c r="AR14" s="337" t="n">
        <f aca="true">OFFSET(Monthly!$BK$11,Monthly!BQ20,0)</f>
        <v>46053</v>
      </c>
      <c r="AS14" s="335" t="n">
        <f aca="false">Monthly!H82</f>
        <v>50</v>
      </c>
      <c r="AT14" s="340" t="n">
        <f aca="false">Monthly!I82</f>
        <v>65.89</v>
      </c>
      <c r="AU14" s="341" t="n">
        <f aca="false">VLOOKUP(AO14,InputTable_m,2)</f>
        <v>42.2521438598633</v>
      </c>
      <c r="AV14" s="342" t="e">
        <f aca="true">IF(Monthly!$BS$12=FALSE(),IF(OR(AQ14=1,AQ14=2),VLOOKUP(AO14,Monthly!$K$5:$L$36,2)+skewcalc(AN14,AU14,AT14,OFFSET(Override!$BI$4,Monthly!BO20+(1-AN14)*12-1,0,1,3)),BASVOL(OFFSET(Override!$BY$5,Monthly!BO20-1,0,Monthly!BP20-Monthly!BO20,1),OFFSET(Override!$BZ$5,Monthly!BO20-1,0,Monthly!BP20-Monthly!BO20,1),OFFSET(Override!$CB$5,Monthly!BO20-1,0,Monthly!BP20-Monthly!BO20,1),OFFSET(Override!$CC$5,Monthly!BO20-1,0,Monthly!BP20-Monthly!BO20,1),OFFSET(Override!$Y$4,0,0,Monthly!BP20-Monthly!BO20,Monthly!BP20-Monthly!BO20),Calc!AR14-datetoday))+skewcalc(AN14,AU14,AT14,OFFSET(Override!$BI$4,Monthly!BO20+(1-AN14)*Override!$BJ$2-1,0,1,3)),Monthly!M82)</f>
        <v>#VALUE!</v>
      </c>
      <c r="AW14" s="336" t="e">
        <f aca="false">IF(driver_m=2,IF(AQ14=1,BD14,IF(AQ14=2,BE14,BF14)),Monthly!L82)</f>
        <v>#VALUE!</v>
      </c>
      <c r="AX14" s="336" t="n">
        <f aca="false">IF(OR(AQ14=1,AQ14=3),EIMPVOL(AN14,ABS(AW14),AU14,AT14,AR14-datetoday,VLOOKUP(AO14,InputTable_m,4),VLOOKUP(AO14,InputTable_m,4),5,0.001,100),0)</f>
        <v>0</v>
      </c>
      <c r="AY14" s="336" t="n">
        <f aca="false">IF(AQ14=1,EURO_Forward(AU14,AT14,VLOOKUP(AO14,InputTable_m,4),AV14,Calc!AO14-datetoday+1,Calc!AN14,1),IF(AQ14=2,1,BG14))</f>
        <v>1</v>
      </c>
      <c r="AZ14" s="336" t="n">
        <f aca="false">IF(AQ14=1,EURO_Forward(AU14,AT14,VLOOKUP(AO14,InputTable_m,4),AV14,Calc!AO14-datetoday+1,Calc!AN14,2),IF(AQ14=2,0,BH14))</f>
        <v>0</v>
      </c>
      <c r="BA14" s="336" t="n">
        <f aca="false">IF(AQ14=1,EURO_Forward(AU14,AT14,VLOOKUP(AO14,InputTable_m,4),AV14,Calc!AO14-datetoday+1,Calc!AN14,3),IF(AQ14=2,0,BI14))</f>
        <v>0</v>
      </c>
      <c r="BB14" s="336" t="n">
        <f aca="false">IF(AQ14=1,EURO_Forward(AU14,AT14,VLOOKUP(AO14,InputTable_m,4),AV14,Calc!AO14-datetoday+1,Calc!AN14,5),IF(AQ14=2,0,BJ14))</f>
        <v>0</v>
      </c>
      <c r="BD14" s="335" t="e">
        <f aca="false">EURO_Forward(AU14,AT14,VLOOKUP(AO14,InputTable_m,4),AV14,AR14-datetoday,Calc!AN14,0)</f>
        <v>#NAME?</v>
      </c>
      <c r="BE14" s="335" t="e">
        <f aca="true">swap(Monthly!BP20-Monthly!BO20,AU14,OFFSET(Override!$BY$5,Monthly!BO20-1,0,MAX(2,Monthly!BP20-Monthly!BO20)),AT14,OFFSET(Override!$CA$5,Monthly!BO20-1,0,MAX(2,Monthly!BP20-Monthly!BO20)),OFFSET(IF(peak_base_m=1,$AB$5,$AE$5),Monthly!BO20-1,0,MAX(2,Monthly!BP20-Monthly!BO20)),datetoday,AO14)</f>
        <v>#VALUE!</v>
      </c>
      <c r="BF14" s="336" t="e">
        <f aca="true">SWAPTION(OFFSET(Override!$BY$5,Monthly!BO20-1,0,Monthly!BP20-Monthly!BO20,1),OFFSET(Override!$CC$5,Monthly!BO20-1,0,Monthly!BP20-Monthly!BO20,1),OFFSET(Override!$CD$5,Monthly!BO20-1,0,Monthly!BP20-Monthly!BO20,1),OFFSET(Override!$CA$5,Monthly!BO20-1,0,Monthly!BP20-Monthly!BO20,1),AV14,AT14,VLOOKUP(AO14,InputTable_m,4),(AR14-datetoday)/365.25,AN14,0,1)</f>
        <v>#NAME?</v>
      </c>
      <c r="BG14" s="335" t="e">
        <f aca="true">SWAPTION_Greek(OFFSET(Override!$BY$5,Monthly!BO20-1,0,Monthly!BP20-Monthly!BO20,1),OFFSET(Override!$CC$5,Monthly!BO20-1,0,Monthly!BP20-Monthly!BO20,1),OFFSET(Override!$CD$5,Monthly!BO20-1,0,Monthly!BP20-Monthly!BO20,1),OFFSET(Override!$CA$5,Monthly!BO20-1,0,Monthly!BP20-Monthly!BO20,1),AT14,Monthly!BP20-Monthly!BO20,AV14,VLOOKUP(AO14,InputTable_m,4),datetoday,AO14,AR14,AN14,1)</f>
        <v>#VALUE!</v>
      </c>
      <c r="BH14" s="335" t="e">
        <f aca="true">SWAPTION_Greek(OFFSET(Override!$BY$5,Monthly!BO20-1,0,Monthly!BP20-Monthly!BO20,1),OFFSET(Override!$CC$5,Monthly!BO20-1,0,Monthly!BP20-Monthly!BO20,1),OFFSET(Override!$CD$5,Monthly!BO20-1,0,Monthly!BP20-Monthly!BO20,1),OFFSET(Override!$CA$5,Monthly!BO20-1,0,Monthly!BP20-Monthly!BO20,1),AT14,Monthly!BP20-Monthly!BO20,AV14,VLOOKUP(AO14,InputTable_m,4),datetoday,AO14,AR14,AN14,2)</f>
        <v>#VALUE!</v>
      </c>
      <c r="BI14" s="335" t="e">
        <f aca="true">SWAPTION_Greek(OFFSET(Override!$BY$5,Monthly!BO20-1,0,Monthly!BP20-Monthly!BO20,1),OFFSET(Override!$CC$5,Monthly!BO20-1,0,Monthly!BP20-Monthly!BO20,1),OFFSET(Override!$CD$5,Monthly!BO20-1,0,Monthly!BP20-Monthly!BO20,1),OFFSET(Override!$CA$5,Monthly!BO20-1,0,Monthly!BP20-Monthly!BO20,1),AT14,Monthly!BP20-Monthly!BO20,AV14,VLOOKUP(AO14,InputTable_m,4),datetoday,AO14,AR14,AN14,3)</f>
        <v>#VALUE!</v>
      </c>
      <c r="BJ14" s="335" t="e">
        <f aca="true">SWAPTION_Greek(OFFSET(Override!$BY$5,Monthly!BO20-1,0,Monthly!BP20-Monthly!BO20,1),OFFSET(Override!$CC$5,Monthly!BO20-1,0,Monthly!BP20-Monthly!BO20,1),OFFSET(Override!$CD$5,Monthly!BO20-1,0,Monthly!BP20-Monthly!BO20,1),OFFSET(Override!$CA$5,Monthly!BO20-1,0,Monthly!BP20-Monthly!BO20,1),AT14,Monthly!BP20-Monthly!BO20,AV14,VLOOKUP(AO14,InputTable_m,4),datetoday,AO14,AR14,AN14,5)</f>
        <v>#VALUE!</v>
      </c>
    </row>
    <row r="15" customFormat="false" ht="11.25" hidden="false" customHeight="true" outlineLevel="0" collapsed="false">
      <c r="C15" s="335" t="n">
        <f aca="false">Daily!B55</f>
        <v>0</v>
      </c>
      <c r="D15" s="335" t="n">
        <f aca="false">Daily!C55</f>
        <v>1</v>
      </c>
      <c r="E15" s="337" t="n">
        <f aca="true">OFFSET(Daily!$BJ$11,Daily!BO21,0)</f>
        <v>46082</v>
      </c>
      <c r="F15" s="337" t="n">
        <f aca="true">OFFSET(Daily!$BK$11,Daily!BP21,0)</f>
        <v>46142</v>
      </c>
      <c r="G15" s="338" t="n">
        <f aca="true">OFFSET(Daily!$BU$11,Daily!BR21,1)</f>
        <v>2</v>
      </c>
      <c r="H15" s="337" t="n">
        <f aca="true">OFFSET(Daily!$BK$11,Daily!BQ21,0)</f>
        <v>46081</v>
      </c>
      <c r="I15" s="339" t="n">
        <f aca="false">Daily!H55</f>
        <v>50</v>
      </c>
      <c r="J15" s="339" t="n">
        <f aca="false">Daily!I55</f>
        <v>65.89</v>
      </c>
      <c r="K15" s="335" t="e">
        <f aca="false">pricepickup(VLOOKUP(E15,InputTable,2),datetoday,E15,F15,CindailyPrices,peak_base)</f>
        <v>#VALUE!</v>
      </c>
      <c r="L15" s="328" t="e">
        <f aca="true">IF(Daily!BS21=FALSE(),VLOOKUP(E15,Daily!$K$5:$L$28,2)+skewcalc(D15,K15,J15,OFFSET(Override!$AK$4,Daily!BO21+(1-D15)*Override!$AL$2-1,0,1,3)),Daily!M55)</f>
        <v>#VALUE!</v>
      </c>
      <c r="M15" s="335" t="n">
        <f aca="true">IF(driver=2,IF(G15=2,swap(Daily!BP21-Daily!BO21,K15,OFFSET(Override!$L$5,Daily!BO21-1,0,MAX(2,Daily!BP21-Daily!BO21)),J15,OFFSET(Override!$N$5,Daily!BO21-1,0,MAX(2,Daily!BP21-Daily!BO21)),OFFSET(IF(peak_base=1,$AB$5,$AE$5),Daily!BO21-1,0,MAX(2,Daily!BP21-Daily!BO21)),datetoday,E15),dailyvaluation(K15,J15,VLOOKUP(E15,InputTable,4),L15,CindailyPrices,peak_base,datetoday,E15,F15,D15,0)),Daily!L55)</f>
        <v>0</v>
      </c>
      <c r="N15" s="335" t="n">
        <f aca="false">IF(G15=1,EIMPVOL(D15,ABS(M15),K15,J15,H15-datetoday+15,VLOOKUP(E15,InputTable,4),VLOOKUP(E15,InputTable,4),5,0.001,100),0)</f>
        <v>0</v>
      </c>
      <c r="O15" s="335" t="n">
        <f aca="false">IF(G15=2,1,dailyvaluation(K15,J15,VLOOKUP(E15,InputTable,4),L15,CindailyPrices,peak_base,datetoday,E15,F15,D15,1))</f>
        <v>1</v>
      </c>
      <c r="P15" s="335" t="n">
        <f aca="false">IF(G15=2,0,dailyvaluation(K15,J15,VLOOKUP(E15,InputTable,4),L15,CindailyPrices,peak_base,datetoday,E15,F15,D15,2))</f>
        <v>0</v>
      </c>
      <c r="Q15" s="335" t="n">
        <f aca="false">IF(G15=2,0,dailyvaluation(K15,J15,VLOOKUP(E15,InputTable,4),L15,CindailyPrices,peak_base,datetoday,E15,F15,D15,3))</f>
        <v>0</v>
      </c>
      <c r="R15" s="335" t="n">
        <f aca="false">IF(G15=2,0,dailyvaluation(K15,J15,VLOOKUP(E15,InputTable,4),L15,CindailyPrices,peak_base,datetoday,E15,F15,D15,5))</f>
        <v>0</v>
      </c>
      <c r="U15" s="329" t="n">
        <v>36861</v>
      </c>
      <c r="V15" s="314" t="n">
        <v>20</v>
      </c>
      <c r="W15" s="314" t="n">
        <v>5</v>
      </c>
      <c r="X15" s="314" t="n">
        <v>6</v>
      </c>
      <c r="Y15" s="315" t="n">
        <v>1</v>
      </c>
      <c r="AA15" s="330" t="n">
        <f aca="false">EOMONTH(AA14,0)+1</f>
        <v>46204</v>
      </c>
      <c r="AB15" s="317" t="n">
        <f aca="false">VLOOKUP(AA15,daytable,2)</f>
        <v>22</v>
      </c>
      <c r="AC15" s="317" t="n">
        <f aca="false">VLOOKUP(AA15,daytable,3)</f>
        <v>4</v>
      </c>
      <c r="AD15" s="317" t="n">
        <f aca="false">VLOOKUP(AA15,daytable,4)</f>
        <v>5</v>
      </c>
      <c r="AE15" s="318" t="n">
        <f aca="false">SUM(AB15:AD15)</f>
        <v>31</v>
      </c>
      <c r="AF15" s="319" t="n">
        <f aca="false">IF(peak_base=1,VLOOKUP(AA15,PriceTable,3),(VLOOKUP(AA15,PriceTable,3)*16*AB15+VLOOKUP(AA15,PriceTable,7)*8*AB15+VLOOKUP(AA15,PriceTable,12)*AC15*24+VLOOKUP(AA15,PriceTable,16)*AD15*24)/SUM(AB15:AD15)/24)+IF(BasisNumber=1,0,VLOOKUP(AA15,'Power Curves'!$BO$9:$BP$316,2))</f>
        <v>42.2521438598633</v>
      </c>
      <c r="AG15" s="320" t="n">
        <f aca="false">IF(peak_base=1,VLOOKUP(AA15,VolTable,15),SQRT((VLOOKUP(AA15,VolTable,15)^2*AB15*16+VLOOKUP(AA15,VolTable,19)^2*((AC15+AD15)*24+8*AB15))/(AB15+AC15+AD15)/24))</f>
        <v>0.08</v>
      </c>
      <c r="AH15" s="321" t="n">
        <f aca="false">VLOOKUP(AA15,'Power Curves'!$A$4:$B$261,2)</f>
        <v>0.066103108428769</v>
      </c>
      <c r="AI15" s="322" t="n">
        <f aca="false">IF(peak_base_m=1,VLOOKUP(AA15,PriceTable,3),(VLOOKUP(AA15,PriceTable,3)*16*AB15+VLOOKUP(AA15,PriceTable,7)*8*AB15+VLOOKUP(AA15,PriceTable,12)*AC15*24+VLOOKUP(AA15,PriceTable,16)*AD15*24)/SUM(AB15:AD15)/24)+IF(BasisNumber_m=1,0,VLOOKUP(AA15,'Power Curves'!$BO$9:$BP$316,2))</f>
        <v>42.2521438598633</v>
      </c>
      <c r="AJ15" s="323" t="n">
        <f aca="false">IF(peak_base_m=1,VLOOKUP(AA15,VolTable,15),SQRT((VLOOKUP(AA15,VolTable,15)^2*AB15*16+VLOOKUP(AA15,VolTable,19)^2*((AC15+AD15)*24+8*AB15))/(AB15+AC15+AD15)/24))</f>
        <v>0.08</v>
      </c>
      <c r="AM15" s="335" t="n">
        <f aca="false">Monthly!B83</f>
        <v>0</v>
      </c>
      <c r="AN15" s="335" t="n">
        <f aca="false">Monthly!C83</f>
        <v>1</v>
      </c>
      <c r="AO15" s="337" t="n">
        <f aca="true">OFFSET(Monthly!$BJ$11,Monthly!BO21,0)</f>
        <v>46082</v>
      </c>
      <c r="AP15" s="337" t="n">
        <f aca="true">OFFSET(Monthly!$BK$11,Monthly!BP21,0)</f>
        <v>46142</v>
      </c>
      <c r="AQ15" s="338" t="n">
        <f aca="true">OFFSET(Monthly!$BU$11,Monthly!BR21,1)</f>
        <v>2</v>
      </c>
      <c r="AR15" s="337" t="n">
        <f aca="true">OFFSET(Monthly!$BK$11,Monthly!BQ21,0)</f>
        <v>46081</v>
      </c>
      <c r="AS15" s="335" t="n">
        <f aca="false">Monthly!H83</f>
        <v>50</v>
      </c>
      <c r="AT15" s="340" t="n">
        <f aca="false">Monthly!I83</f>
        <v>65.89</v>
      </c>
      <c r="AU15" s="341" t="n">
        <f aca="false">VLOOKUP(AO15,InputTable_m,2)</f>
        <v>42.2521438598633</v>
      </c>
      <c r="AV15" s="342" t="e">
        <f aca="true">IF(Monthly!$BS$12=FALSE(),IF(OR(AQ15=1,AQ15=2),VLOOKUP(AO15,Monthly!$K$5:$L$36,2)+skewcalc(AN15,AU15,AT15,OFFSET(Override!$BI$4,Monthly!BO21+(1-AN15)*12-1,0,1,3)),BASVOL(OFFSET(Override!$BY$5,Monthly!BO21-1,0,Monthly!BP21-Monthly!BO21,1),OFFSET(Override!$BZ$5,Monthly!BO21-1,0,Monthly!BP21-Monthly!BO21,1),OFFSET(Override!$CB$5,Monthly!BO21-1,0,Monthly!BP21-Monthly!BO21,1),OFFSET(Override!$CC$5,Monthly!BO21-1,0,Monthly!BP21-Monthly!BO21,1),OFFSET(Override!$Y$4,0,0,Monthly!BP21-Monthly!BO21,Monthly!BP21-Monthly!BO21),Calc!AR15-datetoday))+skewcalc(AN15,AU15,AT15,OFFSET(Override!$BI$4,Monthly!BO21+(1-AN15)*Override!$BJ$2-1,0,1,3)),Monthly!M83)</f>
        <v>#VALUE!</v>
      </c>
      <c r="AW15" s="336" t="e">
        <f aca="false">IF(driver_m=2,IF(AQ15=1,BD15,IF(AQ15=2,BE15,BF15)),Monthly!L83)</f>
        <v>#VALUE!</v>
      </c>
      <c r="AX15" s="336" t="n">
        <f aca="false">IF(OR(AQ15=1,AQ15=3),EIMPVOL(AN15,ABS(AW15),AU15,AT15,AR15-datetoday,VLOOKUP(AO15,InputTable_m,4),VLOOKUP(AO15,InputTable_m,4),5,0.001,100),0)</f>
        <v>0</v>
      </c>
      <c r="AY15" s="336" t="n">
        <f aca="false">IF(AQ15=1,EURO_Forward(AU15,AT15,VLOOKUP(AO15,InputTable_m,4),AV15,Calc!AO15-datetoday+1,Calc!AN15,1),IF(AQ15=2,1,BG15))</f>
        <v>1</v>
      </c>
      <c r="AZ15" s="336" t="n">
        <f aca="false">IF(AQ15=1,EURO_Forward(AU15,AT15,VLOOKUP(AO15,InputTable_m,4),AV15,Calc!AO15-datetoday+1,Calc!AN15,2),IF(AQ15=2,0,BH15))</f>
        <v>0</v>
      </c>
      <c r="BA15" s="336" t="n">
        <f aca="false">IF(AQ15=1,EURO_Forward(AU15,AT15,VLOOKUP(AO15,InputTable_m,4),AV15,Calc!AO15-datetoday+1,Calc!AN15,3),IF(AQ15=2,0,BI15))</f>
        <v>0</v>
      </c>
      <c r="BB15" s="336" t="n">
        <f aca="false">IF(AQ15=1,EURO_Forward(AU15,AT15,VLOOKUP(AO15,InputTable_m,4),AV15,Calc!AO15-datetoday+1,Calc!AN15,5),IF(AQ15=2,0,BJ15))</f>
        <v>0</v>
      </c>
      <c r="BD15" s="335" t="e">
        <f aca="false">EURO_Forward(AU15,AT15,VLOOKUP(AO15,InputTable_m,4),AV15,AR15-datetoday,Calc!AN15,0)</f>
        <v>#NAME?</v>
      </c>
      <c r="BE15" s="335" t="e">
        <f aca="true">swap(Monthly!BP21-Monthly!BO21,AU15,OFFSET(Override!$BY$5,Monthly!BO21-1,0,MAX(2,Monthly!BP21-Monthly!BO21)),AT15,OFFSET(Override!$CA$5,Monthly!BO21-1,0,MAX(2,Monthly!BP21-Monthly!BO21)),OFFSET(IF(peak_base_m=1,$AB$5,$AE$5),Monthly!BO21-1,0,MAX(2,Monthly!BP21-Monthly!BO21)),datetoday,AO15)</f>
        <v>#VALUE!</v>
      </c>
      <c r="BF15" s="336" t="e">
        <f aca="true">SWAPTION(OFFSET(Override!$BY$5,Monthly!BO21-1,0,Monthly!BP21-Monthly!BO21,1),OFFSET(Override!$CC$5,Monthly!BO21-1,0,Monthly!BP21-Monthly!BO21,1),OFFSET(Override!$CD$5,Monthly!BO21-1,0,Monthly!BP21-Monthly!BO21,1),OFFSET(Override!$CA$5,Monthly!BO21-1,0,Monthly!BP21-Monthly!BO21,1),AV15,AT15,VLOOKUP(AO15,InputTable_m,4),(AR15-datetoday)/365.25,AN15,0,1)</f>
        <v>#NAME?</v>
      </c>
      <c r="BG15" s="335" t="e">
        <f aca="true">SWAPTION_Greek(OFFSET(Override!$BY$5,Monthly!BO21-1,0,Monthly!BP21-Monthly!BO21,1),OFFSET(Override!$CC$5,Monthly!BO21-1,0,Monthly!BP21-Monthly!BO21,1),OFFSET(Override!$CD$5,Monthly!BO21-1,0,Monthly!BP21-Monthly!BO21,1),OFFSET(Override!$CA$5,Monthly!BO21-1,0,Monthly!BP21-Monthly!BO21,1),AT15,Monthly!BP21-Monthly!BO21,AV15,VLOOKUP(AO15,InputTable_m,4),datetoday,AO15,AR15,AN15,1)</f>
        <v>#VALUE!</v>
      </c>
      <c r="BH15" s="335" t="e">
        <f aca="true">SWAPTION_Greek(OFFSET(Override!$BY$5,Monthly!BO21-1,0,Monthly!BP21-Monthly!BO21,1),OFFSET(Override!$CC$5,Monthly!BO21-1,0,Monthly!BP21-Monthly!BO21,1),OFFSET(Override!$CD$5,Monthly!BO21-1,0,Monthly!BP21-Monthly!BO21,1),OFFSET(Override!$CA$5,Monthly!BO21-1,0,Monthly!BP21-Monthly!BO21,1),AT15,Monthly!BP21-Monthly!BO21,AV15,VLOOKUP(AO15,InputTable_m,4),datetoday,AO15,AR15,AN15,2)</f>
        <v>#VALUE!</v>
      </c>
      <c r="BI15" s="335" t="e">
        <f aca="true">SWAPTION_Greek(OFFSET(Override!$BY$5,Monthly!BO21-1,0,Monthly!BP21-Monthly!BO21,1),OFFSET(Override!$CC$5,Monthly!BO21-1,0,Monthly!BP21-Monthly!BO21,1),OFFSET(Override!$CD$5,Monthly!BO21-1,0,Monthly!BP21-Monthly!BO21,1),OFFSET(Override!$CA$5,Monthly!BO21-1,0,Monthly!BP21-Monthly!BO21,1),AT15,Monthly!BP21-Monthly!BO21,AV15,VLOOKUP(AO15,InputTable_m,4),datetoday,AO15,AR15,AN15,3)</f>
        <v>#VALUE!</v>
      </c>
      <c r="BJ15" s="335" t="e">
        <f aca="true">SWAPTION_Greek(OFFSET(Override!$BY$5,Monthly!BO21-1,0,Monthly!BP21-Monthly!BO21,1),OFFSET(Override!$CC$5,Monthly!BO21-1,0,Monthly!BP21-Monthly!BO21,1),OFFSET(Override!$CD$5,Monthly!BO21-1,0,Monthly!BP21-Monthly!BO21,1),OFFSET(Override!$CA$5,Monthly!BO21-1,0,Monthly!BP21-Monthly!BO21,1),AT15,Monthly!BP21-Monthly!BO21,AV15,VLOOKUP(AO15,InputTable_m,4),datetoday,AO15,AR15,AN15,5)</f>
        <v>#VALUE!</v>
      </c>
    </row>
    <row r="16" customFormat="false" ht="11.25" hidden="false" customHeight="true" outlineLevel="0" collapsed="false">
      <c r="C16" s="335" t="n">
        <f aca="false">Daily!B56</f>
        <v>0</v>
      </c>
      <c r="D16" s="335" t="n">
        <f aca="false">Daily!C56</f>
        <v>1</v>
      </c>
      <c r="E16" s="337" t="n">
        <f aca="true">OFFSET(Daily!$BJ$11,Daily!BO22,0)</f>
        <v>46113</v>
      </c>
      <c r="F16" s="337" t="n">
        <f aca="true">OFFSET(Daily!$BK$11,Daily!BP22,0)</f>
        <v>46142</v>
      </c>
      <c r="G16" s="338" t="n">
        <f aca="true">OFFSET(Daily!$BU$11,Daily!BR22,1)</f>
        <v>2</v>
      </c>
      <c r="H16" s="337" t="n">
        <f aca="true">OFFSET(Daily!$BK$11,Daily!BQ22,0)</f>
        <v>46112</v>
      </c>
      <c r="I16" s="339" t="n">
        <f aca="false">Daily!H56</f>
        <v>50</v>
      </c>
      <c r="J16" s="339" t="n">
        <f aca="false">Daily!I56</f>
        <v>65.89</v>
      </c>
      <c r="K16" s="335" t="e">
        <f aca="false">pricepickup(VLOOKUP(E16,InputTable,2),datetoday,E16,F16,CindailyPrices,peak_base)</f>
        <v>#VALUE!</v>
      </c>
      <c r="L16" s="328" t="e">
        <f aca="true">IF(Daily!BS22=FALSE(),VLOOKUP(E16,Daily!$K$5:$L$28,2)+skewcalc(D16,K16,J16,OFFSET(Override!$AK$4,Daily!BO22+(1-D16)*Override!$AL$2-1,0,1,3)),Daily!M56)</f>
        <v>#VALUE!</v>
      </c>
      <c r="M16" s="335" t="n">
        <f aca="true">IF(driver=2,IF(G16=2,swap(Daily!BP22-Daily!BO22,K16,OFFSET(Override!$L$5,Daily!BO22-1,0,MAX(2,Daily!BP22-Daily!BO22)),J16,OFFSET(Override!$N$5,Daily!BO22-1,0,MAX(2,Daily!BP22-Daily!BO22)),OFFSET(IF(peak_base=1,$AB$5,$AE$5),Daily!BO22-1,0,MAX(2,Daily!BP22-Daily!BO22)),datetoday,E16),dailyvaluation(K16,J16,VLOOKUP(E16,InputTable,4),L16,CindailyPrices,peak_base,datetoday,E16,F16,D16,0)),Daily!L56)</f>
        <v>0</v>
      </c>
      <c r="N16" s="335" t="n">
        <f aca="false">IF(G16=1,EIMPVOL(D16,ABS(M16),K16,J16,H16-datetoday+15,VLOOKUP(E16,InputTable,4),VLOOKUP(E16,InputTable,4),5,0.001,100),0)</f>
        <v>0</v>
      </c>
      <c r="O16" s="335" t="n">
        <f aca="false">IF(G16=2,1,dailyvaluation(K16,J16,VLOOKUP(E16,InputTable,4),L16,CindailyPrices,peak_base,datetoday,E16,F16,D16,1))</f>
        <v>1</v>
      </c>
      <c r="P16" s="335" t="n">
        <f aca="false">IF(G16=2,0,dailyvaluation(K16,J16,VLOOKUP(E16,InputTable,4),L16,CindailyPrices,peak_base,datetoday,E16,F16,D16,2))</f>
        <v>0</v>
      </c>
      <c r="Q16" s="335" t="n">
        <f aca="false">IF(G16=2,0,dailyvaluation(K16,J16,VLOOKUP(E16,InputTable,4),L16,CindailyPrices,peak_base,datetoday,E16,F16,D16,3))</f>
        <v>0</v>
      </c>
      <c r="R16" s="335" t="n">
        <f aca="false">IF(G16=2,0,dailyvaluation(K16,J16,VLOOKUP(E16,InputTable,4),L16,CindailyPrices,peak_base,datetoday,E16,F16,D16,5))</f>
        <v>0</v>
      </c>
      <c r="U16" s="329" t="n">
        <v>36892</v>
      </c>
      <c r="V16" s="314" t="n">
        <v>22</v>
      </c>
      <c r="W16" s="314" t="n">
        <v>4</v>
      </c>
      <c r="X16" s="314" t="n">
        <v>5</v>
      </c>
      <c r="Y16" s="315" t="n">
        <v>1</v>
      </c>
      <c r="AA16" s="330" t="n">
        <f aca="false">EOMONTH(AA15,0)+1</f>
        <v>46235</v>
      </c>
      <c r="AB16" s="317" t="n">
        <f aca="false">VLOOKUP(AA16,daytable,2)</f>
        <v>22</v>
      </c>
      <c r="AC16" s="317" t="n">
        <f aca="false">VLOOKUP(AA16,daytable,3)</f>
        <v>5</v>
      </c>
      <c r="AD16" s="317" t="n">
        <f aca="false">VLOOKUP(AA16,daytable,4)</f>
        <v>4</v>
      </c>
      <c r="AE16" s="318" t="n">
        <f aca="false">SUM(AB16:AD16)</f>
        <v>31</v>
      </c>
      <c r="AF16" s="319" t="n">
        <f aca="false">IF(peak_base=1,VLOOKUP(AA16,PriceTable,3),(VLOOKUP(AA16,PriceTable,3)*16*AB16+VLOOKUP(AA16,PriceTable,7)*8*AB16+VLOOKUP(AA16,PriceTable,12)*AC16*24+VLOOKUP(AA16,PriceTable,16)*AD16*24)/SUM(AB16:AD16)/24)+IF(BasisNumber=1,0,VLOOKUP(AA16,'Power Curves'!$BO$9:$BP$316,2))</f>
        <v>42.2521438598633</v>
      </c>
      <c r="AG16" s="320" t="n">
        <f aca="false">IF(peak_base=1,VLOOKUP(AA16,VolTable,15),SQRT((VLOOKUP(AA16,VolTable,15)^2*AB16*16+VLOOKUP(AA16,VolTable,19)^2*((AC16+AD16)*24+8*AB16))/(AB16+AC16+AD16)/24))</f>
        <v>0.08</v>
      </c>
      <c r="AH16" s="321" t="n">
        <f aca="false">VLOOKUP(AA16,'Power Curves'!$A$4:$B$261,2)</f>
        <v>0.066103108428769</v>
      </c>
      <c r="AI16" s="322" t="n">
        <f aca="false">IF(peak_base_m=1,VLOOKUP(AA16,PriceTable,3),(VLOOKUP(AA16,PriceTable,3)*16*AB16+VLOOKUP(AA16,PriceTable,7)*8*AB16+VLOOKUP(AA16,PriceTable,12)*AC16*24+VLOOKUP(AA16,PriceTable,16)*AD16*24)/SUM(AB16:AD16)/24)+IF(BasisNumber_m=1,0,VLOOKUP(AA16,'Power Curves'!$BO$9:$BP$316,2))</f>
        <v>42.2521438598633</v>
      </c>
      <c r="AJ16" s="323" t="n">
        <f aca="false">IF(peak_base_m=1,VLOOKUP(AA16,VolTable,15),SQRT((VLOOKUP(AA16,VolTable,15)^2*AB16*16+VLOOKUP(AA16,VolTable,19)^2*((AC16+AD16)*24+8*AB16))/(AB16+AC16+AD16)/24))</f>
        <v>0.08</v>
      </c>
      <c r="AM16" s="335" t="n">
        <f aca="false">Monthly!B84</f>
        <v>0</v>
      </c>
      <c r="AN16" s="335" t="n">
        <f aca="false">Monthly!C84</f>
        <v>1</v>
      </c>
      <c r="AO16" s="337" t="n">
        <f aca="true">OFFSET(Monthly!$BJ$11,Monthly!BO22,0)</f>
        <v>46113</v>
      </c>
      <c r="AP16" s="337" t="n">
        <f aca="true">OFFSET(Monthly!$BK$11,Monthly!BP22,0)</f>
        <v>46142</v>
      </c>
      <c r="AQ16" s="338" t="n">
        <f aca="true">OFFSET(Monthly!$BU$11,Monthly!BR22,1)</f>
        <v>2</v>
      </c>
      <c r="AR16" s="337" t="n">
        <f aca="true">OFFSET(Monthly!$BK$11,Monthly!BQ22,0)</f>
        <v>46112</v>
      </c>
      <c r="AS16" s="335" t="n">
        <f aca="false">Monthly!H84</f>
        <v>50</v>
      </c>
      <c r="AT16" s="340" t="n">
        <f aca="false">Monthly!I84</f>
        <v>65.89</v>
      </c>
      <c r="AU16" s="341" t="n">
        <f aca="false">VLOOKUP(AO16,InputTable_m,2)</f>
        <v>42.2521438598633</v>
      </c>
      <c r="AV16" s="342" t="e">
        <f aca="true">IF(Monthly!$BS$12=FALSE(),IF(OR(AQ16=1,AQ16=2),VLOOKUP(AO16,Monthly!$K$5:$L$36,2)+skewcalc(AN16,AU16,AT16,OFFSET(Override!$BI$4,Monthly!BO22+(1-AN16)*12-1,0,1,3)),BASVOL(OFFSET(Override!$BY$5,Monthly!BO22-1,0,Monthly!BP22-Monthly!BO22,1),OFFSET(Override!$BZ$5,Monthly!BO22-1,0,Monthly!BP22-Monthly!BO22,1),OFFSET(Override!$CB$5,Monthly!BO22-1,0,Monthly!BP22-Monthly!BO22,1),OFFSET(Override!$CC$5,Monthly!BO22-1,0,Monthly!BP22-Monthly!BO22,1),OFFSET(Override!$Y$4,0,0,Monthly!BP22-Monthly!BO22,Monthly!BP22-Monthly!BO22),Calc!AR16-datetoday))+skewcalc(AN16,AU16,AT16,OFFSET(Override!$BI$4,Monthly!BO22+(1-AN16)*Override!$BJ$2-1,0,1,3)),Monthly!M84)</f>
        <v>#VALUE!</v>
      </c>
      <c r="AW16" s="336" t="e">
        <f aca="false">IF(driver_m=2,IF(AQ16=1,BD16,IF(AQ16=2,BE16,BF16)),Monthly!L84)</f>
        <v>#VALUE!</v>
      </c>
      <c r="AX16" s="336" t="n">
        <f aca="false">IF(OR(AQ16=1,AQ16=3),EIMPVOL(AN16,ABS(AW16),AU16,AT16,AR16-datetoday,VLOOKUP(AO16,InputTable_m,4),VLOOKUP(AO16,InputTable_m,4),5,0.001,100),0)</f>
        <v>0</v>
      </c>
      <c r="AY16" s="336" t="n">
        <f aca="false">IF(AQ16=1,EURO_Forward(AU16,AT16,VLOOKUP(AO16,InputTable_m,4),AV16,Calc!AO16-datetoday+1,Calc!AN16,1),IF(AQ16=2,1,BG16))</f>
        <v>1</v>
      </c>
      <c r="AZ16" s="336" t="n">
        <f aca="false">IF(AQ16=1,EURO_Forward(AU16,AT16,VLOOKUP(AO16,InputTable_m,4),AV16,Calc!AO16-datetoday+1,Calc!AN16,2),IF(AQ16=2,0,BH16))</f>
        <v>0</v>
      </c>
      <c r="BA16" s="336" t="n">
        <f aca="false">IF(AQ16=1,EURO_Forward(AU16,AT16,VLOOKUP(AO16,InputTable_m,4),AV16,Calc!AO16-datetoday+1,Calc!AN16,3),IF(AQ16=2,0,BI16))</f>
        <v>0</v>
      </c>
      <c r="BB16" s="336" t="n">
        <f aca="false">IF(AQ16=1,EURO_Forward(AU16,AT16,VLOOKUP(AO16,InputTable_m,4),AV16,Calc!AO16-datetoday+1,Calc!AN16,5),IF(AQ16=2,0,BJ16))</f>
        <v>0</v>
      </c>
      <c r="BD16" s="335" t="e">
        <f aca="false">EURO_Forward(AU16,AT16,VLOOKUP(AO16,InputTable_m,4),AV16,AR16-datetoday,Calc!AN16,0)</f>
        <v>#NAME?</v>
      </c>
      <c r="BE16" s="335" t="e">
        <f aca="true">swap(Monthly!BP22-Monthly!BO22,AU16,OFFSET(Override!$BY$5,Monthly!BO22-1,0,MAX(2,Monthly!BP22-Monthly!BO22)),AT16,OFFSET(Override!$CA$5,Monthly!BO22-1,0,MAX(2,Monthly!BP22-Monthly!BO22)),OFFSET(IF(peak_base_m=1,$AB$5,$AE$5),Monthly!BO22-1,0,MAX(2,Monthly!BP22-Monthly!BO22)),datetoday,AO16)</f>
        <v>#VALUE!</v>
      </c>
      <c r="BF16" s="336" t="e">
        <f aca="true">SWAPTION(OFFSET(Override!$BY$5,Monthly!BO22-1,0,Monthly!BP22-Monthly!BO22,1),OFFSET(Override!$CC$5,Monthly!BO22-1,0,Monthly!BP22-Monthly!BO22,1),OFFSET(Override!$CD$5,Monthly!BO22-1,0,Monthly!BP22-Monthly!BO22,1),OFFSET(Override!$CA$5,Monthly!BO22-1,0,Monthly!BP22-Monthly!BO22,1),AV16,AT16,VLOOKUP(AO16,InputTable_m,4),(AR16-datetoday)/365.25,AN16,0,1)</f>
        <v>#NAME?</v>
      </c>
      <c r="BG16" s="335" t="e">
        <f aca="true">SWAPTION_Greek(OFFSET(Override!$BY$5,Monthly!BO22-1,0,Monthly!BP22-Monthly!BO22,1),OFFSET(Override!$CC$5,Monthly!BO22-1,0,Monthly!BP22-Monthly!BO22,1),OFFSET(Override!$CD$5,Monthly!BO22-1,0,Monthly!BP22-Monthly!BO22,1),OFFSET(Override!$CA$5,Monthly!BO22-1,0,Monthly!BP22-Monthly!BO22,1),AT16,Monthly!BP22-Monthly!BO22,AV16,VLOOKUP(AO16,InputTable_m,4),datetoday,AO16,AR16,AN16,1)</f>
        <v>#VALUE!</v>
      </c>
      <c r="BH16" s="335" t="e">
        <f aca="true">SWAPTION_Greek(OFFSET(Override!$BY$5,Monthly!BO22-1,0,Monthly!BP22-Monthly!BO22,1),OFFSET(Override!$CC$5,Monthly!BO22-1,0,Monthly!BP22-Monthly!BO22,1),OFFSET(Override!$CD$5,Monthly!BO22-1,0,Monthly!BP22-Monthly!BO22,1),OFFSET(Override!$CA$5,Monthly!BO22-1,0,Monthly!BP22-Monthly!BO22,1),AT16,Monthly!BP22-Monthly!BO22,AV16,VLOOKUP(AO16,InputTable_m,4),datetoday,AO16,AR16,AN16,2)</f>
        <v>#VALUE!</v>
      </c>
      <c r="BI16" s="335" t="e">
        <f aca="true">SWAPTION_Greek(OFFSET(Override!$BY$5,Monthly!BO22-1,0,Monthly!BP22-Monthly!BO22,1),OFFSET(Override!$CC$5,Monthly!BO22-1,0,Monthly!BP22-Monthly!BO22,1),OFFSET(Override!$CD$5,Monthly!BO22-1,0,Monthly!BP22-Monthly!BO22,1),OFFSET(Override!$CA$5,Monthly!BO22-1,0,Monthly!BP22-Monthly!BO22,1),AT16,Monthly!BP22-Monthly!BO22,AV16,VLOOKUP(AO16,InputTable_m,4),datetoday,AO16,AR16,AN16,3)</f>
        <v>#VALUE!</v>
      </c>
      <c r="BJ16" s="335" t="e">
        <f aca="true">SWAPTION_Greek(OFFSET(Override!$BY$5,Monthly!BO22-1,0,Monthly!BP22-Monthly!BO22,1),OFFSET(Override!$CC$5,Monthly!BO22-1,0,Monthly!BP22-Monthly!BO22,1),OFFSET(Override!$CD$5,Monthly!BO22-1,0,Monthly!BP22-Monthly!BO22,1),OFFSET(Override!$CA$5,Monthly!BO22-1,0,Monthly!BP22-Monthly!BO22,1),AT16,Monthly!BP22-Monthly!BO22,AV16,VLOOKUP(AO16,InputTable_m,4),datetoday,AO16,AR16,AN16,5)</f>
        <v>#VALUE!</v>
      </c>
    </row>
    <row r="17" customFormat="false" ht="11.25" hidden="false" customHeight="true" outlineLevel="0" collapsed="false">
      <c r="C17" s="343" t="n">
        <f aca="false">Daily!B57</f>
        <v>0</v>
      </c>
      <c r="D17" s="343" t="n">
        <f aca="false">Daily!C57</f>
        <v>1</v>
      </c>
      <c r="E17" s="344" t="n">
        <f aca="true">OFFSET(Daily!$BJ$11,Daily!BO23,0)</f>
        <v>46143</v>
      </c>
      <c r="F17" s="344" t="n">
        <f aca="true">OFFSET(Daily!$BK$11,Daily!BP23,0)</f>
        <v>46173</v>
      </c>
      <c r="G17" s="345" t="n">
        <f aca="true">OFFSET(Daily!$BU$11,Daily!BR23,1)</f>
        <v>2</v>
      </c>
      <c r="H17" s="344" t="n">
        <f aca="true">OFFSET(Daily!$BK$11,Daily!BQ23,0)</f>
        <v>46142</v>
      </c>
      <c r="I17" s="346" t="n">
        <f aca="false">Daily!H57</f>
        <v>50</v>
      </c>
      <c r="J17" s="346" t="n">
        <f aca="false">Daily!I57</f>
        <v>65.89</v>
      </c>
      <c r="K17" s="343" t="e">
        <f aca="false">pricepickup(VLOOKUP(E17,InputTable,2),datetoday,E17,F17,CindailyPrices,peak_base)</f>
        <v>#VALUE!</v>
      </c>
      <c r="L17" s="328" t="e">
        <f aca="true">IF(Daily!BS23=FALSE(),VLOOKUP(E17,Daily!$K$5:$L$28,2)+skewcalc(D17,K17,J17,OFFSET(Override!$AK$4,Daily!BO23+(1-D17)*Override!$AL$2-1,0,1,3)),Daily!M57)</f>
        <v>#VALUE!</v>
      </c>
      <c r="M17" s="343" t="n">
        <f aca="true">IF(driver=2,IF(G17=2,swap(Daily!BP23-Daily!BO23,K17,OFFSET(Override!$L$5,Daily!BO23-1,0,MAX(2,Daily!BP23-Daily!BO23)),J17,OFFSET(Override!$N$5,Daily!BO23-1,0,MAX(2,Daily!BP23-Daily!BO23)),OFFSET(IF(peak_base=1,$AB$5,$AE$5),Daily!BO23-1,0,MAX(2,Daily!BP23-Daily!BO23)),datetoday,E17),dailyvaluation(K17,J17,VLOOKUP(E17,InputTable,4),L17,CindailyPrices,peak_base,datetoday,E17,F17,D17,0)),Daily!L57)</f>
        <v>0</v>
      </c>
      <c r="N17" s="343" t="n">
        <f aca="false">IF(G17=1,EIMPVOL(D17,ABS(M17),K17,J17,H17-datetoday+15,VLOOKUP(E17,InputTable,4),VLOOKUP(E17,InputTable,4),5,0.001,100),0)</f>
        <v>0</v>
      </c>
      <c r="O17" s="343" t="n">
        <f aca="false">IF(G17=2,1,dailyvaluation(K17,J17,VLOOKUP(E17,InputTable,4),L17,CindailyPrices,peak_base,datetoday,E17,F17,D17,1))</f>
        <v>1</v>
      </c>
      <c r="P17" s="343" t="n">
        <f aca="false">IF(G17=2,0,dailyvaluation(K17,J17,VLOOKUP(E17,InputTable,4),L17,CindailyPrices,peak_base,datetoday,E17,F17,D17,2))</f>
        <v>0</v>
      </c>
      <c r="Q17" s="343" t="n">
        <f aca="false">IF(G17=2,0,dailyvaluation(K17,J17,VLOOKUP(E17,InputTable,4),L17,CindailyPrices,peak_base,datetoday,E17,F17,D17,3))</f>
        <v>0</v>
      </c>
      <c r="R17" s="343" t="n">
        <f aca="false">IF(G17=2,0,dailyvaluation(K17,J17,VLOOKUP(E17,InputTable,4),L17,CindailyPrices,peak_base,datetoday,E17,F17,D17,5))</f>
        <v>0</v>
      </c>
      <c r="U17" s="329" t="n">
        <v>36923</v>
      </c>
      <c r="V17" s="314" t="n">
        <v>20</v>
      </c>
      <c r="W17" s="314" t="n">
        <v>4</v>
      </c>
      <c r="X17" s="314" t="n">
        <v>4</v>
      </c>
      <c r="Y17" s="315" t="n">
        <v>0</v>
      </c>
      <c r="AA17" s="330" t="n">
        <f aca="false">EOMONTH(AA16,0)+1</f>
        <v>46266</v>
      </c>
      <c r="AB17" s="317" t="n">
        <f aca="false">VLOOKUP(AA17,daytable,2)</f>
        <v>20</v>
      </c>
      <c r="AC17" s="317" t="n">
        <f aca="false">VLOOKUP(AA17,daytable,3)</f>
        <v>4</v>
      </c>
      <c r="AD17" s="317" t="n">
        <f aca="false">VLOOKUP(AA17,daytable,4)</f>
        <v>6</v>
      </c>
      <c r="AE17" s="318" t="n">
        <f aca="false">SUM(AB17:AD17)</f>
        <v>30</v>
      </c>
      <c r="AF17" s="319" t="n">
        <f aca="false">IF(peak_base=1,VLOOKUP(AA17,PriceTable,3),(VLOOKUP(AA17,PriceTable,3)*16*AB17+VLOOKUP(AA17,PriceTable,7)*8*AB17+VLOOKUP(AA17,PriceTable,12)*AC17*24+VLOOKUP(AA17,PriceTable,16)*AD17*24)/SUM(AB17:AD17)/24)+IF(BasisNumber=1,0,VLOOKUP(AA17,'Power Curves'!$BO$9:$BP$316,2))</f>
        <v>42.2521438598633</v>
      </c>
      <c r="AG17" s="320" t="n">
        <f aca="false">IF(peak_base=1,VLOOKUP(AA17,VolTable,15),SQRT((VLOOKUP(AA17,VolTable,15)^2*AB17*16+VLOOKUP(AA17,VolTable,19)^2*((AC17+AD17)*24+8*AB17))/(AB17+AC17+AD17)/24))</f>
        <v>0.08</v>
      </c>
      <c r="AH17" s="321" t="n">
        <f aca="false">VLOOKUP(AA17,'Power Curves'!$A$4:$B$261,2)</f>
        <v>0.066103108428769</v>
      </c>
      <c r="AI17" s="322" t="n">
        <f aca="false">IF(peak_base_m=1,VLOOKUP(AA17,PriceTable,3),(VLOOKUP(AA17,PriceTable,3)*16*AB17+VLOOKUP(AA17,PriceTable,7)*8*AB17+VLOOKUP(AA17,PriceTable,12)*AC17*24+VLOOKUP(AA17,PriceTable,16)*AD17*24)/SUM(AB17:AD17)/24)+IF(BasisNumber_m=1,0,VLOOKUP(AA17,'Power Curves'!$BO$9:$BP$316,2))</f>
        <v>42.2521438598633</v>
      </c>
      <c r="AJ17" s="323" t="n">
        <f aca="false">IF(peak_base_m=1,VLOOKUP(AA17,VolTable,15),SQRT((VLOOKUP(AA17,VolTable,15)^2*AB17*16+VLOOKUP(AA17,VolTable,19)^2*((AC17+AD17)*24+8*AB17))/(AB17+AC17+AD17)/24))</f>
        <v>0.08</v>
      </c>
      <c r="AM17" s="343" t="n">
        <f aca="false">Monthly!B85</f>
        <v>0</v>
      </c>
      <c r="AN17" s="343" t="n">
        <f aca="false">Monthly!C85</f>
        <v>1</v>
      </c>
      <c r="AO17" s="344" t="n">
        <f aca="true">OFFSET(Monthly!$BJ$11,Monthly!BO23,0)</f>
        <v>46143</v>
      </c>
      <c r="AP17" s="344" t="n">
        <f aca="true">OFFSET(Monthly!$BK$11,Monthly!BP23,0)</f>
        <v>46173</v>
      </c>
      <c r="AQ17" s="345" t="n">
        <f aca="true">OFFSET(Monthly!$BU$11,Monthly!BR23,1)</f>
        <v>2</v>
      </c>
      <c r="AR17" s="344" t="n">
        <f aca="true">OFFSET(Monthly!$BK$11,Monthly!BQ23,0)</f>
        <v>46142</v>
      </c>
      <c r="AS17" s="343" t="n">
        <f aca="false">Monthly!H85</f>
        <v>50</v>
      </c>
      <c r="AT17" s="347" t="n">
        <f aca="false">Monthly!I85</f>
        <v>65.89</v>
      </c>
      <c r="AU17" s="348" t="n">
        <f aca="false">VLOOKUP(AO17,InputTable_m,2)</f>
        <v>42.2521438598633</v>
      </c>
      <c r="AV17" s="349" t="e">
        <f aca="true">IF(Monthly!$BS$12=FALSE(),IF(OR(AQ17=1,AQ17=2),VLOOKUP(AO17,Monthly!$K$5:$L$36,2)+skewcalc(AN17,AU17,AT17,OFFSET(Override!$BI$4,Monthly!BO23+(1-AN17)*12-1,0,1,3)),BASVOL(OFFSET(Override!$BY$5,Monthly!BO23-1,0,Monthly!BP23-Monthly!BO23,1),OFFSET(Override!$BZ$5,Monthly!BO23-1,0,Monthly!BP23-Monthly!BO23,1),OFFSET(Override!$CB$5,Monthly!BO23-1,0,Monthly!BP23-Monthly!BO23,1),OFFSET(Override!$CC$5,Monthly!BO23-1,0,Monthly!BP23-Monthly!BO23,1),OFFSET(Override!$Y$4,0,0,Monthly!BP23-Monthly!BO23,Monthly!BP23-Monthly!BO23),Calc!AR17-datetoday))+skewcalc(AN17,AU17,AT17,OFFSET(Override!$BI$4,Monthly!BO23+(1-AN17)*Override!$BJ$2-1,0,1,3)),Monthly!M85)</f>
        <v>#VALUE!</v>
      </c>
      <c r="AW17" s="350" t="e">
        <f aca="false">IF(driver_m=2,IF(AQ17=1,BD17,IF(AQ17=2,BE17,BF17)),Monthly!L85)</f>
        <v>#VALUE!</v>
      </c>
      <c r="AX17" s="350" t="n">
        <f aca="false">IF(OR(AQ17=1,AQ17=3),EIMPVOL(AN17,ABS(AW17),AU17,AT17,AR17-datetoday,VLOOKUP(AO17,InputTable_m,4),VLOOKUP(AO17,InputTable_m,4),5,0.001,100),0)</f>
        <v>0</v>
      </c>
      <c r="AY17" s="350" t="n">
        <f aca="false">IF(AQ17=1,EURO_Forward(AU17,AT17,VLOOKUP(AO17,InputTable_m,4),AV17,Calc!AO17-datetoday+1,Calc!AN17,1),IF(AQ17=2,1,BG17))</f>
        <v>1</v>
      </c>
      <c r="AZ17" s="350" t="n">
        <f aca="false">IF(AQ17=1,EURO_Forward(AU17,AT17,VLOOKUP(AO17,InputTable_m,4),AV17,Calc!AO17-datetoday+1,Calc!AN17,2),IF(AQ17=2,0,BH17))</f>
        <v>0</v>
      </c>
      <c r="BA17" s="350" t="n">
        <f aca="false">IF(AQ17=1,EURO_Forward(AU17,AT17,VLOOKUP(AO17,InputTable_m,4),AV17,Calc!AO17-datetoday+1,Calc!AN17,3),IF(AQ17=2,0,BI17))</f>
        <v>0</v>
      </c>
      <c r="BB17" s="350" t="n">
        <f aca="false">IF(AQ17=1,EURO_Forward(AU17,AT17,VLOOKUP(AO17,InputTable_m,4),AV17,Calc!AO17-datetoday+1,Calc!AN17,5),IF(AQ17=2,0,BJ17))</f>
        <v>0</v>
      </c>
      <c r="BD17" s="343" t="e">
        <f aca="false">EURO_Forward(AU17,AT17,VLOOKUP(AO17,InputTable_m,4),AV17,AR17-datetoday,Calc!AN17,0)</f>
        <v>#NAME?</v>
      </c>
      <c r="BE17" s="343" t="e">
        <f aca="true">swap(Monthly!BP23-Monthly!BO23,AU17,OFFSET(Override!$BY$5,Monthly!BO23-1,0,MAX(2,Monthly!BP23-Monthly!BO23)),AT17,OFFSET(Override!$CA$5,Monthly!BO23-1,0,MAX(2,Monthly!BP23-Monthly!BO23)),OFFSET(IF(peak_base_m=1,$AB$5,$AE$5),Monthly!BO23-1,0,MAX(2,Monthly!BP23-Monthly!BO23)),datetoday,AO17)</f>
        <v>#VALUE!</v>
      </c>
      <c r="BF17" s="350" t="e">
        <f aca="true">SWAPTION(OFFSET(Override!$BY$5,Monthly!BO23-1,0,Monthly!BP23-Monthly!BO23,1),OFFSET(Override!$CC$5,Monthly!BO23-1,0,Monthly!BP23-Monthly!BO23,1),OFFSET(Override!$CD$5,Monthly!BO23-1,0,Monthly!BP23-Monthly!BO23,1),OFFSET(Override!$CA$5,Monthly!BO23-1,0,Monthly!BP23-Monthly!BO23,1),AV17,AT17,VLOOKUP(AO17,InputTable_m,4),(AR17-datetoday)/365.25,AN17,0,1)</f>
        <v>#NAME?</v>
      </c>
      <c r="BG17" s="343" t="e">
        <f aca="true">SWAPTION_Greek(OFFSET(Override!$BY$5,Monthly!BO23-1,0,Monthly!BP23-Monthly!BO23,1),OFFSET(Override!$CC$5,Monthly!BO23-1,0,Monthly!BP23-Monthly!BO23,1),OFFSET(Override!$CD$5,Monthly!BO23-1,0,Monthly!BP23-Monthly!BO23,1),OFFSET(Override!$CA$5,Monthly!BO23-1,0,Monthly!BP23-Monthly!BO23,1),AT17,Monthly!BP23-Monthly!BO23,AV17,VLOOKUP(AO17,InputTable_m,4),datetoday,AO17,AR17,AN17,1)</f>
        <v>#VALUE!</v>
      </c>
      <c r="BH17" s="343" t="e">
        <f aca="true">SWAPTION_Greek(OFFSET(Override!$BY$5,Monthly!BO23-1,0,Monthly!BP23-Monthly!BO23,1),OFFSET(Override!$CC$5,Monthly!BO23-1,0,Monthly!BP23-Monthly!BO23,1),OFFSET(Override!$CD$5,Monthly!BO23-1,0,Monthly!BP23-Monthly!BO23,1),OFFSET(Override!$CA$5,Monthly!BO23-1,0,Monthly!BP23-Monthly!BO23,1),AT17,Monthly!BP23-Monthly!BO23,AV17,VLOOKUP(AO17,InputTable_m,4),datetoday,AO17,AR17,AN17,2)</f>
        <v>#VALUE!</v>
      </c>
      <c r="BI17" s="343" t="e">
        <f aca="true">SWAPTION_Greek(OFFSET(Override!$BY$5,Monthly!BO23-1,0,Monthly!BP23-Monthly!BO23,1),OFFSET(Override!$CC$5,Monthly!BO23-1,0,Monthly!BP23-Monthly!BO23,1),OFFSET(Override!$CD$5,Monthly!BO23-1,0,Monthly!BP23-Monthly!BO23,1),OFFSET(Override!$CA$5,Monthly!BO23-1,0,Monthly!BP23-Monthly!BO23,1),AT17,Monthly!BP23-Monthly!BO23,AV17,VLOOKUP(AO17,InputTable_m,4),datetoday,AO17,AR17,AN17,3)</f>
        <v>#VALUE!</v>
      </c>
      <c r="BJ17" s="343" t="e">
        <f aca="true">SWAPTION_Greek(OFFSET(Override!$BY$5,Monthly!BO23-1,0,Monthly!BP23-Monthly!BO23,1),OFFSET(Override!$CC$5,Monthly!BO23-1,0,Monthly!BP23-Monthly!BO23,1),OFFSET(Override!$CD$5,Monthly!BO23-1,0,Monthly!BP23-Monthly!BO23,1),OFFSET(Override!$CA$5,Monthly!BO23-1,0,Monthly!BP23-Monthly!BO23,1),AT17,Monthly!BP23-Monthly!BO23,AV17,VLOOKUP(AO17,InputTable_m,4),datetoday,AO17,AR17,AN17,5)</f>
        <v>#VALUE!</v>
      </c>
    </row>
    <row r="18" customFormat="false" ht="11.25" hidden="false" customHeight="true" outlineLevel="0" collapsed="false">
      <c r="U18" s="329" t="n">
        <v>36951</v>
      </c>
      <c r="V18" s="314" t="n">
        <v>22</v>
      </c>
      <c r="W18" s="314" t="n">
        <v>5</v>
      </c>
      <c r="X18" s="314" t="n">
        <v>4</v>
      </c>
      <c r="Y18" s="315" t="n">
        <v>0</v>
      </c>
      <c r="AA18" s="330" t="n">
        <f aca="false">EOMONTH(AA17,0)+1</f>
        <v>46296</v>
      </c>
      <c r="AB18" s="317" t="n">
        <f aca="false">VLOOKUP(AA18,daytable,2)</f>
        <v>23</v>
      </c>
      <c r="AC18" s="317" t="n">
        <f aca="false">VLOOKUP(AA18,daytable,3)</f>
        <v>4</v>
      </c>
      <c r="AD18" s="317" t="n">
        <f aca="false">VLOOKUP(AA18,daytable,4)</f>
        <v>4</v>
      </c>
      <c r="AE18" s="318" t="n">
        <f aca="false">SUM(AB18:AD18)</f>
        <v>31</v>
      </c>
      <c r="AF18" s="319" t="n">
        <f aca="false">IF(peak_base=1,VLOOKUP(AA18,PriceTable,3),(VLOOKUP(AA18,PriceTable,3)*16*AB18+VLOOKUP(AA18,PriceTable,7)*8*AB18+VLOOKUP(AA18,PriceTable,12)*AC18*24+VLOOKUP(AA18,PriceTable,16)*AD18*24)/SUM(AB18:AD18)/24)+IF(BasisNumber=1,0,VLOOKUP(AA18,'Power Curves'!$BO$9:$BP$316,2))</f>
        <v>42.2521438598633</v>
      </c>
      <c r="AG18" s="320" t="n">
        <f aca="false">IF(peak_base=1,VLOOKUP(AA18,VolTable,15),SQRT((VLOOKUP(AA18,VolTable,15)^2*AB18*16+VLOOKUP(AA18,VolTable,19)^2*((AC18+AD18)*24+8*AB18))/(AB18+AC18+AD18)/24))</f>
        <v>0.08</v>
      </c>
      <c r="AH18" s="321" t="n">
        <f aca="false">VLOOKUP(AA18,'Power Curves'!$A$4:$B$261,2)</f>
        <v>0.066103108428769</v>
      </c>
      <c r="AI18" s="322" t="n">
        <f aca="false">IF(peak_base_m=1,VLOOKUP(AA18,PriceTable,3),(VLOOKUP(AA18,PriceTable,3)*16*AB18+VLOOKUP(AA18,PriceTable,7)*8*AB18+VLOOKUP(AA18,PriceTable,12)*AC18*24+VLOOKUP(AA18,PriceTable,16)*AD18*24)/SUM(AB18:AD18)/24)+IF(BasisNumber_m=1,0,VLOOKUP(AA18,'Power Curves'!$BO$9:$BP$316,2))</f>
        <v>42.2521438598633</v>
      </c>
      <c r="AJ18" s="323" t="n">
        <f aca="false">IF(peak_base_m=1,VLOOKUP(AA18,VolTable,15),SQRT((VLOOKUP(AA18,VolTable,15)^2*AB18*16+VLOOKUP(AA18,VolTable,19)^2*((AC18+AD18)*24+8*AB18))/(AB18+AC18+AD18)/24))</f>
        <v>0.08</v>
      </c>
    </row>
    <row r="19" customFormat="false" ht="11.25" hidden="false" customHeight="true" outlineLevel="0" collapsed="false">
      <c r="C19" s="260" t="s">
        <v>139</v>
      </c>
      <c r="U19" s="329" t="n">
        <v>36982</v>
      </c>
      <c r="V19" s="314" t="n">
        <v>21</v>
      </c>
      <c r="W19" s="314" t="n">
        <v>4</v>
      </c>
      <c r="X19" s="314" t="n">
        <v>5</v>
      </c>
      <c r="Y19" s="315" t="n">
        <v>0</v>
      </c>
      <c r="AA19" s="330" t="n">
        <f aca="false">EOMONTH(AA18,0)+1</f>
        <v>46327</v>
      </c>
      <c r="AB19" s="317" t="n">
        <f aca="false">VLOOKUP(AA19,daytable,2)</f>
        <v>20</v>
      </c>
      <c r="AC19" s="317" t="n">
        <f aca="false">VLOOKUP(AA19,daytable,3)</f>
        <v>5</v>
      </c>
      <c r="AD19" s="317" t="n">
        <f aca="false">VLOOKUP(AA19,daytable,4)</f>
        <v>5</v>
      </c>
      <c r="AE19" s="318" t="n">
        <f aca="false">SUM(AB19:AD19)</f>
        <v>30</v>
      </c>
      <c r="AF19" s="319" t="n">
        <f aca="false">IF(peak_base=1,VLOOKUP(AA19,PriceTable,3),(VLOOKUP(AA19,PriceTable,3)*16*AB19+VLOOKUP(AA19,PriceTable,7)*8*AB19+VLOOKUP(AA19,PriceTable,12)*AC19*24+VLOOKUP(AA19,PriceTable,16)*AD19*24)/SUM(AB19:AD19)/24)+IF(BasisNumber=1,0,VLOOKUP(AA19,'Power Curves'!$BO$9:$BP$316,2))</f>
        <v>42.2521438598633</v>
      </c>
      <c r="AG19" s="320" t="n">
        <f aca="false">IF(peak_base=1,VLOOKUP(AA19,VolTable,15),SQRT((VLOOKUP(AA19,VolTable,15)^2*AB19*16+VLOOKUP(AA19,VolTable,19)^2*((AC19+AD19)*24+8*AB19))/(AB19+AC19+AD19)/24))</f>
        <v>0.08</v>
      </c>
      <c r="AH19" s="321" t="n">
        <f aca="false">VLOOKUP(AA19,'Power Curves'!$A$4:$B$261,2)</f>
        <v>0.066103108428769</v>
      </c>
      <c r="AI19" s="322" t="n">
        <f aca="false">IF(peak_base_m=1,VLOOKUP(AA19,PriceTable,3),(VLOOKUP(AA19,PriceTable,3)*16*AB19+VLOOKUP(AA19,PriceTable,7)*8*AB19+VLOOKUP(AA19,PriceTable,12)*AC19*24+VLOOKUP(AA19,PriceTable,16)*AD19*24)/SUM(AB19:AD19)/24)+IF(BasisNumber_m=1,0,VLOOKUP(AA19,'Power Curves'!$BO$9:$BP$316,2))</f>
        <v>42.2521438598633</v>
      </c>
      <c r="AJ19" s="323" t="n">
        <f aca="false">IF(peak_base_m=1,VLOOKUP(AA19,VolTable,15),SQRT((VLOOKUP(AA19,VolTable,15)^2*AB19*16+VLOOKUP(AA19,VolTable,19)^2*((AC19+AD19)*24+8*AB19))/(AB19+AC19+AD19)/24))</f>
        <v>0.08</v>
      </c>
    </row>
    <row r="20" customFormat="false" ht="11.25" hidden="false" customHeight="true" outlineLevel="0" collapsed="false">
      <c r="U20" s="329" t="n">
        <v>37012</v>
      </c>
      <c r="V20" s="314" t="n">
        <v>22</v>
      </c>
      <c r="W20" s="314" t="n">
        <v>4</v>
      </c>
      <c r="X20" s="314" t="n">
        <v>5</v>
      </c>
      <c r="Y20" s="315" t="n">
        <v>1</v>
      </c>
      <c r="AA20" s="330" t="n">
        <f aca="false">EOMONTH(AA19,0)+1</f>
        <v>46357</v>
      </c>
      <c r="AB20" s="317" t="n">
        <f aca="false">VLOOKUP(AA20,daytable,2)</f>
        <v>21</v>
      </c>
      <c r="AC20" s="317" t="n">
        <f aca="false">VLOOKUP(AA20,daytable,3)</f>
        <v>4</v>
      </c>
      <c r="AD20" s="317" t="n">
        <f aca="false">VLOOKUP(AA20,daytable,4)</f>
        <v>6</v>
      </c>
      <c r="AE20" s="318" t="n">
        <f aca="false">SUM(AB20:AD20)</f>
        <v>31</v>
      </c>
      <c r="AF20" s="319" t="n">
        <f aca="false">IF(peak_base=1,VLOOKUP(AA20,PriceTable,3),(VLOOKUP(AA20,PriceTable,3)*16*AB20+VLOOKUP(AA20,PriceTable,7)*8*AB20+VLOOKUP(AA20,PriceTable,12)*AC20*24+VLOOKUP(AA20,PriceTable,16)*AD20*24)/SUM(AB20:AD20)/24)+IF(BasisNumber=1,0,VLOOKUP(AA20,'Power Curves'!$BO$9:$BP$316,2))</f>
        <v>42.2521438598633</v>
      </c>
      <c r="AG20" s="320" t="n">
        <f aca="false">IF(peak_base=1,VLOOKUP(AA20,VolTable,15),SQRT((VLOOKUP(AA20,VolTable,15)^2*AB20*16+VLOOKUP(AA20,VolTable,19)^2*((AC20+AD20)*24+8*AB20))/(AB20+AC20+AD20)/24))</f>
        <v>0.08</v>
      </c>
      <c r="AH20" s="321" t="n">
        <f aca="false">VLOOKUP(AA20,'Power Curves'!$A$4:$B$261,2)</f>
        <v>0.066103108428769</v>
      </c>
      <c r="AI20" s="322" t="n">
        <f aca="false">IF(peak_base_m=1,VLOOKUP(AA20,PriceTable,3),(VLOOKUP(AA20,PriceTable,3)*16*AB20+VLOOKUP(AA20,PriceTable,7)*8*AB20+VLOOKUP(AA20,PriceTable,12)*AC20*24+VLOOKUP(AA20,PriceTable,16)*AD20*24)/SUM(AB20:AD20)/24)+IF(BasisNumber_m=1,0,VLOOKUP(AA20,'Power Curves'!$BO$9:$BP$316,2))</f>
        <v>42.2521438598633</v>
      </c>
      <c r="AJ20" s="323" t="n">
        <f aca="false">IF(peak_base_m=1,VLOOKUP(AA20,VolTable,15),SQRT((VLOOKUP(AA20,VolTable,15)^2*AB20*16+VLOOKUP(AA20,VolTable,19)^2*((AC20+AD20)*24+8*AB20))/(AB20+AC20+AD20)/24))</f>
        <v>0.08</v>
      </c>
    </row>
    <row r="21" customFormat="false" ht="11.25" hidden="false" customHeight="true" outlineLevel="0" collapsed="false">
      <c r="C21" s="260" t="s">
        <v>140</v>
      </c>
      <c r="D21" s="260" t="s">
        <v>141</v>
      </c>
      <c r="E21" s="260" t="s">
        <v>142</v>
      </c>
      <c r="F21" s="260" t="s">
        <v>26</v>
      </c>
      <c r="G21" s="260" t="s">
        <v>89</v>
      </c>
      <c r="H21" s="260" t="s">
        <v>90</v>
      </c>
      <c r="I21" s="260" t="s">
        <v>91</v>
      </c>
      <c r="J21" s="260" t="s">
        <v>92</v>
      </c>
      <c r="U21" s="329" t="n">
        <v>37043</v>
      </c>
      <c r="V21" s="314" t="n">
        <v>21</v>
      </c>
      <c r="W21" s="314" t="n">
        <v>5</v>
      </c>
      <c r="X21" s="314" t="n">
        <v>4</v>
      </c>
      <c r="Y21" s="315" t="n">
        <v>0</v>
      </c>
      <c r="AA21" s="330" t="n">
        <f aca="false">EOMONTH(AA20,0)+1</f>
        <v>46388</v>
      </c>
      <c r="AB21" s="317" t="n">
        <f aca="false">VLOOKUP(AA21,daytable,2)</f>
        <v>22</v>
      </c>
      <c r="AC21" s="317" t="n">
        <f aca="false">VLOOKUP(AA21,daytable,3)</f>
        <v>4</v>
      </c>
      <c r="AD21" s="317" t="n">
        <f aca="false">VLOOKUP(AA21,daytable,4)</f>
        <v>5</v>
      </c>
      <c r="AE21" s="318" t="n">
        <f aca="false">SUM(AB21:AD21)</f>
        <v>31</v>
      </c>
      <c r="AF21" s="319" t="n">
        <f aca="false">IF(peak_base=1,VLOOKUP(AA21,PriceTable,3),(VLOOKUP(AA21,PriceTable,3)*16*AB21+VLOOKUP(AA21,PriceTable,7)*8*AB21+VLOOKUP(AA21,PriceTable,12)*AC21*24+VLOOKUP(AA21,PriceTable,16)*AD21*24)/SUM(AB21:AD21)/24)+IF(BasisNumber=1,0,VLOOKUP(AA21,'Power Curves'!$BO$9:$BP$316,2))</f>
        <v>42.2521438598633</v>
      </c>
      <c r="AG21" s="320" t="n">
        <f aca="false">IF(peak_base=1,VLOOKUP(AA21,VolTable,15),SQRT((VLOOKUP(AA21,VolTable,15)^2*AB21*16+VLOOKUP(AA21,VolTable,19)^2*((AC21+AD21)*24+8*AB21))/(AB21+AC21+AD21)/24))</f>
        <v>0.08</v>
      </c>
      <c r="AH21" s="321" t="n">
        <f aca="false">VLOOKUP(AA21,'Power Curves'!$A$4:$B$261,2)</f>
        <v>0.066103108428769</v>
      </c>
      <c r="AI21" s="322" t="n">
        <f aca="false">IF(peak_base_m=1,VLOOKUP(AA21,PriceTable,3),(VLOOKUP(AA21,PriceTable,3)*16*AB21+VLOOKUP(AA21,PriceTable,7)*8*AB21+VLOOKUP(AA21,PriceTable,12)*AC21*24+VLOOKUP(AA21,PriceTable,16)*AD21*24)/SUM(AB21:AD21)/24)+IF(BasisNumber_m=1,0,VLOOKUP(AA21,'Power Curves'!$BO$9:$BP$316,2))</f>
        <v>42.2521438598633</v>
      </c>
      <c r="AJ21" s="323" t="n">
        <f aca="false">IF(peak_base_m=1,VLOOKUP(AA21,VolTable,15),SQRT((VLOOKUP(AA21,VolTable,15)^2*AB21*16+VLOOKUP(AA21,VolTable,19)^2*((AC21+AD21)*24+8*AB21))/(AB21+AC21+AD21)/24))</f>
        <v>0.08</v>
      </c>
    </row>
    <row r="22" customFormat="false" ht="11.25" hidden="false" customHeight="true" outlineLevel="0" collapsed="false">
      <c r="U22" s="329" t="n">
        <v>37073</v>
      </c>
      <c r="V22" s="314" t="n">
        <v>21</v>
      </c>
      <c r="W22" s="314" t="n">
        <v>4</v>
      </c>
      <c r="X22" s="314" t="n">
        <v>6</v>
      </c>
      <c r="Y22" s="315" t="n">
        <v>1</v>
      </c>
      <c r="AA22" s="330" t="n">
        <f aca="false">EOMONTH(AA21,0)+1</f>
        <v>46419</v>
      </c>
      <c r="AB22" s="317" t="n">
        <f aca="false">VLOOKUP(AA22,daytable,2)</f>
        <v>20</v>
      </c>
      <c r="AC22" s="317" t="n">
        <f aca="false">VLOOKUP(AA22,daytable,3)</f>
        <v>4</v>
      </c>
      <c r="AD22" s="317" t="n">
        <f aca="false">VLOOKUP(AA22,daytable,4)</f>
        <v>4</v>
      </c>
      <c r="AE22" s="318" t="n">
        <f aca="false">SUM(AB22:AD22)</f>
        <v>28</v>
      </c>
      <c r="AF22" s="319" t="n">
        <f aca="false">IF(peak_base=1,VLOOKUP(AA22,PriceTable,3),(VLOOKUP(AA22,PriceTable,3)*16*AB22+VLOOKUP(AA22,PriceTable,7)*8*AB22+VLOOKUP(AA22,PriceTable,12)*AC22*24+VLOOKUP(AA22,PriceTable,16)*AD22*24)/SUM(AB22:AD22)/24)+IF(BasisNumber=1,0,VLOOKUP(AA22,'Power Curves'!$BO$9:$BP$316,2))</f>
        <v>42.2521438598633</v>
      </c>
      <c r="AG22" s="320" t="n">
        <f aca="false">IF(peak_base=1,VLOOKUP(AA22,VolTable,15),SQRT((VLOOKUP(AA22,VolTable,15)^2*AB22*16+VLOOKUP(AA22,VolTable,19)^2*((AC22+AD22)*24+8*AB22))/(AB22+AC22+AD22)/24))</f>
        <v>0.08</v>
      </c>
      <c r="AH22" s="321" t="n">
        <f aca="false">VLOOKUP(AA22,'Power Curves'!$A$4:$B$261,2)</f>
        <v>0.066103108428769</v>
      </c>
      <c r="AI22" s="322" t="n">
        <f aca="false">IF(peak_base_m=1,VLOOKUP(AA22,PriceTable,3),(VLOOKUP(AA22,PriceTable,3)*16*AB22+VLOOKUP(AA22,PriceTable,7)*8*AB22+VLOOKUP(AA22,PriceTable,12)*AC22*24+VLOOKUP(AA22,PriceTable,16)*AD22*24)/SUM(AB22:AD22)/24)+IF(BasisNumber_m=1,0,VLOOKUP(AA22,'Power Curves'!$BO$9:$BP$316,2))</f>
        <v>42.2521438598633</v>
      </c>
      <c r="AJ22" s="323" t="n">
        <f aca="false">IF(peak_base_m=1,VLOOKUP(AA22,VolTable,15),SQRT((VLOOKUP(AA22,VolTable,15)^2*AB22*16+VLOOKUP(AA22,VolTable,19)^2*((AC22+AD22)*24+8*AB22))/(AB22+AC22+AD22)/24))</f>
        <v>0.08</v>
      </c>
    </row>
    <row r="23" customFormat="false" ht="11.25" hidden="false" customHeight="true" outlineLevel="0" collapsed="false">
      <c r="U23" s="329" t="n">
        <v>37104</v>
      </c>
      <c r="V23" s="314" t="n">
        <v>23</v>
      </c>
      <c r="W23" s="314" t="n">
        <v>4</v>
      </c>
      <c r="X23" s="314" t="n">
        <v>4</v>
      </c>
      <c r="Y23" s="315" t="n">
        <v>0</v>
      </c>
      <c r="AA23" s="330" t="n">
        <f aca="false">EOMONTH(AA22,0)+1</f>
        <v>46447</v>
      </c>
      <c r="AB23" s="317" t="n">
        <f aca="false">VLOOKUP(AA23,daytable,2)</f>
        <v>21</v>
      </c>
      <c r="AC23" s="317" t="n">
        <f aca="false">VLOOKUP(AA23,daytable,3)</f>
        <v>5</v>
      </c>
      <c r="AD23" s="317" t="n">
        <f aca="false">VLOOKUP(AA23,daytable,4)</f>
        <v>5</v>
      </c>
      <c r="AE23" s="318" t="n">
        <f aca="false">SUM(AB23:AD23)</f>
        <v>31</v>
      </c>
      <c r="AF23" s="319" t="n">
        <f aca="false">IF(peak_base=1,VLOOKUP(AA23,PriceTable,3),(VLOOKUP(AA23,PriceTable,3)*16*AB23+VLOOKUP(AA23,PriceTable,7)*8*AB23+VLOOKUP(AA23,PriceTable,12)*AC23*24+VLOOKUP(AA23,PriceTable,16)*AD23*24)/SUM(AB23:AD23)/24)+IF(BasisNumber=1,0,VLOOKUP(AA23,'Power Curves'!$BO$9:$BP$316,2))</f>
        <v>42.2521438598633</v>
      </c>
      <c r="AG23" s="320" t="n">
        <f aca="false">IF(peak_base=1,VLOOKUP(AA23,VolTable,15),SQRT((VLOOKUP(AA23,VolTable,15)^2*AB23*16+VLOOKUP(AA23,VolTable,19)^2*((AC23+AD23)*24+8*AB23))/(AB23+AC23+AD23)/24))</f>
        <v>0.08</v>
      </c>
      <c r="AH23" s="321" t="n">
        <f aca="false">VLOOKUP(AA23,'Power Curves'!$A$4:$B$261,2)</f>
        <v>0.066103108428769</v>
      </c>
      <c r="AI23" s="322" t="n">
        <f aca="false">IF(peak_base_m=1,VLOOKUP(AA23,PriceTable,3),(VLOOKUP(AA23,PriceTable,3)*16*AB23+VLOOKUP(AA23,PriceTable,7)*8*AB23+VLOOKUP(AA23,PriceTable,12)*AC23*24+VLOOKUP(AA23,PriceTable,16)*AD23*24)/SUM(AB23:AD23)/24)+IF(BasisNumber_m=1,0,VLOOKUP(AA23,'Power Curves'!$BO$9:$BP$316,2))</f>
        <v>42.2521438598633</v>
      </c>
      <c r="AJ23" s="323" t="n">
        <f aca="false">IF(peak_base_m=1,VLOOKUP(AA23,VolTable,15),SQRT((VLOOKUP(AA23,VolTable,15)^2*AB23*16+VLOOKUP(AA23,VolTable,19)^2*((AC23+AD23)*24+8*AB23))/(AB23+AC23+AD23)/24))</f>
        <v>0.08</v>
      </c>
    </row>
    <row r="24" customFormat="false" ht="11.25" hidden="false" customHeight="true" outlineLevel="0" collapsed="false">
      <c r="J24" s="260" t="n">
        <f aca="false">VLOOKUP(E6,Daily!$K$5:$L$28,2)</f>
        <v>0.08</v>
      </c>
      <c r="U24" s="329" t="n">
        <v>37135</v>
      </c>
      <c r="V24" s="314" t="n">
        <v>19</v>
      </c>
      <c r="W24" s="314" t="n">
        <v>5</v>
      </c>
      <c r="X24" s="314" t="n">
        <v>6</v>
      </c>
      <c r="Y24" s="315" t="n">
        <v>1</v>
      </c>
      <c r="AA24" s="330" t="n">
        <f aca="false">EOMONTH(AA23,0)+1</f>
        <v>46478</v>
      </c>
      <c r="AB24" s="317" t="n">
        <f aca="false">VLOOKUP(AA24,daytable,2)</f>
        <v>22</v>
      </c>
      <c r="AC24" s="317" t="n">
        <f aca="false">VLOOKUP(AA24,daytable,3)</f>
        <v>4</v>
      </c>
      <c r="AD24" s="317" t="n">
        <f aca="false">VLOOKUP(AA24,daytable,4)</f>
        <v>4</v>
      </c>
      <c r="AE24" s="318" t="n">
        <f aca="false">SUM(AB24:AD24)</f>
        <v>30</v>
      </c>
      <c r="AF24" s="319" t="n">
        <f aca="false">IF(peak_base=1,VLOOKUP(AA24,PriceTable,3),(VLOOKUP(AA24,PriceTable,3)*16*AB24+VLOOKUP(AA24,PriceTable,7)*8*AB24+VLOOKUP(AA24,PriceTable,12)*AC24*24+VLOOKUP(AA24,PriceTable,16)*AD24*24)/SUM(AB24:AD24)/24)+IF(BasisNumber=1,0,VLOOKUP(AA24,'Power Curves'!$BO$9:$BP$316,2))</f>
        <v>42.2521438598633</v>
      </c>
      <c r="AG24" s="320" t="n">
        <f aca="false">IF(peak_base=1,VLOOKUP(AA24,VolTable,15),SQRT((VLOOKUP(AA24,VolTable,15)^2*AB24*16+VLOOKUP(AA24,VolTable,19)^2*((AC24+AD24)*24+8*AB24))/(AB24+AC24+AD24)/24))</f>
        <v>0.08</v>
      </c>
      <c r="AH24" s="321" t="n">
        <f aca="false">VLOOKUP(AA24,'Power Curves'!$A$4:$B$261,2)</f>
        <v>0.066103108428769</v>
      </c>
      <c r="AI24" s="322" t="n">
        <f aca="false">IF(peak_base_m=1,VLOOKUP(AA24,PriceTable,3),(VLOOKUP(AA24,PriceTable,3)*16*AB24+VLOOKUP(AA24,PriceTable,7)*8*AB24+VLOOKUP(AA24,PriceTable,12)*AC24*24+VLOOKUP(AA24,PriceTable,16)*AD24*24)/SUM(AB24:AD24)/24)+IF(BasisNumber_m=1,0,VLOOKUP(AA24,'Power Curves'!$BO$9:$BP$316,2))</f>
        <v>42.2521438598633</v>
      </c>
      <c r="AJ24" s="323" t="n">
        <f aca="false">IF(peak_base_m=1,VLOOKUP(AA24,VolTable,15),SQRT((VLOOKUP(AA24,VolTable,15)^2*AB24*16+VLOOKUP(AA24,VolTable,19)^2*((AC24+AD24)*24+8*AB24))/(AB24+AC24+AD24)/24))</f>
        <v>0.08</v>
      </c>
    </row>
    <row r="25" customFormat="false" ht="11.25" hidden="false" customHeight="true" outlineLevel="0" collapsed="false">
      <c r="U25" s="329" t="n">
        <v>37165</v>
      </c>
      <c r="V25" s="314" t="n">
        <v>23</v>
      </c>
      <c r="W25" s="314" t="n">
        <v>4</v>
      </c>
      <c r="X25" s="314" t="n">
        <v>4</v>
      </c>
      <c r="Y25" s="315" t="n">
        <v>0</v>
      </c>
      <c r="AA25" s="330" t="n">
        <f aca="false">EOMONTH(AA24,0)+1</f>
        <v>46508</v>
      </c>
      <c r="AB25" s="317" t="n">
        <f aca="false">VLOOKUP(AA25,daytable,2)</f>
        <v>22</v>
      </c>
      <c r="AC25" s="317" t="n">
        <f aca="false">VLOOKUP(AA25,daytable,3)</f>
        <v>4</v>
      </c>
      <c r="AD25" s="317" t="n">
        <f aca="false">VLOOKUP(AA25,daytable,4)</f>
        <v>5</v>
      </c>
      <c r="AE25" s="318" t="n">
        <f aca="false">SUM(AB25:AD25)</f>
        <v>31</v>
      </c>
      <c r="AF25" s="319" t="n">
        <f aca="false">IF(peak_base=1,VLOOKUP(AA25,PriceTable,3),(VLOOKUP(AA25,PriceTable,3)*16*AB25+VLOOKUP(AA25,PriceTable,7)*8*AB25+VLOOKUP(AA25,PriceTable,12)*AC25*24+VLOOKUP(AA25,PriceTable,16)*AD25*24)/SUM(AB25:AD25)/24)+IF(BasisNumber=1,0,VLOOKUP(AA25,'Power Curves'!$BO$9:$BP$316,2))</f>
        <v>42.2521438598633</v>
      </c>
      <c r="AG25" s="320" t="n">
        <f aca="false">IF(peak_base=1,VLOOKUP(AA25,VolTable,15),SQRT((VLOOKUP(AA25,VolTable,15)^2*AB25*16+VLOOKUP(AA25,VolTable,19)^2*((AC25+AD25)*24+8*AB25))/(AB25+AC25+AD25)/24))</f>
        <v>0.08</v>
      </c>
      <c r="AH25" s="321" t="n">
        <f aca="false">VLOOKUP(AA25,'Power Curves'!$A$4:$B$261,2)</f>
        <v>0.066103108428769</v>
      </c>
      <c r="AI25" s="322" t="n">
        <f aca="false">IF(peak_base_m=1,VLOOKUP(AA25,PriceTable,3),(VLOOKUP(AA25,PriceTable,3)*16*AB25+VLOOKUP(AA25,PriceTable,7)*8*AB25+VLOOKUP(AA25,PriceTable,12)*AC25*24+VLOOKUP(AA25,PriceTable,16)*AD25*24)/SUM(AB25:AD25)/24)+IF(BasisNumber_m=1,0,VLOOKUP(AA25,'Power Curves'!$BO$9:$BP$316,2))</f>
        <v>42.2521438598633</v>
      </c>
      <c r="AJ25" s="323" t="n">
        <f aca="false">IF(peak_base_m=1,VLOOKUP(AA25,VolTable,15),SQRT((VLOOKUP(AA25,VolTable,15)^2*AB25*16+VLOOKUP(AA25,VolTable,19)^2*((AC25+AD25)*24+8*AB25))/(AB25+AC25+AD25)/24))</f>
        <v>0.08</v>
      </c>
    </row>
    <row r="26" customFormat="false" ht="11.25" hidden="false" customHeight="true" outlineLevel="0" collapsed="false">
      <c r="I26" s="260" t="e">
        <f aca="true">skewcalc(D6,K6,J6,OFFSET(Override!AK4,Daily!BO12+(1-D6)*12-1,0,1,3))</f>
        <v>#VALUE!</v>
      </c>
      <c r="U26" s="329" t="n">
        <v>37196</v>
      </c>
      <c r="V26" s="314" t="n">
        <v>21</v>
      </c>
      <c r="W26" s="314" t="n">
        <v>4</v>
      </c>
      <c r="X26" s="314" t="n">
        <v>5</v>
      </c>
      <c r="Y26" s="315" t="n">
        <v>1</v>
      </c>
      <c r="AA26" s="330" t="n">
        <f aca="false">EOMONTH(AA25,0)+1</f>
        <v>46539</v>
      </c>
      <c r="AB26" s="317" t="n">
        <f aca="false">VLOOKUP(AA26,daytable,2)</f>
        <v>20</v>
      </c>
      <c r="AC26" s="317" t="n">
        <f aca="false">VLOOKUP(AA26,daytable,3)</f>
        <v>5</v>
      </c>
      <c r="AD26" s="317" t="n">
        <f aca="false">VLOOKUP(AA26,daytable,4)</f>
        <v>5</v>
      </c>
      <c r="AE26" s="318" t="n">
        <f aca="false">SUM(AB26:AD26)</f>
        <v>30</v>
      </c>
      <c r="AF26" s="319" t="n">
        <f aca="false">IF(peak_base=1,VLOOKUP(AA26,PriceTable,3),(VLOOKUP(AA26,PriceTable,3)*16*AB26+VLOOKUP(AA26,PriceTable,7)*8*AB26+VLOOKUP(AA26,PriceTable,12)*AC26*24+VLOOKUP(AA26,PriceTable,16)*AD26*24)/SUM(AB26:AD26)/24)+IF(BasisNumber=1,0,VLOOKUP(AA26,'Power Curves'!$BO$9:$BP$316,2))</f>
        <v>42.2521438598633</v>
      </c>
      <c r="AG26" s="320" t="n">
        <f aca="false">IF(peak_base=1,VLOOKUP(AA26,VolTable,15),SQRT((VLOOKUP(AA26,VolTable,15)^2*AB26*16+VLOOKUP(AA26,VolTable,19)^2*((AC26+AD26)*24+8*AB26))/(AB26+AC26+AD26)/24))</f>
        <v>0.08</v>
      </c>
      <c r="AH26" s="321" t="n">
        <f aca="false">VLOOKUP(AA26,'Power Curves'!$A$4:$B$261,2)</f>
        <v>0.066103108428769</v>
      </c>
      <c r="AI26" s="322" t="n">
        <f aca="false">IF(peak_base_m=1,VLOOKUP(AA26,PriceTable,3),(VLOOKUP(AA26,PriceTable,3)*16*AB26+VLOOKUP(AA26,PriceTable,7)*8*AB26+VLOOKUP(AA26,PriceTable,12)*AC26*24+VLOOKUP(AA26,PriceTable,16)*AD26*24)/SUM(AB26:AD26)/24)+IF(BasisNumber_m=1,0,VLOOKUP(AA26,'Power Curves'!$BO$9:$BP$316,2))</f>
        <v>42.2521438598633</v>
      </c>
      <c r="AJ26" s="323" t="n">
        <f aca="false">IF(peak_base_m=1,VLOOKUP(AA26,VolTable,15),SQRT((VLOOKUP(AA26,VolTable,15)^2*AB26*16+VLOOKUP(AA26,VolTable,19)^2*((AC26+AD26)*24+8*AB26))/(AB26+AC26+AD26)/24))</f>
        <v>0.08</v>
      </c>
    </row>
    <row r="27" customFormat="false" ht="11.25" hidden="false" customHeight="true" outlineLevel="0" collapsed="false">
      <c r="U27" s="329" t="n">
        <v>37226</v>
      </c>
      <c r="V27" s="314" t="n">
        <v>20</v>
      </c>
      <c r="W27" s="314" t="n">
        <v>5</v>
      </c>
      <c r="X27" s="314" t="n">
        <v>6</v>
      </c>
      <c r="Y27" s="315" t="n">
        <v>1</v>
      </c>
      <c r="AA27" s="330" t="n">
        <f aca="false">EOMONTH(AA26,0)+1</f>
        <v>46569</v>
      </c>
      <c r="AB27" s="317" t="n">
        <f aca="false">VLOOKUP(AA27,daytable,2)</f>
        <v>22</v>
      </c>
      <c r="AC27" s="317" t="n">
        <f aca="false">VLOOKUP(AA27,daytable,3)</f>
        <v>4</v>
      </c>
      <c r="AD27" s="317" t="n">
        <f aca="false">VLOOKUP(AA27,daytable,4)</f>
        <v>5</v>
      </c>
      <c r="AE27" s="318" t="n">
        <f aca="false">SUM(AB27:AD27)</f>
        <v>31</v>
      </c>
      <c r="AF27" s="319" t="n">
        <f aca="false">IF(peak_base=1,VLOOKUP(AA27,PriceTable,3),(VLOOKUP(AA27,PriceTable,3)*16*AB27+VLOOKUP(AA27,PriceTable,7)*8*AB27+VLOOKUP(AA27,PriceTable,12)*AC27*24+VLOOKUP(AA27,PriceTable,16)*AD27*24)/SUM(AB27:AD27)/24)+IF(BasisNumber=1,0,VLOOKUP(AA27,'Power Curves'!$BO$9:$BP$316,2))</f>
        <v>42.2521438598633</v>
      </c>
      <c r="AG27" s="320" t="n">
        <f aca="false">IF(peak_base=1,VLOOKUP(AA27,VolTable,15),SQRT((VLOOKUP(AA27,VolTable,15)^2*AB27*16+VLOOKUP(AA27,VolTable,19)^2*((AC27+AD27)*24+8*AB27))/(AB27+AC27+AD27)/24))</f>
        <v>0.08</v>
      </c>
      <c r="AH27" s="321" t="n">
        <f aca="false">VLOOKUP(AA27,'Power Curves'!$A$4:$B$261,2)</f>
        <v>0.066103108428769</v>
      </c>
      <c r="AI27" s="322" t="n">
        <f aca="false">IF(peak_base_m=1,VLOOKUP(AA27,PriceTable,3),(VLOOKUP(AA27,PriceTable,3)*16*AB27+VLOOKUP(AA27,PriceTable,7)*8*AB27+VLOOKUP(AA27,PriceTable,12)*AC27*24+VLOOKUP(AA27,PriceTable,16)*AD27*24)/SUM(AB27:AD27)/24)+IF(BasisNumber_m=1,0,VLOOKUP(AA27,'Power Curves'!$BO$9:$BP$316,2))</f>
        <v>42.2521438598633</v>
      </c>
      <c r="AJ27" s="323" t="n">
        <f aca="false">IF(peak_base_m=1,VLOOKUP(AA27,VolTable,15),SQRT((VLOOKUP(AA27,VolTable,15)^2*AB27*16+VLOOKUP(AA27,VolTable,19)^2*((AC27+AD27)*24+8*AB27))/(AB27+AC27+AD27)/24))</f>
        <v>0.08</v>
      </c>
    </row>
    <row r="28" customFormat="false" ht="11.25" hidden="false" customHeight="true" outlineLevel="0" collapsed="false">
      <c r="U28" s="329" t="n">
        <v>37257</v>
      </c>
      <c r="V28" s="314" t="n">
        <v>22</v>
      </c>
      <c r="W28" s="314" t="n">
        <v>4</v>
      </c>
      <c r="X28" s="314" t="n">
        <v>5</v>
      </c>
      <c r="Y28" s="315" t="n">
        <v>1</v>
      </c>
      <c r="AA28" s="330" t="n">
        <f aca="false">EOMONTH(AA27,0)+1</f>
        <v>46600</v>
      </c>
      <c r="AB28" s="317" t="n">
        <f aca="false">VLOOKUP(AA28,daytable,2)</f>
        <v>22</v>
      </c>
      <c r="AC28" s="317" t="n">
        <f aca="false">VLOOKUP(AA28,daytable,3)</f>
        <v>5</v>
      </c>
      <c r="AD28" s="317" t="n">
        <f aca="false">VLOOKUP(AA28,daytable,4)</f>
        <v>4</v>
      </c>
      <c r="AE28" s="318" t="n">
        <f aca="false">SUM(AB28:AD28)</f>
        <v>31</v>
      </c>
      <c r="AF28" s="319" t="n">
        <f aca="false">IF(peak_base=1,VLOOKUP(AA28,PriceTable,3),(VLOOKUP(AA28,PriceTable,3)*16*AB28+VLOOKUP(AA28,PriceTable,7)*8*AB28+VLOOKUP(AA28,PriceTable,12)*AC28*24+VLOOKUP(AA28,PriceTable,16)*AD28*24)/SUM(AB28:AD28)/24)+IF(BasisNumber=1,0,VLOOKUP(AA28,'Power Curves'!$BO$9:$BP$316,2))</f>
        <v>42.2521438598633</v>
      </c>
      <c r="AG28" s="320" t="n">
        <f aca="false">IF(peak_base=1,VLOOKUP(AA28,VolTable,15),SQRT((VLOOKUP(AA28,VolTable,15)^2*AB28*16+VLOOKUP(AA28,VolTable,19)^2*((AC28+AD28)*24+8*AB28))/(AB28+AC28+AD28)/24))</f>
        <v>0.08</v>
      </c>
      <c r="AH28" s="321" t="n">
        <f aca="false">VLOOKUP(AA28,'Power Curves'!$A$4:$B$261,2)</f>
        <v>0.066103108428769</v>
      </c>
      <c r="AI28" s="322" t="n">
        <f aca="false">IF(peak_base_m=1,VLOOKUP(AA28,PriceTable,3),(VLOOKUP(AA28,PriceTable,3)*16*AB28+VLOOKUP(AA28,PriceTable,7)*8*AB28+VLOOKUP(AA28,PriceTable,12)*AC28*24+VLOOKUP(AA28,PriceTable,16)*AD28*24)/SUM(AB28:AD28)/24)+IF(BasisNumber_m=1,0,VLOOKUP(AA28,'Power Curves'!$BO$9:$BP$316,2))</f>
        <v>42.2521438598633</v>
      </c>
      <c r="AJ28" s="323" t="n">
        <f aca="false">IF(peak_base_m=1,VLOOKUP(AA28,VolTable,15),SQRT((VLOOKUP(AA28,VolTable,15)^2*AB28*16+VLOOKUP(AA28,VolTable,19)^2*((AC28+AD28)*24+8*AB28))/(AB28+AC28+AD28)/24))</f>
        <v>0.08</v>
      </c>
    </row>
    <row r="29" customFormat="false" ht="11.25" hidden="false" customHeight="true" outlineLevel="0" collapsed="false">
      <c r="U29" s="329" t="n">
        <v>37288</v>
      </c>
      <c r="V29" s="314" t="n">
        <v>20</v>
      </c>
      <c r="W29" s="314" t="n">
        <v>4</v>
      </c>
      <c r="X29" s="314" t="n">
        <v>4</v>
      </c>
      <c r="Y29" s="315" t="n">
        <v>0</v>
      </c>
      <c r="AA29" s="330" t="n">
        <f aca="false">EOMONTH(AA28,0)+1</f>
        <v>46631</v>
      </c>
      <c r="AB29" s="317" t="n">
        <f aca="false">VLOOKUP(AA29,daytable,2)</f>
        <v>20</v>
      </c>
      <c r="AC29" s="317" t="n">
        <f aca="false">VLOOKUP(AA29,daytable,3)</f>
        <v>4</v>
      </c>
      <c r="AD29" s="317" t="n">
        <f aca="false">VLOOKUP(AA29,daytable,4)</f>
        <v>6</v>
      </c>
      <c r="AE29" s="318" t="n">
        <f aca="false">SUM(AB29:AD29)</f>
        <v>30</v>
      </c>
      <c r="AF29" s="319" t="n">
        <f aca="false">IF(peak_base=1,VLOOKUP(AA29,PriceTable,3),(VLOOKUP(AA29,PriceTable,3)*16*AB29+VLOOKUP(AA29,PriceTable,7)*8*AB29+VLOOKUP(AA29,PriceTable,12)*AC29*24+VLOOKUP(AA29,PriceTable,16)*AD29*24)/SUM(AB29:AD29)/24)+IF(BasisNumber=1,0,VLOOKUP(AA29,'Power Curves'!$BO$9:$BP$316,2))</f>
        <v>42.2521438598633</v>
      </c>
      <c r="AG29" s="320" t="n">
        <f aca="false">IF(peak_base=1,VLOOKUP(AA29,VolTable,15),SQRT((VLOOKUP(AA29,VolTable,15)^2*AB29*16+VLOOKUP(AA29,VolTable,19)^2*((AC29+AD29)*24+8*AB29))/(AB29+AC29+AD29)/24))</f>
        <v>0.08</v>
      </c>
      <c r="AH29" s="321" t="n">
        <f aca="false">VLOOKUP(AA29,'Power Curves'!$A$4:$B$261,2)</f>
        <v>0.066103108428769</v>
      </c>
      <c r="AI29" s="322" t="n">
        <f aca="false">IF(peak_base_m=1,VLOOKUP(AA29,PriceTable,3),(VLOOKUP(AA29,PriceTable,3)*16*AB29+VLOOKUP(AA29,PriceTable,7)*8*AB29+VLOOKUP(AA29,PriceTable,12)*AC29*24+VLOOKUP(AA29,PriceTable,16)*AD29*24)/SUM(AB29:AD29)/24)+IF(BasisNumber_m=1,0,VLOOKUP(AA29,'Power Curves'!$BO$9:$BP$316,2))</f>
        <v>42.2521438598633</v>
      </c>
      <c r="AJ29" s="323" t="n">
        <f aca="false">IF(peak_base_m=1,VLOOKUP(AA29,VolTable,15),SQRT((VLOOKUP(AA29,VolTable,15)^2*AB29*16+VLOOKUP(AA29,VolTable,19)^2*((AC29+AD29)*24+8*AB29))/(AB29+AC29+AD29)/24))</f>
        <v>0.08</v>
      </c>
    </row>
    <row r="30" customFormat="false" ht="11.25" hidden="false" customHeight="true" outlineLevel="0" collapsed="false">
      <c r="U30" s="329" t="n">
        <v>37316</v>
      </c>
      <c r="V30" s="314" t="n">
        <v>21</v>
      </c>
      <c r="W30" s="314" t="n">
        <v>5</v>
      </c>
      <c r="X30" s="314" t="n">
        <v>5</v>
      </c>
      <c r="Y30" s="315" t="n">
        <v>0</v>
      </c>
      <c r="AA30" s="330" t="n">
        <f aca="false">EOMONTH(AA29,0)+1</f>
        <v>46661</v>
      </c>
      <c r="AB30" s="317" t="n">
        <f aca="false">VLOOKUP(AA30,daytable,2)</f>
        <v>23</v>
      </c>
      <c r="AC30" s="317" t="n">
        <f aca="false">VLOOKUP(AA30,daytable,3)</f>
        <v>4</v>
      </c>
      <c r="AD30" s="317" t="n">
        <f aca="false">VLOOKUP(AA30,daytable,4)</f>
        <v>4</v>
      </c>
      <c r="AE30" s="318" t="n">
        <f aca="false">SUM(AB30:AD30)</f>
        <v>31</v>
      </c>
      <c r="AF30" s="319" t="n">
        <f aca="false">IF(peak_base=1,VLOOKUP(AA30,PriceTable,3),(VLOOKUP(AA30,PriceTable,3)*16*AB30+VLOOKUP(AA30,PriceTable,7)*8*AB30+VLOOKUP(AA30,PriceTable,12)*AC30*24+VLOOKUP(AA30,PriceTable,16)*AD30*24)/SUM(AB30:AD30)/24)+IF(BasisNumber=1,0,VLOOKUP(AA30,'Power Curves'!$BO$9:$BP$316,2))</f>
        <v>42.2521438598633</v>
      </c>
      <c r="AG30" s="320" t="n">
        <f aca="false">IF(peak_base=1,VLOOKUP(AA30,VolTable,15),SQRT((VLOOKUP(AA30,VolTable,15)^2*AB30*16+VLOOKUP(AA30,VolTable,19)^2*((AC30+AD30)*24+8*AB30))/(AB30+AC30+AD30)/24))</f>
        <v>0.08</v>
      </c>
      <c r="AH30" s="321" t="n">
        <f aca="false">VLOOKUP(AA30,'Power Curves'!$A$4:$B$261,2)</f>
        <v>0.066103108428769</v>
      </c>
      <c r="AI30" s="322" t="n">
        <f aca="false">IF(peak_base_m=1,VLOOKUP(AA30,PriceTable,3),(VLOOKUP(AA30,PriceTable,3)*16*AB30+VLOOKUP(AA30,PriceTable,7)*8*AB30+VLOOKUP(AA30,PriceTable,12)*AC30*24+VLOOKUP(AA30,PriceTable,16)*AD30*24)/SUM(AB30:AD30)/24)+IF(BasisNumber_m=1,0,VLOOKUP(AA30,'Power Curves'!$BO$9:$BP$316,2))</f>
        <v>42.2521438598633</v>
      </c>
      <c r="AJ30" s="323" t="n">
        <f aca="false">IF(peak_base_m=1,VLOOKUP(AA30,VolTable,15),SQRT((VLOOKUP(AA30,VolTable,15)^2*AB30*16+VLOOKUP(AA30,VolTable,19)^2*((AC30+AD30)*24+8*AB30))/(AB30+AC30+AD30)/24))</f>
        <v>0.08</v>
      </c>
    </row>
    <row r="31" customFormat="false" ht="11.25" hidden="false" customHeight="true" outlineLevel="0" collapsed="false">
      <c r="U31" s="329" t="n">
        <v>37347</v>
      </c>
      <c r="V31" s="314" t="n">
        <v>22</v>
      </c>
      <c r="W31" s="314" t="n">
        <v>4</v>
      </c>
      <c r="X31" s="314" t="n">
        <v>4</v>
      </c>
      <c r="Y31" s="315" t="n">
        <v>0</v>
      </c>
      <c r="AA31" s="330" t="n">
        <f aca="false">EOMONTH(AA30,0)+1</f>
        <v>46692</v>
      </c>
      <c r="AB31" s="317" t="n">
        <f aca="false">VLOOKUP(AA31,daytable,2)</f>
        <v>20</v>
      </c>
      <c r="AC31" s="317" t="n">
        <f aca="false">VLOOKUP(AA31,daytable,3)</f>
        <v>5</v>
      </c>
      <c r="AD31" s="317" t="n">
        <f aca="false">VLOOKUP(AA31,daytable,4)</f>
        <v>5</v>
      </c>
      <c r="AE31" s="318" t="n">
        <f aca="false">SUM(AB31:AD31)</f>
        <v>30</v>
      </c>
      <c r="AF31" s="319" t="n">
        <f aca="false">IF(peak_base=1,VLOOKUP(AA31,PriceTable,3),(VLOOKUP(AA31,PriceTable,3)*16*AB31+VLOOKUP(AA31,PriceTable,7)*8*AB31+VLOOKUP(AA31,PriceTable,12)*AC31*24+VLOOKUP(AA31,PriceTable,16)*AD31*24)/SUM(AB31:AD31)/24)+IF(BasisNumber=1,0,VLOOKUP(AA31,'Power Curves'!$BO$9:$BP$316,2))</f>
        <v>42.2521438598633</v>
      </c>
      <c r="AG31" s="320" t="n">
        <f aca="false">IF(peak_base=1,VLOOKUP(AA31,VolTable,15),SQRT((VLOOKUP(AA31,VolTable,15)^2*AB31*16+VLOOKUP(AA31,VolTable,19)^2*((AC31+AD31)*24+8*AB31))/(AB31+AC31+AD31)/24))</f>
        <v>0.08</v>
      </c>
      <c r="AH31" s="321" t="n">
        <f aca="false">VLOOKUP(AA31,'Power Curves'!$A$4:$B$261,2)</f>
        <v>0.066103108428769</v>
      </c>
      <c r="AI31" s="322" t="n">
        <f aca="false">IF(peak_base_m=1,VLOOKUP(AA31,PriceTable,3),(VLOOKUP(AA31,PriceTable,3)*16*AB31+VLOOKUP(AA31,PriceTable,7)*8*AB31+VLOOKUP(AA31,PriceTable,12)*AC31*24+VLOOKUP(AA31,PriceTable,16)*AD31*24)/SUM(AB31:AD31)/24)+IF(BasisNumber_m=1,0,VLOOKUP(AA31,'Power Curves'!$BO$9:$BP$316,2))</f>
        <v>42.2521438598633</v>
      </c>
      <c r="AJ31" s="323" t="n">
        <f aca="false">IF(peak_base_m=1,VLOOKUP(AA31,VolTable,15),SQRT((VLOOKUP(AA31,VolTable,15)^2*AB31*16+VLOOKUP(AA31,VolTable,19)^2*((AC31+AD31)*24+8*AB31))/(AB31+AC31+AD31)/24))</f>
        <v>0.08</v>
      </c>
    </row>
    <row r="32" customFormat="false" ht="11.25" hidden="false" customHeight="true" outlineLevel="0" collapsed="false">
      <c r="U32" s="329" t="n">
        <v>37377</v>
      </c>
      <c r="V32" s="314" t="n">
        <v>22</v>
      </c>
      <c r="W32" s="314" t="n">
        <v>4</v>
      </c>
      <c r="X32" s="314" t="n">
        <v>5</v>
      </c>
      <c r="Y32" s="315" t="n">
        <v>1</v>
      </c>
      <c r="AA32" s="330" t="n">
        <f aca="false">EOMONTH(AA31,0)+1</f>
        <v>46722</v>
      </c>
      <c r="AB32" s="317" t="n">
        <f aca="false">VLOOKUP(AA32,daytable,2)</f>
        <v>21</v>
      </c>
      <c r="AC32" s="317" t="n">
        <f aca="false">VLOOKUP(AA32,daytable,3)</f>
        <v>4</v>
      </c>
      <c r="AD32" s="317" t="n">
        <f aca="false">VLOOKUP(AA32,daytable,4)</f>
        <v>6</v>
      </c>
      <c r="AE32" s="318" t="n">
        <f aca="false">SUM(AB32:AD32)</f>
        <v>31</v>
      </c>
      <c r="AF32" s="319" t="n">
        <f aca="false">IF(peak_base=1,VLOOKUP(AA32,PriceTable,3),(VLOOKUP(AA32,PriceTable,3)*16*AB32+VLOOKUP(AA32,PriceTable,7)*8*AB32+VLOOKUP(AA32,PriceTable,12)*AC32*24+VLOOKUP(AA32,PriceTable,16)*AD32*24)/SUM(AB32:AD32)/24)+IF(BasisNumber=1,0,VLOOKUP(AA32,'Power Curves'!$BO$9:$BP$316,2))</f>
        <v>42.2521438598633</v>
      </c>
      <c r="AG32" s="320" t="n">
        <f aca="false">IF(peak_base=1,VLOOKUP(AA32,VolTable,15),SQRT((VLOOKUP(AA32,VolTable,15)^2*AB32*16+VLOOKUP(AA32,VolTable,19)^2*((AC32+AD32)*24+8*AB32))/(AB32+AC32+AD32)/24))</f>
        <v>0.08</v>
      </c>
      <c r="AH32" s="321" t="n">
        <f aca="false">VLOOKUP(AA32,'Power Curves'!$A$4:$B$261,2)</f>
        <v>0.066103108428769</v>
      </c>
      <c r="AI32" s="322" t="n">
        <f aca="false">IF(peak_base_m=1,VLOOKUP(AA32,PriceTable,3),(VLOOKUP(AA32,PriceTable,3)*16*AB32+VLOOKUP(AA32,PriceTable,7)*8*AB32+VLOOKUP(AA32,PriceTable,12)*AC32*24+VLOOKUP(AA32,PriceTable,16)*AD32*24)/SUM(AB32:AD32)/24)+IF(BasisNumber_m=1,0,VLOOKUP(AA32,'Power Curves'!$BO$9:$BP$316,2))</f>
        <v>42.2521438598633</v>
      </c>
      <c r="AJ32" s="323" t="n">
        <f aca="false">IF(peak_base_m=1,VLOOKUP(AA32,VolTable,15),SQRT((VLOOKUP(AA32,VolTable,15)^2*AB32*16+VLOOKUP(AA32,VolTable,19)^2*((AC32+AD32)*24+8*AB32))/(AB32+AC32+AD32)/24))</f>
        <v>0.08</v>
      </c>
    </row>
    <row r="33" customFormat="false" ht="11.25" hidden="false" customHeight="true" outlineLevel="0" collapsed="false">
      <c r="U33" s="329" t="n">
        <v>37408</v>
      </c>
      <c r="V33" s="314" t="n">
        <v>20</v>
      </c>
      <c r="W33" s="314" t="n">
        <v>5</v>
      </c>
      <c r="X33" s="314" t="n">
        <v>5</v>
      </c>
      <c r="Y33" s="315" t="n">
        <v>0</v>
      </c>
      <c r="AA33" s="330" t="n">
        <f aca="false">EOMONTH(AA32,0)+1</f>
        <v>46753</v>
      </c>
      <c r="AB33" s="317" t="n">
        <f aca="false">VLOOKUP(AA33,daytable,2)</f>
        <v>22</v>
      </c>
      <c r="AC33" s="317" t="n">
        <f aca="false">VLOOKUP(AA33,daytable,3)</f>
        <v>4</v>
      </c>
      <c r="AD33" s="317" t="n">
        <f aca="false">VLOOKUP(AA33,daytable,4)</f>
        <v>5</v>
      </c>
      <c r="AE33" s="318" t="n">
        <f aca="false">SUM(AB33:AD33)</f>
        <v>31</v>
      </c>
      <c r="AF33" s="319" t="n">
        <f aca="false">IF(peak_base=1,VLOOKUP(AA33,PriceTable,3),(VLOOKUP(AA33,PriceTable,3)*16*AB33+VLOOKUP(AA33,PriceTable,7)*8*AB33+VLOOKUP(AA33,PriceTable,12)*AC33*24+VLOOKUP(AA33,PriceTable,16)*AD33*24)/SUM(AB33:AD33)/24)+IF(BasisNumber=1,0,VLOOKUP(AA33,'Power Curves'!$BO$9:$BP$316,2))</f>
        <v>42.2521438598633</v>
      </c>
      <c r="AG33" s="320" t="n">
        <f aca="false">IF(peak_base=1,VLOOKUP(AA33,VolTable,15),SQRT((VLOOKUP(AA33,VolTable,15)^2*AB33*16+VLOOKUP(AA33,VolTable,19)^2*((AC33+AD33)*24+8*AB33))/(AB33+AC33+AD33)/24))</f>
        <v>0.08</v>
      </c>
      <c r="AH33" s="321" t="n">
        <f aca="false">VLOOKUP(AA33,'Power Curves'!$A$4:$B$261,2)</f>
        <v>0.066103108428769</v>
      </c>
      <c r="AI33" s="322" t="n">
        <f aca="false">IF(peak_base_m=1,VLOOKUP(AA33,PriceTable,3),(VLOOKUP(AA33,PriceTable,3)*16*AB33+VLOOKUP(AA33,PriceTable,7)*8*AB33+VLOOKUP(AA33,PriceTable,12)*AC33*24+VLOOKUP(AA33,PriceTable,16)*AD33*24)/SUM(AB33:AD33)/24)+IF(BasisNumber_m=1,0,VLOOKUP(AA33,'Power Curves'!$BO$9:$BP$316,2))</f>
        <v>42.2521438598633</v>
      </c>
      <c r="AJ33" s="323" t="n">
        <f aca="false">IF(peak_base_m=1,VLOOKUP(AA33,VolTable,15),SQRT((VLOOKUP(AA33,VolTable,15)^2*AB33*16+VLOOKUP(AA33,VolTable,19)^2*((AC33+AD33)*24+8*AB33))/(AB33+AC33+AD33)/24))</f>
        <v>0.08</v>
      </c>
    </row>
    <row r="34" customFormat="false" ht="11.25" hidden="false" customHeight="true" outlineLevel="0" collapsed="false">
      <c r="U34" s="329" t="n">
        <v>37438</v>
      </c>
      <c r="V34" s="314" t="n">
        <v>22</v>
      </c>
      <c r="W34" s="314" t="n">
        <v>4</v>
      </c>
      <c r="X34" s="314" t="n">
        <v>5</v>
      </c>
      <c r="Y34" s="315" t="n">
        <v>1</v>
      </c>
      <c r="AA34" s="330" t="n">
        <f aca="false">EOMONTH(AA33,0)+1</f>
        <v>46784</v>
      </c>
      <c r="AB34" s="317" t="n">
        <f aca="false">VLOOKUP(AA34,daytable,2)</f>
        <v>20</v>
      </c>
      <c r="AC34" s="317" t="n">
        <f aca="false">VLOOKUP(AA34,daytable,3)</f>
        <v>5</v>
      </c>
      <c r="AD34" s="317" t="n">
        <f aca="false">VLOOKUP(AA34,daytable,4)</f>
        <v>4</v>
      </c>
      <c r="AE34" s="318" t="n">
        <f aca="false">SUM(AB34:AD34)</f>
        <v>29</v>
      </c>
      <c r="AF34" s="319" t="n">
        <f aca="false">IF(peak_base=1,VLOOKUP(AA34,PriceTable,3),(VLOOKUP(AA34,PriceTable,3)*16*AB34+VLOOKUP(AA34,PriceTable,7)*8*AB34+VLOOKUP(AA34,PriceTable,12)*AC34*24+VLOOKUP(AA34,PriceTable,16)*AD34*24)/SUM(AB34:AD34)/24)+IF(BasisNumber=1,0,VLOOKUP(AA34,'Power Curves'!$BO$9:$BP$316,2))</f>
        <v>42.2521438598633</v>
      </c>
      <c r="AG34" s="320" t="n">
        <f aca="false">IF(peak_base=1,VLOOKUP(AA34,VolTable,15),SQRT((VLOOKUP(AA34,VolTable,15)^2*AB34*16+VLOOKUP(AA34,VolTable,19)^2*((AC34+AD34)*24+8*AB34))/(AB34+AC34+AD34)/24))</f>
        <v>0.08</v>
      </c>
      <c r="AH34" s="321" t="n">
        <f aca="false">VLOOKUP(AA34,'Power Curves'!$A$4:$B$261,2)</f>
        <v>0.066103108428769</v>
      </c>
      <c r="AI34" s="322" t="n">
        <f aca="false">IF(peak_base_m=1,VLOOKUP(AA34,PriceTable,3),(VLOOKUP(AA34,PriceTable,3)*16*AB34+VLOOKUP(AA34,PriceTable,7)*8*AB34+VLOOKUP(AA34,PriceTable,12)*AC34*24+VLOOKUP(AA34,PriceTable,16)*AD34*24)/SUM(AB34:AD34)/24)+IF(BasisNumber_m=1,0,VLOOKUP(AA34,'Power Curves'!$BO$9:$BP$316,2))</f>
        <v>42.2521438598633</v>
      </c>
      <c r="AJ34" s="323" t="n">
        <f aca="false">IF(peak_base_m=1,VLOOKUP(AA34,VolTable,15),SQRT((VLOOKUP(AA34,VolTable,15)^2*AB34*16+VLOOKUP(AA34,VolTable,19)^2*((AC34+AD34)*24+8*AB34))/(AB34+AC34+AD34)/24))</f>
        <v>0.08</v>
      </c>
    </row>
    <row r="35" customFormat="false" ht="11.25" hidden="false" customHeight="true" outlineLevel="0" collapsed="false">
      <c r="U35" s="329" t="n">
        <v>37469</v>
      </c>
      <c r="V35" s="314" t="n">
        <v>22</v>
      </c>
      <c r="W35" s="314" t="n">
        <v>5</v>
      </c>
      <c r="X35" s="314" t="n">
        <v>4</v>
      </c>
      <c r="Y35" s="315" t="n">
        <v>0</v>
      </c>
      <c r="AA35" s="330" t="n">
        <f aca="false">EOMONTH(AA34,0)+1</f>
        <v>46813</v>
      </c>
      <c r="AB35" s="317" t="n">
        <f aca="false">VLOOKUP(AA35,daytable,2)</f>
        <v>22</v>
      </c>
      <c r="AC35" s="317" t="n">
        <f aca="false">VLOOKUP(AA35,daytable,3)</f>
        <v>4</v>
      </c>
      <c r="AD35" s="317" t="n">
        <f aca="false">VLOOKUP(AA35,daytable,4)</f>
        <v>5</v>
      </c>
      <c r="AE35" s="318" t="n">
        <f aca="false">SUM(AB35:AD35)</f>
        <v>31</v>
      </c>
      <c r="AF35" s="319" t="n">
        <f aca="false">IF(peak_base=1,VLOOKUP(AA35,PriceTable,3),(VLOOKUP(AA35,PriceTable,3)*16*AB35+VLOOKUP(AA35,PriceTable,7)*8*AB35+VLOOKUP(AA35,PriceTable,12)*AC35*24+VLOOKUP(AA35,PriceTable,16)*AD35*24)/SUM(AB35:AD35)/24)+IF(BasisNumber=1,0,VLOOKUP(AA35,'Power Curves'!$BO$9:$BP$316,2))</f>
        <v>42.2521438598633</v>
      </c>
      <c r="AG35" s="320" t="n">
        <f aca="false">IF(peak_base=1,VLOOKUP(AA35,VolTable,15),SQRT((VLOOKUP(AA35,VolTable,15)^2*AB35*16+VLOOKUP(AA35,VolTable,19)^2*((AC35+AD35)*24+8*AB35))/(AB35+AC35+AD35)/24))</f>
        <v>0.08</v>
      </c>
      <c r="AH35" s="321" t="n">
        <f aca="false">VLOOKUP(AA35,'Power Curves'!$A$4:$B$261,2)</f>
        <v>0.066103108428769</v>
      </c>
      <c r="AI35" s="322" t="n">
        <f aca="false">IF(peak_base_m=1,VLOOKUP(AA35,PriceTable,3),(VLOOKUP(AA35,PriceTable,3)*16*AB35+VLOOKUP(AA35,PriceTable,7)*8*AB35+VLOOKUP(AA35,PriceTable,12)*AC35*24+VLOOKUP(AA35,PriceTable,16)*AD35*24)/SUM(AB35:AD35)/24)+IF(BasisNumber_m=1,0,VLOOKUP(AA35,'Power Curves'!$BO$9:$BP$316,2))</f>
        <v>42.2521438598633</v>
      </c>
      <c r="AJ35" s="323" t="n">
        <f aca="false">IF(peak_base_m=1,VLOOKUP(AA35,VolTable,15),SQRT((VLOOKUP(AA35,VolTable,15)^2*AB35*16+VLOOKUP(AA35,VolTable,19)^2*((AC35+AD35)*24+8*AB35))/(AB35+AC35+AD35)/24))</f>
        <v>0.08</v>
      </c>
    </row>
    <row r="36" customFormat="false" ht="11.25" hidden="false" customHeight="true" outlineLevel="0" collapsed="false">
      <c r="U36" s="329" t="n">
        <v>37500</v>
      </c>
      <c r="V36" s="314" t="n">
        <v>20</v>
      </c>
      <c r="W36" s="314" t="n">
        <v>4</v>
      </c>
      <c r="X36" s="314" t="n">
        <v>6</v>
      </c>
      <c r="Y36" s="315" t="n">
        <v>1</v>
      </c>
      <c r="AA36" s="330" t="n">
        <f aca="false">EOMONTH(AA35,0)+1</f>
        <v>46844</v>
      </c>
      <c r="AB36" s="317" t="n">
        <f aca="false">VLOOKUP(AA36,daytable,2)</f>
        <v>22</v>
      </c>
      <c r="AC36" s="317" t="n">
        <f aca="false">VLOOKUP(AA36,daytable,3)</f>
        <v>4</v>
      </c>
      <c r="AD36" s="317" t="n">
        <f aca="false">VLOOKUP(AA36,daytable,4)</f>
        <v>4</v>
      </c>
      <c r="AE36" s="318" t="n">
        <f aca="false">SUM(AB36:AD36)</f>
        <v>30</v>
      </c>
      <c r="AF36" s="319" t="n">
        <f aca="false">IF(peak_base=1,VLOOKUP(AA36,PriceTable,3),(VLOOKUP(AA36,PriceTable,3)*16*AB36+VLOOKUP(AA36,PriceTable,7)*8*AB36+VLOOKUP(AA36,PriceTable,12)*AC36*24+VLOOKUP(AA36,PriceTable,16)*AD36*24)/SUM(AB36:AD36)/24)+IF(BasisNumber=1,0,VLOOKUP(AA36,'Power Curves'!$BO$9:$BP$316,2))</f>
        <v>42.2521438598633</v>
      </c>
      <c r="AG36" s="320" t="n">
        <f aca="false">IF(peak_base=1,VLOOKUP(AA36,VolTable,15),SQRT((VLOOKUP(AA36,VolTable,15)^2*AB36*16+VLOOKUP(AA36,VolTable,19)^2*((AC36+AD36)*24+8*AB36))/(AB36+AC36+AD36)/24))</f>
        <v>0.08</v>
      </c>
      <c r="AH36" s="321" t="n">
        <f aca="false">VLOOKUP(AA36,'Power Curves'!$A$4:$B$261,2)</f>
        <v>0.066103108428769</v>
      </c>
      <c r="AI36" s="322" t="n">
        <f aca="false">IF(peak_base_m=1,VLOOKUP(AA36,PriceTable,3),(VLOOKUP(AA36,PriceTable,3)*16*AB36+VLOOKUP(AA36,PriceTable,7)*8*AB36+VLOOKUP(AA36,PriceTable,12)*AC36*24+VLOOKUP(AA36,PriceTable,16)*AD36*24)/SUM(AB36:AD36)/24)+IF(BasisNumber_m=1,0,VLOOKUP(AA36,'Power Curves'!$BO$9:$BP$316,2))</f>
        <v>42.2521438598633</v>
      </c>
      <c r="AJ36" s="323" t="n">
        <f aca="false">IF(peak_base_m=1,VLOOKUP(AA36,VolTable,15),SQRT((VLOOKUP(AA36,VolTable,15)^2*AB36*16+VLOOKUP(AA36,VolTable,19)^2*((AC36+AD36)*24+8*AB36))/(AB36+AC36+AD36)/24))</f>
        <v>0.08</v>
      </c>
    </row>
    <row r="37" customFormat="false" ht="11.25" hidden="false" customHeight="true" outlineLevel="0" collapsed="false">
      <c r="U37" s="329" t="n">
        <v>37530</v>
      </c>
      <c r="V37" s="314" t="n">
        <v>23</v>
      </c>
      <c r="W37" s="314" t="n">
        <v>4</v>
      </c>
      <c r="X37" s="314" t="n">
        <v>4</v>
      </c>
      <c r="Y37" s="315" t="n">
        <v>0</v>
      </c>
      <c r="AA37" s="330" t="n">
        <f aca="false">EOMONTH(AA36,0)+1</f>
        <v>46874</v>
      </c>
      <c r="AB37" s="317" t="n">
        <f aca="false">VLOOKUP(AA37,daytable,2)</f>
        <v>20</v>
      </c>
      <c r="AC37" s="317" t="n">
        <f aca="false">VLOOKUP(AA37,daytable,3)</f>
        <v>5</v>
      </c>
      <c r="AD37" s="317" t="n">
        <f aca="false">VLOOKUP(AA37,daytable,4)</f>
        <v>6</v>
      </c>
      <c r="AE37" s="318" t="n">
        <f aca="false">SUM(AB37:AD37)</f>
        <v>31</v>
      </c>
      <c r="AF37" s="319" t="n">
        <f aca="false">IF(peak_base=1,VLOOKUP(AA37,PriceTable,3),(VLOOKUP(AA37,PriceTable,3)*16*AB37+VLOOKUP(AA37,PriceTable,7)*8*AB37+VLOOKUP(AA37,PriceTable,12)*AC37*24+VLOOKUP(AA37,PriceTable,16)*AD37*24)/SUM(AB37:AD37)/24)+IF(BasisNumber=1,0,VLOOKUP(AA37,'Power Curves'!$BO$9:$BP$316,2))</f>
        <v>42.2521438598633</v>
      </c>
      <c r="AG37" s="320" t="n">
        <f aca="false">IF(peak_base=1,VLOOKUP(AA37,VolTable,15),SQRT((VLOOKUP(AA37,VolTable,15)^2*AB37*16+VLOOKUP(AA37,VolTable,19)^2*((AC37+AD37)*24+8*AB37))/(AB37+AC37+AD37)/24))</f>
        <v>0.08</v>
      </c>
      <c r="AH37" s="321" t="n">
        <f aca="false">VLOOKUP(AA37,'Power Curves'!$A$4:$B$261,2)</f>
        <v>0.066103108428769</v>
      </c>
      <c r="AI37" s="322" t="n">
        <f aca="false">IF(peak_base_m=1,VLOOKUP(AA37,PriceTable,3),(VLOOKUP(AA37,PriceTable,3)*16*AB37+VLOOKUP(AA37,PriceTable,7)*8*AB37+VLOOKUP(AA37,PriceTable,12)*AC37*24+VLOOKUP(AA37,PriceTable,16)*AD37*24)/SUM(AB37:AD37)/24)+IF(BasisNumber_m=1,0,VLOOKUP(AA37,'Power Curves'!$BO$9:$BP$316,2))</f>
        <v>42.2521438598633</v>
      </c>
      <c r="AJ37" s="323" t="n">
        <f aca="false">IF(peak_base_m=1,VLOOKUP(AA37,VolTable,15),SQRT((VLOOKUP(AA37,VolTable,15)^2*AB37*16+VLOOKUP(AA37,VolTable,19)^2*((AC37+AD37)*24+8*AB37))/(AB37+AC37+AD37)/24))</f>
        <v>0.08</v>
      </c>
    </row>
    <row r="38" customFormat="false" ht="11.25" hidden="false" customHeight="true" outlineLevel="0" collapsed="false">
      <c r="U38" s="329" t="n">
        <v>37561</v>
      </c>
      <c r="V38" s="314" t="n">
        <v>20</v>
      </c>
      <c r="W38" s="314" t="n">
        <v>5</v>
      </c>
      <c r="X38" s="314" t="n">
        <v>5</v>
      </c>
      <c r="Y38" s="315" t="n">
        <v>1</v>
      </c>
      <c r="AA38" s="330" t="n">
        <f aca="false">EOMONTH(AA37,0)+1</f>
        <v>46905</v>
      </c>
      <c r="AB38" s="317" t="n">
        <f aca="false">VLOOKUP(AA38,daytable,2)</f>
        <v>22</v>
      </c>
      <c r="AC38" s="317" t="n">
        <f aca="false">VLOOKUP(AA38,daytable,3)</f>
        <v>4</v>
      </c>
      <c r="AD38" s="317" t="n">
        <f aca="false">VLOOKUP(AA38,daytable,4)</f>
        <v>4</v>
      </c>
      <c r="AE38" s="318" t="n">
        <f aca="false">SUM(AB38:AD38)</f>
        <v>30</v>
      </c>
      <c r="AF38" s="319" t="n">
        <f aca="false">IF(peak_base=1,VLOOKUP(AA38,PriceTable,3),(VLOOKUP(AA38,PriceTable,3)*16*AB38+VLOOKUP(AA38,PriceTable,7)*8*AB38+VLOOKUP(AA38,PriceTable,12)*AC38*24+VLOOKUP(AA38,PriceTable,16)*AD38*24)/SUM(AB38:AD38)/24)+IF(BasisNumber=1,0,VLOOKUP(AA38,'Power Curves'!$BO$9:$BP$316,2))</f>
        <v>42.2521438598633</v>
      </c>
      <c r="AG38" s="320" t="n">
        <f aca="false">IF(peak_base=1,VLOOKUP(AA38,VolTable,15),SQRT((VLOOKUP(AA38,VolTable,15)^2*AB38*16+VLOOKUP(AA38,VolTable,19)^2*((AC38+AD38)*24+8*AB38))/(AB38+AC38+AD38)/24))</f>
        <v>0.08</v>
      </c>
      <c r="AH38" s="321" t="n">
        <f aca="false">VLOOKUP(AA38,'Power Curves'!$A$4:$B$261,2)</f>
        <v>0.066103108428769</v>
      </c>
      <c r="AI38" s="322" t="n">
        <f aca="false">IF(peak_base_m=1,VLOOKUP(AA38,PriceTable,3),(VLOOKUP(AA38,PriceTable,3)*16*AB38+VLOOKUP(AA38,PriceTable,7)*8*AB38+VLOOKUP(AA38,PriceTable,12)*AC38*24+VLOOKUP(AA38,PriceTable,16)*AD38*24)/SUM(AB38:AD38)/24)+IF(BasisNumber_m=1,0,VLOOKUP(AA38,'Power Curves'!$BO$9:$BP$316,2))</f>
        <v>42.2521438598633</v>
      </c>
      <c r="AJ38" s="323" t="n">
        <f aca="false">IF(peak_base_m=1,VLOOKUP(AA38,VolTable,15),SQRT((VLOOKUP(AA38,VolTable,15)^2*AB38*16+VLOOKUP(AA38,VolTable,19)^2*((AC38+AD38)*24+8*AB38))/(AB38+AC38+AD38)/24))</f>
        <v>0.08</v>
      </c>
    </row>
    <row r="39" customFormat="false" ht="11.25" hidden="false" customHeight="false" outlineLevel="0" collapsed="false">
      <c r="U39" s="329" t="n">
        <v>37591</v>
      </c>
      <c r="V39" s="314" t="n">
        <v>21</v>
      </c>
      <c r="W39" s="314" t="n">
        <v>4</v>
      </c>
      <c r="X39" s="314" t="n">
        <v>6</v>
      </c>
      <c r="Y39" s="315" t="n">
        <v>1</v>
      </c>
      <c r="AA39" s="330" t="n">
        <f aca="false">EOMONTH(AA38,0)+1</f>
        <v>46935</v>
      </c>
      <c r="AB39" s="317" t="n">
        <f aca="false">VLOOKUP(AA39,daytable,2)</f>
        <v>23</v>
      </c>
      <c r="AC39" s="317" t="n">
        <f aca="false">VLOOKUP(AA39,daytable,3)</f>
        <v>3</v>
      </c>
      <c r="AD39" s="317" t="n">
        <f aca="false">VLOOKUP(AA39,daytable,4)</f>
        <v>5</v>
      </c>
      <c r="AE39" s="318" t="n">
        <f aca="false">SUM(AB39:AD39)</f>
        <v>31</v>
      </c>
      <c r="AF39" s="319" t="n">
        <f aca="false">IF(peak_base=1,VLOOKUP(AA39,PriceTable,3),(VLOOKUP(AA39,PriceTable,3)*16*AB39+VLOOKUP(AA39,PriceTable,7)*8*AB39+VLOOKUP(AA39,PriceTable,12)*AC39*24+VLOOKUP(AA39,PriceTable,16)*AD39*24)/SUM(AB39:AD39)/24)+IF(BasisNumber=1,0,VLOOKUP(AA39,'Power Curves'!$BO$9:$BP$316,2))</f>
        <v>42.2521438598633</v>
      </c>
      <c r="AG39" s="320" t="n">
        <f aca="false">IF(peak_base=1,VLOOKUP(AA39,VolTable,15),SQRT((VLOOKUP(AA39,VolTable,15)^2*AB39*16+VLOOKUP(AA39,VolTable,19)^2*((AC39+AD39)*24+8*AB39))/(AB39+AC39+AD39)/24))</f>
        <v>0.08</v>
      </c>
      <c r="AH39" s="321" t="n">
        <f aca="false">VLOOKUP(AA39,'Power Curves'!$A$4:$B$261,2)</f>
        <v>0.066103108428769</v>
      </c>
      <c r="AI39" s="322" t="n">
        <f aca="false">IF(peak_base_m=1,VLOOKUP(AA39,PriceTable,3),(VLOOKUP(AA39,PriceTable,3)*16*AB39+VLOOKUP(AA39,PriceTable,7)*8*AB39+VLOOKUP(AA39,PriceTable,12)*AC39*24+VLOOKUP(AA39,PriceTable,16)*AD39*24)/SUM(AB39:AD39)/24)+IF(BasisNumber_m=1,0,VLOOKUP(AA39,'Power Curves'!$BO$9:$BP$316,2))</f>
        <v>42.2521438598633</v>
      </c>
      <c r="AJ39" s="323" t="n">
        <f aca="false">IF(peak_base_m=1,VLOOKUP(AA39,VolTable,15),SQRT((VLOOKUP(AA39,VolTable,15)^2*AB39*16+VLOOKUP(AA39,VolTable,19)^2*((AC39+AD39)*24+8*AB39))/(AB39+AC39+AD39)/24))</f>
        <v>0.08</v>
      </c>
    </row>
    <row r="40" customFormat="false" ht="11.25" hidden="false" customHeight="false" outlineLevel="0" collapsed="false">
      <c r="U40" s="329" t="n">
        <v>37622</v>
      </c>
      <c r="V40" s="314" t="n">
        <v>22</v>
      </c>
      <c r="W40" s="314" t="n">
        <v>4</v>
      </c>
      <c r="X40" s="314" t="n">
        <v>5</v>
      </c>
      <c r="Y40" s="315" t="n">
        <v>1</v>
      </c>
      <c r="AA40" s="330" t="n">
        <f aca="false">EOMONTH(AA39,0)+1</f>
        <v>46966</v>
      </c>
      <c r="AB40" s="317" t="n">
        <f aca="false">VLOOKUP(AA40,daytable,2)</f>
        <v>21</v>
      </c>
      <c r="AC40" s="317" t="n">
        <f aca="false">VLOOKUP(AA40,daytable,3)</f>
        <v>5</v>
      </c>
      <c r="AD40" s="317" t="n">
        <f aca="false">VLOOKUP(AA40,daytable,4)</f>
        <v>5</v>
      </c>
      <c r="AE40" s="318" t="n">
        <f aca="false">SUM(AB40:AD40)</f>
        <v>31</v>
      </c>
      <c r="AF40" s="319" t="n">
        <f aca="false">IF(peak_base=1,VLOOKUP(AA40,PriceTable,3),(VLOOKUP(AA40,PriceTable,3)*16*AB40+VLOOKUP(AA40,PriceTable,7)*8*AB40+VLOOKUP(AA40,PriceTable,12)*AC40*24+VLOOKUP(AA40,PriceTable,16)*AD40*24)/SUM(AB40:AD40)/24)+IF(BasisNumber=1,0,VLOOKUP(AA40,'Power Curves'!$BO$9:$BP$316,2))</f>
        <v>42.2521438598633</v>
      </c>
      <c r="AG40" s="320" t="n">
        <f aca="false">IF(peak_base=1,VLOOKUP(AA40,VolTable,15),SQRT((VLOOKUP(AA40,VolTable,15)^2*AB40*16+VLOOKUP(AA40,VolTable,19)^2*((AC40+AD40)*24+8*AB40))/(AB40+AC40+AD40)/24))</f>
        <v>0.08</v>
      </c>
      <c r="AH40" s="321" t="n">
        <f aca="false">VLOOKUP(AA40,'Power Curves'!$A$4:$B$261,2)</f>
        <v>0.066103108428769</v>
      </c>
      <c r="AI40" s="322" t="n">
        <f aca="false">IF(peak_base_m=1,VLOOKUP(AA40,PriceTable,3),(VLOOKUP(AA40,PriceTable,3)*16*AB40+VLOOKUP(AA40,PriceTable,7)*8*AB40+VLOOKUP(AA40,PriceTable,12)*AC40*24+VLOOKUP(AA40,PriceTable,16)*AD40*24)/SUM(AB40:AD40)/24)+IF(BasisNumber_m=1,0,VLOOKUP(AA40,'Power Curves'!$BO$9:$BP$316,2))</f>
        <v>42.2521438598633</v>
      </c>
      <c r="AJ40" s="323" t="n">
        <f aca="false">IF(peak_base_m=1,VLOOKUP(AA40,VolTable,15),SQRT((VLOOKUP(AA40,VolTable,15)^2*AB40*16+VLOOKUP(AA40,VolTable,19)^2*((AC40+AD40)*24+8*AB40))/(AB40+AC40+AD40)/24))</f>
        <v>0.08</v>
      </c>
    </row>
    <row r="41" customFormat="false" ht="11.25" hidden="false" customHeight="false" outlineLevel="0" collapsed="false">
      <c r="U41" s="329" t="n">
        <v>37653</v>
      </c>
      <c r="V41" s="314" t="n">
        <v>20</v>
      </c>
      <c r="W41" s="314" t="n">
        <v>4</v>
      </c>
      <c r="X41" s="314" t="n">
        <v>4</v>
      </c>
      <c r="Y41" s="315" t="n">
        <v>0</v>
      </c>
      <c r="AA41" s="330" t="n">
        <f aca="false">EOMONTH(AA40,0)+1</f>
        <v>46997</v>
      </c>
      <c r="AB41" s="317" t="n">
        <f aca="false">VLOOKUP(AA41,daytable,2)</f>
        <v>21</v>
      </c>
      <c r="AC41" s="317" t="n">
        <f aca="false">VLOOKUP(AA41,daytable,3)</f>
        <v>4</v>
      </c>
      <c r="AD41" s="317" t="n">
        <f aca="false">VLOOKUP(AA41,daytable,4)</f>
        <v>5</v>
      </c>
      <c r="AE41" s="318" t="n">
        <f aca="false">SUM(AB41:AD41)</f>
        <v>30</v>
      </c>
      <c r="AF41" s="319" t="n">
        <f aca="false">IF(peak_base=1,VLOOKUP(AA41,PriceTable,3),(VLOOKUP(AA41,PriceTable,3)*16*AB41+VLOOKUP(AA41,PriceTable,7)*8*AB41+VLOOKUP(AA41,PriceTable,12)*AC41*24+VLOOKUP(AA41,PriceTable,16)*AD41*24)/SUM(AB41:AD41)/24)+IF(BasisNumber=1,0,VLOOKUP(AA41,'Power Curves'!$BO$9:$BP$316,2))</f>
        <v>42.2521438598633</v>
      </c>
      <c r="AG41" s="320" t="n">
        <f aca="false">IF(peak_base=1,VLOOKUP(AA41,VolTable,15),SQRT((VLOOKUP(AA41,VolTable,15)^2*AB41*16+VLOOKUP(AA41,VolTable,19)^2*((AC41+AD41)*24+8*AB41))/(AB41+AC41+AD41)/24))</f>
        <v>0.08</v>
      </c>
      <c r="AH41" s="321" t="n">
        <f aca="false">VLOOKUP(AA41,'Power Curves'!$A$4:$B$261,2)</f>
        <v>0.066103108428769</v>
      </c>
      <c r="AI41" s="322" t="n">
        <f aca="false">IF(peak_base_m=1,VLOOKUP(AA41,PriceTable,3),(VLOOKUP(AA41,PriceTable,3)*16*AB41+VLOOKUP(AA41,PriceTable,7)*8*AB41+VLOOKUP(AA41,PriceTable,12)*AC41*24+VLOOKUP(AA41,PriceTable,16)*AD41*24)/SUM(AB41:AD41)/24)+IF(BasisNumber_m=1,0,VLOOKUP(AA41,'Power Curves'!$BO$9:$BP$316,2))</f>
        <v>42.2521438598633</v>
      </c>
      <c r="AJ41" s="323" t="n">
        <f aca="false">IF(peak_base_m=1,VLOOKUP(AA41,VolTable,15),SQRT((VLOOKUP(AA41,VolTable,15)^2*AB41*16+VLOOKUP(AA41,VolTable,19)^2*((AC41+AD41)*24+8*AB41))/(AB41+AC41+AD41)/24))</f>
        <v>0.08</v>
      </c>
    </row>
    <row r="42" customFormat="false" ht="11.25" hidden="false" customHeight="false" outlineLevel="0" collapsed="false">
      <c r="U42" s="329" t="n">
        <v>37681</v>
      </c>
      <c r="V42" s="314" t="n">
        <v>21</v>
      </c>
      <c r="W42" s="314" t="n">
        <v>5</v>
      </c>
      <c r="X42" s="314" t="n">
        <v>5</v>
      </c>
      <c r="Y42" s="315" t="n">
        <v>0</v>
      </c>
      <c r="AA42" s="330" t="n">
        <f aca="false">EOMONTH(AA41,0)+1</f>
        <v>47027</v>
      </c>
      <c r="AB42" s="317" t="n">
        <f aca="false">VLOOKUP(AA42,daytable,2)</f>
        <v>22</v>
      </c>
      <c r="AC42" s="317" t="n">
        <f aca="false">VLOOKUP(AA42,daytable,3)</f>
        <v>5</v>
      </c>
      <c r="AD42" s="317" t="n">
        <f aca="false">VLOOKUP(AA42,daytable,4)</f>
        <v>4</v>
      </c>
      <c r="AE42" s="318" t="n">
        <f aca="false">SUM(AB42:AD42)</f>
        <v>31</v>
      </c>
      <c r="AF42" s="319" t="n">
        <f aca="false">IF(peak_base=1,VLOOKUP(AA42,PriceTable,3),(VLOOKUP(AA42,PriceTable,3)*16*AB42+VLOOKUP(AA42,PriceTable,7)*8*AB42+VLOOKUP(AA42,PriceTable,12)*AC42*24+VLOOKUP(AA42,PriceTable,16)*AD42*24)/SUM(AB42:AD42)/24)+IF(BasisNumber=1,0,VLOOKUP(AA42,'Power Curves'!$BO$9:$BP$316,2))</f>
        <v>42.2521438598633</v>
      </c>
      <c r="AG42" s="320" t="n">
        <f aca="false">IF(peak_base=1,VLOOKUP(AA42,VolTable,15),SQRT((VLOOKUP(AA42,VolTable,15)^2*AB42*16+VLOOKUP(AA42,VolTable,19)^2*((AC42+AD42)*24+8*AB42))/(AB42+AC42+AD42)/24))</f>
        <v>0.08</v>
      </c>
      <c r="AH42" s="321" t="n">
        <f aca="false">VLOOKUP(AA42,'Power Curves'!$A$4:$B$261,2)</f>
        <v>0.066103108428769</v>
      </c>
      <c r="AI42" s="322" t="n">
        <f aca="false">IF(peak_base_m=1,VLOOKUP(AA42,PriceTable,3),(VLOOKUP(AA42,PriceTable,3)*16*AB42+VLOOKUP(AA42,PriceTable,7)*8*AB42+VLOOKUP(AA42,PriceTable,12)*AC42*24+VLOOKUP(AA42,PriceTable,16)*AD42*24)/SUM(AB42:AD42)/24)+IF(BasisNumber_m=1,0,VLOOKUP(AA42,'Power Curves'!$BO$9:$BP$316,2))</f>
        <v>42.2521438598633</v>
      </c>
      <c r="AJ42" s="323" t="n">
        <f aca="false">IF(peak_base_m=1,VLOOKUP(AA42,VolTable,15),SQRT((VLOOKUP(AA42,VolTable,15)^2*AB42*16+VLOOKUP(AA42,VolTable,19)^2*((AC42+AD42)*24+8*AB42))/(AB42+AC42+AD42)/24))</f>
        <v>0.08</v>
      </c>
    </row>
    <row r="43" customFormat="false" ht="11.25" hidden="false" customHeight="false" outlineLevel="0" collapsed="false">
      <c r="U43" s="329" t="n">
        <v>37712</v>
      </c>
      <c r="V43" s="314" t="n">
        <v>22</v>
      </c>
      <c r="W43" s="314" t="n">
        <v>4</v>
      </c>
      <c r="X43" s="314" t="n">
        <v>4</v>
      </c>
      <c r="Y43" s="315" t="n">
        <v>0</v>
      </c>
      <c r="AA43" s="330" t="n">
        <f aca="false">EOMONTH(AA42,0)+1</f>
        <v>47058</v>
      </c>
      <c r="AB43" s="317" t="n">
        <f aca="false">VLOOKUP(AA43,daytable,2)</f>
        <v>20</v>
      </c>
      <c r="AC43" s="317" t="n">
        <f aca="false">VLOOKUP(AA43,daytable,3)</f>
        <v>4</v>
      </c>
      <c r="AD43" s="317" t="n">
        <f aca="false">VLOOKUP(AA43,daytable,4)</f>
        <v>6</v>
      </c>
      <c r="AE43" s="318" t="n">
        <f aca="false">SUM(AB43:AD43)</f>
        <v>30</v>
      </c>
      <c r="AF43" s="319" t="n">
        <f aca="false">IF(peak_base=1,VLOOKUP(AA43,PriceTable,3),(VLOOKUP(AA43,PriceTable,3)*16*AB43+VLOOKUP(AA43,PriceTable,7)*8*AB43+VLOOKUP(AA43,PriceTable,12)*AC43*24+VLOOKUP(AA43,PriceTable,16)*AD43*24)/SUM(AB43:AD43)/24)+IF(BasisNumber=1,0,VLOOKUP(AA43,'Power Curves'!$BO$9:$BP$316,2))</f>
        <v>42.2521438598633</v>
      </c>
      <c r="AG43" s="320" t="n">
        <f aca="false">IF(peak_base=1,VLOOKUP(AA43,VolTable,15),SQRT((VLOOKUP(AA43,VolTable,15)^2*AB43*16+VLOOKUP(AA43,VolTable,19)^2*((AC43+AD43)*24+8*AB43))/(AB43+AC43+AD43)/24))</f>
        <v>0.08</v>
      </c>
      <c r="AH43" s="321" t="n">
        <f aca="false">VLOOKUP(AA43,'Power Curves'!$A$4:$B$261,2)</f>
        <v>0.066103108428769</v>
      </c>
      <c r="AI43" s="322" t="n">
        <f aca="false">IF(peak_base_m=1,VLOOKUP(AA43,PriceTable,3),(VLOOKUP(AA43,PriceTable,3)*16*AB43+VLOOKUP(AA43,PriceTable,7)*8*AB43+VLOOKUP(AA43,PriceTable,12)*AC43*24+VLOOKUP(AA43,PriceTable,16)*AD43*24)/SUM(AB43:AD43)/24)+IF(BasisNumber_m=1,0,VLOOKUP(AA43,'Power Curves'!$BO$9:$BP$316,2))</f>
        <v>42.2521438598633</v>
      </c>
      <c r="AJ43" s="323" t="n">
        <f aca="false">IF(peak_base_m=1,VLOOKUP(AA43,VolTable,15),SQRT((VLOOKUP(AA43,VolTable,15)^2*AB43*16+VLOOKUP(AA43,VolTable,19)^2*((AC43+AD43)*24+8*AB43))/(AB43+AC43+AD43)/24))</f>
        <v>0.08</v>
      </c>
    </row>
    <row r="44" customFormat="false" ht="11.25" hidden="false" customHeight="false" outlineLevel="0" collapsed="false">
      <c r="U44" s="329" t="n">
        <v>37742</v>
      </c>
      <c r="V44" s="314" t="n">
        <v>21</v>
      </c>
      <c r="W44" s="314" t="n">
        <v>5</v>
      </c>
      <c r="X44" s="314" t="n">
        <v>5</v>
      </c>
      <c r="Y44" s="315" t="n">
        <v>1</v>
      </c>
      <c r="AA44" s="330" t="n">
        <f aca="false">EOMONTH(AA43,0)+1</f>
        <v>47088</v>
      </c>
      <c r="AB44" s="317" t="n">
        <f aca="false">VLOOKUP(AA44,daytable,2)</f>
        <v>22</v>
      </c>
      <c r="AC44" s="317" t="n">
        <f aca="false">VLOOKUP(AA44,daytable,3)</f>
        <v>4</v>
      </c>
      <c r="AD44" s="317" t="n">
        <f aca="false">VLOOKUP(AA44,daytable,4)</f>
        <v>5</v>
      </c>
      <c r="AE44" s="318" t="n">
        <f aca="false">SUM(AB44:AD44)</f>
        <v>31</v>
      </c>
      <c r="AF44" s="319" t="n">
        <f aca="false">IF(peak_base=1,VLOOKUP(AA44,PriceTable,3),(VLOOKUP(AA44,PriceTable,3)*16*AB44+VLOOKUP(AA44,PriceTable,7)*8*AB44+VLOOKUP(AA44,PriceTable,12)*AC44*24+VLOOKUP(AA44,PriceTable,16)*AD44*24)/SUM(AB44:AD44)/24)+IF(BasisNumber=1,0,VLOOKUP(AA44,'Power Curves'!$BO$9:$BP$316,2))</f>
        <v>42.2521438598633</v>
      </c>
      <c r="AG44" s="320" t="n">
        <f aca="false">IF(peak_base=1,VLOOKUP(AA44,VolTable,15),SQRT((VLOOKUP(AA44,VolTable,15)^2*AB44*16+VLOOKUP(AA44,VolTable,19)^2*((AC44+AD44)*24+8*AB44))/(AB44+AC44+AD44)/24))</f>
        <v>0.08</v>
      </c>
      <c r="AH44" s="321" t="n">
        <f aca="false">VLOOKUP(AA44,'Power Curves'!$A$4:$B$261,2)</f>
        <v>0.066103108428769</v>
      </c>
      <c r="AI44" s="322" t="n">
        <f aca="false">IF(peak_base_m=1,VLOOKUP(AA44,PriceTable,3),(VLOOKUP(AA44,PriceTable,3)*16*AB44+VLOOKUP(AA44,PriceTable,7)*8*AB44+VLOOKUP(AA44,PriceTable,12)*AC44*24+VLOOKUP(AA44,PriceTable,16)*AD44*24)/SUM(AB44:AD44)/24)+IF(BasisNumber_m=1,0,VLOOKUP(AA44,'Power Curves'!$BO$9:$BP$316,2))</f>
        <v>42.2521438598633</v>
      </c>
      <c r="AJ44" s="323" t="n">
        <f aca="false">IF(peak_base_m=1,VLOOKUP(AA44,VolTable,15),SQRT((VLOOKUP(AA44,VolTable,15)^2*AB44*16+VLOOKUP(AA44,VolTable,19)^2*((AC44+AD44)*24+8*AB44))/(AB44+AC44+AD44)/24))</f>
        <v>0.08</v>
      </c>
    </row>
    <row r="45" customFormat="false" ht="11.25" hidden="false" customHeight="false" outlineLevel="0" collapsed="false">
      <c r="U45" s="329" t="n">
        <v>37773</v>
      </c>
      <c r="V45" s="314" t="n">
        <v>21</v>
      </c>
      <c r="W45" s="314" t="n">
        <v>4</v>
      </c>
      <c r="X45" s="314" t="n">
        <v>5</v>
      </c>
      <c r="Y45" s="315" t="n">
        <v>0</v>
      </c>
      <c r="AA45" s="330" t="n">
        <f aca="false">EOMONTH(AA44,0)+1</f>
        <v>47119</v>
      </c>
      <c r="AB45" s="317" t="n">
        <f aca="false">VLOOKUP(AA45,daytable,2)</f>
        <v>22</v>
      </c>
      <c r="AC45" s="317" t="n">
        <f aca="false">VLOOKUP(AA45,daytable,3)</f>
        <v>4</v>
      </c>
      <c r="AD45" s="317" t="n">
        <f aca="false">VLOOKUP(AA45,daytable,4)</f>
        <v>5</v>
      </c>
      <c r="AE45" s="318" t="n">
        <f aca="false">SUM(AB45:AD45)</f>
        <v>31</v>
      </c>
      <c r="AF45" s="319" t="n">
        <f aca="false">IF(peak_base=1,VLOOKUP(AA45,PriceTable,3),(VLOOKUP(AA45,PriceTable,3)*16*AB45+VLOOKUP(AA45,PriceTable,7)*8*AB45+VLOOKUP(AA45,PriceTable,12)*AC45*24+VLOOKUP(AA45,PriceTable,16)*AD45*24)/SUM(AB45:AD45)/24)+IF(BasisNumber=1,0,VLOOKUP(AA45,'Power Curves'!$BO$9:$BP$316,2))</f>
        <v>42.2521438598633</v>
      </c>
      <c r="AG45" s="320" t="n">
        <f aca="false">IF(peak_base=1,VLOOKUP(AA45,VolTable,15),SQRT((VLOOKUP(AA45,VolTable,15)^2*AB45*16+VLOOKUP(AA45,VolTable,19)^2*((AC45+AD45)*24+8*AB45))/(AB45+AC45+AD45)/24))</f>
        <v>0.08</v>
      </c>
      <c r="AH45" s="321" t="n">
        <f aca="false">VLOOKUP(AA45,'Power Curves'!$A$4:$B$261,2)</f>
        <v>0.066103108428769</v>
      </c>
      <c r="AI45" s="322" t="n">
        <f aca="false">IF(peak_base_m=1,VLOOKUP(AA45,PriceTable,3),(VLOOKUP(AA45,PriceTable,3)*16*AB45+VLOOKUP(AA45,PriceTable,7)*8*AB45+VLOOKUP(AA45,PriceTable,12)*AC45*24+VLOOKUP(AA45,PriceTable,16)*AD45*24)/SUM(AB45:AD45)/24)+IF(BasisNumber_m=1,0,VLOOKUP(AA45,'Power Curves'!$BO$9:$BP$316,2))</f>
        <v>42.2521438598633</v>
      </c>
      <c r="AJ45" s="323" t="n">
        <f aca="false">IF(peak_base_m=1,VLOOKUP(AA45,VolTable,15),SQRT((VLOOKUP(AA45,VolTable,15)^2*AB45*16+VLOOKUP(AA45,VolTable,19)^2*((AC45+AD45)*24+8*AB45))/(AB45+AC45+AD45)/24))</f>
        <v>0.08</v>
      </c>
    </row>
    <row r="46" customFormat="false" ht="11.25" hidden="false" customHeight="false" outlineLevel="0" collapsed="false">
      <c r="U46" s="329" t="n">
        <v>37803</v>
      </c>
      <c r="V46" s="314" t="n">
        <v>22</v>
      </c>
      <c r="W46" s="314" t="n">
        <v>4</v>
      </c>
      <c r="X46" s="314" t="n">
        <v>5</v>
      </c>
      <c r="Y46" s="315" t="n">
        <v>1</v>
      </c>
      <c r="AA46" s="330" t="n">
        <f aca="false">EOMONTH(AA45,0)+1</f>
        <v>47150</v>
      </c>
      <c r="AB46" s="317" t="n">
        <f aca="false">VLOOKUP(AA46,daytable,2)</f>
        <v>20</v>
      </c>
      <c r="AC46" s="317" t="n">
        <f aca="false">VLOOKUP(AA46,daytable,3)</f>
        <v>4</v>
      </c>
      <c r="AD46" s="317" t="n">
        <f aca="false">VLOOKUP(AA46,daytable,4)</f>
        <v>4</v>
      </c>
      <c r="AE46" s="318" t="n">
        <f aca="false">SUM(AB46:AD46)</f>
        <v>28</v>
      </c>
      <c r="AF46" s="319" t="n">
        <f aca="false">IF(peak_base=1,VLOOKUP(AA46,PriceTable,3),(VLOOKUP(AA46,PriceTable,3)*16*AB46+VLOOKUP(AA46,PriceTable,7)*8*AB46+VLOOKUP(AA46,PriceTable,12)*AC46*24+VLOOKUP(AA46,PriceTable,16)*AD46*24)/SUM(AB46:AD46)/24)+IF(BasisNumber=1,0,VLOOKUP(AA46,'Power Curves'!$BO$9:$BP$316,2))</f>
        <v>42.2521438598633</v>
      </c>
      <c r="AG46" s="320" t="n">
        <f aca="false">IF(peak_base=1,VLOOKUP(AA46,VolTable,15),SQRT((VLOOKUP(AA46,VolTable,15)^2*AB46*16+VLOOKUP(AA46,VolTable,19)^2*((AC46+AD46)*24+8*AB46))/(AB46+AC46+AD46)/24))</f>
        <v>0.08</v>
      </c>
      <c r="AH46" s="321" t="n">
        <f aca="false">VLOOKUP(AA46,'Power Curves'!$A$4:$B$261,2)</f>
        <v>0.066103108428769</v>
      </c>
      <c r="AI46" s="322" t="n">
        <f aca="false">IF(peak_base_m=1,VLOOKUP(AA46,PriceTable,3),(VLOOKUP(AA46,PriceTable,3)*16*AB46+VLOOKUP(AA46,PriceTable,7)*8*AB46+VLOOKUP(AA46,PriceTable,12)*AC46*24+VLOOKUP(AA46,PriceTable,16)*AD46*24)/SUM(AB46:AD46)/24)+IF(BasisNumber_m=1,0,VLOOKUP(AA46,'Power Curves'!$BO$9:$BP$316,2))</f>
        <v>42.2521438598633</v>
      </c>
      <c r="AJ46" s="323" t="n">
        <f aca="false">IF(peak_base_m=1,VLOOKUP(AA46,VolTable,15),SQRT((VLOOKUP(AA46,VolTable,15)^2*AB46*16+VLOOKUP(AA46,VolTable,19)^2*((AC46+AD46)*24+8*AB46))/(AB46+AC46+AD46)/24))</f>
        <v>0.08</v>
      </c>
    </row>
    <row r="47" customFormat="false" ht="11.25" hidden="false" customHeight="false" outlineLevel="0" collapsed="false">
      <c r="U47" s="329" t="n">
        <v>37834</v>
      </c>
      <c r="V47" s="314" t="n">
        <v>21</v>
      </c>
      <c r="W47" s="314" t="n">
        <v>5</v>
      </c>
      <c r="X47" s="314" t="n">
        <v>5</v>
      </c>
      <c r="Y47" s="315" t="n">
        <v>0</v>
      </c>
      <c r="AA47" s="330" t="n">
        <f aca="false">EOMONTH(AA46,0)+1</f>
        <v>47178</v>
      </c>
      <c r="AB47" s="317" t="n">
        <f aca="false">VLOOKUP(AA47,daytable,2)</f>
        <v>21</v>
      </c>
      <c r="AC47" s="317" t="n">
        <f aca="false">VLOOKUP(AA47,daytable,3)</f>
        <v>5</v>
      </c>
      <c r="AD47" s="317" t="n">
        <f aca="false">VLOOKUP(AA47,daytable,4)</f>
        <v>5</v>
      </c>
      <c r="AE47" s="318" t="n">
        <f aca="false">SUM(AB47:AD47)</f>
        <v>31</v>
      </c>
      <c r="AF47" s="319" t="n">
        <f aca="false">IF(peak_base=1,VLOOKUP(AA47,PriceTable,3),(VLOOKUP(AA47,PriceTable,3)*16*AB47+VLOOKUP(AA47,PriceTable,7)*8*AB47+VLOOKUP(AA47,PriceTable,12)*AC47*24+VLOOKUP(AA47,PriceTable,16)*AD47*24)/SUM(AB47:AD47)/24)+IF(BasisNumber=1,0,VLOOKUP(AA47,'Power Curves'!$BO$9:$BP$316,2))</f>
        <v>42.2521438598633</v>
      </c>
      <c r="AG47" s="320" t="n">
        <f aca="false">IF(peak_base=1,VLOOKUP(AA47,VolTable,15),SQRT((VLOOKUP(AA47,VolTable,15)^2*AB47*16+VLOOKUP(AA47,VolTable,19)^2*((AC47+AD47)*24+8*AB47))/(AB47+AC47+AD47)/24))</f>
        <v>0.08</v>
      </c>
      <c r="AH47" s="321" t="n">
        <f aca="false">VLOOKUP(AA47,'Power Curves'!$A$4:$B$261,2)</f>
        <v>0.066103108428769</v>
      </c>
      <c r="AI47" s="322" t="n">
        <f aca="false">IF(peak_base_m=1,VLOOKUP(AA47,PriceTable,3),(VLOOKUP(AA47,PriceTable,3)*16*AB47+VLOOKUP(AA47,PriceTable,7)*8*AB47+VLOOKUP(AA47,PriceTable,12)*AC47*24+VLOOKUP(AA47,PriceTable,16)*AD47*24)/SUM(AB47:AD47)/24)+IF(BasisNumber_m=1,0,VLOOKUP(AA47,'Power Curves'!$BO$9:$BP$316,2))</f>
        <v>42.2521438598633</v>
      </c>
      <c r="AJ47" s="323" t="n">
        <f aca="false">IF(peak_base_m=1,VLOOKUP(AA47,VolTable,15),SQRT((VLOOKUP(AA47,VolTable,15)^2*AB47*16+VLOOKUP(AA47,VolTable,19)^2*((AC47+AD47)*24+8*AB47))/(AB47+AC47+AD47)/24))</f>
        <v>0.08</v>
      </c>
    </row>
    <row r="48" customFormat="false" ht="11.25" hidden="false" customHeight="false" outlineLevel="0" collapsed="false">
      <c r="U48" s="329" t="n">
        <v>37865</v>
      </c>
      <c r="V48" s="314" t="n">
        <v>21</v>
      </c>
      <c r="W48" s="314" t="n">
        <v>4</v>
      </c>
      <c r="X48" s="314" t="n">
        <v>5</v>
      </c>
      <c r="Y48" s="315" t="n">
        <v>1</v>
      </c>
      <c r="AA48" s="330" t="n">
        <f aca="false">EOMONTH(AA47,0)+1</f>
        <v>47209</v>
      </c>
      <c r="AB48" s="317" t="n">
        <f aca="false">VLOOKUP(AA48,daytable,2)</f>
        <v>22</v>
      </c>
      <c r="AC48" s="317" t="n">
        <f aca="false">VLOOKUP(AA48,daytable,3)</f>
        <v>4</v>
      </c>
      <c r="AD48" s="317" t="n">
        <f aca="false">VLOOKUP(AA48,daytable,4)</f>
        <v>4</v>
      </c>
      <c r="AE48" s="318" t="n">
        <f aca="false">SUM(AB48:AD48)</f>
        <v>30</v>
      </c>
      <c r="AF48" s="319" t="n">
        <f aca="false">IF(peak_base=1,VLOOKUP(AA48,PriceTable,3),(VLOOKUP(AA48,PriceTable,3)*16*AB48+VLOOKUP(AA48,PriceTable,7)*8*AB48+VLOOKUP(AA48,PriceTable,12)*AC48*24+VLOOKUP(AA48,PriceTable,16)*AD48*24)/SUM(AB48:AD48)/24)+IF(BasisNumber=1,0,VLOOKUP(AA48,'Power Curves'!$BO$9:$BP$316,2))</f>
        <v>42.2521438598633</v>
      </c>
      <c r="AG48" s="320" t="n">
        <f aca="false">IF(peak_base=1,VLOOKUP(AA48,VolTable,15),SQRT((VLOOKUP(AA48,VolTable,15)^2*AB48*16+VLOOKUP(AA48,VolTable,19)^2*((AC48+AD48)*24+8*AB48))/(AB48+AC48+AD48)/24))</f>
        <v>0.08</v>
      </c>
      <c r="AH48" s="321" t="n">
        <f aca="false">VLOOKUP(AA48,'Power Curves'!$A$4:$B$261,2)</f>
        <v>0.066103108428769</v>
      </c>
      <c r="AI48" s="322" t="n">
        <f aca="false">IF(peak_base_m=1,VLOOKUP(AA48,PriceTable,3),(VLOOKUP(AA48,PriceTable,3)*16*AB48+VLOOKUP(AA48,PriceTable,7)*8*AB48+VLOOKUP(AA48,PriceTable,12)*AC48*24+VLOOKUP(AA48,PriceTable,16)*AD48*24)/SUM(AB48:AD48)/24)+IF(BasisNumber_m=1,0,VLOOKUP(AA48,'Power Curves'!$BO$9:$BP$316,2))</f>
        <v>42.2521438598633</v>
      </c>
      <c r="AJ48" s="323" t="n">
        <f aca="false">IF(peak_base_m=1,VLOOKUP(AA48,VolTable,15),SQRT((VLOOKUP(AA48,VolTable,15)^2*AB48*16+VLOOKUP(AA48,VolTable,19)^2*((AC48+AD48)*24+8*AB48))/(AB48+AC48+AD48)/24))</f>
        <v>0.08</v>
      </c>
    </row>
    <row r="49" customFormat="false" ht="11.25" hidden="false" customHeight="false" outlineLevel="0" collapsed="false">
      <c r="U49" s="329" t="n">
        <v>37895</v>
      </c>
      <c r="V49" s="314" t="n">
        <v>23</v>
      </c>
      <c r="W49" s="314" t="n">
        <v>4</v>
      </c>
      <c r="X49" s="314" t="n">
        <v>4</v>
      </c>
      <c r="Y49" s="315" t="n">
        <v>0</v>
      </c>
      <c r="AA49" s="330" t="n">
        <f aca="false">EOMONTH(AA48,0)+1</f>
        <v>47239</v>
      </c>
      <c r="AB49" s="317" t="n">
        <f aca="false">VLOOKUP(AA49,daytable,2)</f>
        <v>22</v>
      </c>
      <c r="AC49" s="317" t="n">
        <f aca="false">VLOOKUP(AA49,daytable,3)</f>
        <v>4</v>
      </c>
      <c r="AD49" s="317" t="n">
        <f aca="false">VLOOKUP(AA49,daytable,4)</f>
        <v>5</v>
      </c>
      <c r="AE49" s="318" t="n">
        <f aca="false">SUM(AB49:AD49)</f>
        <v>31</v>
      </c>
      <c r="AF49" s="319" t="n">
        <f aca="false">IF(peak_base=1,VLOOKUP(AA49,PriceTable,3),(VLOOKUP(AA49,PriceTable,3)*16*AB49+VLOOKUP(AA49,PriceTable,7)*8*AB49+VLOOKUP(AA49,PriceTable,12)*AC49*24+VLOOKUP(AA49,PriceTable,16)*AD49*24)/SUM(AB49:AD49)/24)+IF(BasisNumber=1,0,VLOOKUP(AA49,'Power Curves'!$BO$9:$BP$316,2))</f>
        <v>42.2521438598633</v>
      </c>
      <c r="AG49" s="320" t="n">
        <f aca="false">IF(peak_base=1,VLOOKUP(AA49,VolTable,15),SQRT((VLOOKUP(AA49,VolTable,15)^2*AB49*16+VLOOKUP(AA49,VolTable,19)^2*((AC49+AD49)*24+8*AB49))/(AB49+AC49+AD49)/24))</f>
        <v>0.08</v>
      </c>
      <c r="AH49" s="321" t="n">
        <f aca="false">VLOOKUP(AA49,'Power Curves'!$A$4:$B$261,2)</f>
        <v>0.066103108428769</v>
      </c>
      <c r="AI49" s="322" t="n">
        <f aca="false">IF(peak_base_m=1,VLOOKUP(AA49,PriceTable,3),(VLOOKUP(AA49,PriceTable,3)*16*AB49+VLOOKUP(AA49,PriceTable,7)*8*AB49+VLOOKUP(AA49,PriceTable,12)*AC49*24+VLOOKUP(AA49,PriceTable,16)*AD49*24)/SUM(AB49:AD49)/24)+IF(BasisNumber_m=1,0,VLOOKUP(AA49,'Power Curves'!$BO$9:$BP$316,2))</f>
        <v>42.2521438598633</v>
      </c>
      <c r="AJ49" s="323" t="n">
        <f aca="false">IF(peak_base_m=1,VLOOKUP(AA49,VolTable,15),SQRT((VLOOKUP(AA49,VolTable,15)^2*AB49*16+VLOOKUP(AA49,VolTable,19)^2*((AC49+AD49)*24+8*AB49))/(AB49+AC49+AD49)/24))</f>
        <v>0.08</v>
      </c>
    </row>
    <row r="50" customFormat="false" ht="11.25" hidden="false" customHeight="false" outlineLevel="0" collapsed="false">
      <c r="U50" s="329" t="n">
        <v>37926</v>
      </c>
      <c r="V50" s="314" t="n">
        <v>19</v>
      </c>
      <c r="W50" s="314" t="n">
        <v>5</v>
      </c>
      <c r="X50" s="314" t="n">
        <v>6</v>
      </c>
      <c r="Y50" s="315" t="n">
        <v>1</v>
      </c>
      <c r="AA50" s="330" t="n">
        <f aca="false">EOMONTH(AA49,0)+1</f>
        <v>47270</v>
      </c>
      <c r="AB50" s="317" t="n">
        <f aca="false">VLOOKUP(AA50,daytable,2)</f>
        <v>20</v>
      </c>
      <c r="AC50" s="317" t="n">
        <f aca="false">VLOOKUP(AA50,daytable,3)</f>
        <v>5</v>
      </c>
      <c r="AD50" s="317" t="n">
        <f aca="false">VLOOKUP(AA50,daytable,4)</f>
        <v>5</v>
      </c>
      <c r="AE50" s="318" t="n">
        <f aca="false">SUM(AB50:AD50)</f>
        <v>30</v>
      </c>
      <c r="AF50" s="319" t="n">
        <f aca="false">IF(peak_base=1,VLOOKUP(AA50,PriceTable,3),(VLOOKUP(AA50,PriceTable,3)*16*AB50+VLOOKUP(AA50,PriceTable,7)*8*AB50+VLOOKUP(AA50,PriceTable,12)*AC50*24+VLOOKUP(AA50,PriceTable,16)*AD50*24)/SUM(AB50:AD50)/24)+IF(BasisNumber=1,0,VLOOKUP(AA50,'Power Curves'!$BO$9:$BP$316,2))</f>
        <v>42.2521438598633</v>
      </c>
      <c r="AG50" s="320" t="n">
        <f aca="false">IF(peak_base=1,VLOOKUP(AA50,VolTable,15),SQRT((VLOOKUP(AA50,VolTable,15)^2*AB50*16+VLOOKUP(AA50,VolTable,19)^2*((AC50+AD50)*24+8*AB50))/(AB50+AC50+AD50)/24))</f>
        <v>0.08</v>
      </c>
      <c r="AH50" s="321" t="n">
        <f aca="false">VLOOKUP(AA50,'Power Curves'!$A$4:$B$261,2)</f>
        <v>0.066103108428769</v>
      </c>
      <c r="AI50" s="322" t="n">
        <f aca="false">IF(peak_base_m=1,VLOOKUP(AA50,PriceTable,3),(VLOOKUP(AA50,PriceTable,3)*16*AB50+VLOOKUP(AA50,PriceTable,7)*8*AB50+VLOOKUP(AA50,PriceTable,12)*AC50*24+VLOOKUP(AA50,PriceTable,16)*AD50*24)/SUM(AB50:AD50)/24)+IF(BasisNumber_m=1,0,VLOOKUP(AA50,'Power Curves'!$BO$9:$BP$316,2))</f>
        <v>42.2521438598633</v>
      </c>
      <c r="AJ50" s="323" t="n">
        <f aca="false">IF(peak_base_m=1,VLOOKUP(AA50,VolTable,15),SQRT((VLOOKUP(AA50,VolTable,15)^2*AB50*16+VLOOKUP(AA50,VolTable,19)^2*((AC50+AD50)*24+8*AB50))/(AB50+AC50+AD50)/24))</f>
        <v>0.08</v>
      </c>
    </row>
    <row r="51" customFormat="false" ht="11.25" hidden="false" customHeight="false" outlineLevel="0" collapsed="false">
      <c r="U51" s="329" t="n">
        <v>37956</v>
      </c>
      <c r="V51" s="314" t="n">
        <v>22</v>
      </c>
      <c r="W51" s="314" t="n">
        <v>4</v>
      </c>
      <c r="X51" s="314" t="n">
        <v>5</v>
      </c>
      <c r="Y51" s="315" t="n">
        <v>1</v>
      </c>
      <c r="AA51" s="330" t="n">
        <f aca="false">EOMONTH(AA50,0)+1</f>
        <v>47300</v>
      </c>
      <c r="AB51" s="317" t="n">
        <f aca="false">VLOOKUP(AA51,daytable,2)</f>
        <v>22</v>
      </c>
      <c r="AC51" s="317" t="n">
        <f aca="false">VLOOKUP(AA51,daytable,3)</f>
        <v>4</v>
      </c>
      <c r="AD51" s="317" t="n">
        <f aca="false">VLOOKUP(AA51,daytable,4)</f>
        <v>5</v>
      </c>
      <c r="AE51" s="318" t="n">
        <f aca="false">SUM(AB51:AD51)</f>
        <v>31</v>
      </c>
      <c r="AF51" s="319" t="n">
        <f aca="false">IF(peak_base=1,VLOOKUP(AA51,PriceTable,3),(VLOOKUP(AA51,PriceTable,3)*16*AB51+VLOOKUP(AA51,PriceTable,7)*8*AB51+VLOOKUP(AA51,PriceTable,12)*AC51*24+VLOOKUP(AA51,PriceTable,16)*AD51*24)/SUM(AB51:AD51)/24)+IF(BasisNumber=1,0,VLOOKUP(AA51,'Power Curves'!$BO$9:$BP$316,2))</f>
        <v>42.2521438598633</v>
      </c>
      <c r="AG51" s="320" t="n">
        <f aca="false">IF(peak_base=1,VLOOKUP(AA51,VolTable,15),SQRT((VLOOKUP(AA51,VolTable,15)^2*AB51*16+VLOOKUP(AA51,VolTable,19)^2*((AC51+AD51)*24+8*AB51))/(AB51+AC51+AD51)/24))</f>
        <v>0.08</v>
      </c>
      <c r="AH51" s="321" t="n">
        <f aca="false">VLOOKUP(AA51,'Power Curves'!$A$4:$B$261,2)</f>
        <v>0.066103108428769</v>
      </c>
      <c r="AI51" s="322" t="n">
        <f aca="false">IF(peak_base_m=1,VLOOKUP(AA51,PriceTable,3),(VLOOKUP(AA51,PriceTable,3)*16*AB51+VLOOKUP(AA51,PriceTable,7)*8*AB51+VLOOKUP(AA51,PriceTable,12)*AC51*24+VLOOKUP(AA51,PriceTable,16)*AD51*24)/SUM(AB51:AD51)/24)+IF(BasisNumber_m=1,0,VLOOKUP(AA51,'Power Curves'!$BO$9:$BP$316,2))</f>
        <v>42.2521438598633</v>
      </c>
      <c r="AJ51" s="323" t="n">
        <f aca="false">IF(peak_base_m=1,VLOOKUP(AA51,VolTable,15),SQRT((VLOOKUP(AA51,VolTable,15)^2*AB51*16+VLOOKUP(AA51,VolTable,19)^2*((AC51+AD51)*24+8*AB51))/(AB51+AC51+AD51)/24))</f>
        <v>0.08</v>
      </c>
    </row>
    <row r="52" customFormat="false" ht="11.25" hidden="false" customHeight="false" outlineLevel="0" collapsed="false">
      <c r="U52" s="329" t="n">
        <v>37987</v>
      </c>
      <c r="V52" s="314" t="n">
        <v>21</v>
      </c>
      <c r="W52" s="314" t="n">
        <v>5</v>
      </c>
      <c r="X52" s="314" t="n">
        <v>5</v>
      </c>
      <c r="Y52" s="315" t="n">
        <v>1</v>
      </c>
      <c r="AA52" s="330" t="n">
        <f aca="false">EOMONTH(AA51,0)+1</f>
        <v>47331</v>
      </c>
      <c r="AB52" s="317" t="n">
        <f aca="false">VLOOKUP(AA52,daytable,2)</f>
        <v>22</v>
      </c>
      <c r="AC52" s="317" t="n">
        <f aca="false">VLOOKUP(AA52,daytable,3)</f>
        <v>5</v>
      </c>
      <c r="AD52" s="317" t="n">
        <f aca="false">VLOOKUP(AA52,daytable,4)</f>
        <v>4</v>
      </c>
      <c r="AE52" s="318" t="n">
        <f aca="false">SUM(AB52:AD52)</f>
        <v>31</v>
      </c>
      <c r="AF52" s="319" t="n">
        <f aca="false">IF(peak_base=1,VLOOKUP(AA52,PriceTable,3),(VLOOKUP(AA52,PriceTable,3)*16*AB52+VLOOKUP(AA52,PriceTable,7)*8*AB52+VLOOKUP(AA52,PriceTable,12)*AC52*24+VLOOKUP(AA52,PriceTable,16)*AD52*24)/SUM(AB52:AD52)/24)+IF(BasisNumber=1,0,VLOOKUP(AA52,'Power Curves'!$BO$9:$BP$316,2))</f>
        <v>42.2521438598633</v>
      </c>
      <c r="AG52" s="320" t="n">
        <f aca="false">IF(peak_base=1,VLOOKUP(AA52,VolTable,15),SQRT((VLOOKUP(AA52,VolTable,15)^2*AB52*16+VLOOKUP(AA52,VolTable,19)^2*((AC52+AD52)*24+8*AB52))/(AB52+AC52+AD52)/24))</f>
        <v>0.08</v>
      </c>
      <c r="AH52" s="321" t="n">
        <f aca="false">VLOOKUP(AA52,'Power Curves'!$A$4:$B$261,2)</f>
        <v>0.066103108428769</v>
      </c>
      <c r="AI52" s="322" t="n">
        <f aca="false">IF(peak_base_m=1,VLOOKUP(AA52,PriceTable,3),(VLOOKUP(AA52,PriceTable,3)*16*AB52+VLOOKUP(AA52,PriceTable,7)*8*AB52+VLOOKUP(AA52,PriceTable,12)*AC52*24+VLOOKUP(AA52,PriceTable,16)*AD52*24)/SUM(AB52:AD52)/24)+IF(BasisNumber_m=1,0,VLOOKUP(AA52,'Power Curves'!$BO$9:$BP$316,2))</f>
        <v>42.2521438598633</v>
      </c>
      <c r="AJ52" s="323" t="n">
        <f aca="false">IF(peak_base_m=1,VLOOKUP(AA52,VolTable,15),SQRT((VLOOKUP(AA52,VolTable,15)^2*AB52*16+VLOOKUP(AA52,VolTable,19)^2*((AC52+AD52)*24+8*AB52))/(AB52+AC52+AD52)/24))</f>
        <v>0.08</v>
      </c>
    </row>
    <row r="53" customFormat="false" ht="11.25" hidden="false" customHeight="false" outlineLevel="0" collapsed="false">
      <c r="U53" s="329" t="n">
        <v>38018</v>
      </c>
      <c r="V53" s="314" t="n">
        <v>20</v>
      </c>
      <c r="W53" s="314" t="n">
        <v>4</v>
      </c>
      <c r="X53" s="314" t="n">
        <v>5</v>
      </c>
      <c r="Y53" s="315" t="n">
        <v>0</v>
      </c>
      <c r="AA53" s="330" t="n">
        <f aca="false">EOMONTH(AA52,0)+1</f>
        <v>47362</v>
      </c>
      <c r="AB53" s="317" t="n">
        <f aca="false">VLOOKUP(AA53,daytable,2)</f>
        <v>20</v>
      </c>
      <c r="AC53" s="317" t="n">
        <f aca="false">VLOOKUP(AA53,daytable,3)</f>
        <v>4</v>
      </c>
      <c r="AD53" s="317" t="n">
        <f aca="false">VLOOKUP(AA53,daytable,4)</f>
        <v>6</v>
      </c>
      <c r="AE53" s="318" t="n">
        <f aca="false">SUM(AB53:AD53)</f>
        <v>30</v>
      </c>
      <c r="AF53" s="319" t="n">
        <f aca="false">IF(peak_base=1,VLOOKUP(AA53,PriceTable,3),(VLOOKUP(AA53,PriceTable,3)*16*AB53+VLOOKUP(AA53,PriceTable,7)*8*AB53+VLOOKUP(AA53,PriceTable,12)*AC53*24+VLOOKUP(AA53,PriceTable,16)*AD53*24)/SUM(AB53:AD53)/24)+IF(BasisNumber=1,0,VLOOKUP(AA53,'Power Curves'!$BO$9:$BP$316,2))</f>
        <v>42.2521438598633</v>
      </c>
      <c r="AG53" s="320" t="n">
        <f aca="false">IF(peak_base=1,VLOOKUP(AA53,VolTable,15),SQRT((VLOOKUP(AA53,VolTable,15)^2*AB53*16+VLOOKUP(AA53,VolTable,19)^2*((AC53+AD53)*24+8*AB53))/(AB53+AC53+AD53)/24))</f>
        <v>0.08</v>
      </c>
      <c r="AH53" s="321" t="n">
        <f aca="false">VLOOKUP(AA53,'Power Curves'!$A$4:$B$261,2)</f>
        <v>0.066103108428769</v>
      </c>
      <c r="AI53" s="322" t="n">
        <f aca="false">IF(peak_base_m=1,VLOOKUP(AA53,PriceTable,3),(VLOOKUP(AA53,PriceTable,3)*16*AB53+VLOOKUP(AA53,PriceTable,7)*8*AB53+VLOOKUP(AA53,PriceTable,12)*AC53*24+VLOOKUP(AA53,PriceTable,16)*AD53*24)/SUM(AB53:AD53)/24)+IF(BasisNumber_m=1,0,VLOOKUP(AA53,'Power Curves'!$BO$9:$BP$316,2))</f>
        <v>42.2521438598633</v>
      </c>
      <c r="AJ53" s="323" t="n">
        <f aca="false">IF(peak_base_m=1,VLOOKUP(AA53,VolTable,15),SQRT((VLOOKUP(AA53,VolTable,15)^2*AB53*16+VLOOKUP(AA53,VolTable,19)^2*((AC53+AD53)*24+8*AB53))/(AB53+AC53+AD53)/24))</f>
        <v>0.08</v>
      </c>
    </row>
    <row r="54" customFormat="false" ht="11.25" hidden="false" customHeight="false" outlineLevel="0" collapsed="false">
      <c r="U54" s="329" t="n">
        <v>38047</v>
      </c>
      <c r="V54" s="314" t="n">
        <v>23</v>
      </c>
      <c r="W54" s="314" t="n">
        <v>4</v>
      </c>
      <c r="X54" s="314" t="n">
        <v>4</v>
      </c>
      <c r="Y54" s="315" t="n">
        <v>0</v>
      </c>
      <c r="AA54" s="330" t="n">
        <f aca="false">EOMONTH(AA53,0)+1</f>
        <v>47392</v>
      </c>
      <c r="AB54" s="317" t="n">
        <f aca="false">VLOOKUP(AA54,daytable,2)</f>
        <v>23</v>
      </c>
      <c r="AC54" s="317" t="n">
        <f aca="false">VLOOKUP(AA54,daytable,3)</f>
        <v>4</v>
      </c>
      <c r="AD54" s="317" t="n">
        <f aca="false">VLOOKUP(AA54,daytable,4)</f>
        <v>4</v>
      </c>
      <c r="AE54" s="318" t="n">
        <f aca="false">SUM(AB54:AD54)</f>
        <v>31</v>
      </c>
      <c r="AF54" s="319" t="n">
        <f aca="false">IF(peak_base=1,VLOOKUP(AA54,PriceTable,3),(VLOOKUP(AA54,PriceTable,3)*16*AB54+VLOOKUP(AA54,PriceTable,7)*8*AB54+VLOOKUP(AA54,PriceTable,12)*AC54*24+VLOOKUP(AA54,PriceTable,16)*AD54*24)/SUM(AB54:AD54)/24)+IF(BasisNumber=1,0,VLOOKUP(AA54,'Power Curves'!$BO$9:$BP$316,2))</f>
        <v>42.2521438598633</v>
      </c>
      <c r="AG54" s="320" t="n">
        <f aca="false">IF(peak_base=1,VLOOKUP(AA54,VolTable,15),SQRT((VLOOKUP(AA54,VolTable,15)^2*AB54*16+VLOOKUP(AA54,VolTable,19)^2*((AC54+AD54)*24+8*AB54))/(AB54+AC54+AD54)/24))</f>
        <v>0.08</v>
      </c>
      <c r="AH54" s="321" t="n">
        <f aca="false">VLOOKUP(AA54,'Power Curves'!$A$4:$B$261,2)</f>
        <v>0.066103108428769</v>
      </c>
      <c r="AI54" s="322" t="n">
        <f aca="false">IF(peak_base_m=1,VLOOKUP(AA54,PriceTable,3),(VLOOKUP(AA54,PriceTable,3)*16*AB54+VLOOKUP(AA54,PriceTable,7)*8*AB54+VLOOKUP(AA54,PriceTable,12)*AC54*24+VLOOKUP(AA54,PriceTable,16)*AD54*24)/SUM(AB54:AD54)/24)+IF(BasisNumber_m=1,0,VLOOKUP(AA54,'Power Curves'!$BO$9:$BP$316,2))</f>
        <v>42.2521438598633</v>
      </c>
      <c r="AJ54" s="323" t="n">
        <f aca="false">IF(peak_base_m=1,VLOOKUP(AA54,VolTable,15),SQRT((VLOOKUP(AA54,VolTable,15)^2*AB54*16+VLOOKUP(AA54,VolTable,19)^2*((AC54+AD54)*24+8*AB54))/(AB54+AC54+AD54)/24))</f>
        <v>0.08</v>
      </c>
    </row>
    <row r="55" customFormat="false" ht="11.25" hidden="false" customHeight="false" outlineLevel="0" collapsed="false">
      <c r="U55" s="329" t="n">
        <v>38078</v>
      </c>
      <c r="V55" s="314" t="n">
        <v>22</v>
      </c>
      <c r="W55" s="314" t="n">
        <v>4</v>
      </c>
      <c r="X55" s="314" t="n">
        <v>4</v>
      </c>
      <c r="Y55" s="315" t="n">
        <v>0</v>
      </c>
      <c r="AA55" s="330" t="n">
        <f aca="false">EOMONTH(AA54,0)+1</f>
        <v>47423</v>
      </c>
      <c r="AB55" s="317" t="n">
        <f aca="false">VLOOKUP(AA55,daytable,2)</f>
        <v>20</v>
      </c>
      <c r="AC55" s="317" t="n">
        <f aca="false">VLOOKUP(AA55,daytable,3)</f>
        <v>5</v>
      </c>
      <c r="AD55" s="317" t="n">
        <f aca="false">VLOOKUP(AA55,daytable,4)</f>
        <v>5</v>
      </c>
      <c r="AE55" s="318" t="n">
        <f aca="false">SUM(AB55:AD55)</f>
        <v>30</v>
      </c>
      <c r="AF55" s="319" t="n">
        <f aca="false">IF(peak_base=1,VLOOKUP(AA55,PriceTable,3),(VLOOKUP(AA55,PriceTable,3)*16*AB55+VLOOKUP(AA55,PriceTable,7)*8*AB55+VLOOKUP(AA55,PriceTable,12)*AC55*24+VLOOKUP(AA55,PriceTable,16)*AD55*24)/SUM(AB55:AD55)/24)+IF(BasisNumber=1,0,VLOOKUP(AA55,'Power Curves'!$BO$9:$BP$316,2))</f>
        <v>42.2521438598633</v>
      </c>
      <c r="AG55" s="320" t="n">
        <f aca="false">IF(peak_base=1,VLOOKUP(AA55,VolTable,15),SQRT((VLOOKUP(AA55,VolTable,15)^2*AB55*16+VLOOKUP(AA55,VolTable,19)^2*((AC55+AD55)*24+8*AB55))/(AB55+AC55+AD55)/24))</f>
        <v>0.08</v>
      </c>
      <c r="AH55" s="321" t="n">
        <f aca="false">VLOOKUP(AA55,'Power Curves'!$A$4:$B$261,2)</f>
        <v>0.066103108428769</v>
      </c>
      <c r="AI55" s="322" t="n">
        <f aca="false">IF(peak_base_m=1,VLOOKUP(AA55,PriceTable,3),(VLOOKUP(AA55,PriceTable,3)*16*AB55+VLOOKUP(AA55,PriceTable,7)*8*AB55+VLOOKUP(AA55,PriceTable,12)*AC55*24+VLOOKUP(AA55,PriceTable,16)*AD55*24)/SUM(AB55:AD55)/24)+IF(BasisNumber_m=1,0,VLOOKUP(AA55,'Power Curves'!$BO$9:$BP$316,2))</f>
        <v>42.2521438598633</v>
      </c>
      <c r="AJ55" s="323" t="n">
        <f aca="false">IF(peak_base_m=1,VLOOKUP(AA55,VolTable,15),SQRT((VLOOKUP(AA55,VolTable,15)^2*AB55*16+VLOOKUP(AA55,VolTable,19)^2*((AC55+AD55)*24+8*AB55))/(AB55+AC55+AD55)/24))</f>
        <v>0.08</v>
      </c>
    </row>
    <row r="56" customFormat="false" ht="11.25" hidden="false" customHeight="false" outlineLevel="0" collapsed="false">
      <c r="U56" s="329" t="n">
        <v>38108</v>
      </c>
      <c r="V56" s="314" t="n">
        <v>20</v>
      </c>
      <c r="W56" s="314" t="n">
        <v>5</v>
      </c>
      <c r="X56" s="314" t="n">
        <v>6</v>
      </c>
      <c r="Y56" s="315" t="n">
        <v>1</v>
      </c>
      <c r="AA56" s="330" t="n">
        <f aca="false">EOMONTH(AA55,0)+1</f>
        <v>47453</v>
      </c>
      <c r="AB56" s="317" t="n">
        <f aca="false">VLOOKUP(AA56,daytable,2)</f>
        <v>21</v>
      </c>
      <c r="AC56" s="317" t="n">
        <f aca="false">VLOOKUP(AA56,daytable,3)</f>
        <v>4</v>
      </c>
      <c r="AD56" s="317" t="n">
        <f aca="false">VLOOKUP(AA56,daytable,4)</f>
        <v>6</v>
      </c>
      <c r="AE56" s="318" t="n">
        <f aca="false">SUM(AB56:AD56)</f>
        <v>31</v>
      </c>
      <c r="AF56" s="319" t="n">
        <f aca="false">IF(peak_base=1,VLOOKUP(AA56,PriceTable,3),(VLOOKUP(AA56,PriceTable,3)*16*AB56+VLOOKUP(AA56,PriceTable,7)*8*AB56+VLOOKUP(AA56,PriceTable,12)*AC56*24+VLOOKUP(AA56,PriceTable,16)*AD56*24)/SUM(AB56:AD56)/24)+IF(BasisNumber=1,0,VLOOKUP(AA56,'Power Curves'!$BO$9:$BP$316,2))</f>
        <v>42.2521438598633</v>
      </c>
      <c r="AG56" s="320" t="n">
        <f aca="false">IF(peak_base=1,VLOOKUP(AA56,VolTable,15),SQRT((VLOOKUP(AA56,VolTable,15)^2*AB56*16+VLOOKUP(AA56,VolTable,19)^2*((AC56+AD56)*24+8*AB56))/(AB56+AC56+AD56)/24))</f>
        <v>0.08</v>
      </c>
      <c r="AH56" s="321" t="n">
        <f aca="false">VLOOKUP(AA56,'Power Curves'!$A$4:$B$261,2)</f>
        <v>0.066103108428769</v>
      </c>
      <c r="AI56" s="322" t="n">
        <f aca="false">IF(peak_base_m=1,VLOOKUP(AA56,PriceTable,3),(VLOOKUP(AA56,PriceTable,3)*16*AB56+VLOOKUP(AA56,PriceTable,7)*8*AB56+VLOOKUP(AA56,PriceTable,12)*AC56*24+VLOOKUP(AA56,PriceTable,16)*AD56*24)/SUM(AB56:AD56)/24)+IF(BasisNumber_m=1,0,VLOOKUP(AA56,'Power Curves'!$BO$9:$BP$316,2))</f>
        <v>42.2521438598633</v>
      </c>
      <c r="AJ56" s="323" t="n">
        <f aca="false">IF(peak_base_m=1,VLOOKUP(AA56,VolTable,15),SQRT((VLOOKUP(AA56,VolTable,15)^2*AB56*16+VLOOKUP(AA56,VolTable,19)^2*((AC56+AD56)*24+8*AB56))/(AB56+AC56+AD56)/24))</f>
        <v>0.08</v>
      </c>
    </row>
    <row r="57" customFormat="false" ht="11.25" hidden="false" customHeight="false" outlineLevel="0" collapsed="false">
      <c r="U57" s="329" t="n">
        <v>38139</v>
      </c>
      <c r="V57" s="314" t="n">
        <v>22</v>
      </c>
      <c r="W57" s="314" t="n">
        <v>4</v>
      </c>
      <c r="X57" s="314" t="n">
        <v>4</v>
      </c>
      <c r="Y57" s="315" t="n">
        <v>0</v>
      </c>
      <c r="AA57" s="330" t="n">
        <f aca="false">EOMONTH(AA56,0)+1</f>
        <v>47484</v>
      </c>
      <c r="AB57" s="317" t="n">
        <f aca="false">VLOOKUP(AA57,daytable,2)</f>
        <v>22</v>
      </c>
      <c r="AC57" s="317" t="n">
        <f aca="false">VLOOKUP(AA57,daytable,3)</f>
        <v>4</v>
      </c>
      <c r="AD57" s="317" t="n">
        <f aca="false">VLOOKUP(AA57,daytable,4)</f>
        <v>5</v>
      </c>
      <c r="AE57" s="318" t="n">
        <f aca="false">SUM(AB57:AD57)</f>
        <v>31</v>
      </c>
      <c r="AF57" s="319" t="n">
        <f aca="false">IF(peak_base=1,VLOOKUP(AA57,PriceTable,3),(VLOOKUP(AA57,PriceTable,3)*16*AB57+VLOOKUP(AA57,PriceTable,7)*8*AB57+VLOOKUP(AA57,PriceTable,12)*AC57*24+VLOOKUP(AA57,PriceTable,16)*AD57*24)/SUM(AB57:AD57)/24)+IF(BasisNumber=1,0,VLOOKUP(AA57,'Power Curves'!$BO$9:$BP$316,2))</f>
        <v>42.2521438598633</v>
      </c>
      <c r="AG57" s="320" t="n">
        <f aca="false">IF(peak_base=1,VLOOKUP(AA57,VolTable,15),SQRT((VLOOKUP(AA57,VolTable,15)^2*AB57*16+VLOOKUP(AA57,VolTable,19)^2*((AC57+AD57)*24+8*AB57))/(AB57+AC57+AD57)/24))</f>
        <v>0.08</v>
      </c>
      <c r="AH57" s="321" t="n">
        <f aca="false">VLOOKUP(AA57,'Power Curves'!$A$4:$B$261,2)</f>
        <v>0.066103108428769</v>
      </c>
      <c r="AI57" s="322" t="n">
        <f aca="false">IF(peak_base_m=1,VLOOKUP(AA57,PriceTable,3),(VLOOKUP(AA57,PriceTable,3)*16*AB57+VLOOKUP(AA57,PriceTable,7)*8*AB57+VLOOKUP(AA57,PriceTable,12)*AC57*24+VLOOKUP(AA57,PriceTable,16)*AD57*24)/SUM(AB57:AD57)/24)+IF(BasisNumber_m=1,0,VLOOKUP(AA57,'Power Curves'!$BO$9:$BP$316,2))</f>
        <v>42.2521438598633</v>
      </c>
      <c r="AJ57" s="323" t="n">
        <f aca="false">IF(peak_base_m=1,VLOOKUP(AA57,VolTable,15),SQRT((VLOOKUP(AA57,VolTable,15)^2*AB57*16+VLOOKUP(AA57,VolTable,19)^2*((AC57+AD57)*24+8*AB57))/(AB57+AC57+AD57)/24))</f>
        <v>0.08</v>
      </c>
    </row>
    <row r="58" customFormat="false" ht="11.25" hidden="false" customHeight="false" outlineLevel="0" collapsed="false">
      <c r="U58" s="329" t="n">
        <v>38169</v>
      </c>
      <c r="V58" s="314" t="n">
        <v>21</v>
      </c>
      <c r="W58" s="314" t="n">
        <v>5</v>
      </c>
      <c r="X58" s="314" t="n">
        <v>5</v>
      </c>
      <c r="Y58" s="315" t="n">
        <v>1</v>
      </c>
      <c r="AA58" s="330" t="n">
        <f aca="false">EOMONTH(AA57,0)+1</f>
        <v>47515</v>
      </c>
      <c r="AB58" s="317" t="n">
        <f aca="false">VLOOKUP(AA58,daytable,2)</f>
        <v>20</v>
      </c>
      <c r="AC58" s="317" t="n">
        <f aca="false">VLOOKUP(AA58,daytable,3)</f>
        <v>4</v>
      </c>
      <c r="AD58" s="317" t="n">
        <f aca="false">VLOOKUP(AA58,daytable,4)</f>
        <v>4</v>
      </c>
      <c r="AE58" s="318" t="n">
        <f aca="false">SUM(AB58:AD58)</f>
        <v>28</v>
      </c>
      <c r="AF58" s="319" t="n">
        <f aca="false">IF(peak_base=1,VLOOKUP(AA58,PriceTable,3),(VLOOKUP(AA58,PriceTable,3)*16*AB58+VLOOKUP(AA58,PriceTable,7)*8*AB58+VLOOKUP(AA58,PriceTable,12)*AC58*24+VLOOKUP(AA58,PriceTable,16)*AD58*24)/SUM(AB58:AD58)/24)+IF(BasisNumber=1,0,VLOOKUP(AA58,'Power Curves'!$BO$9:$BP$316,2))</f>
        <v>42.2521438598633</v>
      </c>
      <c r="AG58" s="320" t="n">
        <f aca="false">IF(peak_base=1,VLOOKUP(AA58,VolTable,15),SQRT((VLOOKUP(AA58,VolTable,15)^2*AB58*16+VLOOKUP(AA58,VolTable,19)^2*((AC58+AD58)*24+8*AB58))/(AB58+AC58+AD58)/24))</f>
        <v>0.08</v>
      </c>
      <c r="AH58" s="321" t="n">
        <f aca="false">VLOOKUP(AA58,'Power Curves'!$A$4:$B$261,2)</f>
        <v>0.066103108428769</v>
      </c>
      <c r="AI58" s="322" t="n">
        <f aca="false">IF(peak_base_m=1,VLOOKUP(AA58,PriceTable,3),(VLOOKUP(AA58,PriceTable,3)*16*AB58+VLOOKUP(AA58,PriceTable,7)*8*AB58+VLOOKUP(AA58,PriceTable,12)*AC58*24+VLOOKUP(AA58,PriceTable,16)*AD58*24)/SUM(AB58:AD58)/24)+IF(BasisNumber_m=1,0,VLOOKUP(AA58,'Power Curves'!$BO$9:$BP$316,2))</f>
        <v>42.2521438598633</v>
      </c>
      <c r="AJ58" s="323" t="n">
        <f aca="false">IF(peak_base_m=1,VLOOKUP(AA58,VolTable,15),SQRT((VLOOKUP(AA58,VolTable,15)^2*AB58*16+VLOOKUP(AA58,VolTable,19)^2*((AC58+AD58)*24+8*AB58))/(AB58+AC58+AD58)/24))</f>
        <v>0.08</v>
      </c>
    </row>
    <row r="59" customFormat="false" ht="11.25" hidden="false" customHeight="false" outlineLevel="0" collapsed="false">
      <c r="U59" s="329" t="n">
        <v>38200</v>
      </c>
      <c r="V59" s="314" t="n">
        <v>22</v>
      </c>
      <c r="W59" s="314" t="n">
        <v>4</v>
      </c>
      <c r="X59" s="314" t="n">
        <v>5</v>
      </c>
      <c r="Y59" s="315" t="n">
        <v>0</v>
      </c>
      <c r="AA59" s="330" t="n">
        <f aca="false">EOMONTH(AA58,0)+1</f>
        <v>47543</v>
      </c>
      <c r="AB59" s="317" t="n">
        <f aca="false">VLOOKUP(AA59,daytable,2)</f>
        <v>21</v>
      </c>
      <c r="AC59" s="317" t="n">
        <f aca="false">VLOOKUP(AA59,daytable,3)</f>
        <v>5</v>
      </c>
      <c r="AD59" s="317" t="n">
        <f aca="false">VLOOKUP(AA59,daytable,4)</f>
        <v>5</v>
      </c>
      <c r="AE59" s="318" t="n">
        <f aca="false">SUM(AB59:AD59)</f>
        <v>31</v>
      </c>
      <c r="AF59" s="319" t="n">
        <f aca="false">IF(peak_base=1,VLOOKUP(AA59,PriceTable,3),(VLOOKUP(AA59,PriceTable,3)*16*AB59+VLOOKUP(AA59,PriceTable,7)*8*AB59+VLOOKUP(AA59,PriceTable,12)*AC59*24+VLOOKUP(AA59,PriceTable,16)*AD59*24)/SUM(AB59:AD59)/24)+IF(BasisNumber=1,0,VLOOKUP(AA59,'Power Curves'!$BO$9:$BP$316,2))</f>
        <v>42.2521438598633</v>
      </c>
      <c r="AG59" s="320" t="n">
        <f aca="false">IF(peak_base=1,VLOOKUP(AA59,VolTable,15),SQRT((VLOOKUP(AA59,VolTable,15)^2*AB59*16+VLOOKUP(AA59,VolTable,19)^2*((AC59+AD59)*24+8*AB59))/(AB59+AC59+AD59)/24))</f>
        <v>0.08</v>
      </c>
      <c r="AH59" s="321" t="n">
        <f aca="false">VLOOKUP(AA59,'Power Curves'!$A$4:$B$261,2)</f>
        <v>0.066103108428769</v>
      </c>
      <c r="AI59" s="322" t="n">
        <f aca="false">IF(peak_base_m=1,VLOOKUP(AA59,PriceTable,3),(VLOOKUP(AA59,PriceTable,3)*16*AB59+VLOOKUP(AA59,PriceTable,7)*8*AB59+VLOOKUP(AA59,PriceTable,12)*AC59*24+VLOOKUP(AA59,PriceTable,16)*AD59*24)/SUM(AB59:AD59)/24)+IF(BasisNumber_m=1,0,VLOOKUP(AA59,'Power Curves'!$BO$9:$BP$316,2))</f>
        <v>42.2521438598633</v>
      </c>
      <c r="AJ59" s="323" t="n">
        <f aca="false">IF(peak_base_m=1,VLOOKUP(AA59,VolTable,15),SQRT((VLOOKUP(AA59,VolTable,15)^2*AB59*16+VLOOKUP(AA59,VolTable,19)^2*((AC59+AD59)*24+8*AB59))/(AB59+AC59+AD59)/24))</f>
        <v>0.08</v>
      </c>
    </row>
    <row r="60" customFormat="false" ht="11.25" hidden="false" customHeight="false" outlineLevel="0" collapsed="false">
      <c r="U60" s="329" t="n">
        <v>38231</v>
      </c>
      <c r="V60" s="314" t="n">
        <v>21</v>
      </c>
      <c r="W60" s="314" t="n">
        <v>4</v>
      </c>
      <c r="X60" s="314" t="n">
        <v>5</v>
      </c>
      <c r="Y60" s="315" t="n">
        <v>1</v>
      </c>
      <c r="AA60" s="330" t="n">
        <f aca="false">EOMONTH(AA59,0)+1</f>
        <v>47574</v>
      </c>
      <c r="AB60" s="317" t="n">
        <f aca="false">VLOOKUP(AA60,daytable,2)</f>
        <v>22</v>
      </c>
      <c r="AC60" s="317" t="n">
        <f aca="false">VLOOKUP(AA60,daytable,3)</f>
        <v>4</v>
      </c>
      <c r="AD60" s="317" t="n">
        <f aca="false">VLOOKUP(AA60,daytable,4)</f>
        <v>4</v>
      </c>
      <c r="AE60" s="318" t="n">
        <f aca="false">SUM(AB60:AD60)</f>
        <v>30</v>
      </c>
      <c r="AF60" s="319" t="n">
        <f aca="false">IF(peak_base=1,VLOOKUP(AA60,PriceTable,3),(VLOOKUP(AA60,PriceTable,3)*16*AB60+VLOOKUP(AA60,PriceTable,7)*8*AB60+VLOOKUP(AA60,PriceTable,12)*AC60*24+VLOOKUP(AA60,PriceTable,16)*AD60*24)/SUM(AB60:AD60)/24)+IF(BasisNumber=1,0,VLOOKUP(AA60,'Power Curves'!$BO$9:$BP$316,2))</f>
        <v>42.2521438598633</v>
      </c>
      <c r="AG60" s="320" t="n">
        <f aca="false">IF(peak_base=1,VLOOKUP(AA60,VolTable,15),SQRT((VLOOKUP(AA60,VolTable,15)^2*AB60*16+VLOOKUP(AA60,VolTable,19)^2*((AC60+AD60)*24+8*AB60))/(AB60+AC60+AD60)/24))</f>
        <v>0.08</v>
      </c>
      <c r="AH60" s="321" t="n">
        <f aca="false">VLOOKUP(AA60,'Power Curves'!$A$4:$B$261,2)</f>
        <v>0.066103108428769</v>
      </c>
      <c r="AI60" s="322" t="n">
        <f aca="false">IF(peak_base_m=1,VLOOKUP(AA60,PriceTable,3),(VLOOKUP(AA60,PriceTable,3)*16*AB60+VLOOKUP(AA60,PriceTable,7)*8*AB60+VLOOKUP(AA60,PriceTable,12)*AC60*24+VLOOKUP(AA60,PriceTable,16)*AD60*24)/SUM(AB60:AD60)/24)+IF(BasisNumber_m=1,0,VLOOKUP(AA60,'Power Curves'!$BO$9:$BP$316,2))</f>
        <v>42.2521438598633</v>
      </c>
      <c r="AJ60" s="323" t="n">
        <f aca="false">IF(peak_base_m=1,VLOOKUP(AA60,VolTable,15),SQRT((VLOOKUP(AA60,VolTable,15)^2*AB60*16+VLOOKUP(AA60,VolTable,19)^2*((AC60+AD60)*24+8*AB60))/(AB60+AC60+AD60)/24))</f>
        <v>0.08</v>
      </c>
    </row>
    <row r="61" customFormat="false" ht="11.25" hidden="false" customHeight="false" outlineLevel="0" collapsed="false">
      <c r="U61" s="329" t="n">
        <v>38261</v>
      </c>
      <c r="V61" s="314" t="n">
        <v>21</v>
      </c>
      <c r="W61" s="314" t="n">
        <v>5</v>
      </c>
      <c r="X61" s="314" t="n">
        <v>5</v>
      </c>
      <c r="Y61" s="315" t="n">
        <v>0</v>
      </c>
      <c r="AA61" s="330" t="n">
        <f aca="false">EOMONTH(AA60,0)+1</f>
        <v>47604</v>
      </c>
      <c r="AB61" s="317" t="n">
        <f aca="false">VLOOKUP(AA61,daytable,2)</f>
        <v>22</v>
      </c>
      <c r="AC61" s="317" t="n">
        <f aca="false">VLOOKUP(AA61,daytable,3)</f>
        <v>4</v>
      </c>
      <c r="AD61" s="317" t="n">
        <f aca="false">VLOOKUP(AA61,daytable,4)</f>
        <v>5</v>
      </c>
      <c r="AE61" s="318" t="n">
        <f aca="false">SUM(AB61:AD61)</f>
        <v>31</v>
      </c>
      <c r="AF61" s="319" t="n">
        <f aca="false">IF(peak_base=1,VLOOKUP(AA61,PriceTable,3),(VLOOKUP(AA61,PriceTable,3)*16*AB61+VLOOKUP(AA61,PriceTable,7)*8*AB61+VLOOKUP(AA61,PriceTable,12)*AC61*24+VLOOKUP(AA61,PriceTable,16)*AD61*24)/SUM(AB61:AD61)/24)+IF(BasisNumber=1,0,VLOOKUP(AA61,'Power Curves'!$BO$9:$BP$316,2))</f>
        <v>42.2521438598633</v>
      </c>
      <c r="AG61" s="320" t="n">
        <f aca="false">IF(peak_base=1,VLOOKUP(AA61,VolTable,15),SQRT((VLOOKUP(AA61,VolTable,15)^2*AB61*16+VLOOKUP(AA61,VolTable,19)^2*((AC61+AD61)*24+8*AB61))/(AB61+AC61+AD61)/24))</f>
        <v>0.08</v>
      </c>
      <c r="AH61" s="321" t="n">
        <f aca="false">VLOOKUP(AA61,'Power Curves'!$A$4:$B$261,2)</f>
        <v>0.066103108428769</v>
      </c>
      <c r="AI61" s="322" t="n">
        <f aca="false">IF(peak_base_m=1,VLOOKUP(AA61,PriceTable,3),(VLOOKUP(AA61,PriceTable,3)*16*AB61+VLOOKUP(AA61,PriceTable,7)*8*AB61+VLOOKUP(AA61,PriceTable,12)*AC61*24+VLOOKUP(AA61,PriceTable,16)*AD61*24)/SUM(AB61:AD61)/24)+IF(BasisNumber_m=1,0,VLOOKUP(AA61,'Power Curves'!$BO$9:$BP$316,2))</f>
        <v>42.2521438598633</v>
      </c>
      <c r="AJ61" s="323" t="n">
        <f aca="false">IF(peak_base_m=1,VLOOKUP(AA61,VolTable,15),SQRT((VLOOKUP(AA61,VolTable,15)^2*AB61*16+VLOOKUP(AA61,VolTable,19)^2*((AC61+AD61)*24+8*AB61))/(AB61+AC61+AD61)/24))</f>
        <v>0.08</v>
      </c>
    </row>
    <row r="62" customFormat="false" ht="11.25" hidden="false" customHeight="false" outlineLevel="0" collapsed="false">
      <c r="U62" s="329" t="n">
        <v>38292</v>
      </c>
      <c r="V62" s="314" t="n">
        <v>21</v>
      </c>
      <c r="W62" s="314" t="n">
        <v>4</v>
      </c>
      <c r="X62" s="314" t="n">
        <v>5</v>
      </c>
      <c r="Y62" s="315" t="n">
        <v>1</v>
      </c>
      <c r="AA62" s="330" t="n">
        <f aca="false">EOMONTH(AA61,0)+1</f>
        <v>47635</v>
      </c>
      <c r="AB62" s="317" t="n">
        <f aca="false">VLOOKUP(AA62,daytable,2)</f>
        <v>20</v>
      </c>
      <c r="AC62" s="317" t="n">
        <f aca="false">VLOOKUP(AA62,daytable,3)</f>
        <v>5</v>
      </c>
      <c r="AD62" s="317" t="n">
        <f aca="false">VLOOKUP(AA62,daytable,4)</f>
        <v>5</v>
      </c>
      <c r="AE62" s="318" t="n">
        <f aca="false">SUM(AB62:AD62)</f>
        <v>30</v>
      </c>
      <c r="AF62" s="319" t="n">
        <f aca="false">IF(peak_base=1,VLOOKUP(AA62,PriceTable,3),(VLOOKUP(AA62,PriceTable,3)*16*AB62+VLOOKUP(AA62,PriceTable,7)*8*AB62+VLOOKUP(AA62,PriceTable,12)*AC62*24+VLOOKUP(AA62,PriceTable,16)*AD62*24)/SUM(AB62:AD62)/24)+IF(BasisNumber=1,0,VLOOKUP(AA62,'Power Curves'!$BO$9:$BP$316,2))</f>
        <v>42.2521438598633</v>
      </c>
      <c r="AG62" s="320" t="n">
        <f aca="false">IF(peak_base=1,VLOOKUP(AA62,VolTable,15),SQRT((VLOOKUP(AA62,VolTable,15)^2*AB62*16+VLOOKUP(AA62,VolTable,19)^2*((AC62+AD62)*24+8*AB62))/(AB62+AC62+AD62)/24))</f>
        <v>0.08</v>
      </c>
      <c r="AH62" s="321" t="n">
        <f aca="false">VLOOKUP(AA62,'Power Curves'!$A$4:$B$261,2)</f>
        <v>0.066103108428769</v>
      </c>
      <c r="AI62" s="322" t="n">
        <f aca="false">IF(peak_base_m=1,VLOOKUP(AA62,PriceTable,3),(VLOOKUP(AA62,PriceTable,3)*16*AB62+VLOOKUP(AA62,PriceTable,7)*8*AB62+VLOOKUP(AA62,PriceTable,12)*AC62*24+VLOOKUP(AA62,PriceTable,16)*AD62*24)/SUM(AB62:AD62)/24)+IF(BasisNumber_m=1,0,VLOOKUP(AA62,'Power Curves'!$BO$9:$BP$316,2))</f>
        <v>42.2521438598633</v>
      </c>
      <c r="AJ62" s="323" t="n">
        <f aca="false">IF(peak_base_m=1,VLOOKUP(AA62,VolTable,15),SQRT((VLOOKUP(AA62,VolTable,15)^2*AB62*16+VLOOKUP(AA62,VolTable,19)^2*((AC62+AD62)*24+8*AB62))/(AB62+AC62+AD62)/24))</f>
        <v>0.08</v>
      </c>
    </row>
    <row r="63" customFormat="false" ht="11.25" hidden="false" customHeight="false" outlineLevel="0" collapsed="false">
      <c r="U63" s="329" t="n">
        <v>38322</v>
      </c>
      <c r="V63" s="314" t="n">
        <v>23</v>
      </c>
      <c r="W63" s="314" t="n">
        <v>3</v>
      </c>
      <c r="X63" s="314" t="n">
        <v>5</v>
      </c>
      <c r="Y63" s="315" t="n">
        <v>1</v>
      </c>
      <c r="AA63" s="330" t="n">
        <f aca="false">EOMONTH(AA62,0)+1</f>
        <v>47665</v>
      </c>
      <c r="AB63" s="317" t="n">
        <f aca="false">VLOOKUP(AA63,daytable,2)</f>
        <v>22</v>
      </c>
      <c r="AC63" s="317" t="n">
        <f aca="false">VLOOKUP(AA63,daytable,3)</f>
        <v>4</v>
      </c>
      <c r="AD63" s="317" t="n">
        <f aca="false">VLOOKUP(AA63,daytable,4)</f>
        <v>5</v>
      </c>
      <c r="AE63" s="318" t="n">
        <f aca="false">SUM(AB63:AD63)</f>
        <v>31</v>
      </c>
      <c r="AF63" s="319" t="n">
        <f aca="false">IF(peak_base=1,VLOOKUP(AA63,PriceTable,3),(VLOOKUP(AA63,PriceTable,3)*16*AB63+VLOOKUP(AA63,PriceTable,7)*8*AB63+VLOOKUP(AA63,PriceTable,12)*AC63*24+VLOOKUP(AA63,PriceTable,16)*AD63*24)/SUM(AB63:AD63)/24)+IF(BasisNumber=1,0,VLOOKUP(AA63,'Power Curves'!$BO$9:$BP$316,2))</f>
        <v>42.2521438598633</v>
      </c>
      <c r="AG63" s="320" t="n">
        <f aca="false">IF(peak_base=1,VLOOKUP(AA63,VolTable,15),SQRT((VLOOKUP(AA63,VolTable,15)^2*AB63*16+VLOOKUP(AA63,VolTable,19)^2*((AC63+AD63)*24+8*AB63))/(AB63+AC63+AD63)/24))</f>
        <v>0.08</v>
      </c>
      <c r="AH63" s="321" t="n">
        <f aca="false">VLOOKUP(AA63,'Power Curves'!$A$4:$B$261,2)</f>
        <v>0.066103108428769</v>
      </c>
      <c r="AI63" s="322" t="n">
        <f aca="false">IF(peak_base_m=1,VLOOKUP(AA63,PriceTable,3),(VLOOKUP(AA63,PriceTable,3)*16*AB63+VLOOKUP(AA63,PriceTable,7)*8*AB63+VLOOKUP(AA63,PriceTable,12)*AC63*24+VLOOKUP(AA63,PriceTable,16)*AD63*24)/SUM(AB63:AD63)/24)+IF(BasisNumber_m=1,0,VLOOKUP(AA63,'Power Curves'!$BO$9:$BP$316,2))</f>
        <v>42.2521438598633</v>
      </c>
      <c r="AJ63" s="323" t="n">
        <f aca="false">IF(peak_base_m=1,VLOOKUP(AA63,VolTable,15),SQRT((VLOOKUP(AA63,VolTable,15)^2*AB63*16+VLOOKUP(AA63,VolTable,19)^2*((AC63+AD63)*24+8*AB63))/(AB63+AC63+AD63)/24))</f>
        <v>0.08</v>
      </c>
    </row>
    <row r="64" customFormat="false" ht="11.25" hidden="false" customHeight="false" outlineLevel="0" collapsed="false">
      <c r="U64" s="329" t="n">
        <v>38353</v>
      </c>
      <c r="V64" s="314" t="n">
        <v>21</v>
      </c>
      <c r="W64" s="314" t="n">
        <v>4</v>
      </c>
      <c r="X64" s="314" t="n">
        <v>6</v>
      </c>
      <c r="Y64" s="315" t="n">
        <v>1</v>
      </c>
      <c r="AA64" s="330" t="n">
        <f aca="false">EOMONTH(AA63,0)+1</f>
        <v>47696</v>
      </c>
      <c r="AB64" s="317" t="n">
        <f aca="false">VLOOKUP(AA64,daytable,2)</f>
        <v>22</v>
      </c>
      <c r="AC64" s="317" t="n">
        <f aca="false">VLOOKUP(AA64,daytable,3)</f>
        <v>5</v>
      </c>
      <c r="AD64" s="317" t="n">
        <f aca="false">VLOOKUP(AA64,daytable,4)</f>
        <v>4</v>
      </c>
      <c r="AE64" s="318" t="n">
        <f aca="false">SUM(AB64:AD64)</f>
        <v>31</v>
      </c>
      <c r="AF64" s="319" t="n">
        <f aca="false">IF(peak_base=1,VLOOKUP(AA64,PriceTable,3),(VLOOKUP(AA64,PriceTable,3)*16*AB64+VLOOKUP(AA64,PriceTable,7)*8*AB64+VLOOKUP(AA64,PriceTable,12)*AC64*24+VLOOKUP(AA64,PriceTable,16)*AD64*24)/SUM(AB64:AD64)/24)+IF(BasisNumber=1,0,VLOOKUP(AA64,'Power Curves'!$BO$9:$BP$316,2))</f>
        <v>42.2521438598633</v>
      </c>
      <c r="AG64" s="320" t="n">
        <f aca="false">IF(peak_base=1,VLOOKUP(AA64,VolTable,15),SQRT((VLOOKUP(AA64,VolTable,15)^2*AB64*16+VLOOKUP(AA64,VolTable,19)^2*((AC64+AD64)*24+8*AB64))/(AB64+AC64+AD64)/24))</f>
        <v>0.08</v>
      </c>
      <c r="AH64" s="321" t="n">
        <f aca="false">VLOOKUP(AA64,'Power Curves'!$A$4:$B$261,2)</f>
        <v>0.066103108428769</v>
      </c>
      <c r="AI64" s="322" t="n">
        <f aca="false">IF(peak_base_m=1,VLOOKUP(AA64,PriceTable,3),(VLOOKUP(AA64,PriceTable,3)*16*AB64+VLOOKUP(AA64,PriceTable,7)*8*AB64+VLOOKUP(AA64,PriceTable,12)*AC64*24+VLOOKUP(AA64,PriceTable,16)*AD64*24)/SUM(AB64:AD64)/24)+IF(BasisNumber_m=1,0,VLOOKUP(AA64,'Power Curves'!$BO$9:$BP$316,2))</f>
        <v>42.2521438598633</v>
      </c>
      <c r="AJ64" s="323" t="n">
        <f aca="false">IF(peak_base_m=1,VLOOKUP(AA64,VolTable,15),SQRT((VLOOKUP(AA64,VolTable,15)^2*AB64*16+VLOOKUP(AA64,VolTable,19)^2*((AC64+AD64)*24+8*AB64))/(AB64+AC64+AD64)/24))</f>
        <v>0.08</v>
      </c>
    </row>
    <row r="65" customFormat="false" ht="11.25" hidden="false" customHeight="false" outlineLevel="0" collapsed="false">
      <c r="U65" s="329" t="n">
        <v>38384</v>
      </c>
      <c r="V65" s="314" t="n">
        <v>20</v>
      </c>
      <c r="W65" s="314" t="n">
        <v>4</v>
      </c>
      <c r="X65" s="314" t="n">
        <v>4</v>
      </c>
      <c r="Y65" s="315" t="n">
        <v>0</v>
      </c>
      <c r="AA65" s="330" t="n">
        <f aca="false">EOMONTH(AA64,0)+1</f>
        <v>47727</v>
      </c>
      <c r="AB65" s="317" t="n">
        <f aca="false">VLOOKUP(AA65,daytable,2)</f>
        <v>20</v>
      </c>
      <c r="AC65" s="317" t="n">
        <f aca="false">VLOOKUP(AA65,daytable,3)</f>
        <v>4</v>
      </c>
      <c r="AD65" s="317" t="n">
        <f aca="false">VLOOKUP(AA65,daytable,4)</f>
        <v>6</v>
      </c>
      <c r="AE65" s="318" t="n">
        <f aca="false">SUM(AB65:AD65)</f>
        <v>30</v>
      </c>
      <c r="AF65" s="319" t="n">
        <f aca="false">IF(peak_base=1,VLOOKUP(AA65,PriceTable,3),(VLOOKUP(AA65,PriceTable,3)*16*AB65+VLOOKUP(AA65,PriceTable,7)*8*AB65+VLOOKUP(AA65,PriceTable,12)*AC65*24+VLOOKUP(AA65,PriceTable,16)*AD65*24)/SUM(AB65:AD65)/24)+IF(BasisNumber=1,0,VLOOKUP(AA65,'Power Curves'!$BO$9:$BP$316,2))</f>
        <v>42.2521438598633</v>
      </c>
      <c r="AG65" s="320" t="n">
        <f aca="false">IF(peak_base=1,VLOOKUP(AA65,VolTable,15),SQRT((VLOOKUP(AA65,VolTable,15)^2*AB65*16+VLOOKUP(AA65,VolTable,19)^2*((AC65+AD65)*24+8*AB65))/(AB65+AC65+AD65)/24))</f>
        <v>0.08</v>
      </c>
      <c r="AH65" s="321" t="n">
        <f aca="false">VLOOKUP(AA65,'Power Curves'!$A$4:$B$261,2)</f>
        <v>0.066103108428769</v>
      </c>
      <c r="AI65" s="322" t="n">
        <f aca="false">IF(peak_base_m=1,VLOOKUP(AA65,PriceTable,3),(VLOOKUP(AA65,PriceTable,3)*16*AB65+VLOOKUP(AA65,PriceTable,7)*8*AB65+VLOOKUP(AA65,PriceTable,12)*AC65*24+VLOOKUP(AA65,PriceTable,16)*AD65*24)/SUM(AB65:AD65)/24)+IF(BasisNumber_m=1,0,VLOOKUP(AA65,'Power Curves'!$BO$9:$BP$316,2))</f>
        <v>42.2521438598633</v>
      </c>
      <c r="AJ65" s="323" t="n">
        <f aca="false">IF(peak_base_m=1,VLOOKUP(AA65,VolTable,15),SQRT((VLOOKUP(AA65,VolTable,15)^2*AB65*16+VLOOKUP(AA65,VolTable,19)^2*((AC65+AD65)*24+8*AB65))/(AB65+AC65+AD65)/24))</f>
        <v>0.08</v>
      </c>
    </row>
    <row r="66" customFormat="false" ht="11.25" hidden="false" customHeight="false" outlineLevel="0" collapsed="false">
      <c r="U66" s="329" t="n">
        <v>38412</v>
      </c>
      <c r="V66" s="314" t="n">
        <v>23</v>
      </c>
      <c r="W66" s="314" t="n">
        <v>4</v>
      </c>
      <c r="X66" s="314" t="n">
        <v>4</v>
      </c>
      <c r="Y66" s="315" t="n">
        <v>0</v>
      </c>
      <c r="AA66" s="330" t="n">
        <f aca="false">EOMONTH(AA65,0)+1</f>
        <v>47757</v>
      </c>
      <c r="AB66" s="317" t="n">
        <f aca="false">VLOOKUP(AA66,daytable,2)</f>
        <v>23</v>
      </c>
      <c r="AC66" s="317" t="n">
        <f aca="false">VLOOKUP(AA66,daytable,3)</f>
        <v>4</v>
      </c>
      <c r="AD66" s="317" t="n">
        <f aca="false">VLOOKUP(AA66,daytable,4)</f>
        <v>4</v>
      </c>
      <c r="AE66" s="318" t="n">
        <f aca="false">SUM(AB66:AD66)</f>
        <v>31</v>
      </c>
      <c r="AF66" s="319" t="n">
        <f aca="false">IF(peak_base=1,VLOOKUP(AA66,PriceTable,3),(VLOOKUP(AA66,PriceTable,3)*16*AB66+VLOOKUP(AA66,PriceTable,7)*8*AB66+VLOOKUP(AA66,PriceTable,12)*AC66*24+VLOOKUP(AA66,PriceTable,16)*AD66*24)/SUM(AB66:AD66)/24)+IF(BasisNumber=1,0,VLOOKUP(AA66,'Power Curves'!$BO$9:$BP$316,2))</f>
        <v>42.2521438598633</v>
      </c>
      <c r="AG66" s="320" t="n">
        <f aca="false">IF(peak_base=1,VLOOKUP(AA66,VolTable,15),SQRT((VLOOKUP(AA66,VolTable,15)^2*AB66*16+VLOOKUP(AA66,VolTable,19)^2*((AC66+AD66)*24+8*AB66))/(AB66+AC66+AD66)/24))</f>
        <v>0.08</v>
      </c>
      <c r="AH66" s="321" t="n">
        <f aca="false">VLOOKUP(AA66,'Power Curves'!$A$4:$B$261,2)</f>
        <v>0.066103108428769</v>
      </c>
      <c r="AI66" s="322" t="n">
        <f aca="false">IF(peak_base_m=1,VLOOKUP(AA66,PriceTable,3),(VLOOKUP(AA66,PriceTable,3)*16*AB66+VLOOKUP(AA66,PriceTable,7)*8*AB66+VLOOKUP(AA66,PriceTable,12)*AC66*24+VLOOKUP(AA66,PriceTable,16)*AD66*24)/SUM(AB66:AD66)/24)+IF(BasisNumber_m=1,0,VLOOKUP(AA66,'Power Curves'!$BO$9:$BP$316,2))</f>
        <v>42.2521438598633</v>
      </c>
      <c r="AJ66" s="323" t="n">
        <f aca="false">IF(peak_base_m=1,VLOOKUP(AA66,VolTable,15),SQRT((VLOOKUP(AA66,VolTable,15)^2*AB66*16+VLOOKUP(AA66,VolTable,19)^2*((AC66+AD66)*24+8*AB66))/(AB66+AC66+AD66)/24))</f>
        <v>0.08</v>
      </c>
    </row>
    <row r="67" customFormat="false" ht="11.25" hidden="false" customHeight="false" outlineLevel="0" collapsed="false">
      <c r="U67" s="329" t="n">
        <v>38443</v>
      </c>
      <c r="V67" s="314" t="n">
        <v>21</v>
      </c>
      <c r="W67" s="314" t="n">
        <v>5</v>
      </c>
      <c r="X67" s="314" t="n">
        <v>4</v>
      </c>
      <c r="Y67" s="315" t="n">
        <v>0</v>
      </c>
      <c r="AA67" s="330" t="n">
        <f aca="false">EOMONTH(AA66,0)+1</f>
        <v>47788</v>
      </c>
      <c r="AB67" s="317" t="n">
        <f aca="false">VLOOKUP(AA67,daytable,2)</f>
        <v>20</v>
      </c>
      <c r="AC67" s="317" t="n">
        <f aca="false">VLOOKUP(AA67,daytable,3)</f>
        <v>5</v>
      </c>
      <c r="AD67" s="317" t="n">
        <f aca="false">VLOOKUP(AA67,daytable,4)</f>
        <v>5</v>
      </c>
      <c r="AE67" s="318" t="n">
        <f aca="false">SUM(AB67:AD67)</f>
        <v>30</v>
      </c>
      <c r="AF67" s="319" t="n">
        <f aca="false">IF(peak_base=1,VLOOKUP(AA67,PriceTable,3),(VLOOKUP(AA67,PriceTable,3)*16*AB67+VLOOKUP(AA67,PriceTable,7)*8*AB67+VLOOKUP(AA67,PriceTable,12)*AC67*24+VLOOKUP(AA67,PriceTable,16)*AD67*24)/SUM(AB67:AD67)/24)+IF(BasisNumber=1,0,VLOOKUP(AA67,'Power Curves'!$BO$9:$BP$316,2))</f>
        <v>42.2521438598633</v>
      </c>
      <c r="AG67" s="320" t="n">
        <f aca="false">IF(peak_base=1,VLOOKUP(AA67,VolTable,15),SQRT((VLOOKUP(AA67,VolTable,15)^2*AB67*16+VLOOKUP(AA67,VolTable,19)^2*((AC67+AD67)*24+8*AB67))/(AB67+AC67+AD67)/24))</f>
        <v>0.08</v>
      </c>
      <c r="AH67" s="321" t="n">
        <f aca="false">VLOOKUP(AA67,'Power Curves'!$A$4:$B$261,2)</f>
        <v>0.066103108428769</v>
      </c>
      <c r="AI67" s="322" t="n">
        <f aca="false">IF(peak_base_m=1,VLOOKUP(AA67,PriceTable,3),(VLOOKUP(AA67,PriceTable,3)*16*AB67+VLOOKUP(AA67,PriceTable,7)*8*AB67+VLOOKUP(AA67,PriceTable,12)*AC67*24+VLOOKUP(AA67,PriceTable,16)*AD67*24)/SUM(AB67:AD67)/24)+IF(BasisNumber_m=1,0,VLOOKUP(AA67,'Power Curves'!$BO$9:$BP$316,2))</f>
        <v>42.2521438598633</v>
      </c>
      <c r="AJ67" s="323" t="n">
        <f aca="false">IF(peak_base_m=1,VLOOKUP(AA67,VolTable,15),SQRT((VLOOKUP(AA67,VolTable,15)^2*AB67*16+VLOOKUP(AA67,VolTable,19)^2*((AC67+AD67)*24+8*AB67))/(AB67+AC67+AD67)/24))</f>
        <v>0.08</v>
      </c>
    </row>
    <row r="68" customFormat="false" ht="11.25" hidden="false" customHeight="false" outlineLevel="0" collapsed="false">
      <c r="U68" s="329" t="n">
        <v>38473</v>
      </c>
      <c r="V68" s="314" t="n">
        <v>21</v>
      </c>
      <c r="W68" s="314" t="n">
        <v>4</v>
      </c>
      <c r="X68" s="314" t="n">
        <v>6</v>
      </c>
      <c r="Y68" s="315" t="n">
        <v>1</v>
      </c>
      <c r="AA68" s="330" t="n">
        <f aca="false">EOMONTH(AA67,0)+1</f>
        <v>47818</v>
      </c>
      <c r="AB68" s="317" t="n">
        <f aca="false">VLOOKUP(AA68,daytable,2)</f>
        <v>21</v>
      </c>
      <c r="AC68" s="317" t="n">
        <f aca="false">VLOOKUP(AA68,daytable,3)</f>
        <v>4</v>
      </c>
      <c r="AD68" s="317" t="n">
        <f aca="false">VLOOKUP(AA68,daytable,4)</f>
        <v>6</v>
      </c>
      <c r="AE68" s="318" t="n">
        <f aca="false">SUM(AB68:AD68)</f>
        <v>31</v>
      </c>
      <c r="AF68" s="319" t="n">
        <f aca="false">IF(peak_base=1,VLOOKUP(AA68,PriceTable,3),(VLOOKUP(AA68,PriceTable,3)*16*AB68+VLOOKUP(AA68,PriceTable,7)*8*AB68+VLOOKUP(AA68,PriceTable,12)*AC68*24+VLOOKUP(AA68,PriceTable,16)*AD68*24)/SUM(AB68:AD68)/24)+IF(BasisNumber=1,0,VLOOKUP(AA68,'Power Curves'!$BO$9:$BP$316,2))</f>
        <v>42.2521438598633</v>
      </c>
      <c r="AG68" s="320" t="n">
        <f aca="false">IF(peak_base=1,VLOOKUP(AA68,VolTable,15),SQRT((VLOOKUP(AA68,VolTable,15)^2*AB68*16+VLOOKUP(AA68,VolTable,19)^2*((AC68+AD68)*24+8*AB68))/(AB68+AC68+AD68)/24))</f>
        <v>0.08</v>
      </c>
      <c r="AH68" s="321" t="n">
        <f aca="false">VLOOKUP(AA68,'Power Curves'!$A$4:$B$261,2)</f>
        <v>0.066103108428769</v>
      </c>
      <c r="AI68" s="322" t="n">
        <f aca="false">IF(peak_base_m=1,VLOOKUP(AA68,PriceTable,3),(VLOOKUP(AA68,PriceTable,3)*16*AB68+VLOOKUP(AA68,PriceTable,7)*8*AB68+VLOOKUP(AA68,PriceTable,12)*AC68*24+VLOOKUP(AA68,PriceTable,16)*AD68*24)/SUM(AB68:AD68)/24)+IF(BasisNumber_m=1,0,VLOOKUP(AA68,'Power Curves'!$BO$9:$BP$316,2))</f>
        <v>42.2521438598633</v>
      </c>
      <c r="AJ68" s="323" t="n">
        <f aca="false">IF(peak_base_m=1,VLOOKUP(AA68,VolTable,15),SQRT((VLOOKUP(AA68,VolTable,15)^2*AB68*16+VLOOKUP(AA68,VolTable,19)^2*((AC68+AD68)*24+8*AB68))/(AB68+AC68+AD68)/24))</f>
        <v>0.08</v>
      </c>
    </row>
    <row r="69" customFormat="false" ht="11.25" hidden="false" customHeight="false" outlineLevel="0" collapsed="false">
      <c r="U69" s="329" t="n">
        <v>38504</v>
      </c>
      <c r="V69" s="314" t="n">
        <v>22</v>
      </c>
      <c r="W69" s="314" t="n">
        <v>4</v>
      </c>
      <c r="X69" s="314" t="n">
        <v>4</v>
      </c>
      <c r="Y69" s="315" t="n">
        <v>0</v>
      </c>
      <c r="AA69" s="330" t="n">
        <f aca="false">EOMONTH(AA68,0)+1</f>
        <v>47849</v>
      </c>
      <c r="AB69" s="317" t="n">
        <f aca="false">VLOOKUP(AA69,daytable,2)</f>
        <v>22</v>
      </c>
      <c r="AC69" s="317" t="n">
        <f aca="false">VLOOKUP(AA69,daytable,3)</f>
        <v>4</v>
      </c>
      <c r="AD69" s="317" t="n">
        <f aca="false">VLOOKUP(AA69,daytable,4)</f>
        <v>5</v>
      </c>
      <c r="AE69" s="318" t="n">
        <f aca="false">SUM(AB69:AD69)</f>
        <v>31</v>
      </c>
      <c r="AF69" s="319" t="n">
        <f aca="false">IF(peak_base=1,VLOOKUP(AA69,PriceTable,3),(VLOOKUP(AA69,PriceTable,3)*16*AB69+VLOOKUP(AA69,PriceTable,7)*8*AB69+VLOOKUP(AA69,PriceTable,12)*AC69*24+VLOOKUP(AA69,PriceTable,16)*AD69*24)/SUM(AB69:AD69)/24)+IF(BasisNumber=1,0,VLOOKUP(AA69,'Power Curves'!$BO$9:$BP$316,2))</f>
        <v>42.2521438598633</v>
      </c>
      <c r="AG69" s="320" t="n">
        <f aca="false">IF(peak_base=1,VLOOKUP(AA69,VolTable,15),SQRT((VLOOKUP(AA69,VolTable,15)^2*AB69*16+VLOOKUP(AA69,VolTable,19)^2*((AC69+AD69)*24+8*AB69))/(AB69+AC69+AD69)/24))</f>
        <v>0.08</v>
      </c>
      <c r="AH69" s="321" t="n">
        <f aca="false">VLOOKUP(AA69,'Power Curves'!$A$4:$B$261,2)</f>
        <v>0.066103108428769</v>
      </c>
      <c r="AI69" s="322" t="n">
        <f aca="false">IF(peak_base_m=1,VLOOKUP(AA69,PriceTable,3),(VLOOKUP(AA69,PriceTable,3)*16*AB69+VLOOKUP(AA69,PriceTable,7)*8*AB69+VLOOKUP(AA69,PriceTable,12)*AC69*24+VLOOKUP(AA69,PriceTable,16)*AD69*24)/SUM(AB69:AD69)/24)+IF(BasisNumber_m=1,0,VLOOKUP(AA69,'Power Curves'!$BO$9:$BP$316,2))</f>
        <v>42.2521438598633</v>
      </c>
      <c r="AJ69" s="323" t="n">
        <f aca="false">IF(peak_base_m=1,VLOOKUP(AA69,VolTable,15),SQRT((VLOOKUP(AA69,VolTable,15)^2*AB69*16+VLOOKUP(AA69,VolTable,19)^2*((AC69+AD69)*24+8*AB69))/(AB69+AC69+AD69)/24))</f>
        <v>0.08</v>
      </c>
    </row>
    <row r="70" customFormat="false" ht="11.25" hidden="false" customHeight="false" outlineLevel="0" collapsed="false">
      <c r="U70" s="329" t="n">
        <v>38534</v>
      </c>
      <c r="V70" s="314" t="n">
        <v>20</v>
      </c>
      <c r="W70" s="314" t="n">
        <v>5</v>
      </c>
      <c r="X70" s="314" t="n">
        <v>6</v>
      </c>
      <c r="Y70" s="315" t="n">
        <v>1</v>
      </c>
      <c r="AA70" s="330" t="n">
        <f aca="false">EOMONTH(AA69,0)+1</f>
        <v>47880</v>
      </c>
      <c r="AB70" s="317" t="n">
        <f aca="false">VLOOKUP(AA70,daytable,2)</f>
        <v>20</v>
      </c>
      <c r="AC70" s="317" t="n">
        <f aca="false">VLOOKUP(AA70,daytable,3)</f>
        <v>4</v>
      </c>
      <c r="AD70" s="317" t="n">
        <f aca="false">VLOOKUP(AA70,daytable,4)</f>
        <v>4</v>
      </c>
      <c r="AE70" s="318" t="n">
        <f aca="false">SUM(AB70:AD70)</f>
        <v>28</v>
      </c>
      <c r="AF70" s="319" t="n">
        <f aca="false">IF(peak_base=1,VLOOKUP(AA70,PriceTable,3),(VLOOKUP(AA70,PriceTable,3)*16*AB70+VLOOKUP(AA70,PriceTable,7)*8*AB70+VLOOKUP(AA70,PriceTable,12)*AC70*24+VLOOKUP(AA70,PriceTable,16)*AD70*24)/SUM(AB70:AD70)/24)+IF(BasisNumber=1,0,VLOOKUP(AA70,'Power Curves'!$BO$9:$BP$316,2))</f>
        <v>42.2521438598633</v>
      </c>
      <c r="AG70" s="320" t="n">
        <f aca="false">IF(peak_base=1,VLOOKUP(AA70,VolTable,15),SQRT((VLOOKUP(AA70,VolTable,15)^2*AB70*16+VLOOKUP(AA70,VolTable,19)^2*((AC70+AD70)*24+8*AB70))/(AB70+AC70+AD70)/24))</f>
        <v>0.08</v>
      </c>
      <c r="AH70" s="321" t="n">
        <f aca="false">VLOOKUP(AA70,'Power Curves'!$A$4:$B$261,2)</f>
        <v>0.066103108428769</v>
      </c>
      <c r="AI70" s="322" t="n">
        <f aca="false">IF(peak_base_m=1,VLOOKUP(AA70,PriceTable,3),(VLOOKUP(AA70,PriceTable,3)*16*AB70+VLOOKUP(AA70,PriceTable,7)*8*AB70+VLOOKUP(AA70,PriceTable,12)*AC70*24+VLOOKUP(AA70,PriceTable,16)*AD70*24)/SUM(AB70:AD70)/24)+IF(BasisNumber_m=1,0,VLOOKUP(AA70,'Power Curves'!$BO$9:$BP$316,2))</f>
        <v>42.2521438598633</v>
      </c>
      <c r="AJ70" s="323" t="n">
        <f aca="false">IF(peak_base_m=1,VLOOKUP(AA70,VolTable,15),SQRT((VLOOKUP(AA70,VolTable,15)^2*AB70*16+VLOOKUP(AA70,VolTable,19)^2*((AC70+AD70)*24+8*AB70))/(AB70+AC70+AD70)/24))</f>
        <v>0.08</v>
      </c>
    </row>
    <row r="71" customFormat="false" ht="11.25" hidden="false" customHeight="false" outlineLevel="0" collapsed="false">
      <c r="U71" s="329" t="n">
        <v>38565</v>
      </c>
      <c r="V71" s="314" t="n">
        <v>23</v>
      </c>
      <c r="W71" s="314" t="n">
        <v>4</v>
      </c>
      <c r="X71" s="314" t="n">
        <v>4</v>
      </c>
      <c r="Y71" s="315" t="n">
        <v>0</v>
      </c>
      <c r="AA71" s="330" t="n">
        <f aca="false">EOMONTH(AA70,0)+1</f>
        <v>47908</v>
      </c>
      <c r="AB71" s="317" t="n">
        <f aca="false">VLOOKUP(AA71,daytable,2)</f>
        <v>21</v>
      </c>
      <c r="AC71" s="317" t="n">
        <f aca="false">VLOOKUP(AA71,daytable,3)</f>
        <v>5</v>
      </c>
      <c r="AD71" s="317" t="n">
        <f aca="false">VLOOKUP(AA71,daytable,4)</f>
        <v>5</v>
      </c>
      <c r="AE71" s="318" t="n">
        <f aca="false">SUM(AB71:AD71)</f>
        <v>31</v>
      </c>
      <c r="AF71" s="319" t="n">
        <f aca="false">IF(peak_base=1,VLOOKUP(AA71,PriceTable,3),(VLOOKUP(AA71,PriceTable,3)*16*AB71+VLOOKUP(AA71,PriceTable,7)*8*AB71+VLOOKUP(AA71,PriceTable,12)*AC71*24+VLOOKUP(AA71,PriceTable,16)*AD71*24)/SUM(AB71:AD71)/24)+IF(BasisNumber=1,0,VLOOKUP(AA71,'Power Curves'!$BO$9:$BP$316,2))</f>
        <v>42.2521438598633</v>
      </c>
      <c r="AG71" s="320" t="n">
        <f aca="false">IF(peak_base=1,VLOOKUP(AA71,VolTable,15),SQRT((VLOOKUP(AA71,VolTable,15)^2*AB71*16+VLOOKUP(AA71,VolTable,19)^2*((AC71+AD71)*24+8*AB71))/(AB71+AC71+AD71)/24))</f>
        <v>0.08</v>
      </c>
      <c r="AH71" s="321" t="n">
        <f aca="false">VLOOKUP(AA71,'Power Curves'!$A$4:$B$261,2)</f>
        <v>0.066103108428769</v>
      </c>
      <c r="AI71" s="322" t="n">
        <f aca="false">IF(peak_base_m=1,VLOOKUP(AA71,PriceTable,3),(VLOOKUP(AA71,PriceTable,3)*16*AB71+VLOOKUP(AA71,PriceTable,7)*8*AB71+VLOOKUP(AA71,PriceTable,12)*AC71*24+VLOOKUP(AA71,PriceTable,16)*AD71*24)/SUM(AB71:AD71)/24)+IF(BasisNumber_m=1,0,VLOOKUP(AA71,'Power Curves'!$BO$9:$BP$316,2))</f>
        <v>42.2521438598633</v>
      </c>
      <c r="AJ71" s="323" t="n">
        <f aca="false">IF(peak_base_m=1,VLOOKUP(AA71,VolTable,15),SQRT((VLOOKUP(AA71,VolTable,15)^2*AB71*16+VLOOKUP(AA71,VolTable,19)^2*((AC71+AD71)*24+8*AB71))/(AB71+AC71+AD71)/24))</f>
        <v>0.08</v>
      </c>
    </row>
    <row r="72" customFormat="false" ht="11.25" hidden="false" customHeight="false" outlineLevel="0" collapsed="false">
      <c r="U72" s="329" t="n">
        <v>38596</v>
      </c>
      <c r="V72" s="314" t="n">
        <v>21</v>
      </c>
      <c r="W72" s="314" t="n">
        <v>4</v>
      </c>
      <c r="X72" s="314" t="n">
        <v>5</v>
      </c>
      <c r="Y72" s="315" t="n">
        <v>1</v>
      </c>
      <c r="AA72" s="330" t="n">
        <f aca="false">EOMONTH(AA71,0)+1</f>
        <v>47939</v>
      </c>
      <c r="AB72" s="317" t="n">
        <f aca="false">VLOOKUP(AA72,daytable,2)</f>
        <v>22</v>
      </c>
      <c r="AC72" s="317" t="n">
        <f aca="false">VLOOKUP(AA72,daytable,3)</f>
        <v>4</v>
      </c>
      <c r="AD72" s="317" t="n">
        <f aca="false">VLOOKUP(AA72,daytable,4)</f>
        <v>4</v>
      </c>
      <c r="AE72" s="318" t="n">
        <f aca="false">SUM(AB72:AD72)</f>
        <v>30</v>
      </c>
      <c r="AF72" s="319" t="n">
        <f aca="false">IF(peak_base=1,VLOOKUP(AA72,PriceTable,3),(VLOOKUP(AA72,PriceTable,3)*16*AB72+VLOOKUP(AA72,PriceTable,7)*8*AB72+VLOOKUP(AA72,PriceTable,12)*AC72*24+VLOOKUP(AA72,PriceTable,16)*AD72*24)/SUM(AB72:AD72)/24)+IF(BasisNumber=1,0,VLOOKUP(AA72,'Power Curves'!$BO$9:$BP$316,2))</f>
        <v>42.2521438598633</v>
      </c>
      <c r="AG72" s="320" t="n">
        <f aca="false">IF(peak_base=1,VLOOKUP(AA72,VolTable,15),SQRT((VLOOKUP(AA72,VolTable,15)^2*AB72*16+VLOOKUP(AA72,VolTable,19)^2*((AC72+AD72)*24+8*AB72))/(AB72+AC72+AD72)/24))</f>
        <v>0.08</v>
      </c>
      <c r="AH72" s="321" t="n">
        <f aca="false">VLOOKUP(AA72,'Power Curves'!$A$4:$B$261,2)</f>
        <v>0.066103108428769</v>
      </c>
      <c r="AI72" s="322" t="n">
        <f aca="false">IF(peak_base_m=1,VLOOKUP(AA72,PriceTable,3),(VLOOKUP(AA72,PriceTable,3)*16*AB72+VLOOKUP(AA72,PriceTable,7)*8*AB72+VLOOKUP(AA72,PriceTable,12)*AC72*24+VLOOKUP(AA72,PriceTable,16)*AD72*24)/SUM(AB72:AD72)/24)+IF(BasisNumber_m=1,0,VLOOKUP(AA72,'Power Curves'!$BO$9:$BP$316,2))</f>
        <v>42.2521438598633</v>
      </c>
      <c r="AJ72" s="323" t="n">
        <f aca="false">IF(peak_base_m=1,VLOOKUP(AA72,VolTable,15),SQRT((VLOOKUP(AA72,VolTable,15)^2*AB72*16+VLOOKUP(AA72,VolTable,19)^2*((AC72+AD72)*24+8*AB72))/(AB72+AC72+AD72)/24))</f>
        <v>0.08</v>
      </c>
    </row>
    <row r="73" customFormat="false" ht="11.25" hidden="false" customHeight="false" outlineLevel="0" collapsed="false">
      <c r="U73" s="329" t="n">
        <v>38626</v>
      </c>
      <c r="V73" s="314" t="n">
        <v>21</v>
      </c>
      <c r="W73" s="314" t="n">
        <v>5</v>
      </c>
      <c r="X73" s="314" t="n">
        <v>5</v>
      </c>
      <c r="Y73" s="315" t="n">
        <v>0</v>
      </c>
    </row>
    <row r="74" customFormat="false" ht="11.25" hidden="false" customHeight="false" outlineLevel="0" collapsed="false">
      <c r="U74" s="329" t="n">
        <v>38657</v>
      </c>
      <c r="V74" s="314" t="n">
        <v>21</v>
      </c>
      <c r="W74" s="314" t="n">
        <v>4</v>
      </c>
      <c r="X74" s="314" t="n">
        <v>5</v>
      </c>
      <c r="Y74" s="315" t="n">
        <v>1</v>
      </c>
    </row>
    <row r="75" customFormat="false" ht="11.25" hidden="false" customHeight="false" outlineLevel="0" collapsed="false">
      <c r="U75" s="329" t="n">
        <v>38687</v>
      </c>
      <c r="V75" s="314" t="n">
        <v>21</v>
      </c>
      <c r="W75" s="314" t="n">
        <v>5</v>
      </c>
      <c r="X75" s="314" t="n">
        <v>5</v>
      </c>
      <c r="Y75" s="315" t="n">
        <v>1</v>
      </c>
    </row>
    <row r="76" customFormat="false" ht="11.25" hidden="false" customHeight="false" outlineLevel="0" collapsed="false">
      <c r="U76" s="329" t="n">
        <v>38718</v>
      </c>
      <c r="V76" s="314" t="n">
        <v>21</v>
      </c>
      <c r="W76" s="314" t="n">
        <v>4</v>
      </c>
      <c r="X76" s="314" t="n">
        <v>6</v>
      </c>
      <c r="Y76" s="315" t="n">
        <v>1</v>
      </c>
    </row>
    <row r="77" customFormat="false" ht="11.25" hidden="false" customHeight="false" outlineLevel="0" collapsed="false">
      <c r="U77" s="329" t="n">
        <v>38749</v>
      </c>
      <c r="V77" s="314" t="n">
        <v>20</v>
      </c>
      <c r="W77" s="314" t="n">
        <v>4</v>
      </c>
      <c r="X77" s="314" t="n">
        <v>4</v>
      </c>
      <c r="Y77" s="315" t="n">
        <v>0</v>
      </c>
    </row>
    <row r="78" customFormat="false" ht="11.25" hidden="false" customHeight="false" outlineLevel="0" collapsed="false">
      <c r="U78" s="329" t="n">
        <v>38777</v>
      </c>
      <c r="V78" s="314" t="n">
        <v>23</v>
      </c>
      <c r="W78" s="314" t="n">
        <v>4</v>
      </c>
      <c r="X78" s="314" t="n">
        <v>4</v>
      </c>
      <c r="Y78" s="315" t="n">
        <v>0</v>
      </c>
    </row>
    <row r="79" customFormat="false" ht="11.25" hidden="false" customHeight="false" outlineLevel="0" collapsed="false">
      <c r="U79" s="329" t="n">
        <v>38808</v>
      </c>
      <c r="V79" s="314" t="n">
        <v>20</v>
      </c>
      <c r="W79" s="314" t="n">
        <v>5</v>
      </c>
      <c r="X79" s="314" t="n">
        <v>5</v>
      </c>
      <c r="Y79" s="315" t="n">
        <v>0</v>
      </c>
    </row>
    <row r="80" customFormat="false" ht="11.25" hidden="false" customHeight="false" outlineLevel="0" collapsed="false">
      <c r="U80" s="329" t="n">
        <v>38838</v>
      </c>
      <c r="V80" s="314" t="n">
        <v>22</v>
      </c>
      <c r="W80" s="314" t="n">
        <v>4</v>
      </c>
      <c r="X80" s="314" t="n">
        <v>5</v>
      </c>
      <c r="Y80" s="315" t="n">
        <v>1</v>
      </c>
    </row>
    <row r="81" customFormat="false" ht="11.25" hidden="false" customHeight="false" outlineLevel="0" collapsed="false">
      <c r="U81" s="329" t="n">
        <v>38869</v>
      </c>
      <c r="V81" s="314" t="n">
        <v>22</v>
      </c>
      <c r="W81" s="314" t="n">
        <v>4</v>
      </c>
      <c r="X81" s="314" t="n">
        <v>4</v>
      </c>
      <c r="Y81" s="315" t="n">
        <v>0</v>
      </c>
    </row>
    <row r="82" customFormat="false" ht="11.25" hidden="false" customHeight="false" outlineLevel="0" collapsed="false">
      <c r="U82" s="329" t="n">
        <v>38899</v>
      </c>
      <c r="V82" s="314" t="n">
        <v>20</v>
      </c>
      <c r="W82" s="314" t="n">
        <v>5</v>
      </c>
      <c r="X82" s="314" t="n">
        <v>6</v>
      </c>
      <c r="Y82" s="315" t="n">
        <v>1</v>
      </c>
    </row>
    <row r="83" customFormat="false" ht="11.25" hidden="false" customHeight="false" outlineLevel="0" collapsed="false">
      <c r="U83" s="329" t="n">
        <v>38930</v>
      </c>
      <c r="V83" s="314" t="n">
        <v>23</v>
      </c>
      <c r="W83" s="314" t="n">
        <v>4</v>
      </c>
      <c r="X83" s="314" t="n">
        <v>4</v>
      </c>
      <c r="Y83" s="315" t="n">
        <v>0</v>
      </c>
    </row>
    <row r="84" customFormat="false" ht="11.25" hidden="false" customHeight="false" outlineLevel="0" collapsed="false">
      <c r="U84" s="329" t="n">
        <v>38961</v>
      </c>
      <c r="V84" s="314" t="n">
        <v>20</v>
      </c>
      <c r="W84" s="314" t="n">
        <v>5</v>
      </c>
      <c r="X84" s="314" t="n">
        <v>5</v>
      </c>
      <c r="Y84" s="315" t="n">
        <v>1</v>
      </c>
    </row>
    <row r="85" customFormat="false" ht="11.25" hidden="false" customHeight="false" outlineLevel="0" collapsed="false">
      <c r="U85" s="329" t="n">
        <v>38991</v>
      </c>
      <c r="V85" s="314" t="n">
        <v>22</v>
      </c>
      <c r="W85" s="314" t="n">
        <v>4</v>
      </c>
      <c r="X85" s="314" t="n">
        <v>5</v>
      </c>
      <c r="Y85" s="315" t="n">
        <v>0</v>
      </c>
    </row>
    <row r="86" customFormat="false" ht="11.25" hidden="false" customHeight="false" outlineLevel="0" collapsed="false">
      <c r="U86" s="329" t="n">
        <v>39022</v>
      </c>
      <c r="V86" s="314" t="n">
        <v>21</v>
      </c>
      <c r="W86" s="314" t="n">
        <v>4</v>
      </c>
      <c r="X86" s="314" t="n">
        <v>5</v>
      </c>
      <c r="Y86" s="315" t="n">
        <v>1</v>
      </c>
    </row>
    <row r="87" customFormat="false" ht="11.25" hidden="false" customHeight="false" outlineLevel="0" collapsed="false">
      <c r="U87" s="329" t="n">
        <v>39052</v>
      </c>
      <c r="V87" s="314" t="n">
        <v>20</v>
      </c>
      <c r="W87" s="314" t="n">
        <v>5</v>
      </c>
      <c r="X87" s="314" t="n">
        <v>6</v>
      </c>
      <c r="Y87" s="315" t="n">
        <v>1</v>
      </c>
    </row>
    <row r="88" customFormat="false" ht="11.25" hidden="false" customHeight="false" outlineLevel="0" collapsed="false">
      <c r="U88" s="329" t="n">
        <v>39083</v>
      </c>
      <c r="V88" s="314" t="n">
        <v>22</v>
      </c>
      <c r="W88" s="314" t="n">
        <v>4</v>
      </c>
      <c r="X88" s="314" t="n">
        <v>5</v>
      </c>
      <c r="Y88" s="315" t="n">
        <v>1</v>
      </c>
    </row>
    <row r="89" customFormat="false" ht="11.25" hidden="false" customHeight="false" outlineLevel="0" collapsed="false">
      <c r="U89" s="329" t="n">
        <v>39114</v>
      </c>
      <c r="V89" s="314" t="n">
        <v>20</v>
      </c>
      <c r="W89" s="314" t="n">
        <v>4</v>
      </c>
      <c r="X89" s="314" t="n">
        <v>4</v>
      </c>
      <c r="Y89" s="315" t="n">
        <v>0</v>
      </c>
    </row>
    <row r="90" customFormat="false" ht="11.25" hidden="false" customHeight="false" outlineLevel="0" collapsed="false">
      <c r="U90" s="329" t="n">
        <v>39142</v>
      </c>
      <c r="V90" s="314" t="n">
        <v>22</v>
      </c>
      <c r="W90" s="314" t="n">
        <v>5</v>
      </c>
      <c r="X90" s="314" t="n">
        <v>4</v>
      </c>
      <c r="Y90" s="315" t="n">
        <v>0</v>
      </c>
    </row>
    <row r="91" customFormat="false" ht="11.25" hidden="false" customHeight="false" outlineLevel="0" collapsed="false">
      <c r="U91" s="329" t="n">
        <v>39173</v>
      </c>
      <c r="V91" s="314" t="n">
        <v>21</v>
      </c>
      <c r="W91" s="314" t="n">
        <v>4</v>
      </c>
      <c r="X91" s="314" t="n">
        <v>5</v>
      </c>
      <c r="Y91" s="315" t="n">
        <v>0</v>
      </c>
    </row>
    <row r="92" customFormat="false" ht="11.25" hidden="false" customHeight="false" outlineLevel="0" collapsed="false">
      <c r="U92" s="329" t="n">
        <v>39203</v>
      </c>
      <c r="V92" s="314" t="n">
        <v>22</v>
      </c>
      <c r="W92" s="314" t="n">
        <v>4</v>
      </c>
      <c r="X92" s="314" t="n">
        <v>5</v>
      </c>
      <c r="Y92" s="315" t="n">
        <v>1</v>
      </c>
    </row>
    <row r="93" customFormat="false" ht="11.25" hidden="false" customHeight="false" outlineLevel="0" collapsed="false">
      <c r="U93" s="329" t="n">
        <v>39234</v>
      </c>
      <c r="V93" s="314" t="n">
        <v>21</v>
      </c>
      <c r="W93" s="314" t="n">
        <v>5</v>
      </c>
      <c r="X93" s="314" t="n">
        <v>4</v>
      </c>
      <c r="Y93" s="315" t="n">
        <v>0</v>
      </c>
    </row>
    <row r="94" customFormat="false" ht="11.25" hidden="false" customHeight="false" outlineLevel="0" collapsed="false">
      <c r="U94" s="329" t="n">
        <v>39264</v>
      </c>
      <c r="V94" s="314" t="n">
        <v>21</v>
      </c>
      <c r="W94" s="314" t="n">
        <v>4</v>
      </c>
      <c r="X94" s="314" t="n">
        <v>6</v>
      </c>
      <c r="Y94" s="315" t="n">
        <v>1</v>
      </c>
    </row>
    <row r="95" customFormat="false" ht="11.25" hidden="false" customHeight="false" outlineLevel="0" collapsed="false">
      <c r="U95" s="329" t="n">
        <v>39295</v>
      </c>
      <c r="V95" s="314" t="n">
        <v>23</v>
      </c>
      <c r="W95" s="314" t="n">
        <v>4</v>
      </c>
      <c r="X95" s="314" t="n">
        <v>4</v>
      </c>
      <c r="Y95" s="315" t="n">
        <v>0</v>
      </c>
    </row>
    <row r="96" customFormat="false" ht="11.25" hidden="false" customHeight="false" outlineLevel="0" collapsed="false">
      <c r="U96" s="329" t="n">
        <v>39326</v>
      </c>
      <c r="V96" s="314" t="n">
        <v>19</v>
      </c>
      <c r="W96" s="314" t="n">
        <v>5</v>
      </c>
      <c r="X96" s="314" t="n">
        <v>6</v>
      </c>
      <c r="Y96" s="315" t="n">
        <v>1</v>
      </c>
    </row>
    <row r="97" customFormat="false" ht="11.25" hidden="false" customHeight="false" outlineLevel="0" collapsed="false">
      <c r="U97" s="329" t="n">
        <v>39356</v>
      </c>
      <c r="V97" s="314" t="n">
        <v>23</v>
      </c>
      <c r="W97" s="314" t="n">
        <v>4</v>
      </c>
      <c r="X97" s="314" t="n">
        <v>4</v>
      </c>
      <c r="Y97" s="315" t="n">
        <v>0</v>
      </c>
    </row>
    <row r="98" customFormat="false" ht="11.25" hidden="false" customHeight="false" outlineLevel="0" collapsed="false">
      <c r="U98" s="329" t="n">
        <v>39387</v>
      </c>
      <c r="V98" s="314" t="n">
        <v>21</v>
      </c>
      <c r="W98" s="314" t="n">
        <v>4</v>
      </c>
      <c r="X98" s="314" t="n">
        <v>5</v>
      </c>
      <c r="Y98" s="315" t="n">
        <v>1</v>
      </c>
    </row>
    <row r="99" customFormat="false" ht="11.25" hidden="false" customHeight="false" outlineLevel="0" collapsed="false">
      <c r="U99" s="329" t="n">
        <v>39417</v>
      </c>
      <c r="V99" s="314" t="n">
        <v>20</v>
      </c>
      <c r="W99" s="314" t="n">
        <v>5</v>
      </c>
      <c r="X99" s="314" t="n">
        <v>6</v>
      </c>
      <c r="Y99" s="315" t="n">
        <v>1</v>
      </c>
    </row>
    <row r="100" customFormat="false" ht="11.25" hidden="false" customHeight="false" outlineLevel="0" collapsed="false">
      <c r="U100" s="329" t="n">
        <v>39448</v>
      </c>
      <c r="V100" s="314" t="n">
        <v>22</v>
      </c>
      <c r="W100" s="314" t="n">
        <v>4</v>
      </c>
      <c r="X100" s="314" t="n">
        <v>5</v>
      </c>
      <c r="Y100" s="315" t="n">
        <v>1</v>
      </c>
    </row>
    <row r="101" customFormat="false" ht="11.25" hidden="false" customHeight="false" outlineLevel="0" collapsed="false">
      <c r="U101" s="329" t="n">
        <v>39479</v>
      </c>
      <c r="V101" s="314" t="n">
        <v>21</v>
      </c>
      <c r="W101" s="314" t="n">
        <v>4</v>
      </c>
      <c r="X101" s="314" t="n">
        <v>4</v>
      </c>
      <c r="Y101" s="315" t="n">
        <v>0</v>
      </c>
    </row>
    <row r="102" customFormat="false" ht="11.25" hidden="false" customHeight="false" outlineLevel="0" collapsed="false">
      <c r="U102" s="329" t="n">
        <v>39508</v>
      </c>
      <c r="V102" s="314" t="n">
        <v>21</v>
      </c>
      <c r="W102" s="314" t="n">
        <v>5</v>
      </c>
      <c r="X102" s="314" t="n">
        <v>5</v>
      </c>
      <c r="Y102" s="315" t="n">
        <v>0</v>
      </c>
    </row>
    <row r="103" customFormat="false" ht="11.25" hidden="false" customHeight="false" outlineLevel="0" collapsed="false">
      <c r="U103" s="329" t="n">
        <v>39539</v>
      </c>
      <c r="V103" s="314" t="n">
        <v>22</v>
      </c>
      <c r="W103" s="314" t="n">
        <v>4</v>
      </c>
      <c r="X103" s="314" t="n">
        <v>4</v>
      </c>
      <c r="Y103" s="315" t="n">
        <v>0</v>
      </c>
    </row>
    <row r="104" customFormat="false" ht="11.25" hidden="false" customHeight="false" outlineLevel="0" collapsed="false">
      <c r="U104" s="329" t="n">
        <v>39569</v>
      </c>
      <c r="V104" s="314" t="n">
        <v>21</v>
      </c>
      <c r="W104" s="314" t="n">
        <v>5</v>
      </c>
      <c r="X104" s="314" t="n">
        <v>5</v>
      </c>
      <c r="Y104" s="315" t="n">
        <v>1</v>
      </c>
    </row>
    <row r="105" customFormat="false" ht="11.25" hidden="false" customHeight="false" outlineLevel="0" collapsed="false">
      <c r="U105" s="329" t="n">
        <v>39600</v>
      </c>
      <c r="V105" s="314" t="n">
        <v>21</v>
      </c>
      <c r="W105" s="314" t="n">
        <v>4</v>
      </c>
      <c r="X105" s="314" t="n">
        <v>5</v>
      </c>
      <c r="Y105" s="315" t="n">
        <v>0</v>
      </c>
    </row>
    <row r="106" customFormat="false" ht="11.25" hidden="false" customHeight="false" outlineLevel="0" collapsed="false">
      <c r="U106" s="329" t="n">
        <v>39630</v>
      </c>
      <c r="V106" s="314" t="n">
        <v>22</v>
      </c>
      <c r="W106" s="314" t="n">
        <v>4</v>
      </c>
      <c r="X106" s="314" t="n">
        <v>5</v>
      </c>
      <c r="Y106" s="315" t="n">
        <v>1</v>
      </c>
    </row>
    <row r="107" customFormat="false" ht="11.25" hidden="false" customHeight="false" outlineLevel="0" collapsed="false">
      <c r="U107" s="329" t="n">
        <v>39661</v>
      </c>
      <c r="V107" s="314" t="n">
        <v>21</v>
      </c>
      <c r="W107" s="314" t="n">
        <v>5</v>
      </c>
      <c r="X107" s="314" t="n">
        <v>5</v>
      </c>
      <c r="Y107" s="315" t="n">
        <v>0</v>
      </c>
    </row>
    <row r="108" customFormat="false" ht="11.25" hidden="false" customHeight="false" outlineLevel="0" collapsed="false">
      <c r="U108" s="329" t="n">
        <v>39692</v>
      </c>
      <c r="V108" s="314" t="n">
        <v>21</v>
      </c>
      <c r="W108" s="314" t="n">
        <v>4</v>
      </c>
      <c r="X108" s="314" t="n">
        <v>5</v>
      </c>
      <c r="Y108" s="315" t="n">
        <v>1</v>
      </c>
    </row>
    <row r="109" customFormat="false" ht="11.25" hidden="false" customHeight="false" outlineLevel="0" collapsed="false">
      <c r="U109" s="329" t="n">
        <v>39722</v>
      </c>
      <c r="V109" s="314" t="n">
        <v>23</v>
      </c>
      <c r="W109" s="314" t="n">
        <v>4</v>
      </c>
      <c r="X109" s="314" t="n">
        <v>4</v>
      </c>
      <c r="Y109" s="315" t="n">
        <v>0</v>
      </c>
    </row>
    <row r="110" customFormat="false" ht="11.25" hidden="false" customHeight="false" outlineLevel="0" collapsed="false">
      <c r="U110" s="329" t="n">
        <v>39753</v>
      </c>
      <c r="V110" s="314" t="n">
        <v>19</v>
      </c>
      <c r="W110" s="314" t="n">
        <v>5</v>
      </c>
      <c r="X110" s="314" t="n">
        <v>6</v>
      </c>
      <c r="Y110" s="315" t="n">
        <v>1</v>
      </c>
    </row>
    <row r="111" customFormat="false" ht="11.25" hidden="false" customHeight="false" outlineLevel="0" collapsed="false">
      <c r="U111" s="329" t="n">
        <v>39783</v>
      </c>
      <c r="V111" s="314" t="n">
        <v>22</v>
      </c>
      <c r="W111" s="314" t="n">
        <v>4</v>
      </c>
      <c r="X111" s="314" t="n">
        <v>5</v>
      </c>
      <c r="Y111" s="315" t="n">
        <v>1</v>
      </c>
    </row>
    <row r="112" customFormat="false" ht="11.25" hidden="false" customHeight="false" outlineLevel="0" collapsed="false">
      <c r="U112" s="329" t="n">
        <v>39814</v>
      </c>
      <c r="V112" s="314" t="n">
        <v>21</v>
      </c>
      <c r="W112" s="314" t="n">
        <v>5</v>
      </c>
      <c r="X112" s="314" t="n">
        <v>5</v>
      </c>
      <c r="Y112" s="315" t="n">
        <v>1</v>
      </c>
    </row>
    <row r="113" customFormat="false" ht="11.25" hidden="false" customHeight="false" outlineLevel="0" collapsed="false">
      <c r="U113" s="329" t="n">
        <v>39845</v>
      </c>
      <c r="V113" s="314" t="n">
        <v>20</v>
      </c>
      <c r="W113" s="314" t="n">
        <v>4</v>
      </c>
      <c r="X113" s="314" t="n">
        <v>4</v>
      </c>
      <c r="Y113" s="315" t="n">
        <v>0</v>
      </c>
    </row>
    <row r="114" customFormat="false" ht="11.25" hidden="false" customHeight="false" outlineLevel="0" collapsed="false">
      <c r="U114" s="329" t="n">
        <v>39873</v>
      </c>
      <c r="V114" s="314" t="n">
        <v>22</v>
      </c>
      <c r="W114" s="314" t="n">
        <v>4</v>
      </c>
      <c r="X114" s="314" t="n">
        <v>5</v>
      </c>
      <c r="Y114" s="315" t="n">
        <v>0</v>
      </c>
    </row>
    <row r="115" customFormat="false" ht="11.25" hidden="false" customHeight="false" outlineLevel="0" collapsed="false">
      <c r="U115" s="329" t="n">
        <v>39904</v>
      </c>
      <c r="V115" s="314" t="n">
        <v>22</v>
      </c>
      <c r="W115" s="314" t="n">
        <v>4</v>
      </c>
      <c r="X115" s="314" t="n">
        <v>4</v>
      </c>
      <c r="Y115" s="315" t="n">
        <v>0</v>
      </c>
    </row>
    <row r="116" customFormat="false" ht="11.25" hidden="false" customHeight="false" outlineLevel="0" collapsed="false">
      <c r="U116" s="329" t="n">
        <v>39934</v>
      </c>
      <c r="V116" s="314" t="n">
        <v>20</v>
      </c>
      <c r="W116" s="314" t="n">
        <v>5</v>
      </c>
      <c r="X116" s="314" t="n">
        <v>6</v>
      </c>
      <c r="Y116" s="315" t="n">
        <v>1</v>
      </c>
    </row>
    <row r="117" customFormat="false" ht="11.25" hidden="false" customHeight="false" outlineLevel="0" collapsed="false">
      <c r="U117" s="329" t="n">
        <v>39965</v>
      </c>
      <c r="V117" s="314" t="n">
        <v>22</v>
      </c>
      <c r="W117" s="314" t="n">
        <v>4</v>
      </c>
      <c r="X117" s="314" t="n">
        <v>4</v>
      </c>
      <c r="Y117" s="315" t="n">
        <v>0</v>
      </c>
    </row>
    <row r="118" customFormat="false" ht="11.25" hidden="false" customHeight="false" outlineLevel="0" collapsed="false">
      <c r="U118" s="329" t="n">
        <v>39995</v>
      </c>
      <c r="V118" s="314" t="n">
        <v>23</v>
      </c>
      <c r="W118" s="314" t="n">
        <v>3</v>
      </c>
      <c r="X118" s="314" t="n">
        <v>5</v>
      </c>
      <c r="Y118" s="315" t="n">
        <v>1</v>
      </c>
    </row>
    <row r="119" customFormat="false" ht="11.25" hidden="false" customHeight="false" outlineLevel="0" collapsed="false">
      <c r="U119" s="329" t="n">
        <v>40026</v>
      </c>
      <c r="V119" s="314" t="n">
        <v>21</v>
      </c>
      <c r="W119" s="314" t="n">
        <v>5</v>
      </c>
      <c r="X119" s="314" t="n">
        <v>5</v>
      </c>
      <c r="Y119" s="315" t="n">
        <v>0</v>
      </c>
    </row>
    <row r="120" customFormat="false" ht="11.25" hidden="false" customHeight="false" outlineLevel="0" collapsed="false">
      <c r="U120" s="329" t="n">
        <v>40057</v>
      </c>
      <c r="V120" s="314" t="n">
        <v>21</v>
      </c>
      <c r="W120" s="314" t="n">
        <v>4</v>
      </c>
      <c r="X120" s="314" t="n">
        <v>5</v>
      </c>
      <c r="Y120" s="315" t="n">
        <v>1</v>
      </c>
    </row>
    <row r="121" customFormat="false" ht="11.25" hidden="false" customHeight="false" outlineLevel="0" collapsed="false">
      <c r="U121" s="329" t="n">
        <v>40087</v>
      </c>
      <c r="V121" s="314" t="n">
        <v>22</v>
      </c>
      <c r="W121" s="314" t="n">
        <v>5</v>
      </c>
      <c r="X121" s="314" t="n">
        <v>4</v>
      </c>
      <c r="Y121" s="315" t="n">
        <v>0</v>
      </c>
    </row>
    <row r="122" customFormat="false" ht="11.25" hidden="false" customHeight="false" outlineLevel="0" collapsed="false">
      <c r="U122" s="329" t="n">
        <v>40118</v>
      </c>
      <c r="V122" s="314" t="n">
        <v>20</v>
      </c>
      <c r="W122" s="314" t="n">
        <v>4</v>
      </c>
      <c r="X122" s="314" t="n">
        <v>6</v>
      </c>
      <c r="Y122" s="315" t="n">
        <v>1</v>
      </c>
    </row>
    <row r="123" customFormat="false" ht="11.25" hidden="false" customHeight="false" outlineLevel="0" collapsed="false">
      <c r="U123" s="329" t="n">
        <v>40148</v>
      </c>
      <c r="V123" s="314" t="n">
        <v>22</v>
      </c>
      <c r="W123" s="314" t="n">
        <v>4</v>
      </c>
      <c r="X123" s="314" t="n">
        <v>5</v>
      </c>
      <c r="Y123" s="315" t="n">
        <v>1</v>
      </c>
    </row>
    <row r="124" customFormat="false" ht="11.25" hidden="false" customHeight="false" outlineLevel="0" collapsed="false">
      <c r="U124" s="329" t="n">
        <v>40179</v>
      </c>
      <c r="V124" s="314" t="n">
        <v>20</v>
      </c>
      <c r="W124" s="314" t="n">
        <v>5</v>
      </c>
      <c r="X124" s="314" t="n">
        <v>6</v>
      </c>
      <c r="Y124" s="315" t="n">
        <v>1</v>
      </c>
    </row>
    <row r="125" customFormat="false" ht="11.25" hidden="false" customHeight="false" outlineLevel="0" collapsed="false">
      <c r="U125" s="329" t="n">
        <v>40210</v>
      </c>
      <c r="V125" s="314" t="n">
        <v>20</v>
      </c>
      <c r="W125" s="314" t="n">
        <v>4</v>
      </c>
      <c r="X125" s="314" t="n">
        <v>4</v>
      </c>
      <c r="Y125" s="315" t="n">
        <v>0</v>
      </c>
    </row>
    <row r="126" customFormat="false" ht="11.25" hidden="false" customHeight="false" outlineLevel="0" collapsed="false">
      <c r="U126" s="329" t="n">
        <v>40238</v>
      </c>
      <c r="V126" s="314" t="n">
        <v>23</v>
      </c>
      <c r="W126" s="314" t="n">
        <v>4</v>
      </c>
      <c r="X126" s="314" t="n">
        <v>4</v>
      </c>
      <c r="Y126" s="315" t="n">
        <v>0</v>
      </c>
    </row>
    <row r="127" customFormat="false" ht="11.25" hidden="false" customHeight="false" outlineLevel="0" collapsed="false">
      <c r="U127" s="329" t="n">
        <v>40269</v>
      </c>
      <c r="V127" s="314" t="n">
        <v>22</v>
      </c>
      <c r="W127" s="314" t="n">
        <v>4</v>
      </c>
      <c r="X127" s="314" t="n">
        <v>4</v>
      </c>
      <c r="Y127" s="315" t="n">
        <v>0</v>
      </c>
    </row>
    <row r="128" customFormat="false" ht="11.25" hidden="false" customHeight="false" outlineLevel="0" collapsed="false">
      <c r="U128" s="329" t="n">
        <v>40299</v>
      </c>
      <c r="V128" s="314" t="n">
        <v>20</v>
      </c>
      <c r="W128" s="314" t="n">
        <v>5</v>
      </c>
      <c r="X128" s="314" t="n">
        <v>6</v>
      </c>
      <c r="Y128" s="315" t="n">
        <v>1</v>
      </c>
    </row>
    <row r="129" customFormat="false" ht="11.25" hidden="false" customHeight="false" outlineLevel="0" collapsed="false">
      <c r="U129" s="329" t="n">
        <v>40330</v>
      </c>
      <c r="V129" s="314" t="n">
        <v>22</v>
      </c>
      <c r="W129" s="314" t="n">
        <v>4</v>
      </c>
      <c r="X129" s="314" t="n">
        <v>4</v>
      </c>
      <c r="Y129" s="315" t="n">
        <v>0</v>
      </c>
    </row>
    <row r="130" customFormat="false" ht="11.25" hidden="false" customHeight="false" outlineLevel="0" collapsed="false">
      <c r="U130" s="329" t="n">
        <v>40360</v>
      </c>
      <c r="V130" s="314" t="n">
        <v>21</v>
      </c>
      <c r="W130" s="314" t="n">
        <v>5</v>
      </c>
      <c r="X130" s="314" t="n">
        <v>5</v>
      </c>
      <c r="Y130" s="315" t="n">
        <v>1</v>
      </c>
    </row>
    <row r="131" customFormat="false" ht="11.25" hidden="false" customHeight="false" outlineLevel="0" collapsed="false">
      <c r="U131" s="329" t="n">
        <v>40391</v>
      </c>
      <c r="V131" s="314" t="n">
        <v>22</v>
      </c>
      <c r="W131" s="314" t="n">
        <v>4</v>
      </c>
      <c r="X131" s="314" t="n">
        <v>5</v>
      </c>
      <c r="Y131" s="315" t="n">
        <v>0</v>
      </c>
    </row>
    <row r="132" customFormat="false" ht="11.25" hidden="false" customHeight="false" outlineLevel="0" collapsed="false">
      <c r="U132" s="329" t="n">
        <v>40422</v>
      </c>
      <c r="V132" s="314" t="n">
        <v>21</v>
      </c>
      <c r="W132" s="314" t="n">
        <v>4</v>
      </c>
      <c r="X132" s="314" t="n">
        <v>5</v>
      </c>
      <c r="Y132" s="315" t="n">
        <v>1</v>
      </c>
    </row>
    <row r="133" customFormat="false" ht="11.25" hidden="false" customHeight="false" outlineLevel="0" collapsed="false">
      <c r="U133" s="329" t="n">
        <v>40452</v>
      </c>
      <c r="V133" s="314" t="n">
        <v>21</v>
      </c>
      <c r="W133" s="314" t="n">
        <v>5</v>
      </c>
      <c r="X133" s="314" t="n">
        <v>5</v>
      </c>
      <c r="Y133" s="315" t="n">
        <v>0</v>
      </c>
    </row>
    <row r="134" customFormat="false" ht="11.25" hidden="false" customHeight="false" outlineLevel="0" collapsed="false">
      <c r="U134" s="329" t="n">
        <v>40483</v>
      </c>
      <c r="V134" s="314" t="n">
        <v>21</v>
      </c>
      <c r="W134" s="314" t="n">
        <v>4</v>
      </c>
      <c r="X134" s="314" t="n">
        <v>5</v>
      </c>
      <c r="Y134" s="315" t="n">
        <v>1</v>
      </c>
    </row>
    <row r="135" customFormat="false" ht="11.25" hidden="false" customHeight="false" outlineLevel="0" collapsed="false">
      <c r="U135" s="329" t="n">
        <v>40513</v>
      </c>
      <c r="V135" s="314" t="n">
        <v>23</v>
      </c>
      <c r="W135" s="314" t="n">
        <v>3</v>
      </c>
      <c r="X135" s="314" t="n">
        <v>5</v>
      </c>
      <c r="Y135" s="315" t="n">
        <v>1</v>
      </c>
    </row>
    <row r="136" customFormat="false" ht="11.25" hidden="false" customHeight="false" outlineLevel="0" collapsed="false">
      <c r="U136" s="329" t="n">
        <v>40544</v>
      </c>
      <c r="V136" s="314" t="n">
        <v>21</v>
      </c>
      <c r="W136" s="314" t="n">
        <v>4</v>
      </c>
      <c r="X136" s="314" t="n">
        <v>6</v>
      </c>
      <c r="Y136" s="315" t="n">
        <v>1</v>
      </c>
    </row>
    <row r="137" customFormat="false" ht="11.25" hidden="false" customHeight="false" outlineLevel="0" collapsed="false">
      <c r="U137" s="329" t="n">
        <v>40575</v>
      </c>
      <c r="V137" s="314" t="n">
        <v>20</v>
      </c>
      <c r="W137" s="314" t="n">
        <v>4</v>
      </c>
      <c r="X137" s="314" t="n">
        <v>4</v>
      </c>
      <c r="Y137" s="315" t="n">
        <v>0</v>
      </c>
    </row>
    <row r="138" customFormat="false" ht="11.25" hidden="false" customHeight="false" outlineLevel="0" collapsed="false">
      <c r="U138" s="329" t="n">
        <v>40603</v>
      </c>
      <c r="V138" s="314" t="n">
        <v>23</v>
      </c>
      <c r="W138" s="314" t="n">
        <v>4</v>
      </c>
      <c r="X138" s="314" t="n">
        <v>4</v>
      </c>
      <c r="Y138" s="315" t="n">
        <v>0</v>
      </c>
    </row>
    <row r="139" customFormat="false" ht="11.25" hidden="false" customHeight="false" outlineLevel="0" collapsed="false">
      <c r="U139" s="329" t="n">
        <v>40634</v>
      </c>
      <c r="V139" s="314" t="n">
        <v>21</v>
      </c>
      <c r="W139" s="314" t="n">
        <v>5</v>
      </c>
      <c r="X139" s="314" t="n">
        <v>4</v>
      </c>
      <c r="Y139" s="315" t="n">
        <v>0</v>
      </c>
    </row>
    <row r="140" customFormat="false" ht="11.25" hidden="false" customHeight="false" outlineLevel="0" collapsed="false">
      <c r="U140" s="329" t="n">
        <v>40664</v>
      </c>
      <c r="V140" s="314" t="n">
        <v>21</v>
      </c>
      <c r="W140" s="314" t="n">
        <v>4</v>
      </c>
      <c r="X140" s="314" t="n">
        <v>6</v>
      </c>
      <c r="Y140" s="315" t="n">
        <v>1</v>
      </c>
    </row>
    <row r="141" customFormat="false" ht="11.25" hidden="false" customHeight="false" outlineLevel="0" collapsed="false">
      <c r="U141" s="329" t="n">
        <v>40695</v>
      </c>
      <c r="V141" s="314" t="n">
        <v>22</v>
      </c>
      <c r="W141" s="314" t="n">
        <v>4</v>
      </c>
      <c r="X141" s="314" t="n">
        <v>4</v>
      </c>
      <c r="Y141" s="315" t="n">
        <v>0</v>
      </c>
    </row>
    <row r="142" customFormat="false" ht="11.25" hidden="false" customHeight="false" outlineLevel="0" collapsed="false">
      <c r="U142" s="329" t="n">
        <v>40725</v>
      </c>
      <c r="V142" s="314" t="n">
        <v>20</v>
      </c>
      <c r="W142" s="314" t="n">
        <v>5</v>
      </c>
      <c r="X142" s="314" t="n">
        <v>6</v>
      </c>
      <c r="Y142" s="315" t="n">
        <v>1</v>
      </c>
    </row>
    <row r="143" customFormat="false" ht="11.25" hidden="false" customHeight="false" outlineLevel="0" collapsed="false">
      <c r="U143" s="329" t="n">
        <v>40756</v>
      </c>
      <c r="V143" s="314" t="n">
        <v>23</v>
      </c>
      <c r="W143" s="314" t="n">
        <v>4</v>
      </c>
      <c r="X143" s="314" t="n">
        <v>4</v>
      </c>
      <c r="Y143" s="315" t="n">
        <v>0</v>
      </c>
    </row>
    <row r="144" customFormat="false" ht="11.25" hidden="false" customHeight="false" outlineLevel="0" collapsed="false">
      <c r="U144" s="329" t="n">
        <v>40787</v>
      </c>
      <c r="V144" s="314" t="n">
        <v>21</v>
      </c>
      <c r="W144" s="314" t="n">
        <v>4</v>
      </c>
      <c r="X144" s="314" t="n">
        <v>5</v>
      </c>
      <c r="Y144" s="315" t="n">
        <v>1</v>
      </c>
    </row>
    <row r="145" customFormat="false" ht="11.25" hidden="false" customHeight="false" outlineLevel="0" collapsed="false">
      <c r="U145" s="329" t="n">
        <v>40817</v>
      </c>
      <c r="V145" s="314" t="n">
        <v>21</v>
      </c>
      <c r="W145" s="314" t="n">
        <v>5</v>
      </c>
      <c r="X145" s="314" t="n">
        <v>5</v>
      </c>
      <c r="Y145" s="315" t="n">
        <v>0</v>
      </c>
    </row>
    <row r="146" customFormat="false" ht="11.25" hidden="false" customHeight="false" outlineLevel="0" collapsed="false">
      <c r="U146" s="329" t="n">
        <v>40848</v>
      </c>
      <c r="V146" s="314" t="n">
        <v>21</v>
      </c>
      <c r="W146" s="314" t="n">
        <v>4</v>
      </c>
      <c r="X146" s="314" t="n">
        <v>5</v>
      </c>
      <c r="Y146" s="315" t="n">
        <v>1</v>
      </c>
    </row>
    <row r="147" customFormat="false" ht="11.25" hidden="false" customHeight="false" outlineLevel="0" collapsed="false">
      <c r="U147" s="329" t="n">
        <v>40878</v>
      </c>
      <c r="V147" s="314" t="n">
        <v>21</v>
      </c>
      <c r="W147" s="314" t="n">
        <v>5</v>
      </c>
      <c r="X147" s="314" t="n">
        <v>5</v>
      </c>
      <c r="Y147" s="315" t="n">
        <v>1</v>
      </c>
    </row>
    <row r="148" customFormat="false" ht="11.25" hidden="false" customHeight="false" outlineLevel="0" collapsed="false">
      <c r="U148" s="329" t="n">
        <v>40909</v>
      </c>
      <c r="V148" s="314" t="n">
        <v>21</v>
      </c>
      <c r="W148" s="314" t="n">
        <v>4</v>
      </c>
      <c r="X148" s="314" t="n">
        <v>6</v>
      </c>
      <c r="Y148" s="315" t="n">
        <v>1</v>
      </c>
    </row>
    <row r="149" customFormat="false" ht="11.25" hidden="false" customHeight="false" outlineLevel="0" collapsed="false">
      <c r="U149" s="329" t="n">
        <v>40940</v>
      </c>
      <c r="V149" s="314" t="n">
        <v>21</v>
      </c>
      <c r="W149" s="314" t="n">
        <v>4</v>
      </c>
      <c r="X149" s="314" t="n">
        <v>4</v>
      </c>
      <c r="Y149" s="315" t="n">
        <v>0</v>
      </c>
    </row>
    <row r="150" customFormat="false" ht="11.25" hidden="false" customHeight="false" outlineLevel="0" collapsed="false">
      <c r="U150" s="329" t="n">
        <v>40969</v>
      </c>
      <c r="V150" s="314" t="n">
        <v>22</v>
      </c>
      <c r="W150" s="314" t="n">
        <v>5</v>
      </c>
      <c r="X150" s="314" t="n">
        <v>4</v>
      </c>
      <c r="Y150" s="315" t="n">
        <v>0</v>
      </c>
    </row>
    <row r="151" customFormat="false" ht="11.25" hidden="false" customHeight="false" outlineLevel="0" collapsed="false">
      <c r="U151" s="329" t="n">
        <v>41000</v>
      </c>
      <c r="V151" s="314" t="n">
        <v>21</v>
      </c>
      <c r="W151" s="314" t="n">
        <v>4</v>
      </c>
      <c r="X151" s="314" t="n">
        <v>5</v>
      </c>
      <c r="Y151" s="315" t="n">
        <v>0</v>
      </c>
    </row>
    <row r="152" customFormat="false" ht="11.25" hidden="false" customHeight="false" outlineLevel="0" collapsed="false">
      <c r="U152" s="329" t="n">
        <v>41030</v>
      </c>
      <c r="V152" s="314" t="n">
        <v>22</v>
      </c>
      <c r="W152" s="314" t="n">
        <v>4</v>
      </c>
      <c r="X152" s="314" t="n">
        <v>5</v>
      </c>
      <c r="Y152" s="315" t="n">
        <v>1</v>
      </c>
    </row>
    <row r="153" customFormat="false" ht="11.25" hidden="false" customHeight="false" outlineLevel="0" collapsed="false">
      <c r="U153" s="329" t="n">
        <v>41061</v>
      </c>
      <c r="V153" s="314" t="n">
        <v>21</v>
      </c>
      <c r="W153" s="314" t="n">
        <v>5</v>
      </c>
      <c r="X153" s="314" t="n">
        <v>4</v>
      </c>
      <c r="Y153" s="315" t="n">
        <v>0</v>
      </c>
    </row>
    <row r="154" customFormat="false" ht="11.25" hidden="false" customHeight="false" outlineLevel="0" collapsed="false">
      <c r="U154" s="329" t="n">
        <v>41091</v>
      </c>
      <c r="V154" s="314" t="n">
        <v>21</v>
      </c>
      <c r="W154" s="314" t="n">
        <v>4</v>
      </c>
      <c r="X154" s="314" t="n">
        <v>6</v>
      </c>
      <c r="Y154" s="315" t="n">
        <v>1</v>
      </c>
    </row>
    <row r="155" customFormat="false" ht="11.25" hidden="false" customHeight="false" outlineLevel="0" collapsed="false">
      <c r="U155" s="329" t="n">
        <v>41122</v>
      </c>
      <c r="V155" s="314" t="n">
        <v>23</v>
      </c>
      <c r="W155" s="314" t="n">
        <v>4</v>
      </c>
      <c r="X155" s="314" t="n">
        <v>4</v>
      </c>
      <c r="Y155" s="315" t="n">
        <v>0</v>
      </c>
    </row>
    <row r="156" customFormat="false" ht="11.25" hidden="false" customHeight="false" outlineLevel="0" collapsed="false">
      <c r="U156" s="329" t="n">
        <v>41153</v>
      </c>
      <c r="V156" s="314" t="n">
        <v>19</v>
      </c>
      <c r="W156" s="314" t="n">
        <v>5</v>
      </c>
      <c r="X156" s="314" t="n">
        <v>6</v>
      </c>
      <c r="Y156" s="315" t="n">
        <v>1</v>
      </c>
    </row>
    <row r="157" customFormat="false" ht="11.25" hidden="false" customHeight="false" outlineLevel="0" collapsed="false">
      <c r="U157" s="329" t="n">
        <v>41183</v>
      </c>
      <c r="V157" s="314" t="n">
        <v>23</v>
      </c>
      <c r="W157" s="314" t="n">
        <v>4</v>
      </c>
      <c r="X157" s="314" t="n">
        <v>4</v>
      </c>
      <c r="Y157" s="315" t="n">
        <v>0</v>
      </c>
    </row>
    <row r="158" customFormat="false" ht="11.25" hidden="false" customHeight="false" outlineLevel="0" collapsed="false">
      <c r="U158" s="329" t="n">
        <v>41214</v>
      </c>
      <c r="V158" s="314" t="n">
        <v>21</v>
      </c>
      <c r="W158" s="314" t="n">
        <v>4</v>
      </c>
      <c r="X158" s="314" t="n">
        <v>5</v>
      </c>
      <c r="Y158" s="315" t="n">
        <v>1</v>
      </c>
    </row>
    <row r="159" customFormat="false" ht="11.25" hidden="false" customHeight="false" outlineLevel="0" collapsed="false">
      <c r="U159" s="329" t="n">
        <v>41244</v>
      </c>
      <c r="V159" s="314" t="n">
        <v>20</v>
      </c>
      <c r="W159" s="314" t="n">
        <v>5</v>
      </c>
      <c r="X159" s="314" t="n">
        <v>6</v>
      </c>
      <c r="Y159" s="315" t="n">
        <v>1</v>
      </c>
    </row>
    <row r="160" customFormat="false" ht="11.25" hidden="false" customHeight="false" outlineLevel="0" collapsed="false">
      <c r="U160" s="329" t="n">
        <v>41275</v>
      </c>
      <c r="V160" s="314" t="n">
        <v>22</v>
      </c>
      <c r="W160" s="314" t="n">
        <v>4</v>
      </c>
      <c r="X160" s="314" t="n">
        <v>5</v>
      </c>
      <c r="Y160" s="315" t="n">
        <v>1</v>
      </c>
    </row>
    <row r="161" customFormat="false" ht="11.25" hidden="false" customHeight="false" outlineLevel="0" collapsed="false">
      <c r="U161" s="329" t="n">
        <v>41306</v>
      </c>
      <c r="V161" s="314" t="n">
        <v>20</v>
      </c>
      <c r="W161" s="314" t="n">
        <v>4</v>
      </c>
      <c r="X161" s="314" t="n">
        <v>4</v>
      </c>
      <c r="Y161" s="315" t="n">
        <v>0</v>
      </c>
    </row>
    <row r="162" customFormat="false" ht="11.25" hidden="false" customHeight="false" outlineLevel="0" collapsed="false">
      <c r="U162" s="329" t="n">
        <v>41334</v>
      </c>
      <c r="V162" s="314" t="n">
        <v>21</v>
      </c>
      <c r="W162" s="314" t="n">
        <v>5</v>
      </c>
      <c r="X162" s="314" t="n">
        <v>5</v>
      </c>
      <c r="Y162" s="315" t="n">
        <v>0</v>
      </c>
    </row>
    <row r="163" customFormat="false" ht="11.25" hidden="false" customHeight="false" outlineLevel="0" collapsed="false">
      <c r="U163" s="329" t="n">
        <v>41365</v>
      </c>
      <c r="V163" s="314" t="n">
        <v>22</v>
      </c>
      <c r="W163" s="314" t="n">
        <v>4</v>
      </c>
      <c r="X163" s="314" t="n">
        <v>4</v>
      </c>
      <c r="Y163" s="315" t="n">
        <v>0</v>
      </c>
    </row>
    <row r="164" customFormat="false" ht="11.25" hidden="false" customHeight="false" outlineLevel="0" collapsed="false">
      <c r="U164" s="329" t="n">
        <v>41395</v>
      </c>
      <c r="V164" s="314" t="n">
        <v>22</v>
      </c>
      <c r="W164" s="314" t="n">
        <v>4</v>
      </c>
      <c r="X164" s="314" t="n">
        <v>5</v>
      </c>
      <c r="Y164" s="315" t="n">
        <v>1</v>
      </c>
    </row>
    <row r="165" customFormat="false" ht="11.25" hidden="false" customHeight="false" outlineLevel="0" collapsed="false">
      <c r="U165" s="329" t="n">
        <v>41426</v>
      </c>
      <c r="V165" s="314" t="n">
        <v>20</v>
      </c>
      <c r="W165" s="314" t="n">
        <v>5</v>
      </c>
      <c r="X165" s="314" t="n">
        <v>5</v>
      </c>
      <c r="Y165" s="315" t="n">
        <v>0</v>
      </c>
    </row>
    <row r="166" customFormat="false" ht="11.25" hidden="false" customHeight="false" outlineLevel="0" collapsed="false">
      <c r="U166" s="329" t="n">
        <v>41456</v>
      </c>
      <c r="V166" s="314" t="n">
        <v>22</v>
      </c>
      <c r="W166" s="314" t="n">
        <v>4</v>
      </c>
      <c r="X166" s="314" t="n">
        <v>5</v>
      </c>
      <c r="Y166" s="315" t="n">
        <v>1</v>
      </c>
    </row>
    <row r="167" customFormat="false" ht="11.25" hidden="false" customHeight="false" outlineLevel="0" collapsed="false">
      <c r="U167" s="329" t="n">
        <v>41487</v>
      </c>
      <c r="V167" s="314" t="n">
        <v>22</v>
      </c>
      <c r="W167" s="314" t="n">
        <v>5</v>
      </c>
      <c r="X167" s="314" t="n">
        <v>4</v>
      </c>
      <c r="Y167" s="315" t="n">
        <v>0</v>
      </c>
    </row>
    <row r="168" customFormat="false" ht="11.25" hidden="false" customHeight="false" outlineLevel="0" collapsed="false">
      <c r="U168" s="329" t="n">
        <v>41518</v>
      </c>
      <c r="V168" s="314" t="n">
        <v>20</v>
      </c>
      <c r="W168" s="314" t="n">
        <v>4</v>
      </c>
      <c r="X168" s="314" t="n">
        <v>6</v>
      </c>
      <c r="Y168" s="315" t="n">
        <v>1</v>
      </c>
    </row>
    <row r="169" customFormat="false" ht="11.25" hidden="false" customHeight="false" outlineLevel="0" collapsed="false">
      <c r="U169" s="329" t="n">
        <v>41548</v>
      </c>
      <c r="V169" s="314" t="n">
        <v>23</v>
      </c>
      <c r="W169" s="314" t="n">
        <v>4</v>
      </c>
      <c r="X169" s="314" t="n">
        <v>4</v>
      </c>
      <c r="Y169" s="315" t="n">
        <v>0</v>
      </c>
    </row>
    <row r="170" customFormat="false" ht="11.25" hidden="false" customHeight="false" outlineLevel="0" collapsed="false">
      <c r="U170" s="329" t="n">
        <v>41579</v>
      </c>
      <c r="V170" s="314" t="n">
        <v>20</v>
      </c>
      <c r="W170" s="314" t="n">
        <v>5</v>
      </c>
      <c r="X170" s="314" t="n">
        <v>5</v>
      </c>
      <c r="Y170" s="315" t="n">
        <v>1</v>
      </c>
    </row>
    <row r="171" customFormat="false" ht="11.25" hidden="false" customHeight="false" outlineLevel="0" collapsed="false">
      <c r="U171" s="329" t="n">
        <v>41609</v>
      </c>
      <c r="V171" s="314" t="n">
        <v>21</v>
      </c>
      <c r="W171" s="314" t="n">
        <v>4</v>
      </c>
      <c r="X171" s="314" t="n">
        <v>6</v>
      </c>
      <c r="Y171" s="315" t="n">
        <v>1</v>
      </c>
    </row>
    <row r="172" customFormat="false" ht="11.25" hidden="false" customHeight="false" outlineLevel="0" collapsed="false">
      <c r="U172" s="329" t="n">
        <v>41640</v>
      </c>
      <c r="V172" s="314" t="n">
        <v>22</v>
      </c>
      <c r="W172" s="314" t="n">
        <v>4</v>
      </c>
      <c r="X172" s="314" t="n">
        <v>5</v>
      </c>
      <c r="Y172" s="315" t="n">
        <v>1</v>
      </c>
    </row>
    <row r="173" customFormat="false" ht="11.25" hidden="false" customHeight="false" outlineLevel="0" collapsed="false">
      <c r="U173" s="329" t="n">
        <v>41671</v>
      </c>
      <c r="V173" s="314" t="n">
        <v>20</v>
      </c>
      <c r="W173" s="314" t="n">
        <v>4</v>
      </c>
      <c r="X173" s="314" t="n">
        <v>4</v>
      </c>
      <c r="Y173" s="315" t="n">
        <v>0</v>
      </c>
    </row>
    <row r="174" customFormat="false" ht="11.25" hidden="false" customHeight="false" outlineLevel="0" collapsed="false">
      <c r="U174" s="329" t="n">
        <v>41699</v>
      </c>
      <c r="V174" s="314" t="n">
        <v>21</v>
      </c>
      <c r="W174" s="314" t="n">
        <v>5</v>
      </c>
      <c r="X174" s="314" t="n">
        <v>5</v>
      </c>
      <c r="Y174" s="315" t="n">
        <v>0</v>
      </c>
    </row>
    <row r="175" customFormat="false" ht="11.25" hidden="false" customHeight="false" outlineLevel="0" collapsed="false">
      <c r="U175" s="329" t="n">
        <v>41730</v>
      </c>
      <c r="V175" s="314" t="n">
        <v>22</v>
      </c>
      <c r="W175" s="314" t="n">
        <v>4</v>
      </c>
      <c r="X175" s="314" t="n">
        <v>4</v>
      </c>
      <c r="Y175" s="315" t="n">
        <v>0</v>
      </c>
    </row>
    <row r="176" customFormat="false" ht="11.25" hidden="false" customHeight="false" outlineLevel="0" collapsed="false">
      <c r="U176" s="329" t="n">
        <v>41760</v>
      </c>
      <c r="V176" s="314" t="n">
        <v>21</v>
      </c>
      <c r="W176" s="314" t="n">
        <v>5</v>
      </c>
      <c r="X176" s="314" t="n">
        <v>5</v>
      </c>
      <c r="Y176" s="315" t="n">
        <v>1</v>
      </c>
    </row>
    <row r="177" customFormat="false" ht="11.25" hidden="false" customHeight="false" outlineLevel="0" collapsed="false">
      <c r="U177" s="329" t="n">
        <v>41791</v>
      </c>
      <c r="V177" s="314" t="n">
        <v>21</v>
      </c>
      <c r="W177" s="314" t="n">
        <v>4</v>
      </c>
      <c r="X177" s="314" t="n">
        <v>5</v>
      </c>
      <c r="Y177" s="315" t="n">
        <v>0</v>
      </c>
    </row>
    <row r="178" customFormat="false" ht="11.25" hidden="false" customHeight="false" outlineLevel="0" collapsed="false">
      <c r="U178" s="329" t="n">
        <v>41821</v>
      </c>
      <c r="V178" s="314" t="n">
        <v>22</v>
      </c>
      <c r="W178" s="314" t="n">
        <v>4</v>
      </c>
      <c r="X178" s="314" t="n">
        <v>5</v>
      </c>
      <c r="Y178" s="315" t="n">
        <v>1</v>
      </c>
    </row>
    <row r="179" customFormat="false" ht="11.25" hidden="false" customHeight="false" outlineLevel="0" collapsed="false">
      <c r="U179" s="329" t="n">
        <v>41852</v>
      </c>
      <c r="V179" s="314" t="n">
        <v>21</v>
      </c>
      <c r="W179" s="314" t="n">
        <v>5</v>
      </c>
      <c r="X179" s="314" t="n">
        <v>5</v>
      </c>
      <c r="Y179" s="315" t="n">
        <v>0</v>
      </c>
    </row>
    <row r="180" customFormat="false" ht="11.25" hidden="false" customHeight="false" outlineLevel="0" collapsed="false">
      <c r="U180" s="329" t="n">
        <v>41883</v>
      </c>
      <c r="V180" s="314" t="n">
        <v>21</v>
      </c>
      <c r="W180" s="314" t="n">
        <v>4</v>
      </c>
      <c r="X180" s="314" t="n">
        <v>5</v>
      </c>
      <c r="Y180" s="315" t="n">
        <v>1</v>
      </c>
    </row>
    <row r="181" customFormat="false" ht="11.25" hidden="false" customHeight="false" outlineLevel="0" collapsed="false">
      <c r="U181" s="329" t="n">
        <v>41913</v>
      </c>
      <c r="V181" s="314" t="n">
        <v>23</v>
      </c>
      <c r="W181" s="314" t="n">
        <v>4</v>
      </c>
      <c r="X181" s="314" t="n">
        <v>4</v>
      </c>
      <c r="Y181" s="315" t="n">
        <v>0</v>
      </c>
    </row>
    <row r="182" customFormat="false" ht="11.25" hidden="false" customHeight="false" outlineLevel="0" collapsed="false">
      <c r="U182" s="329" t="n">
        <v>41944</v>
      </c>
      <c r="V182" s="314" t="n">
        <v>19</v>
      </c>
      <c r="W182" s="314" t="n">
        <v>5</v>
      </c>
      <c r="X182" s="314" t="n">
        <v>6</v>
      </c>
      <c r="Y182" s="315" t="n">
        <v>1</v>
      </c>
    </row>
    <row r="183" customFormat="false" ht="11.25" hidden="false" customHeight="false" outlineLevel="0" collapsed="false">
      <c r="U183" s="329" t="n">
        <v>41974</v>
      </c>
      <c r="V183" s="314" t="n">
        <v>22</v>
      </c>
      <c r="W183" s="314" t="n">
        <v>4</v>
      </c>
      <c r="X183" s="314" t="n">
        <v>5</v>
      </c>
      <c r="Y183" s="315" t="n">
        <v>1</v>
      </c>
    </row>
    <row r="184" customFormat="false" ht="11.25" hidden="false" customHeight="false" outlineLevel="0" collapsed="false">
      <c r="U184" s="329" t="n">
        <v>42005</v>
      </c>
      <c r="V184" s="314" t="n">
        <v>21</v>
      </c>
      <c r="W184" s="314" t="n">
        <v>5</v>
      </c>
      <c r="X184" s="314" t="n">
        <v>5</v>
      </c>
      <c r="Y184" s="315" t="n">
        <v>1</v>
      </c>
    </row>
    <row r="185" customFormat="false" ht="11.25" hidden="false" customHeight="false" outlineLevel="0" collapsed="false">
      <c r="U185" s="329" t="n">
        <v>42036</v>
      </c>
      <c r="V185" s="314" t="n">
        <v>20</v>
      </c>
      <c r="W185" s="314" t="n">
        <v>4</v>
      </c>
      <c r="X185" s="314" t="n">
        <v>4</v>
      </c>
      <c r="Y185" s="315" t="n">
        <v>0</v>
      </c>
    </row>
    <row r="186" customFormat="false" ht="11.25" hidden="false" customHeight="false" outlineLevel="0" collapsed="false">
      <c r="U186" s="329" t="n">
        <v>42064</v>
      </c>
      <c r="V186" s="314" t="n">
        <v>22</v>
      </c>
      <c r="W186" s="314" t="n">
        <v>4</v>
      </c>
      <c r="X186" s="314" t="n">
        <v>5</v>
      </c>
      <c r="Y186" s="315" t="n">
        <v>0</v>
      </c>
    </row>
    <row r="187" customFormat="false" ht="11.25" hidden="false" customHeight="false" outlineLevel="0" collapsed="false">
      <c r="U187" s="329" t="n">
        <v>42095</v>
      </c>
      <c r="V187" s="314" t="n">
        <v>22</v>
      </c>
      <c r="W187" s="314" t="n">
        <v>4</v>
      </c>
      <c r="X187" s="314" t="n">
        <v>4</v>
      </c>
      <c r="Y187" s="315" t="n">
        <v>0</v>
      </c>
    </row>
    <row r="188" customFormat="false" ht="11.25" hidden="false" customHeight="false" outlineLevel="0" collapsed="false">
      <c r="U188" s="329" t="n">
        <v>42125</v>
      </c>
      <c r="V188" s="314" t="n">
        <v>20</v>
      </c>
      <c r="W188" s="314" t="n">
        <v>5</v>
      </c>
      <c r="X188" s="314" t="n">
        <v>6</v>
      </c>
      <c r="Y188" s="315" t="n">
        <v>1</v>
      </c>
    </row>
    <row r="189" customFormat="false" ht="11.25" hidden="false" customHeight="false" outlineLevel="0" collapsed="false">
      <c r="U189" s="329" t="n">
        <v>42156</v>
      </c>
      <c r="V189" s="314" t="n">
        <v>22</v>
      </c>
      <c r="W189" s="314" t="n">
        <v>4</v>
      </c>
      <c r="X189" s="314" t="n">
        <v>4</v>
      </c>
      <c r="Y189" s="315" t="n">
        <v>0</v>
      </c>
    </row>
    <row r="190" customFormat="false" ht="11.25" hidden="false" customHeight="false" outlineLevel="0" collapsed="false">
      <c r="U190" s="329" t="n">
        <v>42186</v>
      </c>
      <c r="V190" s="314" t="n">
        <v>23</v>
      </c>
      <c r="W190" s="314" t="n">
        <v>3</v>
      </c>
      <c r="X190" s="314" t="n">
        <v>5</v>
      </c>
      <c r="Y190" s="315" t="n">
        <v>1</v>
      </c>
    </row>
    <row r="191" customFormat="false" ht="11.25" hidden="false" customHeight="false" outlineLevel="0" collapsed="false">
      <c r="U191" s="329" t="n">
        <v>42217</v>
      </c>
      <c r="V191" s="314" t="n">
        <v>21</v>
      </c>
      <c r="W191" s="314" t="n">
        <v>5</v>
      </c>
      <c r="X191" s="314" t="n">
        <v>5</v>
      </c>
      <c r="Y191" s="315" t="n">
        <v>0</v>
      </c>
    </row>
    <row r="192" customFormat="false" ht="11.25" hidden="false" customHeight="false" outlineLevel="0" collapsed="false">
      <c r="U192" s="329" t="n">
        <v>42248</v>
      </c>
      <c r="V192" s="314" t="n">
        <v>21</v>
      </c>
      <c r="W192" s="314" t="n">
        <v>4</v>
      </c>
      <c r="X192" s="314" t="n">
        <v>5</v>
      </c>
      <c r="Y192" s="315" t="n">
        <v>1</v>
      </c>
    </row>
    <row r="193" customFormat="false" ht="11.25" hidden="false" customHeight="false" outlineLevel="0" collapsed="false">
      <c r="U193" s="329" t="n">
        <v>42278</v>
      </c>
      <c r="V193" s="314" t="n">
        <v>22</v>
      </c>
      <c r="W193" s="314" t="n">
        <v>5</v>
      </c>
      <c r="X193" s="314" t="n">
        <v>4</v>
      </c>
      <c r="Y193" s="315" t="n">
        <v>0</v>
      </c>
    </row>
    <row r="194" customFormat="false" ht="11.25" hidden="false" customHeight="false" outlineLevel="0" collapsed="false">
      <c r="U194" s="329" t="n">
        <v>42309</v>
      </c>
      <c r="V194" s="314" t="n">
        <v>20</v>
      </c>
      <c r="W194" s="314" t="n">
        <v>4</v>
      </c>
      <c r="X194" s="314" t="n">
        <v>6</v>
      </c>
      <c r="Y194" s="315" t="n">
        <v>1</v>
      </c>
    </row>
    <row r="195" customFormat="false" ht="11.25" hidden="false" customHeight="false" outlineLevel="0" collapsed="false">
      <c r="U195" s="329" t="n">
        <v>42339</v>
      </c>
      <c r="V195" s="314" t="n">
        <v>22</v>
      </c>
      <c r="W195" s="314" t="n">
        <v>4</v>
      </c>
      <c r="X195" s="314" t="n">
        <v>5</v>
      </c>
      <c r="Y195" s="315" t="n">
        <v>1</v>
      </c>
    </row>
    <row r="196" customFormat="false" ht="11.25" hidden="false" customHeight="false" outlineLevel="0" collapsed="false">
      <c r="U196" s="329" t="n">
        <v>42370</v>
      </c>
      <c r="V196" s="314" t="n">
        <v>20</v>
      </c>
      <c r="W196" s="314" t="n">
        <v>5</v>
      </c>
      <c r="X196" s="314" t="n">
        <v>6</v>
      </c>
      <c r="Y196" s="315" t="n">
        <v>1</v>
      </c>
    </row>
    <row r="197" customFormat="false" ht="11.25" hidden="false" customHeight="false" outlineLevel="0" collapsed="false">
      <c r="U197" s="329" t="n">
        <v>42401</v>
      </c>
      <c r="V197" s="314" t="n">
        <v>21</v>
      </c>
      <c r="W197" s="314" t="n">
        <v>4</v>
      </c>
      <c r="X197" s="314" t="n">
        <v>4</v>
      </c>
      <c r="Y197" s="315" t="n">
        <v>0</v>
      </c>
    </row>
    <row r="198" customFormat="false" ht="11.25" hidden="false" customHeight="false" outlineLevel="0" collapsed="false">
      <c r="U198" s="329" t="n">
        <v>42430</v>
      </c>
      <c r="V198" s="314" t="n">
        <v>23</v>
      </c>
      <c r="W198" s="314" t="n">
        <v>4</v>
      </c>
      <c r="X198" s="314" t="n">
        <v>4</v>
      </c>
      <c r="Y198" s="315" t="n">
        <v>0</v>
      </c>
    </row>
    <row r="199" customFormat="false" ht="11.25" hidden="false" customHeight="false" outlineLevel="0" collapsed="false">
      <c r="U199" s="329" t="n">
        <v>42461</v>
      </c>
      <c r="V199" s="314" t="n">
        <v>21</v>
      </c>
      <c r="W199" s="314" t="n">
        <v>5</v>
      </c>
      <c r="X199" s="314" t="n">
        <v>4</v>
      </c>
      <c r="Y199" s="315" t="n">
        <v>0</v>
      </c>
    </row>
    <row r="200" customFormat="false" ht="11.25" hidden="false" customHeight="false" outlineLevel="0" collapsed="false">
      <c r="U200" s="329" t="n">
        <v>42491</v>
      </c>
      <c r="V200" s="314" t="n">
        <v>21</v>
      </c>
      <c r="W200" s="314" t="n">
        <v>4</v>
      </c>
      <c r="X200" s="314" t="n">
        <v>6</v>
      </c>
      <c r="Y200" s="315" t="n">
        <v>1</v>
      </c>
    </row>
    <row r="201" customFormat="false" ht="11.25" hidden="false" customHeight="false" outlineLevel="0" collapsed="false">
      <c r="U201" s="329" t="n">
        <v>42522</v>
      </c>
      <c r="V201" s="314" t="n">
        <v>22</v>
      </c>
      <c r="W201" s="314" t="n">
        <v>4</v>
      </c>
      <c r="X201" s="314" t="n">
        <v>4</v>
      </c>
      <c r="Y201" s="315" t="n">
        <v>0</v>
      </c>
    </row>
    <row r="202" customFormat="false" ht="11.25" hidden="false" customHeight="false" outlineLevel="0" collapsed="false">
      <c r="U202" s="329" t="n">
        <v>42552</v>
      </c>
      <c r="V202" s="314" t="n">
        <v>20</v>
      </c>
      <c r="W202" s="314" t="n">
        <v>5</v>
      </c>
      <c r="X202" s="314" t="n">
        <v>6</v>
      </c>
      <c r="Y202" s="315" t="n">
        <v>1</v>
      </c>
    </row>
    <row r="203" customFormat="false" ht="11.25" hidden="false" customHeight="false" outlineLevel="0" collapsed="false">
      <c r="U203" s="329" t="n">
        <v>42583</v>
      </c>
      <c r="V203" s="314" t="n">
        <v>23</v>
      </c>
      <c r="W203" s="314" t="n">
        <v>4</v>
      </c>
      <c r="X203" s="314" t="n">
        <v>4</v>
      </c>
      <c r="Y203" s="315" t="n">
        <v>0</v>
      </c>
    </row>
    <row r="204" customFormat="false" ht="11.25" hidden="false" customHeight="false" outlineLevel="0" collapsed="false">
      <c r="U204" s="329" t="n">
        <v>42614</v>
      </c>
      <c r="V204" s="314" t="n">
        <v>21</v>
      </c>
      <c r="W204" s="314" t="n">
        <v>4</v>
      </c>
      <c r="X204" s="314" t="n">
        <v>5</v>
      </c>
      <c r="Y204" s="315" t="n">
        <v>1</v>
      </c>
    </row>
    <row r="205" customFormat="false" ht="11.25" hidden="false" customHeight="false" outlineLevel="0" collapsed="false">
      <c r="U205" s="329" t="n">
        <v>42644</v>
      </c>
      <c r="V205" s="314" t="n">
        <v>21</v>
      </c>
      <c r="W205" s="314" t="n">
        <v>5</v>
      </c>
      <c r="X205" s="314" t="n">
        <v>5</v>
      </c>
      <c r="Y205" s="315" t="n">
        <v>0</v>
      </c>
    </row>
    <row r="206" customFormat="false" ht="11.25" hidden="false" customHeight="false" outlineLevel="0" collapsed="false">
      <c r="U206" s="329" t="n">
        <v>42675</v>
      </c>
      <c r="V206" s="314" t="n">
        <v>21</v>
      </c>
      <c r="W206" s="314" t="n">
        <v>4</v>
      </c>
      <c r="X206" s="314" t="n">
        <v>5</v>
      </c>
      <c r="Y206" s="315" t="n">
        <v>1</v>
      </c>
    </row>
    <row r="207" customFormat="false" ht="11.25" hidden="false" customHeight="false" outlineLevel="0" collapsed="false">
      <c r="U207" s="329" t="n">
        <v>42705</v>
      </c>
      <c r="V207" s="314" t="n">
        <v>21</v>
      </c>
      <c r="W207" s="314" t="n">
        <v>5</v>
      </c>
      <c r="X207" s="314" t="n">
        <v>5</v>
      </c>
      <c r="Y207" s="315" t="n">
        <v>1</v>
      </c>
    </row>
    <row r="208" customFormat="false" ht="11.25" hidden="false" customHeight="false" outlineLevel="0" collapsed="false">
      <c r="U208" s="329" t="n">
        <v>42736</v>
      </c>
      <c r="V208" s="314" t="n">
        <v>21</v>
      </c>
      <c r="W208" s="314" t="n">
        <v>4</v>
      </c>
      <c r="X208" s="314" t="n">
        <v>6</v>
      </c>
      <c r="Y208" s="315" t="n">
        <v>1</v>
      </c>
    </row>
    <row r="209" customFormat="false" ht="11.25" hidden="false" customHeight="false" outlineLevel="0" collapsed="false">
      <c r="U209" s="329" t="n">
        <v>42767</v>
      </c>
      <c r="V209" s="314" t="n">
        <v>20</v>
      </c>
      <c r="W209" s="314" t="n">
        <v>4</v>
      </c>
      <c r="X209" s="314" t="n">
        <v>4</v>
      </c>
      <c r="Y209" s="315" t="n">
        <v>0</v>
      </c>
    </row>
    <row r="210" customFormat="false" ht="11.25" hidden="false" customHeight="false" outlineLevel="0" collapsed="false">
      <c r="U210" s="329" t="n">
        <v>42795</v>
      </c>
      <c r="V210" s="314" t="n">
        <v>23</v>
      </c>
      <c r="W210" s="314" t="n">
        <v>4</v>
      </c>
      <c r="X210" s="314" t="n">
        <v>4</v>
      </c>
      <c r="Y210" s="315" t="n">
        <v>0</v>
      </c>
    </row>
    <row r="211" customFormat="false" ht="11.25" hidden="false" customHeight="false" outlineLevel="0" collapsed="false">
      <c r="U211" s="329" t="n">
        <v>42826</v>
      </c>
      <c r="V211" s="314" t="n">
        <v>20</v>
      </c>
      <c r="W211" s="314" t="n">
        <v>5</v>
      </c>
      <c r="X211" s="314" t="n">
        <v>5</v>
      </c>
      <c r="Y211" s="315" t="n">
        <v>0</v>
      </c>
    </row>
    <row r="212" customFormat="false" ht="11.25" hidden="false" customHeight="false" outlineLevel="0" collapsed="false">
      <c r="U212" s="329" t="n">
        <v>42856</v>
      </c>
      <c r="V212" s="314" t="n">
        <v>22</v>
      </c>
      <c r="W212" s="314" t="n">
        <v>4</v>
      </c>
      <c r="X212" s="314" t="n">
        <v>5</v>
      </c>
      <c r="Y212" s="315" t="n">
        <v>1</v>
      </c>
    </row>
    <row r="213" customFormat="false" ht="11.25" hidden="false" customHeight="false" outlineLevel="0" collapsed="false">
      <c r="U213" s="329" t="n">
        <v>42887</v>
      </c>
      <c r="V213" s="314" t="n">
        <v>22</v>
      </c>
      <c r="W213" s="314" t="n">
        <v>4</v>
      </c>
      <c r="X213" s="314" t="n">
        <v>4</v>
      </c>
      <c r="Y213" s="315" t="n">
        <v>0</v>
      </c>
    </row>
    <row r="214" customFormat="false" ht="11.25" hidden="false" customHeight="false" outlineLevel="0" collapsed="false">
      <c r="U214" s="329" t="n">
        <v>42917</v>
      </c>
      <c r="V214" s="314" t="n">
        <v>20</v>
      </c>
      <c r="W214" s="314" t="n">
        <v>5</v>
      </c>
      <c r="X214" s="314" t="n">
        <v>6</v>
      </c>
      <c r="Y214" s="315" t="n">
        <v>1</v>
      </c>
    </row>
    <row r="215" customFormat="false" ht="11.25" hidden="false" customHeight="false" outlineLevel="0" collapsed="false">
      <c r="U215" s="329" t="n">
        <v>42948</v>
      </c>
      <c r="V215" s="314" t="n">
        <v>23</v>
      </c>
      <c r="W215" s="314" t="n">
        <v>4</v>
      </c>
      <c r="X215" s="314" t="n">
        <v>4</v>
      </c>
      <c r="Y215" s="315" t="n">
        <v>0</v>
      </c>
    </row>
    <row r="216" customFormat="false" ht="11.25" hidden="false" customHeight="false" outlineLevel="0" collapsed="false">
      <c r="U216" s="329" t="n">
        <v>42979</v>
      </c>
      <c r="V216" s="314" t="n">
        <v>20</v>
      </c>
      <c r="W216" s="314" t="n">
        <v>5</v>
      </c>
      <c r="X216" s="314" t="n">
        <v>5</v>
      </c>
      <c r="Y216" s="315" t="n">
        <v>1</v>
      </c>
    </row>
    <row r="217" customFormat="false" ht="11.25" hidden="false" customHeight="false" outlineLevel="0" collapsed="false">
      <c r="U217" s="329" t="n">
        <v>43009</v>
      </c>
      <c r="V217" s="314" t="n">
        <v>22</v>
      </c>
      <c r="W217" s="314" t="n">
        <v>4</v>
      </c>
      <c r="X217" s="314" t="n">
        <v>5</v>
      </c>
      <c r="Y217" s="315" t="n">
        <v>0</v>
      </c>
    </row>
    <row r="218" customFormat="false" ht="11.25" hidden="false" customHeight="false" outlineLevel="0" collapsed="false">
      <c r="U218" s="329" t="n">
        <v>43040</v>
      </c>
      <c r="V218" s="314" t="n">
        <v>21</v>
      </c>
      <c r="W218" s="314" t="n">
        <v>4</v>
      </c>
      <c r="X218" s="314" t="n">
        <v>5</v>
      </c>
      <c r="Y218" s="315" t="n">
        <v>1</v>
      </c>
    </row>
    <row r="219" customFormat="false" ht="11.25" hidden="false" customHeight="false" outlineLevel="0" collapsed="false">
      <c r="U219" s="329" t="n">
        <v>43070</v>
      </c>
      <c r="V219" s="314" t="n">
        <v>20</v>
      </c>
      <c r="W219" s="314" t="n">
        <v>5</v>
      </c>
      <c r="X219" s="314" t="n">
        <v>6</v>
      </c>
      <c r="Y219" s="315" t="n">
        <v>1</v>
      </c>
    </row>
    <row r="220" customFormat="false" ht="11.25" hidden="false" customHeight="false" outlineLevel="0" collapsed="false">
      <c r="U220" s="329" t="n">
        <v>43101</v>
      </c>
      <c r="V220" s="314" t="n">
        <v>22</v>
      </c>
      <c r="W220" s="314" t="n">
        <v>4</v>
      </c>
      <c r="X220" s="314" t="n">
        <v>5</v>
      </c>
      <c r="Y220" s="315" t="n">
        <v>1</v>
      </c>
    </row>
    <row r="221" customFormat="false" ht="11.25" hidden="false" customHeight="false" outlineLevel="0" collapsed="false">
      <c r="U221" s="329" t="n">
        <v>43132</v>
      </c>
      <c r="V221" s="314" t="n">
        <v>20</v>
      </c>
      <c r="W221" s="314" t="n">
        <v>4</v>
      </c>
      <c r="X221" s="314" t="n">
        <v>4</v>
      </c>
      <c r="Y221" s="315" t="n">
        <v>0</v>
      </c>
    </row>
    <row r="222" customFormat="false" ht="11.25" hidden="false" customHeight="false" outlineLevel="0" collapsed="false">
      <c r="U222" s="329" t="n">
        <v>43160</v>
      </c>
      <c r="V222" s="314" t="n">
        <v>22</v>
      </c>
      <c r="W222" s="314" t="n">
        <v>5</v>
      </c>
      <c r="X222" s="314" t="n">
        <v>4</v>
      </c>
      <c r="Y222" s="315" t="n">
        <v>0</v>
      </c>
    </row>
    <row r="223" customFormat="false" ht="11.25" hidden="false" customHeight="false" outlineLevel="0" collapsed="false">
      <c r="U223" s="329" t="n">
        <v>43191</v>
      </c>
      <c r="V223" s="314" t="n">
        <v>21</v>
      </c>
      <c r="W223" s="314" t="n">
        <v>4</v>
      </c>
      <c r="X223" s="314" t="n">
        <v>5</v>
      </c>
      <c r="Y223" s="315" t="n">
        <v>0</v>
      </c>
    </row>
    <row r="224" customFormat="false" ht="11.25" hidden="false" customHeight="false" outlineLevel="0" collapsed="false">
      <c r="U224" s="329" t="n">
        <v>43221</v>
      </c>
      <c r="V224" s="314" t="n">
        <v>22</v>
      </c>
      <c r="W224" s="314" t="n">
        <v>4</v>
      </c>
      <c r="X224" s="314" t="n">
        <v>5</v>
      </c>
      <c r="Y224" s="315" t="n">
        <v>1</v>
      </c>
    </row>
    <row r="225" customFormat="false" ht="11.25" hidden="false" customHeight="false" outlineLevel="0" collapsed="false">
      <c r="U225" s="329" t="n">
        <v>43252</v>
      </c>
      <c r="V225" s="314" t="n">
        <v>21</v>
      </c>
      <c r="W225" s="314" t="n">
        <v>5</v>
      </c>
      <c r="X225" s="314" t="n">
        <v>4</v>
      </c>
      <c r="Y225" s="315" t="n">
        <v>0</v>
      </c>
    </row>
    <row r="226" customFormat="false" ht="11.25" hidden="false" customHeight="false" outlineLevel="0" collapsed="false">
      <c r="U226" s="329" t="n">
        <v>43282</v>
      </c>
      <c r="V226" s="314" t="n">
        <v>21</v>
      </c>
      <c r="W226" s="314" t="n">
        <v>4</v>
      </c>
      <c r="X226" s="314" t="n">
        <v>6</v>
      </c>
      <c r="Y226" s="315" t="n">
        <v>1</v>
      </c>
    </row>
    <row r="227" customFormat="false" ht="11.25" hidden="false" customHeight="false" outlineLevel="0" collapsed="false">
      <c r="U227" s="329" t="n">
        <v>43313</v>
      </c>
      <c r="V227" s="314" t="n">
        <v>23</v>
      </c>
      <c r="W227" s="314" t="n">
        <v>4</v>
      </c>
      <c r="X227" s="314" t="n">
        <v>4</v>
      </c>
      <c r="Y227" s="315" t="n">
        <v>0</v>
      </c>
    </row>
    <row r="228" customFormat="false" ht="11.25" hidden="false" customHeight="false" outlineLevel="0" collapsed="false">
      <c r="U228" s="329" t="n">
        <v>43344</v>
      </c>
      <c r="V228" s="314" t="n">
        <v>19</v>
      </c>
      <c r="W228" s="314" t="n">
        <v>5</v>
      </c>
      <c r="X228" s="314" t="n">
        <v>6</v>
      </c>
      <c r="Y228" s="315" t="n">
        <v>1</v>
      </c>
    </row>
    <row r="229" customFormat="false" ht="11.25" hidden="false" customHeight="false" outlineLevel="0" collapsed="false">
      <c r="U229" s="329" t="n">
        <v>43374</v>
      </c>
      <c r="V229" s="314" t="n">
        <v>23</v>
      </c>
      <c r="W229" s="314" t="n">
        <v>4</v>
      </c>
      <c r="X229" s="314" t="n">
        <v>4</v>
      </c>
      <c r="Y229" s="315" t="n">
        <v>0</v>
      </c>
    </row>
    <row r="230" customFormat="false" ht="11.25" hidden="false" customHeight="false" outlineLevel="0" collapsed="false">
      <c r="U230" s="329" t="n">
        <v>43405</v>
      </c>
      <c r="V230" s="314" t="n">
        <v>21</v>
      </c>
      <c r="W230" s="314" t="n">
        <v>4</v>
      </c>
      <c r="X230" s="314" t="n">
        <v>5</v>
      </c>
      <c r="Y230" s="315" t="n">
        <v>1</v>
      </c>
    </row>
    <row r="231" customFormat="false" ht="11.25" hidden="false" customHeight="false" outlineLevel="0" collapsed="false">
      <c r="U231" s="329" t="n">
        <v>43435</v>
      </c>
      <c r="V231" s="314" t="n">
        <v>20</v>
      </c>
      <c r="W231" s="314" t="n">
        <v>5</v>
      </c>
      <c r="X231" s="314" t="n">
        <v>6</v>
      </c>
      <c r="Y231" s="315" t="n">
        <v>1</v>
      </c>
    </row>
    <row r="232" customFormat="false" ht="11.25" hidden="false" customHeight="false" outlineLevel="0" collapsed="false">
      <c r="U232" s="329" t="n">
        <v>43466</v>
      </c>
      <c r="V232" s="314" t="n">
        <v>22</v>
      </c>
      <c r="W232" s="314" t="n">
        <v>4</v>
      </c>
      <c r="X232" s="314" t="n">
        <v>5</v>
      </c>
      <c r="Y232" s="315" t="n">
        <v>1</v>
      </c>
    </row>
    <row r="233" customFormat="false" ht="11.25" hidden="false" customHeight="false" outlineLevel="0" collapsed="false">
      <c r="U233" s="329" t="n">
        <v>43497</v>
      </c>
      <c r="V233" s="314" t="n">
        <v>20</v>
      </c>
      <c r="W233" s="314" t="n">
        <v>4</v>
      </c>
      <c r="X233" s="314" t="n">
        <v>4</v>
      </c>
      <c r="Y233" s="315" t="n">
        <v>0</v>
      </c>
    </row>
    <row r="234" customFormat="false" ht="11.25" hidden="false" customHeight="false" outlineLevel="0" collapsed="false">
      <c r="U234" s="329" t="n">
        <v>43525</v>
      </c>
      <c r="V234" s="314" t="n">
        <v>21</v>
      </c>
      <c r="W234" s="314" t="n">
        <v>5</v>
      </c>
      <c r="X234" s="314" t="n">
        <v>5</v>
      </c>
      <c r="Y234" s="315" t="n">
        <v>0</v>
      </c>
    </row>
    <row r="235" customFormat="false" ht="11.25" hidden="false" customHeight="false" outlineLevel="0" collapsed="false">
      <c r="U235" s="329" t="n">
        <v>43556</v>
      </c>
      <c r="V235" s="314" t="n">
        <v>22</v>
      </c>
      <c r="W235" s="314" t="n">
        <v>4</v>
      </c>
      <c r="X235" s="314" t="n">
        <v>4</v>
      </c>
      <c r="Y235" s="315" t="n">
        <v>0</v>
      </c>
    </row>
    <row r="236" customFormat="false" ht="11.25" hidden="false" customHeight="false" outlineLevel="0" collapsed="false">
      <c r="U236" s="329" t="n">
        <v>43586</v>
      </c>
      <c r="V236" s="314" t="n">
        <v>22</v>
      </c>
      <c r="W236" s="314" t="n">
        <v>4</v>
      </c>
      <c r="X236" s="314" t="n">
        <v>5</v>
      </c>
      <c r="Y236" s="315" t="n">
        <v>1</v>
      </c>
    </row>
    <row r="237" customFormat="false" ht="11.25" hidden="false" customHeight="false" outlineLevel="0" collapsed="false">
      <c r="U237" s="329" t="n">
        <v>43617</v>
      </c>
      <c r="V237" s="314" t="n">
        <v>20</v>
      </c>
      <c r="W237" s="314" t="n">
        <v>5</v>
      </c>
      <c r="X237" s="314" t="n">
        <v>5</v>
      </c>
      <c r="Y237" s="315" t="n">
        <v>0</v>
      </c>
    </row>
    <row r="238" customFormat="false" ht="11.25" hidden="false" customHeight="false" outlineLevel="0" collapsed="false">
      <c r="U238" s="329" t="n">
        <v>43647</v>
      </c>
      <c r="V238" s="314" t="n">
        <v>22</v>
      </c>
      <c r="W238" s="314" t="n">
        <v>4</v>
      </c>
      <c r="X238" s="314" t="n">
        <v>5</v>
      </c>
      <c r="Y238" s="315" t="n">
        <v>1</v>
      </c>
    </row>
    <row r="239" customFormat="false" ht="11.25" hidden="false" customHeight="false" outlineLevel="0" collapsed="false">
      <c r="U239" s="329" t="n">
        <v>43678</v>
      </c>
      <c r="V239" s="314" t="n">
        <v>22</v>
      </c>
      <c r="W239" s="314" t="n">
        <v>5</v>
      </c>
      <c r="X239" s="314" t="n">
        <v>4</v>
      </c>
      <c r="Y239" s="315" t="n">
        <v>0</v>
      </c>
    </row>
    <row r="240" customFormat="false" ht="11.25" hidden="false" customHeight="false" outlineLevel="0" collapsed="false">
      <c r="U240" s="329" t="n">
        <v>43709</v>
      </c>
      <c r="V240" s="314" t="n">
        <v>20</v>
      </c>
      <c r="W240" s="314" t="n">
        <v>4</v>
      </c>
      <c r="X240" s="314" t="n">
        <v>6</v>
      </c>
      <c r="Y240" s="315" t="n">
        <v>1</v>
      </c>
    </row>
    <row r="241" customFormat="false" ht="11.25" hidden="false" customHeight="false" outlineLevel="0" collapsed="false">
      <c r="U241" s="329" t="n">
        <v>43739</v>
      </c>
      <c r="V241" s="314" t="n">
        <v>23</v>
      </c>
      <c r="W241" s="314" t="n">
        <v>4</v>
      </c>
      <c r="X241" s="314" t="n">
        <v>4</v>
      </c>
      <c r="Y241" s="315" t="n">
        <v>0</v>
      </c>
    </row>
    <row r="242" customFormat="false" ht="11.25" hidden="false" customHeight="false" outlineLevel="0" collapsed="false">
      <c r="U242" s="329" t="n">
        <v>43770</v>
      </c>
      <c r="V242" s="314" t="n">
        <v>20</v>
      </c>
      <c r="W242" s="314" t="n">
        <v>5</v>
      </c>
      <c r="X242" s="314" t="n">
        <v>5</v>
      </c>
      <c r="Y242" s="315" t="n">
        <v>1</v>
      </c>
    </row>
    <row r="243" customFormat="false" ht="11.25" hidden="false" customHeight="false" outlineLevel="0" collapsed="false">
      <c r="U243" s="329" t="n">
        <v>43800</v>
      </c>
      <c r="V243" s="314" t="n">
        <v>21</v>
      </c>
      <c r="W243" s="314" t="n">
        <v>4</v>
      </c>
      <c r="X243" s="314" t="n">
        <v>6</v>
      </c>
      <c r="Y243" s="315" t="n">
        <v>1</v>
      </c>
    </row>
    <row r="244" customFormat="false" ht="11.25" hidden="false" customHeight="false" outlineLevel="0" collapsed="false">
      <c r="U244" s="329" t="n">
        <v>43831</v>
      </c>
      <c r="V244" s="314" t="n">
        <v>22</v>
      </c>
      <c r="W244" s="314" t="n">
        <v>4</v>
      </c>
      <c r="X244" s="314" t="n">
        <v>5</v>
      </c>
      <c r="Y244" s="315" t="n">
        <v>1</v>
      </c>
    </row>
    <row r="245" customFormat="false" ht="11.25" hidden="false" customHeight="false" outlineLevel="0" collapsed="false">
      <c r="U245" s="329" t="n">
        <v>43862</v>
      </c>
      <c r="V245" s="314" t="n">
        <v>20</v>
      </c>
      <c r="W245" s="314" t="n">
        <v>5</v>
      </c>
      <c r="X245" s="314" t="n">
        <v>4</v>
      </c>
      <c r="Y245" s="315" t="n">
        <v>0</v>
      </c>
    </row>
    <row r="246" customFormat="false" ht="11.25" hidden="false" customHeight="false" outlineLevel="0" collapsed="false">
      <c r="U246" s="329" t="n">
        <v>43891</v>
      </c>
      <c r="V246" s="314" t="n">
        <v>22</v>
      </c>
      <c r="W246" s="314" t="n">
        <v>4</v>
      </c>
      <c r="X246" s="314" t="n">
        <v>5</v>
      </c>
      <c r="Y246" s="315" t="n">
        <v>0</v>
      </c>
    </row>
    <row r="247" customFormat="false" ht="11.25" hidden="false" customHeight="false" outlineLevel="0" collapsed="false">
      <c r="U247" s="329" t="n">
        <v>43922</v>
      </c>
      <c r="V247" s="314" t="n">
        <v>22</v>
      </c>
      <c r="W247" s="314" t="n">
        <v>4</v>
      </c>
      <c r="X247" s="314" t="n">
        <v>4</v>
      </c>
      <c r="Y247" s="315" t="n">
        <v>0</v>
      </c>
    </row>
    <row r="248" customFormat="false" ht="11.25" hidden="false" customHeight="false" outlineLevel="0" collapsed="false">
      <c r="U248" s="329" t="n">
        <v>43952</v>
      </c>
      <c r="V248" s="314" t="n">
        <v>20</v>
      </c>
      <c r="W248" s="314" t="n">
        <v>5</v>
      </c>
      <c r="X248" s="314" t="n">
        <v>6</v>
      </c>
      <c r="Y248" s="315" t="n">
        <v>1</v>
      </c>
    </row>
    <row r="249" customFormat="false" ht="11.25" hidden="false" customHeight="false" outlineLevel="0" collapsed="false">
      <c r="U249" s="329" t="n">
        <v>43983</v>
      </c>
      <c r="V249" s="314" t="n">
        <v>22</v>
      </c>
      <c r="W249" s="314" t="n">
        <v>4</v>
      </c>
      <c r="X249" s="314" t="n">
        <v>4</v>
      </c>
      <c r="Y249" s="315" t="n">
        <v>0</v>
      </c>
    </row>
    <row r="250" customFormat="false" ht="11.25" hidden="false" customHeight="false" outlineLevel="0" collapsed="false">
      <c r="U250" s="329" t="n">
        <v>44013</v>
      </c>
      <c r="V250" s="314" t="n">
        <v>23</v>
      </c>
      <c r="W250" s="314" t="n">
        <v>3</v>
      </c>
      <c r="X250" s="314" t="n">
        <v>5</v>
      </c>
      <c r="Y250" s="315" t="n">
        <v>1</v>
      </c>
    </row>
    <row r="251" customFormat="false" ht="11.25" hidden="false" customHeight="false" outlineLevel="0" collapsed="false">
      <c r="U251" s="329" t="n">
        <v>44044</v>
      </c>
      <c r="V251" s="314" t="n">
        <v>21</v>
      </c>
      <c r="W251" s="314" t="n">
        <v>5</v>
      </c>
      <c r="X251" s="314" t="n">
        <v>5</v>
      </c>
      <c r="Y251" s="315" t="n">
        <v>0</v>
      </c>
    </row>
    <row r="252" customFormat="false" ht="11.25" hidden="false" customHeight="false" outlineLevel="0" collapsed="false">
      <c r="U252" s="329" t="n">
        <v>44075</v>
      </c>
      <c r="V252" s="314" t="n">
        <v>21</v>
      </c>
      <c r="W252" s="314" t="n">
        <v>4</v>
      </c>
      <c r="X252" s="314" t="n">
        <v>5</v>
      </c>
      <c r="Y252" s="315" t="n">
        <v>1</v>
      </c>
    </row>
    <row r="253" customFormat="false" ht="11.25" hidden="false" customHeight="false" outlineLevel="0" collapsed="false">
      <c r="U253" s="329" t="n">
        <v>44105</v>
      </c>
      <c r="V253" s="314" t="n">
        <v>22</v>
      </c>
      <c r="W253" s="314" t="n">
        <v>5</v>
      </c>
      <c r="X253" s="314" t="n">
        <v>4</v>
      </c>
      <c r="Y253" s="315" t="n">
        <v>0</v>
      </c>
    </row>
    <row r="254" customFormat="false" ht="11.25" hidden="false" customHeight="false" outlineLevel="0" collapsed="false">
      <c r="U254" s="329" t="n">
        <v>44136</v>
      </c>
      <c r="V254" s="314" t="n">
        <v>20</v>
      </c>
      <c r="W254" s="314" t="n">
        <v>4</v>
      </c>
      <c r="X254" s="314" t="n">
        <v>6</v>
      </c>
      <c r="Y254" s="315" t="n">
        <v>1</v>
      </c>
    </row>
    <row r="255" customFormat="false" ht="11.25" hidden="false" customHeight="false" outlineLevel="0" collapsed="false">
      <c r="U255" s="329" t="n">
        <v>44166</v>
      </c>
      <c r="V255" s="314" t="n">
        <v>22</v>
      </c>
      <c r="W255" s="314" t="n">
        <v>4</v>
      </c>
      <c r="X255" s="314" t="n">
        <v>5</v>
      </c>
      <c r="Y255" s="315" t="n">
        <v>1</v>
      </c>
    </row>
    <row r="256" customFormat="false" ht="11.25" hidden="false" customHeight="false" outlineLevel="0" collapsed="false">
      <c r="U256" s="329" t="n">
        <v>44197</v>
      </c>
      <c r="V256" s="314" t="n">
        <v>22</v>
      </c>
      <c r="W256" s="314" t="n">
        <v>4</v>
      </c>
      <c r="X256" s="314" t="n">
        <v>5</v>
      </c>
      <c r="Y256" s="315" t="n">
        <v>1</v>
      </c>
    </row>
    <row r="257" customFormat="false" ht="11.25" hidden="false" customHeight="false" outlineLevel="0" collapsed="false">
      <c r="U257" s="329" t="n">
        <v>44228</v>
      </c>
      <c r="V257" s="314" t="n">
        <v>20</v>
      </c>
      <c r="W257" s="314" t="n">
        <v>4</v>
      </c>
      <c r="X257" s="314" t="n">
        <v>4</v>
      </c>
      <c r="Y257" s="315" t="n">
        <v>0</v>
      </c>
    </row>
    <row r="258" customFormat="false" ht="11.25" hidden="false" customHeight="false" outlineLevel="0" collapsed="false">
      <c r="U258" s="329" t="n">
        <v>44256</v>
      </c>
      <c r="V258" s="314" t="n">
        <v>21</v>
      </c>
      <c r="W258" s="314" t="n">
        <v>5</v>
      </c>
      <c r="X258" s="314" t="n">
        <v>5</v>
      </c>
      <c r="Y258" s="315" t="n">
        <v>0</v>
      </c>
    </row>
    <row r="259" customFormat="false" ht="11.25" hidden="false" customHeight="false" outlineLevel="0" collapsed="false">
      <c r="U259" s="329" t="n">
        <v>44287</v>
      </c>
      <c r="V259" s="314" t="n">
        <v>22</v>
      </c>
      <c r="W259" s="314" t="n">
        <v>4</v>
      </c>
      <c r="X259" s="314" t="n">
        <v>4</v>
      </c>
      <c r="Y259" s="315" t="n">
        <v>0</v>
      </c>
    </row>
    <row r="260" customFormat="false" ht="11.25" hidden="false" customHeight="false" outlineLevel="0" collapsed="false">
      <c r="U260" s="329" t="n">
        <v>44317</v>
      </c>
      <c r="V260" s="314" t="n">
        <v>22</v>
      </c>
      <c r="W260" s="314" t="n">
        <v>4</v>
      </c>
      <c r="X260" s="314" t="n">
        <v>5</v>
      </c>
      <c r="Y260" s="315" t="n">
        <v>1</v>
      </c>
    </row>
    <row r="261" customFormat="false" ht="11.25" hidden="false" customHeight="false" outlineLevel="0" collapsed="false">
      <c r="U261" s="329" t="n">
        <v>44348</v>
      </c>
      <c r="V261" s="314" t="n">
        <v>20</v>
      </c>
      <c r="W261" s="314" t="n">
        <v>5</v>
      </c>
      <c r="X261" s="314" t="n">
        <v>5</v>
      </c>
      <c r="Y261" s="315" t="n">
        <v>0</v>
      </c>
    </row>
    <row r="262" customFormat="false" ht="11.25" hidden="false" customHeight="false" outlineLevel="0" collapsed="false">
      <c r="U262" s="329" t="n">
        <v>44378</v>
      </c>
      <c r="V262" s="314" t="n">
        <v>22</v>
      </c>
      <c r="W262" s="314" t="n">
        <v>4</v>
      </c>
      <c r="X262" s="314" t="n">
        <v>5</v>
      </c>
      <c r="Y262" s="315" t="n">
        <v>1</v>
      </c>
    </row>
    <row r="263" customFormat="false" ht="11.25" hidden="false" customHeight="false" outlineLevel="0" collapsed="false">
      <c r="U263" s="329" t="n">
        <v>44409</v>
      </c>
      <c r="V263" s="314" t="n">
        <v>22</v>
      </c>
      <c r="W263" s="314" t="n">
        <v>5</v>
      </c>
      <c r="X263" s="314" t="n">
        <v>4</v>
      </c>
      <c r="Y263" s="315" t="n">
        <v>0</v>
      </c>
    </row>
    <row r="264" customFormat="false" ht="11.25" hidden="false" customHeight="false" outlineLevel="0" collapsed="false">
      <c r="U264" s="329" t="n">
        <v>44440</v>
      </c>
      <c r="V264" s="314" t="n">
        <v>20</v>
      </c>
      <c r="W264" s="314" t="n">
        <v>4</v>
      </c>
      <c r="X264" s="314" t="n">
        <v>6</v>
      </c>
      <c r="Y264" s="315" t="n">
        <v>1</v>
      </c>
    </row>
    <row r="265" customFormat="false" ht="11.25" hidden="false" customHeight="false" outlineLevel="0" collapsed="false">
      <c r="U265" s="329" t="n">
        <v>44470</v>
      </c>
      <c r="V265" s="314" t="n">
        <v>23</v>
      </c>
      <c r="W265" s="314" t="n">
        <v>4</v>
      </c>
      <c r="X265" s="314" t="n">
        <v>4</v>
      </c>
      <c r="Y265" s="315" t="n">
        <v>0</v>
      </c>
    </row>
    <row r="266" customFormat="false" ht="11.25" hidden="false" customHeight="false" outlineLevel="0" collapsed="false">
      <c r="U266" s="329" t="n">
        <v>44501</v>
      </c>
      <c r="V266" s="314" t="n">
        <v>20</v>
      </c>
      <c r="W266" s="314" t="n">
        <v>5</v>
      </c>
      <c r="X266" s="314" t="n">
        <v>5</v>
      </c>
      <c r="Y266" s="315" t="n">
        <v>1</v>
      </c>
    </row>
    <row r="267" customFormat="false" ht="11.25" hidden="false" customHeight="false" outlineLevel="0" collapsed="false">
      <c r="U267" s="329" t="n">
        <v>44531</v>
      </c>
      <c r="V267" s="314" t="n">
        <v>21</v>
      </c>
      <c r="W267" s="314" t="n">
        <v>4</v>
      </c>
      <c r="X267" s="314" t="n">
        <v>6</v>
      </c>
      <c r="Y267" s="315" t="n">
        <v>1</v>
      </c>
    </row>
    <row r="268" customFormat="false" ht="11.25" hidden="false" customHeight="false" outlineLevel="0" collapsed="false">
      <c r="U268" s="329" t="n">
        <v>44562</v>
      </c>
      <c r="V268" s="314" t="n">
        <v>22</v>
      </c>
      <c r="W268" s="314" t="n">
        <v>4</v>
      </c>
      <c r="X268" s="314" t="n">
        <v>5</v>
      </c>
      <c r="Y268" s="315" t="n">
        <v>1</v>
      </c>
    </row>
    <row r="269" customFormat="false" ht="11.25" hidden="false" customHeight="false" outlineLevel="0" collapsed="false">
      <c r="U269" s="329" t="n">
        <v>44593</v>
      </c>
      <c r="V269" s="314" t="n">
        <v>20</v>
      </c>
      <c r="W269" s="314" t="n">
        <v>4</v>
      </c>
      <c r="X269" s="314" t="n">
        <v>4</v>
      </c>
      <c r="Y269" s="315" t="n">
        <v>0</v>
      </c>
    </row>
    <row r="270" customFormat="false" ht="11.25" hidden="false" customHeight="false" outlineLevel="0" collapsed="false">
      <c r="U270" s="329" t="n">
        <v>44621</v>
      </c>
      <c r="V270" s="314" t="n">
        <v>21</v>
      </c>
      <c r="W270" s="314" t="n">
        <v>5</v>
      </c>
      <c r="X270" s="314" t="n">
        <v>5</v>
      </c>
      <c r="Y270" s="315" t="n">
        <v>0</v>
      </c>
    </row>
    <row r="271" customFormat="false" ht="11.25" hidden="false" customHeight="false" outlineLevel="0" collapsed="false">
      <c r="U271" s="329" t="n">
        <v>44652</v>
      </c>
      <c r="V271" s="314" t="n">
        <v>22</v>
      </c>
      <c r="W271" s="314" t="n">
        <v>4</v>
      </c>
      <c r="X271" s="314" t="n">
        <v>4</v>
      </c>
      <c r="Y271" s="315" t="n">
        <v>0</v>
      </c>
    </row>
    <row r="272" customFormat="false" ht="11.25" hidden="false" customHeight="false" outlineLevel="0" collapsed="false">
      <c r="U272" s="329" t="n">
        <v>44682</v>
      </c>
      <c r="V272" s="314" t="n">
        <v>22</v>
      </c>
      <c r="W272" s="314" t="n">
        <v>4</v>
      </c>
      <c r="X272" s="314" t="n">
        <v>5</v>
      </c>
      <c r="Y272" s="315" t="n">
        <v>1</v>
      </c>
    </row>
    <row r="273" customFormat="false" ht="11.25" hidden="false" customHeight="false" outlineLevel="0" collapsed="false">
      <c r="U273" s="329" t="n">
        <v>44713</v>
      </c>
      <c r="V273" s="314" t="n">
        <v>20</v>
      </c>
      <c r="W273" s="314" t="n">
        <v>5</v>
      </c>
      <c r="X273" s="314" t="n">
        <v>5</v>
      </c>
      <c r="Y273" s="315" t="n">
        <v>0</v>
      </c>
    </row>
    <row r="274" customFormat="false" ht="11.25" hidden="false" customHeight="false" outlineLevel="0" collapsed="false">
      <c r="U274" s="329" t="n">
        <v>44743</v>
      </c>
      <c r="V274" s="314" t="n">
        <v>22</v>
      </c>
      <c r="W274" s="314" t="n">
        <v>4</v>
      </c>
      <c r="X274" s="314" t="n">
        <v>5</v>
      </c>
      <c r="Y274" s="315" t="n">
        <v>1</v>
      </c>
    </row>
    <row r="275" customFormat="false" ht="11.25" hidden="false" customHeight="false" outlineLevel="0" collapsed="false">
      <c r="U275" s="329" t="n">
        <v>44774</v>
      </c>
      <c r="V275" s="314" t="n">
        <v>22</v>
      </c>
      <c r="W275" s="314" t="n">
        <v>5</v>
      </c>
      <c r="X275" s="314" t="n">
        <v>4</v>
      </c>
      <c r="Y275" s="315" t="n">
        <v>0</v>
      </c>
    </row>
    <row r="276" customFormat="false" ht="11.25" hidden="false" customHeight="false" outlineLevel="0" collapsed="false">
      <c r="U276" s="329" t="n">
        <v>44805</v>
      </c>
      <c r="V276" s="314" t="n">
        <v>20</v>
      </c>
      <c r="W276" s="314" t="n">
        <v>4</v>
      </c>
      <c r="X276" s="314" t="n">
        <v>6</v>
      </c>
      <c r="Y276" s="315" t="n">
        <v>1</v>
      </c>
    </row>
    <row r="277" customFormat="false" ht="11.25" hidden="false" customHeight="false" outlineLevel="0" collapsed="false">
      <c r="U277" s="329" t="n">
        <v>44835</v>
      </c>
      <c r="V277" s="314" t="n">
        <v>23</v>
      </c>
      <c r="W277" s="314" t="n">
        <v>4</v>
      </c>
      <c r="X277" s="314" t="n">
        <v>4</v>
      </c>
      <c r="Y277" s="315" t="n">
        <v>0</v>
      </c>
    </row>
    <row r="278" customFormat="false" ht="11.25" hidden="false" customHeight="false" outlineLevel="0" collapsed="false">
      <c r="U278" s="329" t="n">
        <v>44866</v>
      </c>
      <c r="V278" s="314" t="n">
        <v>20</v>
      </c>
      <c r="W278" s="314" t="n">
        <v>5</v>
      </c>
      <c r="X278" s="314" t="n">
        <v>5</v>
      </c>
      <c r="Y278" s="315" t="n">
        <v>1</v>
      </c>
    </row>
    <row r="279" customFormat="false" ht="11.25" hidden="false" customHeight="false" outlineLevel="0" collapsed="false">
      <c r="U279" s="329" t="n">
        <v>44896</v>
      </c>
      <c r="V279" s="314" t="n">
        <v>21</v>
      </c>
      <c r="W279" s="314" t="n">
        <v>4</v>
      </c>
      <c r="X279" s="314" t="n">
        <v>6</v>
      </c>
      <c r="Y279" s="315" t="n">
        <v>1</v>
      </c>
    </row>
    <row r="280" customFormat="false" ht="11.25" hidden="false" customHeight="false" outlineLevel="0" collapsed="false">
      <c r="U280" s="329" t="n">
        <v>44927</v>
      </c>
      <c r="V280" s="314" t="n">
        <v>22</v>
      </c>
      <c r="W280" s="314" t="n">
        <v>4</v>
      </c>
      <c r="X280" s="314" t="n">
        <v>5</v>
      </c>
      <c r="Y280" s="315" t="n">
        <v>1</v>
      </c>
    </row>
    <row r="281" customFormat="false" ht="11.25" hidden="false" customHeight="false" outlineLevel="0" collapsed="false">
      <c r="U281" s="329" t="n">
        <v>44958</v>
      </c>
      <c r="V281" s="314" t="n">
        <v>20</v>
      </c>
      <c r="W281" s="314" t="n">
        <v>4</v>
      </c>
      <c r="X281" s="314" t="n">
        <v>4</v>
      </c>
      <c r="Y281" s="315" t="n">
        <v>0</v>
      </c>
    </row>
    <row r="282" customFormat="false" ht="11.25" hidden="false" customHeight="false" outlineLevel="0" collapsed="false">
      <c r="U282" s="329" t="n">
        <v>44986</v>
      </c>
      <c r="V282" s="314" t="n">
        <v>21</v>
      </c>
      <c r="W282" s="314" t="n">
        <v>5</v>
      </c>
      <c r="X282" s="314" t="n">
        <v>5</v>
      </c>
      <c r="Y282" s="315" t="n">
        <v>0</v>
      </c>
    </row>
    <row r="283" customFormat="false" ht="11.25" hidden="false" customHeight="false" outlineLevel="0" collapsed="false">
      <c r="U283" s="329" t="n">
        <v>45017</v>
      </c>
      <c r="V283" s="314" t="n">
        <v>22</v>
      </c>
      <c r="W283" s="314" t="n">
        <v>4</v>
      </c>
      <c r="X283" s="314" t="n">
        <v>4</v>
      </c>
      <c r="Y283" s="315" t="n">
        <v>0</v>
      </c>
    </row>
    <row r="284" customFormat="false" ht="11.25" hidden="false" customHeight="false" outlineLevel="0" collapsed="false">
      <c r="U284" s="329" t="n">
        <v>45047</v>
      </c>
      <c r="V284" s="314" t="n">
        <v>22</v>
      </c>
      <c r="W284" s="314" t="n">
        <v>4</v>
      </c>
      <c r="X284" s="314" t="n">
        <v>5</v>
      </c>
      <c r="Y284" s="315" t="n">
        <v>1</v>
      </c>
    </row>
    <row r="285" customFormat="false" ht="11.25" hidden="false" customHeight="false" outlineLevel="0" collapsed="false">
      <c r="U285" s="329" t="n">
        <v>45078</v>
      </c>
      <c r="V285" s="314" t="n">
        <v>20</v>
      </c>
      <c r="W285" s="314" t="n">
        <v>5</v>
      </c>
      <c r="X285" s="314" t="n">
        <v>5</v>
      </c>
      <c r="Y285" s="315" t="n">
        <v>0</v>
      </c>
    </row>
    <row r="286" customFormat="false" ht="11.25" hidden="false" customHeight="false" outlineLevel="0" collapsed="false">
      <c r="U286" s="329" t="n">
        <v>45108</v>
      </c>
      <c r="V286" s="314" t="n">
        <v>22</v>
      </c>
      <c r="W286" s="314" t="n">
        <v>4</v>
      </c>
      <c r="X286" s="314" t="n">
        <v>5</v>
      </c>
      <c r="Y286" s="315" t="n">
        <v>1</v>
      </c>
    </row>
    <row r="287" customFormat="false" ht="11.25" hidden="false" customHeight="false" outlineLevel="0" collapsed="false">
      <c r="U287" s="329" t="n">
        <v>45139</v>
      </c>
      <c r="V287" s="314" t="n">
        <v>22</v>
      </c>
      <c r="W287" s="314" t="n">
        <v>5</v>
      </c>
      <c r="X287" s="314" t="n">
        <v>4</v>
      </c>
      <c r="Y287" s="315" t="n">
        <v>0</v>
      </c>
    </row>
    <row r="288" customFormat="false" ht="11.25" hidden="false" customHeight="false" outlineLevel="0" collapsed="false">
      <c r="U288" s="329" t="n">
        <v>45170</v>
      </c>
      <c r="V288" s="314" t="n">
        <v>20</v>
      </c>
      <c r="W288" s="314" t="n">
        <v>4</v>
      </c>
      <c r="X288" s="314" t="n">
        <v>6</v>
      </c>
      <c r="Y288" s="315" t="n">
        <v>1</v>
      </c>
    </row>
    <row r="289" customFormat="false" ht="11.25" hidden="false" customHeight="false" outlineLevel="0" collapsed="false">
      <c r="U289" s="329" t="n">
        <v>45200</v>
      </c>
      <c r="V289" s="314" t="n">
        <v>23</v>
      </c>
      <c r="W289" s="314" t="n">
        <v>4</v>
      </c>
      <c r="X289" s="314" t="n">
        <v>4</v>
      </c>
      <c r="Y289" s="315" t="n">
        <v>0</v>
      </c>
    </row>
    <row r="290" customFormat="false" ht="11.25" hidden="false" customHeight="false" outlineLevel="0" collapsed="false">
      <c r="U290" s="329" t="n">
        <v>45231</v>
      </c>
      <c r="V290" s="314" t="n">
        <v>20</v>
      </c>
      <c r="W290" s="314" t="n">
        <v>5</v>
      </c>
      <c r="X290" s="314" t="n">
        <v>5</v>
      </c>
      <c r="Y290" s="315" t="n">
        <v>1</v>
      </c>
    </row>
    <row r="291" customFormat="false" ht="11.25" hidden="false" customHeight="false" outlineLevel="0" collapsed="false">
      <c r="U291" s="329" t="n">
        <v>45261</v>
      </c>
      <c r="V291" s="314" t="n">
        <v>21</v>
      </c>
      <c r="W291" s="314" t="n">
        <v>4</v>
      </c>
      <c r="X291" s="314" t="n">
        <v>6</v>
      </c>
      <c r="Y291" s="315" t="n">
        <v>1</v>
      </c>
    </row>
    <row r="292" customFormat="false" ht="11.25" hidden="false" customHeight="false" outlineLevel="0" collapsed="false">
      <c r="U292" s="329" t="n">
        <v>45292</v>
      </c>
      <c r="V292" s="314" t="n">
        <v>22</v>
      </c>
      <c r="W292" s="314" t="n">
        <v>4</v>
      </c>
      <c r="X292" s="314" t="n">
        <v>5</v>
      </c>
      <c r="Y292" s="315" t="n">
        <v>1</v>
      </c>
    </row>
    <row r="293" customFormat="false" ht="11.25" hidden="false" customHeight="false" outlineLevel="0" collapsed="false">
      <c r="U293" s="329" t="n">
        <v>45323</v>
      </c>
      <c r="V293" s="314" t="n">
        <v>20</v>
      </c>
      <c r="W293" s="314" t="n">
        <v>5</v>
      </c>
      <c r="X293" s="314" t="n">
        <v>4</v>
      </c>
      <c r="Y293" s="315" t="n">
        <v>0</v>
      </c>
    </row>
    <row r="294" customFormat="false" ht="11.25" hidden="false" customHeight="false" outlineLevel="0" collapsed="false">
      <c r="U294" s="329" t="n">
        <v>45352</v>
      </c>
      <c r="V294" s="314" t="n">
        <v>22</v>
      </c>
      <c r="W294" s="314" t="n">
        <v>4</v>
      </c>
      <c r="X294" s="314" t="n">
        <v>5</v>
      </c>
      <c r="Y294" s="315" t="n">
        <v>0</v>
      </c>
    </row>
    <row r="295" customFormat="false" ht="11.25" hidden="false" customHeight="false" outlineLevel="0" collapsed="false">
      <c r="U295" s="329" t="n">
        <v>45383</v>
      </c>
      <c r="V295" s="314" t="n">
        <v>22</v>
      </c>
      <c r="W295" s="314" t="n">
        <v>4</v>
      </c>
      <c r="X295" s="314" t="n">
        <v>4</v>
      </c>
      <c r="Y295" s="315" t="n">
        <v>0</v>
      </c>
    </row>
    <row r="296" customFormat="false" ht="11.25" hidden="false" customHeight="false" outlineLevel="0" collapsed="false">
      <c r="U296" s="329" t="n">
        <v>45413</v>
      </c>
      <c r="V296" s="314" t="n">
        <v>20</v>
      </c>
      <c r="W296" s="314" t="n">
        <v>5</v>
      </c>
      <c r="X296" s="314" t="n">
        <v>6</v>
      </c>
      <c r="Y296" s="315" t="n">
        <v>1</v>
      </c>
    </row>
    <row r="297" customFormat="false" ht="11.25" hidden="false" customHeight="false" outlineLevel="0" collapsed="false">
      <c r="U297" s="329" t="n">
        <v>45444</v>
      </c>
      <c r="V297" s="314" t="n">
        <v>22</v>
      </c>
      <c r="W297" s="314" t="n">
        <v>4</v>
      </c>
      <c r="X297" s="314" t="n">
        <v>4</v>
      </c>
      <c r="Y297" s="315" t="n">
        <v>0</v>
      </c>
    </row>
    <row r="298" customFormat="false" ht="11.25" hidden="false" customHeight="false" outlineLevel="0" collapsed="false">
      <c r="U298" s="329" t="n">
        <v>45474</v>
      </c>
      <c r="V298" s="314" t="n">
        <v>23</v>
      </c>
      <c r="W298" s="314" t="n">
        <v>3</v>
      </c>
      <c r="X298" s="314" t="n">
        <v>5</v>
      </c>
      <c r="Y298" s="315" t="n">
        <v>1</v>
      </c>
    </row>
    <row r="299" customFormat="false" ht="11.25" hidden="false" customHeight="false" outlineLevel="0" collapsed="false">
      <c r="U299" s="329" t="n">
        <v>45505</v>
      </c>
      <c r="V299" s="314" t="n">
        <v>21</v>
      </c>
      <c r="W299" s="314" t="n">
        <v>5</v>
      </c>
      <c r="X299" s="314" t="n">
        <v>5</v>
      </c>
      <c r="Y299" s="315" t="n">
        <v>0</v>
      </c>
    </row>
    <row r="300" customFormat="false" ht="11.25" hidden="false" customHeight="false" outlineLevel="0" collapsed="false">
      <c r="U300" s="329" t="n">
        <v>45536</v>
      </c>
      <c r="V300" s="314" t="n">
        <v>21</v>
      </c>
      <c r="W300" s="314" t="n">
        <v>4</v>
      </c>
      <c r="X300" s="314" t="n">
        <v>5</v>
      </c>
      <c r="Y300" s="315" t="n">
        <v>1</v>
      </c>
    </row>
    <row r="301" customFormat="false" ht="11.25" hidden="false" customHeight="false" outlineLevel="0" collapsed="false">
      <c r="U301" s="329" t="n">
        <v>45566</v>
      </c>
      <c r="V301" s="314" t="n">
        <v>22</v>
      </c>
      <c r="W301" s="314" t="n">
        <v>5</v>
      </c>
      <c r="X301" s="314" t="n">
        <v>4</v>
      </c>
      <c r="Y301" s="315" t="n">
        <v>0</v>
      </c>
    </row>
    <row r="302" customFormat="false" ht="11.25" hidden="false" customHeight="false" outlineLevel="0" collapsed="false">
      <c r="U302" s="329" t="n">
        <v>45597</v>
      </c>
      <c r="V302" s="314" t="n">
        <v>20</v>
      </c>
      <c r="W302" s="314" t="n">
        <v>4</v>
      </c>
      <c r="X302" s="314" t="n">
        <v>6</v>
      </c>
      <c r="Y302" s="315" t="n">
        <v>1</v>
      </c>
    </row>
    <row r="303" customFormat="false" ht="11.25" hidden="false" customHeight="false" outlineLevel="0" collapsed="false">
      <c r="U303" s="329" t="n">
        <v>45627</v>
      </c>
      <c r="V303" s="314" t="n">
        <v>22</v>
      </c>
      <c r="W303" s="314" t="n">
        <v>4</v>
      </c>
      <c r="X303" s="314" t="n">
        <v>5</v>
      </c>
      <c r="Y303" s="315" t="n">
        <v>1</v>
      </c>
    </row>
    <row r="304" customFormat="false" ht="11.25" hidden="false" customHeight="false" outlineLevel="0" collapsed="false">
      <c r="U304" s="329" t="n">
        <v>45658</v>
      </c>
      <c r="V304" s="314" t="n">
        <v>22</v>
      </c>
      <c r="W304" s="314" t="n">
        <v>4</v>
      </c>
      <c r="X304" s="314" t="n">
        <v>5</v>
      </c>
      <c r="Y304" s="315" t="n">
        <v>1</v>
      </c>
    </row>
    <row r="305" customFormat="false" ht="11.25" hidden="false" customHeight="false" outlineLevel="0" collapsed="false">
      <c r="U305" s="329" t="n">
        <v>45689</v>
      </c>
      <c r="V305" s="314" t="n">
        <v>20</v>
      </c>
      <c r="W305" s="314" t="n">
        <v>4</v>
      </c>
      <c r="X305" s="314" t="n">
        <v>4</v>
      </c>
      <c r="Y305" s="315" t="n">
        <v>0</v>
      </c>
    </row>
    <row r="306" customFormat="false" ht="11.25" hidden="false" customHeight="false" outlineLevel="0" collapsed="false">
      <c r="U306" s="329" t="n">
        <v>45717</v>
      </c>
      <c r="V306" s="314" t="n">
        <v>21</v>
      </c>
      <c r="W306" s="314" t="n">
        <v>5</v>
      </c>
      <c r="X306" s="314" t="n">
        <v>5</v>
      </c>
      <c r="Y306" s="315" t="n">
        <v>0</v>
      </c>
    </row>
    <row r="307" customFormat="false" ht="11.25" hidden="false" customHeight="false" outlineLevel="0" collapsed="false">
      <c r="U307" s="329" t="n">
        <v>45748</v>
      </c>
      <c r="V307" s="314" t="n">
        <v>22</v>
      </c>
      <c r="W307" s="314" t="n">
        <v>4</v>
      </c>
      <c r="X307" s="314" t="n">
        <v>4</v>
      </c>
      <c r="Y307" s="315" t="n">
        <v>0</v>
      </c>
    </row>
    <row r="308" customFormat="false" ht="11.25" hidden="false" customHeight="false" outlineLevel="0" collapsed="false">
      <c r="U308" s="329" t="n">
        <v>45778</v>
      </c>
      <c r="V308" s="314" t="n">
        <v>22</v>
      </c>
      <c r="W308" s="314" t="n">
        <v>4</v>
      </c>
      <c r="X308" s="314" t="n">
        <v>5</v>
      </c>
      <c r="Y308" s="315" t="n">
        <v>1</v>
      </c>
    </row>
    <row r="309" customFormat="false" ht="11.25" hidden="false" customHeight="false" outlineLevel="0" collapsed="false">
      <c r="U309" s="329" t="n">
        <v>45809</v>
      </c>
      <c r="V309" s="314" t="n">
        <v>20</v>
      </c>
      <c r="W309" s="314" t="n">
        <v>5</v>
      </c>
      <c r="X309" s="314" t="n">
        <v>5</v>
      </c>
      <c r="Y309" s="315" t="n">
        <v>0</v>
      </c>
    </row>
    <row r="310" customFormat="false" ht="11.25" hidden="false" customHeight="false" outlineLevel="0" collapsed="false">
      <c r="U310" s="329" t="n">
        <v>45839</v>
      </c>
      <c r="V310" s="314" t="n">
        <v>22</v>
      </c>
      <c r="W310" s="314" t="n">
        <v>4</v>
      </c>
      <c r="X310" s="314" t="n">
        <v>5</v>
      </c>
      <c r="Y310" s="315" t="n">
        <v>1</v>
      </c>
    </row>
    <row r="311" customFormat="false" ht="11.25" hidden="false" customHeight="false" outlineLevel="0" collapsed="false">
      <c r="U311" s="329" t="n">
        <v>45870</v>
      </c>
      <c r="V311" s="314" t="n">
        <v>22</v>
      </c>
      <c r="W311" s="314" t="n">
        <v>5</v>
      </c>
      <c r="X311" s="314" t="n">
        <v>4</v>
      </c>
      <c r="Y311" s="315" t="n">
        <v>0</v>
      </c>
    </row>
    <row r="312" customFormat="false" ht="11.25" hidden="false" customHeight="false" outlineLevel="0" collapsed="false">
      <c r="U312" s="329" t="n">
        <v>45901</v>
      </c>
      <c r="V312" s="314" t="n">
        <v>20</v>
      </c>
      <c r="W312" s="314" t="n">
        <v>4</v>
      </c>
      <c r="X312" s="314" t="n">
        <v>6</v>
      </c>
      <c r="Y312" s="315" t="n">
        <v>1</v>
      </c>
    </row>
    <row r="313" customFormat="false" ht="11.25" hidden="false" customHeight="false" outlineLevel="0" collapsed="false">
      <c r="U313" s="329" t="n">
        <v>45931</v>
      </c>
      <c r="V313" s="314" t="n">
        <v>23</v>
      </c>
      <c r="W313" s="314" t="n">
        <v>4</v>
      </c>
      <c r="X313" s="314" t="n">
        <v>4</v>
      </c>
      <c r="Y313" s="315" t="n">
        <v>0</v>
      </c>
    </row>
    <row r="314" customFormat="false" ht="11.25" hidden="false" customHeight="false" outlineLevel="0" collapsed="false">
      <c r="U314" s="329" t="n">
        <v>45962</v>
      </c>
      <c r="V314" s="314" t="n">
        <v>20</v>
      </c>
      <c r="W314" s="314" t="n">
        <v>5</v>
      </c>
      <c r="X314" s="314" t="n">
        <v>5</v>
      </c>
      <c r="Y314" s="315" t="n">
        <v>1</v>
      </c>
    </row>
    <row r="315" customFormat="false" ht="11.25" hidden="false" customHeight="false" outlineLevel="0" collapsed="false">
      <c r="U315" s="329" t="n">
        <v>45992</v>
      </c>
      <c r="V315" s="314" t="n">
        <v>21</v>
      </c>
      <c r="W315" s="314" t="n">
        <v>4</v>
      </c>
      <c r="X315" s="314" t="n">
        <v>6</v>
      </c>
      <c r="Y315" s="315" t="n">
        <v>1</v>
      </c>
    </row>
    <row r="316" customFormat="false" ht="11.25" hidden="false" customHeight="false" outlineLevel="0" collapsed="false">
      <c r="U316" s="329" t="n">
        <v>46023</v>
      </c>
      <c r="V316" s="314" t="n">
        <v>22</v>
      </c>
      <c r="W316" s="314" t="n">
        <v>4</v>
      </c>
      <c r="X316" s="314" t="n">
        <v>5</v>
      </c>
      <c r="Y316" s="315" t="n">
        <v>1</v>
      </c>
    </row>
    <row r="317" customFormat="false" ht="11.25" hidden="false" customHeight="false" outlineLevel="0" collapsed="false">
      <c r="U317" s="329" t="n">
        <v>46054</v>
      </c>
      <c r="V317" s="314" t="n">
        <v>20</v>
      </c>
      <c r="W317" s="314" t="n">
        <v>4</v>
      </c>
      <c r="X317" s="314" t="n">
        <v>4</v>
      </c>
      <c r="Y317" s="315" t="n">
        <v>0</v>
      </c>
    </row>
    <row r="318" customFormat="false" ht="11.25" hidden="false" customHeight="false" outlineLevel="0" collapsed="false">
      <c r="U318" s="329" t="n">
        <v>46082</v>
      </c>
      <c r="V318" s="314" t="n">
        <v>21</v>
      </c>
      <c r="W318" s="314" t="n">
        <v>5</v>
      </c>
      <c r="X318" s="314" t="n">
        <v>5</v>
      </c>
      <c r="Y318" s="315" t="n">
        <v>0</v>
      </c>
    </row>
    <row r="319" customFormat="false" ht="11.25" hidden="false" customHeight="false" outlineLevel="0" collapsed="false">
      <c r="U319" s="329" t="n">
        <v>46113</v>
      </c>
      <c r="V319" s="314" t="n">
        <v>22</v>
      </c>
      <c r="W319" s="314" t="n">
        <v>4</v>
      </c>
      <c r="X319" s="314" t="n">
        <v>4</v>
      </c>
      <c r="Y319" s="315" t="n">
        <v>0</v>
      </c>
    </row>
    <row r="320" customFormat="false" ht="11.25" hidden="false" customHeight="false" outlineLevel="0" collapsed="false">
      <c r="U320" s="329" t="n">
        <v>46143</v>
      </c>
      <c r="V320" s="314" t="n">
        <v>22</v>
      </c>
      <c r="W320" s="314" t="n">
        <v>4</v>
      </c>
      <c r="X320" s="314" t="n">
        <v>5</v>
      </c>
      <c r="Y320" s="315" t="n">
        <v>1</v>
      </c>
    </row>
    <row r="321" customFormat="false" ht="11.25" hidden="false" customHeight="false" outlineLevel="0" collapsed="false">
      <c r="U321" s="329" t="n">
        <v>46174</v>
      </c>
      <c r="V321" s="314" t="n">
        <v>20</v>
      </c>
      <c r="W321" s="314" t="n">
        <v>5</v>
      </c>
      <c r="X321" s="314" t="n">
        <v>5</v>
      </c>
      <c r="Y321" s="315" t="n">
        <v>0</v>
      </c>
    </row>
    <row r="322" customFormat="false" ht="11.25" hidden="false" customHeight="false" outlineLevel="0" collapsed="false">
      <c r="U322" s="329" t="n">
        <v>46204</v>
      </c>
      <c r="V322" s="314" t="n">
        <v>22</v>
      </c>
      <c r="W322" s="314" t="n">
        <v>4</v>
      </c>
      <c r="X322" s="314" t="n">
        <v>5</v>
      </c>
      <c r="Y322" s="315" t="n">
        <v>1</v>
      </c>
    </row>
    <row r="323" customFormat="false" ht="11.25" hidden="false" customHeight="false" outlineLevel="0" collapsed="false">
      <c r="U323" s="329" t="n">
        <v>46235</v>
      </c>
      <c r="V323" s="314" t="n">
        <v>22</v>
      </c>
      <c r="W323" s="314" t="n">
        <v>5</v>
      </c>
      <c r="X323" s="314" t="n">
        <v>4</v>
      </c>
      <c r="Y323" s="315" t="n">
        <v>0</v>
      </c>
    </row>
    <row r="324" customFormat="false" ht="11.25" hidden="false" customHeight="false" outlineLevel="0" collapsed="false">
      <c r="U324" s="329" t="n">
        <v>46266</v>
      </c>
      <c r="V324" s="314" t="n">
        <v>20</v>
      </c>
      <c r="W324" s="314" t="n">
        <v>4</v>
      </c>
      <c r="X324" s="314" t="n">
        <v>6</v>
      </c>
      <c r="Y324" s="315" t="n">
        <v>1</v>
      </c>
    </row>
    <row r="325" customFormat="false" ht="11.25" hidden="false" customHeight="false" outlineLevel="0" collapsed="false">
      <c r="U325" s="329" t="n">
        <v>46296</v>
      </c>
      <c r="V325" s="314" t="n">
        <v>23</v>
      </c>
      <c r="W325" s="314" t="n">
        <v>4</v>
      </c>
      <c r="X325" s="314" t="n">
        <v>4</v>
      </c>
      <c r="Y325" s="315" t="n">
        <v>0</v>
      </c>
    </row>
    <row r="326" customFormat="false" ht="11.25" hidden="false" customHeight="false" outlineLevel="0" collapsed="false">
      <c r="U326" s="329" t="n">
        <v>46327</v>
      </c>
      <c r="V326" s="314" t="n">
        <v>20</v>
      </c>
      <c r="W326" s="314" t="n">
        <v>5</v>
      </c>
      <c r="X326" s="314" t="n">
        <v>5</v>
      </c>
      <c r="Y326" s="315" t="n">
        <v>1</v>
      </c>
    </row>
    <row r="327" customFormat="false" ht="11.25" hidden="false" customHeight="false" outlineLevel="0" collapsed="false">
      <c r="U327" s="329" t="n">
        <v>46357</v>
      </c>
      <c r="V327" s="314" t="n">
        <v>21</v>
      </c>
      <c r="W327" s="314" t="n">
        <v>4</v>
      </c>
      <c r="X327" s="314" t="n">
        <v>6</v>
      </c>
      <c r="Y327" s="315" t="n">
        <v>1</v>
      </c>
    </row>
    <row r="328" customFormat="false" ht="11.25" hidden="false" customHeight="false" outlineLevel="0" collapsed="false">
      <c r="U328" s="329" t="n">
        <v>46388</v>
      </c>
      <c r="V328" s="314" t="n">
        <v>22</v>
      </c>
      <c r="W328" s="314" t="n">
        <v>4</v>
      </c>
      <c r="X328" s="314" t="n">
        <v>5</v>
      </c>
      <c r="Y328" s="315" t="n">
        <v>1</v>
      </c>
    </row>
    <row r="329" customFormat="false" ht="11.25" hidden="false" customHeight="false" outlineLevel="0" collapsed="false">
      <c r="U329" s="329" t="n">
        <v>46419</v>
      </c>
      <c r="V329" s="314" t="n">
        <v>20</v>
      </c>
      <c r="W329" s="314" t="n">
        <v>4</v>
      </c>
      <c r="X329" s="314" t="n">
        <v>4</v>
      </c>
      <c r="Y329" s="315" t="n">
        <v>0</v>
      </c>
    </row>
    <row r="330" customFormat="false" ht="11.25" hidden="false" customHeight="false" outlineLevel="0" collapsed="false">
      <c r="U330" s="329" t="n">
        <v>46447</v>
      </c>
      <c r="V330" s="314" t="n">
        <v>21</v>
      </c>
      <c r="W330" s="314" t="n">
        <v>5</v>
      </c>
      <c r="X330" s="314" t="n">
        <v>5</v>
      </c>
      <c r="Y330" s="315" t="n">
        <v>0</v>
      </c>
    </row>
    <row r="331" customFormat="false" ht="11.25" hidden="false" customHeight="false" outlineLevel="0" collapsed="false">
      <c r="U331" s="329" t="n">
        <v>46478</v>
      </c>
      <c r="V331" s="314" t="n">
        <v>22</v>
      </c>
      <c r="W331" s="314" t="n">
        <v>4</v>
      </c>
      <c r="X331" s="314" t="n">
        <v>4</v>
      </c>
      <c r="Y331" s="315" t="n">
        <v>0</v>
      </c>
    </row>
    <row r="332" customFormat="false" ht="11.25" hidden="false" customHeight="false" outlineLevel="0" collapsed="false">
      <c r="U332" s="329" t="n">
        <v>46508</v>
      </c>
      <c r="V332" s="314" t="n">
        <v>22</v>
      </c>
      <c r="W332" s="314" t="n">
        <v>4</v>
      </c>
      <c r="X332" s="314" t="n">
        <v>5</v>
      </c>
      <c r="Y332" s="315" t="n">
        <v>1</v>
      </c>
    </row>
    <row r="333" customFormat="false" ht="11.25" hidden="false" customHeight="false" outlineLevel="0" collapsed="false">
      <c r="U333" s="329" t="n">
        <v>46539</v>
      </c>
      <c r="V333" s="314" t="n">
        <v>20</v>
      </c>
      <c r="W333" s="314" t="n">
        <v>5</v>
      </c>
      <c r="X333" s="314" t="n">
        <v>5</v>
      </c>
      <c r="Y333" s="315" t="n">
        <v>0</v>
      </c>
    </row>
    <row r="334" customFormat="false" ht="11.25" hidden="false" customHeight="false" outlineLevel="0" collapsed="false">
      <c r="U334" s="329" t="n">
        <v>46569</v>
      </c>
      <c r="V334" s="314" t="n">
        <v>22</v>
      </c>
      <c r="W334" s="314" t="n">
        <v>4</v>
      </c>
      <c r="X334" s="314" t="n">
        <v>5</v>
      </c>
      <c r="Y334" s="315" t="n">
        <v>1</v>
      </c>
    </row>
    <row r="335" customFormat="false" ht="11.25" hidden="false" customHeight="false" outlineLevel="0" collapsed="false">
      <c r="U335" s="329" t="n">
        <v>46600</v>
      </c>
      <c r="V335" s="314" t="n">
        <v>22</v>
      </c>
      <c r="W335" s="314" t="n">
        <v>5</v>
      </c>
      <c r="X335" s="314" t="n">
        <v>4</v>
      </c>
      <c r="Y335" s="315" t="n">
        <v>0</v>
      </c>
    </row>
    <row r="336" customFormat="false" ht="11.25" hidden="false" customHeight="false" outlineLevel="0" collapsed="false">
      <c r="U336" s="329" t="n">
        <v>46631</v>
      </c>
      <c r="V336" s="314" t="n">
        <v>20</v>
      </c>
      <c r="W336" s="314" t="n">
        <v>4</v>
      </c>
      <c r="X336" s="314" t="n">
        <v>6</v>
      </c>
      <c r="Y336" s="315" t="n">
        <v>1</v>
      </c>
    </row>
    <row r="337" customFormat="false" ht="11.25" hidden="false" customHeight="false" outlineLevel="0" collapsed="false">
      <c r="U337" s="329" t="n">
        <v>46661</v>
      </c>
      <c r="V337" s="314" t="n">
        <v>23</v>
      </c>
      <c r="W337" s="314" t="n">
        <v>4</v>
      </c>
      <c r="X337" s="314" t="n">
        <v>4</v>
      </c>
      <c r="Y337" s="315" t="n">
        <v>0</v>
      </c>
    </row>
    <row r="338" customFormat="false" ht="11.25" hidden="false" customHeight="false" outlineLevel="0" collapsed="false">
      <c r="U338" s="329" t="n">
        <v>46692</v>
      </c>
      <c r="V338" s="314" t="n">
        <v>20</v>
      </c>
      <c r="W338" s="314" t="n">
        <v>5</v>
      </c>
      <c r="X338" s="314" t="n">
        <v>5</v>
      </c>
      <c r="Y338" s="315" t="n">
        <v>1</v>
      </c>
    </row>
    <row r="339" customFormat="false" ht="11.25" hidden="false" customHeight="false" outlineLevel="0" collapsed="false">
      <c r="U339" s="329" t="n">
        <v>46722</v>
      </c>
      <c r="V339" s="314" t="n">
        <v>21</v>
      </c>
      <c r="W339" s="314" t="n">
        <v>4</v>
      </c>
      <c r="X339" s="314" t="n">
        <v>6</v>
      </c>
      <c r="Y339" s="315" t="n">
        <v>1</v>
      </c>
    </row>
    <row r="340" customFormat="false" ht="11.25" hidden="false" customHeight="false" outlineLevel="0" collapsed="false">
      <c r="U340" s="329" t="n">
        <v>46753</v>
      </c>
      <c r="V340" s="314" t="n">
        <v>22</v>
      </c>
      <c r="W340" s="314" t="n">
        <v>4</v>
      </c>
      <c r="X340" s="314" t="n">
        <v>5</v>
      </c>
      <c r="Y340" s="315" t="n">
        <v>1</v>
      </c>
    </row>
    <row r="341" customFormat="false" ht="11.25" hidden="false" customHeight="false" outlineLevel="0" collapsed="false">
      <c r="U341" s="329" t="n">
        <v>46784</v>
      </c>
      <c r="V341" s="314" t="n">
        <v>20</v>
      </c>
      <c r="W341" s="314" t="n">
        <v>5</v>
      </c>
      <c r="X341" s="314" t="n">
        <v>4</v>
      </c>
      <c r="Y341" s="315" t="n">
        <v>0</v>
      </c>
    </row>
    <row r="342" customFormat="false" ht="11.25" hidden="false" customHeight="false" outlineLevel="0" collapsed="false">
      <c r="U342" s="329" t="n">
        <v>46813</v>
      </c>
      <c r="V342" s="314" t="n">
        <v>22</v>
      </c>
      <c r="W342" s="314" t="n">
        <v>4</v>
      </c>
      <c r="X342" s="314" t="n">
        <v>5</v>
      </c>
      <c r="Y342" s="315" t="n">
        <v>0</v>
      </c>
    </row>
    <row r="343" customFormat="false" ht="11.25" hidden="false" customHeight="false" outlineLevel="0" collapsed="false">
      <c r="U343" s="329" t="n">
        <v>46844</v>
      </c>
      <c r="V343" s="314" t="n">
        <v>22</v>
      </c>
      <c r="W343" s="314" t="n">
        <v>4</v>
      </c>
      <c r="X343" s="314" t="n">
        <v>4</v>
      </c>
      <c r="Y343" s="315" t="n">
        <v>0</v>
      </c>
    </row>
    <row r="344" customFormat="false" ht="11.25" hidden="false" customHeight="false" outlineLevel="0" collapsed="false">
      <c r="U344" s="329" t="n">
        <v>46874</v>
      </c>
      <c r="V344" s="314" t="n">
        <v>20</v>
      </c>
      <c r="W344" s="314" t="n">
        <v>5</v>
      </c>
      <c r="X344" s="314" t="n">
        <v>6</v>
      </c>
      <c r="Y344" s="315" t="n">
        <v>1</v>
      </c>
    </row>
    <row r="345" customFormat="false" ht="11.25" hidden="false" customHeight="false" outlineLevel="0" collapsed="false">
      <c r="U345" s="329" t="n">
        <v>46905</v>
      </c>
      <c r="V345" s="314" t="n">
        <v>22</v>
      </c>
      <c r="W345" s="314" t="n">
        <v>4</v>
      </c>
      <c r="X345" s="314" t="n">
        <v>4</v>
      </c>
      <c r="Y345" s="315" t="n">
        <v>0</v>
      </c>
    </row>
    <row r="346" customFormat="false" ht="11.25" hidden="false" customHeight="false" outlineLevel="0" collapsed="false">
      <c r="U346" s="329" t="n">
        <v>46935</v>
      </c>
      <c r="V346" s="314" t="n">
        <v>23</v>
      </c>
      <c r="W346" s="314" t="n">
        <v>3</v>
      </c>
      <c r="X346" s="314" t="n">
        <v>5</v>
      </c>
      <c r="Y346" s="315" t="n">
        <v>1</v>
      </c>
    </row>
    <row r="347" customFormat="false" ht="11.25" hidden="false" customHeight="false" outlineLevel="0" collapsed="false">
      <c r="U347" s="329" t="n">
        <v>46966</v>
      </c>
      <c r="V347" s="314" t="n">
        <v>21</v>
      </c>
      <c r="W347" s="314" t="n">
        <v>5</v>
      </c>
      <c r="X347" s="314" t="n">
        <v>5</v>
      </c>
      <c r="Y347" s="315" t="n">
        <v>0</v>
      </c>
    </row>
    <row r="348" customFormat="false" ht="11.25" hidden="false" customHeight="false" outlineLevel="0" collapsed="false">
      <c r="U348" s="329" t="n">
        <v>46997</v>
      </c>
      <c r="V348" s="314" t="n">
        <v>21</v>
      </c>
      <c r="W348" s="314" t="n">
        <v>4</v>
      </c>
      <c r="X348" s="314" t="n">
        <v>5</v>
      </c>
      <c r="Y348" s="315" t="n">
        <v>1</v>
      </c>
    </row>
    <row r="349" customFormat="false" ht="11.25" hidden="false" customHeight="false" outlineLevel="0" collapsed="false">
      <c r="U349" s="329" t="n">
        <v>47027</v>
      </c>
      <c r="V349" s="314" t="n">
        <v>22</v>
      </c>
      <c r="W349" s="314" t="n">
        <v>5</v>
      </c>
      <c r="X349" s="314" t="n">
        <v>4</v>
      </c>
      <c r="Y349" s="315" t="n">
        <v>0</v>
      </c>
    </row>
    <row r="350" customFormat="false" ht="11.25" hidden="false" customHeight="false" outlineLevel="0" collapsed="false">
      <c r="U350" s="329" t="n">
        <v>47058</v>
      </c>
      <c r="V350" s="314" t="n">
        <v>20</v>
      </c>
      <c r="W350" s="314" t="n">
        <v>4</v>
      </c>
      <c r="X350" s="314" t="n">
        <v>6</v>
      </c>
      <c r="Y350" s="315" t="n">
        <v>1</v>
      </c>
    </row>
    <row r="351" customFormat="false" ht="11.25" hidden="false" customHeight="false" outlineLevel="0" collapsed="false">
      <c r="U351" s="329" t="n">
        <v>47088</v>
      </c>
      <c r="V351" s="314" t="n">
        <v>22</v>
      </c>
      <c r="W351" s="314" t="n">
        <v>4</v>
      </c>
      <c r="X351" s="314" t="n">
        <v>5</v>
      </c>
      <c r="Y351" s="315" t="n">
        <v>1</v>
      </c>
    </row>
    <row r="352" customFormat="false" ht="11.25" hidden="false" customHeight="false" outlineLevel="0" collapsed="false">
      <c r="U352" s="329" t="n">
        <v>47119</v>
      </c>
      <c r="V352" s="314" t="n">
        <v>22</v>
      </c>
      <c r="W352" s="314" t="n">
        <v>4</v>
      </c>
      <c r="X352" s="314" t="n">
        <v>5</v>
      </c>
      <c r="Y352" s="315" t="n">
        <v>1</v>
      </c>
    </row>
    <row r="353" customFormat="false" ht="11.25" hidden="false" customHeight="false" outlineLevel="0" collapsed="false">
      <c r="U353" s="329" t="n">
        <v>47150</v>
      </c>
      <c r="V353" s="314" t="n">
        <v>20</v>
      </c>
      <c r="W353" s="314" t="n">
        <v>4</v>
      </c>
      <c r="X353" s="314" t="n">
        <v>4</v>
      </c>
      <c r="Y353" s="315" t="n">
        <v>0</v>
      </c>
    </row>
    <row r="354" customFormat="false" ht="11.25" hidden="false" customHeight="false" outlineLevel="0" collapsed="false">
      <c r="U354" s="329" t="n">
        <v>47178</v>
      </c>
      <c r="V354" s="314" t="n">
        <v>21</v>
      </c>
      <c r="W354" s="314" t="n">
        <v>5</v>
      </c>
      <c r="X354" s="314" t="n">
        <v>5</v>
      </c>
      <c r="Y354" s="315" t="n">
        <v>0</v>
      </c>
    </row>
    <row r="355" customFormat="false" ht="11.25" hidden="false" customHeight="false" outlineLevel="0" collapsed="false">
      <c r="U355" s="329" t="n">
        <v>47209</v>
      </c>
      <c r="V355" s="314" t="n">
        <v>22</v>
      </c>
      <c r="W355" s="314" t="n">
        <v>4</v>
      </c>
      <c r="X355" s="314" t="n">
        <v>4</v>
      </c>
      <c r="Y355" s="315" t="n">
        <v>0</v>
      </c>
    </row>
    <row r="356" customFormat="false" ht="11.25" hidden="false" customHeight="false" outlineLevel="0" collapsed="false">
      <c r="U356" s="329" t="n">
        <v>47239</v>
      </c>
      <c r="V356" s="314" t="n">
        <v>22</v>
      </c>
      <c r="W356" s="314" t="n">
        <v>4</v>
      </c>
      <c r="X356" s="314" t="n">
        <v>5</v>
      </c>
      <c r="Y356" s="315" t="n">
        <v>1</v>
      </c>
    </row>
    <row r="357" customFormat="false" ht="11.25" hidden="false" customHeight="false" outlineLevel="0" collapsed="false">
      <c r="U357" s="329" t="n">
        <v>47270</v>
      </c>
      <c r="V357" s="314" t="n">
        <v>20</v>
      </c>
      <c r="W357" s="314" t="n">
        <v>5</v>
      </c>
      <c r="X357" s="314" t="n">
        <v>5</v>
      </c>
      <c r="Y357" s="315" t="n">
        <v>0</v>
      </c>
    </row>
    <row r="358" customFormat="false" ht="11.25" hidden="false" customHeight="false" outlineLevel="0" collapsed="false">
      <c r="U358" s="329" t="n">
        <v>47300</v>
      </c>
      <c r="V358" s="314" t="n">
        <v>22</v>
      </c>
      <c r="W358" s="314" t="n">
        <v>4</v>
      </c>
      <c r="X358" s="314" t="n">
        <v>5</v>
      </c>
      <c r="Y358" s="315" t="n">
        <v>1</v>
      </c>
    </row>
    <row r="359" customFormat="false" ht="11.25" hidden="false" customHeight="false" outlineLevel="0" collapsed="false">
      <c r="U359" s="329" t="n">
        <v>47331</v>
      </c>
      <c r="V359" s="314" t="n">
        <v>22</v>
      </c>
      <c r="W359" s="314" t="n">
        <v>5</v>
      </c>
      <c r="X359" s="314" t="n">
        <v>4</v>
      </c>
      <c r="Y359" s="315" t="n">
        <v>0</v>
      </c>
    </row>
    <row r="360" customFormat="false" ht="11.25" hidden="false" customHeight="false" outlineLevel="0" collapsed="false">
      <c r="U360" s="329" t="n">
        <v>47362</v>
      </c>
      <c r="V360" s="314" t="n">
        <v>20</v>
      </c>
      <c r="W360" s="314" t="n">
        <v>4</v>
      </c>
      <c r="X360" s="314" t="n">
        <v>6</v>
      </c>
      <c r="Y360" s="315" t="n">
        <v>1</v>
      </c>
    </row>
    <row r="361" customFormat="false" ht="11.25" hidden="false" customHeight="false" outlineLevel="0" collapsed="false">
      <c r="U361" s="329" t="n">
        <v>47392</v>
      </c>
      <c r="V361" s="314" t="n">
        <v>23</v>
      </c>
      <c r="W361" s="314" t="n">
        <v>4</v>
      </c>
      <c r="X361" s="314" t="n">
        <v>4</v>
      </c>
      <c r="Y361" s="315" t="n">
        <v>0</v>
      </c>
    </row>
    <row r="362" customFormat="false" ht="11.25" hidden="false" customHeight="false" outlineLevel="0" collapsed="false">
      <c r="U362" s="329" t="n">
        <v>47423</v>
      </c>
      <c r="V362" s="314" t="n">
        <v>20</v>
      </c>
      <c r="W362" s="314" t="n">
        <v>5</v>
      </c>
      <c r="X362" s="314" t="n">
        <v>5</v>
      </c>
      <c r="Y362" s="315" t="n">
        <v>1</v>
      </c>
    </row>
    <row r="363" customFormat="false" ht="11.25" hidden="false" customHeight="false" outlineLevel="0" collapsed="false">
      <c r="U363" s="329" t="n">
        <v>47453</v>
      </c>
      <c r="V363" s="314" t="n">
        <v>21</v>
      </c>
      <c r="W363" s="314" t="n">
        <v>4</v>
      </c>
      <c r="X363" s="314" t="n">
        <v>6</v>
      </c>
      <c r="Y363" s="315" t="n">
        <v>1</v>
      </c>
    </row>
    <row r="364" customFormat="false" ht="11.25" hidden="false" customHeight="false" outlineLevel="0" collapsed="false">
      <c r="U364" s="329" t="n">
        <v>47484</v>
      </c>
      <c r="V364" s="314" t="n">
        <v>22</v>
      </c>
      <c r="W364" s="314" t="n">
        <v>4</v>
      </c>
      <c r="X364" s="314" t="n">
        <v>5</v>
      </c>
      <c r="Y364" s="315" t="n">
        <v>1</v>
      </c>
    </row>
    <row r="365" customFormat="false" ht="11.25" hidden="false" customHeight="false" outlineLevel="0" collapsed="false">
      <c r="U365" s="329" t="n">
        <v>47515</v>
      </c>
      <c r="V365" s="314" t="n">
        <v>20</v>
      </c>
      <c r="W365" s="314" t="n">
        <v>4</v>
      </c>
      <c r="X365" s="314" t="n">
        <v>4</v>
      </c>
      <c r="Y365" s="315" t="n">
        <v>0</v>
      </c>
    </row>
    <row r="366" customFormat="false" ht="11.25" hidden="false" customHeight="false" outlineLevel="0" collapsed="false">
      <c r="U366" s="329" t="n">
        <v>47543</v>
      </c>
      <c r="V366" s="314" t="n">
        <v>21</v>
      </c>
      <c r="W366" s="314" t="n">
        <v>5</v>
      </c>
      <c r="X366" s="314" t="n">
        <v>5</v>
      </c>
      <c r="Y366" s="315" t="n">
        <v>0</v>
      </c>
    </row>
    <row r="367" customFormat="false" ht="11.25" hidden="false" customHeight="false" outlineLevel="0" collapsed="false">
      <c r="U367" s="329" t="n">
        <v>47574</v>
      </c>
      <c r="V367" s="314" t="n">
        <v>22</v>
      </c>
      <c r="W367" s="314" t="n">
        <v>4</v>
      </c>
      <c r="X367" s="314" t="n">
        <v>4</v>
      </c>
      <c r="Y367" s="315" t="n">
        <v>0</v>
      </c>
    </row>
    <row r="368" customFormat="false" ht="11.25" hidden="false" customHeight="false" outlineLevel="0" collapsed="false">
      <c r="U368" s="329" t="n">
        <v>47604</v>
      </c>
      <c r="V368" s="314" t="n">
        <v>22</v>
      </c>
      <c r="W368" s="314" t="n">
        <v>4</v>
      </c>
      <c r="X368" s="314" t="n">
        <v>5</v>
      </c>
      <c r="Y368" s="315" t="n">
        <v>1</v>
      </c>
    </row>
    <row r="369" customFormat="false" ht="11.25" hidden="false" customHeight="false" outlineLevel="0" collapsed="false">
      <c r="U369" s="329" t="n">
        <v>47635</v>
      </c>
      <c r="V369" s="314" t="n">
        <v>20</v>
      </c>
      <c r="W369" s="314" t="n">
        <v>5</v>
      </c>
      <c r="X369" s="314" t="n">
        <v>5</v>
      </c>
      <c r="Y369" s="315" t="n">
        <v>0</v>
      </c>
    </row>
    <row r="370" customFormat="false" ht="11.25" hidden="false" customHeight="false" outlineLevel="0" collapsed="false">
      <c r="U370" s="329" t="n">
        <v>47665</v>
      </c>
      <c r="V370" s="314" t="n">
        <v>22</v>
      </c>
      <c r="W370" s="314" t="n">
        <v>4</v>
      </c>
      <c r="X370" s="314" t="n">
        <v>5</v>
      </c>
      <c r="Y370" s="315" t="n">
        <v>1</v>
      </c>
    </row>
    <row r="371" customFormat="false" ht="11.25" hidden="false" customHeight="false" outlineLevel="0" collapsed="false">
      <c r="U371" s="329" t="n">
        <v>47696</v>
      </c>
      <c r="V371" s="314" t="n">
        <v>22</v>
      </c>
      <c r="W371" s="314" t="n">
        <v>5</v>
      </c>
      <c r="X371" s="314" t="n">
        <v>4</v>
      </c>
      <c r="Y371" s="315" t="n">
        <v>0</v>
      </c>
    </row>
    <row r="372" customFormat="false" ht="11.25" hidden="false" customHeight="false" outlineLevel="0" collapsed="false">
      <c r="U372" s="329" t="n">
        <v>47727</v>
      </c>
      <c r="V372" s="314" t="n">
        <v>20</v>
      </c>
      <c r="W372" s="314" t="n">
        <v>4</v>
      </c>
      <c r="X372" s="314" t="n">
        <v>6</v>
      </c>
      <c r="Y372" s="315" t="n">
        <v>1</v>
      </c>
    </row>
    <row r="373" customFormat="false" ht="11.25" hidden="false" customHeight="false" outlineLevel="0" collapsed="false">
      <c r="U373" s="329" t="n">
        <v>47757</v>
      </c>
      <c r="V373" s="314" t="n">
        <v>23</v>
      </c>
      <c r="W373" s="314" t="n">
        <v>4</v>
      </c>
      <c r="X373" s="314" t="n">
        <v>4</v>
      </c>
      <c r="Y373" s="315" t="n">
        <v>0</v>
      </c>
    </row>
    <row r="374" customFormat="false" ht="11.25" hidden="false" customHeight="false" outlineLevel="0" collapsed="false">
      <c r="U374" s="329" t="n">
        <v>47788</v>
      </c>
      <c r="V374" s="314" t="n">
        <v>20</v>
      </c>
      <c r="W374" s="314" t="n">
        <v>5</v>
      </c>
      <c r="X374" s="314" t="n">
        <v>5</v>
      </c>
      <c r="Y374" s="315" t="n">
        <v>1</v>
      </c>
    </row>
    <row r="375" customFormat="false" ht="11.25" hidden="false" customHeight="false" outlineLevel="0" collapsed="false">
      <c r="U375" s="329" t="n">
        <v>47818</v>
      </c>
      <c r="V375" s="314" t="n">
        <v>21</v>
      </c>
      <c r="W375" s="314" t="n">
        <v>4</v>
      </c>
      <c r="X375" s="314" t="n">
        <v>6</v>
      </c>
      <c r="Y375" s="315" t="n">
        <v>1</v>
      </c>
    </row>
    <row r="376" customFormat="false" ht="11.25" hidden="false" customHeight="false" outlineLevel="0" collapsed="false">
      <c r="U376" s="329" t="n">
        <v>47849</v>
      </c>
      <c r="V376" s="314" t="n">
        <v>22</v>
      </c>
      <c r="W376" s="314" t="n">
        <v>4</v>
      </c>
      <c r="X376" s="314" t="n">
        <v>5</v>
      </c>
      <c r="Y376" s="315" t="n">
        <v>1</v>
      </c>
    </row>
    <row r="377" customFormat="false" ht="11.25" hidden="false" customHeight="false" outlineLevel="0" collapsed="false">
      <c r="U377" s="329" t="n">
        <v>47880</v>
      </c>
      <c r="V377" s="314" t="n">
        <v>20</v>
      </c>
      <c r="W377" s="314" t="n">
        <v>4</v>
      </c>
      <c r="X377" s="314" t="n">
        <v>4</v>
      </c>
      <c r="Y377" s="315" t="n">
        <v>0</v>
      </c>
    </row>
    <row r="378" customFormat="false" ht="11.25" hidden="false" customHeight="false" outlineLevel="0" collapsed="false">
      <c r="U378" s="329" t="n">
        <v>47908</v>
      </c>
      <c r="V378" s="314" t="n">
        <v>21</v>
      </c>
      <c r="W378" s="314" t="n">
        <v>5</v>
      </c>
      <c r="X378" s="314" t="n">
        <v>5</v>
      </c>
      <c r="Y378" s="315" t="n">
        <v>0</v>
      </c>
    </row>
    <row r="379" customFormat="false" ht="11.25" hidden="false" customHeight="false" outlineLevel="0" collapsed="false">
      <c r="U379" s="329" t="n">
        <v>47939</v>
      </c>
      <c r="V379" s="314" t="n">
        <v>22</v>
      </c>
      <c r="W379" s="314" t="n">
        <v>4</v>
      </c>
      <c r="X379" s="314" t="n">
        <v>4</v>
      </c>
      <c r="Y379" s="315" t="n">
        <v>0</v>
      </c>
    </row>
    <row r="380" customFormat="false" ht="11.25" hidden="false" customHeight="false" outlineLevel="0" collapsed="false">
      <c r="U380" s="329" t="n">
        <v>47969</v>
      </c>
      <c r="V380" s="314" t="n">
        <v>22</v>
      </c>
      <c r="W380" s="314" t="n">
        <v>4</v>
      </c>
      <c r="X380" s="314" t="n">
        <v>5</v>
      </c>
      <c r="Y380" s="315" t="n">
        <v>1</v>
      </c>
    </row>
    <row r="381" customFormat="false" ht="11.25" hidden="false" customHeight="false" outlineLevel="0" collapsed="false">
      <c r="U381" s="329" t="n">
        <v>48000</v>
      </c>
      <c r="V381" s="314" t="n">
        <v>20</v>
      </c>
      <c r="W381" s="314" t="n">
        <v>5</v>
      </c>
      <c r="X381" s="314" t="n">
        <v>5</v>
      </c>
      <c r="Y381" s="315" t="n">
        <v>0</v>
      </c>
    </row>
    <row r="382" customFormat="false" ht="11.25" hidden="false" customHeight="false" outlineLevel="0" collapsed="false">
      <c r="U382" s="329" t="n">
        <v>48030</v>
      </c>
      <c r="V382" s="314" t="n">
        <v>22</v>
      </c>
      <c r="W382" s="314" t="n">
        <v>4</v>
      </c>
      <c r="X382" s="314" t="n">
        <v>5</v>
      </c>
      <c r="Y382" s="315" t="n">
        <v>1</v>
      </c>
    </row>
    <row r="383" customFormat="false" ht="11.25" hidden="false" customHeight="false" outlineLevel="0" collapsed="false">
      <c r="U383" s="329" t="n">
        <v>48061</v>
      </c>
      <c r="V383" s="314" t="n">
        <v>22</v>
      </c>
      <c r="W383" s="314" t="n">
        <v>5</v>
      </c>
      <c r="X383" s="314" t="n">
        <v>4</v>
      </c>
      <c r="Y383" s="315" t="n">
        <v>0</v>
      </c>
    </row>
    <row r="384" customFormat="false" ht="11.25" hidden="false" customHeight="false" outlineLevel="0" collapsed="false">
      <c r="U384" s="329" t="n">
        <v>48092</v>
      </c>
      <c r="V384" s="314" t="n">
        <v>20</v>
      </c>
      <c r="W384" s="314" t="n">
        <v>4</v>
      </c>
      <c r="X384" s="314" t="n">
        <v>6</v>
      </c>
      <c r="Y384" s="315" t="n">
        <v>1</v>
      </c>
    </row>
    <row r="385" customFormat="false" ht="11.25" hidden="false" customHeight="false" outlineLevel="0" collapsed="false">
      <c r="U385" s="329" t="n">
        <v>48122</v>
      </c>
      <c r="V385" s="314" t="n">
        <v>23</v>
      </c>
      <c r="W385" s="314" t="n">
        <v>4</v>
      </c>
      <c r="X385" s="314" t="n">
        <v>4</v>
      </c>
      <c r="Y385" s="315" t="n">
        <v>0</v>
      </c>
    </row>
    <row r="386" customFormat="false" ht="11.25" hidden="false" customHeight="false" outlineLevel="0" collapsed="false">
      <c r="U386" s="329" t="n">
        <v>48153</v>
      </c>
      <c r="V386" s="314" t="n">
        <v>20</v>
      </c>
      <c r="W386" s="314" t="n">
        <v>5</v>
      </c>
      <c r="X386" s="314" t="n">
        <v>5</v>
      </c>
      <c r="Y386" s="315" t="n">
        <v>1</v>
      </c>
    </row>
    <row r="387" customFormat="false" ht="11.25" hidden="false" customHeight="false" outlineLevel="0" collapsed="false">
      <c r="U387" s="329" t="n">
        <v>48183</v>
      </c>
      <c r="V387" s="314" t="n">
        <v>21</v>
      </c>
      <c r="W387" s="314" t="n">
        <v>4</v>
      </c>
      <c r="X387" s="314" t="n">
        <v>6</v>
      </c>
      <c r="Y387" s="315" t="n">
        <v>1</v>
      </c>
    </row>
    <row r="388" customFormat="false" ht="11.25" hidden="false" customHeight="false" outlineLevel="0" collapsed="false">
      <c r="U388" s="329" t="n">
        <v>48214</v>
      </c>
      <c r="V388" s="314" t="n">
        <v>22</v>
      </c>
      <c r="W388" s="314" t="n">
        <v>4</v>
      </c>
      <c r="X388" s="314" t="n">
        <v>5</v>
      </c>
      <c r="Y388" s="315" t="n">
        <v>1</v>
      </c>
    </row>
    <row r="389" customFormat="false" ht="11.25" hidden="false" customHeight="false" outlineLevel="0" collapsed="false">
      <c r="U389" s="329" t="n">
        <v>48245</v>
      </c>
      <c r="V389" s="314" t="n">
        <v>20</v>
      </c>
      <c r="W389" s="314" t="n">
        <v>5</v>
      </c>
      <c r="X389" s="314" t="n">
        <v>4</v>
      </c>
      <c r="Y389" s="315" t="n">
        <v>0</v>
      </c>
    </row>
    <row r="390" customFormat="false" ht="11.25" hidden="false" customHeight="false" outlineLevel="0" collapsed="false">
      <c r="U390" s="329" t="n">
        <v>48274</v>
      </c>
      <c r="V390" s="314" t="n">
        <v>22</v>
      </c>
      <c r="W390" s="314" t="n">
        <v>4</v>
      </c>
      <c r="X390" s="314" t="n">
        <v>5</v>
      </c>
      <c r="Y390" s="315" t="n">
        <v>0</v>
      </c>
    </row>
    <row r="391" customFormat="false" ht="11.25" hidden="false" customHeight="false" outlineLevel="0" collapsed="false">
      <c r="U391" s="329" t="n">
        <v>48305</v>
      </c>
      <c r="V391" s="314" t="n">
        <v>22</v>
      </c>
      <c r="W391" s="314" t="n">
        <v>4</v>
      </c>
      <c r="X391" s="314" t="n">
        <v>4</v>
      </c>
      <c r="Y391" s="315" t="n">
        <v>0</v>
      </c>
    </row>
    <row r="392" customFormat="false" ht="11.25" hidden="false" customHeight="false" outlineLevel="0" collapsed="false">
      <c r="U392" s="329" t="n">
        <v>48335</v>
      </c>
      <c r="V392" s="314" t="n">
        <v>20</v>
      </c>
      <c r="W392" s="314" t="n">
        <v>5</v>
      </c>
      <c r="X392" s="314" t="n">
        <v>6</v>
      </c>
      <c r="Y392" s="315" t="n">
        <v>1</v>
      </c>
    </row>
    <row r="393" customFormat="false" ht="11.25" hidden="false" customHeight="false" outlineLevel="0" collapsed="false">
      <c r="U393" s="329" t="n">
        <v>48366</v>
      </c>
      <c r="V393" s="314" t="n">
        <v>22</v>
      </c>
      <c r="W393" s="314" t="n">
        <v>4</v>
      </c>
      <c r="X393" s="314" t="n">
        <v>4</v>
      </c>
      <c r="Y393" s="315" t="n">
        <v>0</v>
      </c>
    </row>
    <row r="394" customFormat="false" ht="11.25" hidden="false" customHeight="false" outlineLevel="0" collapsed="false">
      <c r="U394" s="329" t="n">
        <v>48396</v>
      </c>
      <c r="V394" s="314" t="n">
        <v>23</v>
      </c>
      <c r="W394" s="314" t="n">
        <v>3</v>
      </c>
      <c r="X394" s="314" t="n">
        <v>5</v>
      </c>
      <c r="Y394" s="315" t="n">
        <v>1</v>
      </c>
    </row>
    <row r="395" customFormat="false" ht="11.25" hidden="false" customHeight="false" outlineLevel="0" collapsed="false">
      <c r="U395" s="329" t="n">
        <v>48427</v>
      </c>
      <c r="V395" s="314" t="n">
        <v>21</v>
      </c>
      <c r="W395" s="314" t="n">
        <v>5</v>
      </c>
      <c r="X395" s="314" t="n">
        <v>5</v>
      </c>
      <c r="Y395" s="315" t="n">
        <v>0</v>
      </c>
    </row>
    <row r="396" customFormat="false" ht="11.25" hidden="false" customHeight="false" outlineLevel="0" collapsed="false">
      <c r="U396" s="329" t="n">
        <v>48458</v>
      </c>
      <c r="V396" s="314" t="n">
        <v>21</v>
      </c>
      <c r="W396" s="314" t="n">
        <v>4</v>
      </c>
      <c r="X396" s="314" t="n">
        <v>5</v>
      </c>
      <c r="Y396" s="315" t="n">
        <v>1</v>
      </c>
    </row>
    <row r="397" customFormat="false" ht="11.25" hidden="false" customHeight="false" outlineLevel="0" collapsed="false">
      <c r="U397" s="329" t="n">
        <v>48488</v>
      </c>
      <c r="V397" s="314" t="n">
        <v>22</v>
      </c>
      <c r="W397" s="314" t="n">
        <v>5</v>
      </c>
      <c r="X397" s="314" t="n">
        <v>4</v>
      </c>
      <c r="Y397" s="315" t="n">
        <v>0</v>
      </c>
    </row>
    <row r="398" customFormat="false" ht="11.25" hidden="false" customHeight="false" outlineLevel="0" collapsed="false">
      <c r="U398" s="329" t="n">
        <v>48519</v>
      </c>
      <c r="V398" s="314" t="n">
        <v>20</v>
      </c>
      <c r="W398" s="314" t="n">
        <v>4</v>
      </c>
      <c r="X398" s="314" t="n">
        <v>6</v>
      </c>
      <c r="Y398" s="315" t="n">
        <v>1</v>
      </c>
    </row>
    <row r="399" customFormat="false" ht="11.25" hidden="false" customHeight="false" outlineLevel="0" collapsed="false">
      <c r="U399" s="329" t="n">
        <v>48549</v>
      </c>
      <c r="V399" s="314" t="n">
        <v>22</v>
      </c>
      <c r="W399" s="314" t="n">
        <v>4</v>
      </c>
      <c r="X399" s="314" t="n">
        <v>5</v>
      </c>
      <c r="Y399" s="315" t="n">
        <v>1</v>
      </c>
    </row>
    <row r="400" customFormat="false" ht="11.25" hidden="false" customHeight="false" outlineLevel="0" collapsed="false">
      <c r="U400" s="329" t="n">
        <v>48580</v>
      </c>
      <c r="V400" s="314" t="n">
        <v>22</v>
      </c>
      <c r="W400" s="314" t="n">
        <v>4</v>
      </c>
      <c r="X400" s="314" t="n">
        <v>5</v>
      </c>
      <c r="Y400" s="315" t="n">
        <v>1</v>
      </c>
    </row>
    <row r="401" customFormat="false" ht="11.25" hidden="false" customHeight="false" outlineLevel="0" collapsed="false">
      <c r="U401" s="329" t="n">
        <v>48611</v>
      </c>
      <c r="V401" s="314" t="n">
        <v>20</v>
      </c>
      <c r="W401" s="314" t="n">
        <v>4</v>
      </c>
      <c r="X401" s="314" t="n">
        <v>4</v>
      </c>
      <c r="Y401" s="315" t="n">
        <v>0</v>
      </c>
    </row>
    <row r="402" customFormat="false" ht="11.25" hidden="false" customHeight="false" outlineLevel="0" collapsed="false">
      <c r="U402" s="329" t="n">
        <v>48639</v>
      </c>
      <c r="V402" s="314" t="n">
        <v>21</v>
      </c>
      <c r="W402" s="314" t="n">
        <v>5</v>
      </c>
      <c r="X402" s="314" t="n">
        <v>5</v>
      </c>
      <c r="Y402" s="315" t="n">
        <v>0</v>
      </c>
    </row>
    <row r="403" customFormat="false" ht="11.25" hidden="false" customHeight="false" outlineLevel="0" collapsed="false">
      <c r="U403" s="329" t="n">
        <v>48670</v>
      </c>
      <c r="V403" s="314" t="n">
        <v>22</v>
      </c>
      <c r="W403" s="314" t="n">
        <v>4</v>
      </c>
      <c r="X403" s="314" t="n">
        <v>4</v>
      </c>
      <c r="Y403" s="315" t="n">
        <v>0</v>
      </c>
    </row>
    <row r="404" customFormat="false" ht="11.25" hidden="false" customHeight="false" outlineLevel="0" collapsed="false">
      <c r="U404" s="329" t="n">
        <v>48700</v>
      </c>
      <c r="V404" s="314" t="n">
        <v>22</v>
      </c>
      <c r="W404" s="314" t="n">
        <v>4</v>
      </c>
      <c r="X404" s="314" t="n">
        <v>5</v>
      </c>
      <c r="Y404" s="315" t="n">
        <v>1</v>
      </c>
    </row>
    <row r="405" customFormat="false" ht="11.25" hidden="false" customHeight="false" outlineLevel="0" collapsed="false">
      <c r="U405" s="329" t="n">
        <v>48731</v>
      </c>
      <c r="V405" s="314" t="n">
        <v>20</v>
      </c>
      <c r="W405" s="314" t="n">
        <v>5</v>
      </c>
      <c r="X405" s="314" t="n">
        <v>5</v>
      </c>
      <c r="Y405" s="315" t="n">
        <v>0</v>
      </c>
    </row>
    <row r="406" customFormat="false" ht="11.25" hidden="false" customHeight="false" outlineLevel="0" collapsed="false">
      <c r="U406" s="329" t="n">
        <v>48761</v>
      </c>
      <c r="V406" s="314" t="n">
        <v>22</v>
      </c>
      <c r="W406" s="314" t="n">
        <v>4</v>
      </c>
      <c r="X406" s="314" t="n">
        <v>5</v>
      </c>
      <c r="Y406" s="315" t="n">
        <v>1</v>
      </c>
    </row>
    <row r="407" customFormat="false" ht="11.25" hidden="false" customHeight="false" outlineLevel="0" collapsed="false">
      <c r="U407" s="329" t="n">
        <v>48792</v>
      </c>
      <c r="V407" s="314" t="n">
        <v>22</v>
      </c>
      <c r="W407" s="314" t="n">
        <v>5</v>
      </c>
      <c r="X407" s="314" t="n">
        <v>4</v>
      </c>
      <c r="Y407" s="315" t="n">
        <v>0</v>
      </c>
    </row>
    <row r="408" customFormat="false" ht="11.25" hidden="false" customHeight="false" outlineLevel="0" collapsed="false">
      <c r="U408" s="329" t="n">
        <v>48823</v>
      </c>
      <c r="V408" s="314" t="n">
        <v>20</v>
      </c>
      <c r="W408" s="314" t="n">
        <v>4</v>
      </c>
      <c r="X408" s="314" t="n">
        <v>6</v>
      </c>
      <c r="Y408" s="315" t="n">
        <v>1</v>
      </c>
    </row>
    <row r="409" customFormat="false" ht="11.25" hidden="false" customHeight="false" outlineLevel="0" collapsed="false">
      <c r="U409" s="329" t="n">
        <v>48853</v>
      </c>
      <c r="V409" s="314" t="n">
        <v>23</v>
      </c>
      <c r="W409" s="314" t="n">
        <v>4</v>
      </c>
      <c r="X409" s="314" t="n">
        <v>4</v>
      </c>
      <c r="Y409" s="315" t="n">
        <v>0</v>
      </c>
    </row>
    <row r="410" customFormat="false" ht="11.25" hidden="false" customHeight="false" outlineLevel="0" collapsed="false">
      <c r="U410" s="329" t="n">
        <v>48884</v>
      </c>
      <c r="V410" s="314" t="n">
        <v>20</v>
      </c>
      <c r="W410" s="314" t="n">
        <v>5</v>
      </c>
      <c r="X410" s="314" t="n">
        <v>5</v>
      </c>
      <c r="Y410" s="315" t="n">
        <v>1</v>
      </c>
    </row>
    <row r="411" customFormat="false" ht="11.25" hidden="false" customHeight="false" outlineLevel="0" collapsed="false">
      <c r="U411" s="329" t="n">
        <v>48914</v>
      </c>
      <c r="V411" s="314" t="n">
        <v>21</v>
      </c>
      <c r="W411" s="314" t="n">
        <v>4</v>
      </c>
      <c r="X411" s="314" t="n">
        <v>6</v>
      </c>
      <c r="Y411" s="315" t="n">
        <v>1</v>
      </c>
    </row>
    <row r="412" customFormat="false" ht="11.25" hidden="false" customHeight="false" outlineLevel="0" collapsed="false">
      <c r="U412" s="329" t="n">
        <v>48945</v>
      </c>
      <c r="V412" s="314" t="n">
        <v>22</v>
      </c>
      <c r="W412" s="314" t="n">
        <v>4</v>
      </c>
      <c r="X412" s="314" t="n">
        <v>5</v>
      </c>
      <c r="Y412" s="315" t="n">
        <v>1</v>
      </c>
    </row>
    <row r="413" customFormat="false" ht="11.25" hidden="false" customHeight="false" outlineLevel="0" collapsed="false">
      <c r="U413" s="329" t="n">
        <v>48976</v>
      </c>
      <c r="V413" s="314" t="n">
        <v>20</v>
      </c>
      <c r="W413" s="314" t="n">
        <v>4</v>
      </c>
      <c r="X413" s="314" t="n">
        <v>4</v>
      </c>
      <c r="Y413" s="315" t="n">
        <v>0</v>
      </c>
    </row>
    <row r="414" customFormat="false" ht="11.25" hidden="false" customHeight="false" outlineLevel="0" collapsed="false">
      <c r="U414" s="329" t="n">
        <v>49004</v>
      </c>
      <c r="V414" s="314" t="n">
        <v>21</v>
      </c>
      <c r="W414" s="314" t="n">
        <v>5</v>
      </c>
      <c r="X414" s="314" t="n">
        <v>5</v>
      </c>
      <c r="Y414" s="315" t="n">
        <v>0</v>
      </c>
    </row>
    <row r="415" customFormat="false" ht="11.25" hidden="false" customHeight="false" outlineLevel="0" collapsed="false">
      <c r="U415" s="329" t="n">
        <v>49035</v>
      </c>
      <c r="V415" s="314" t="n">
        <v>22</v>
      </c>
      <c r="W415" s="314" t="n">
        <v>4</v>
      </c>
      <c r="X415" s="314" t="n">
        <v>4</v>
      </c>
      <c r="Y415" s="315" t="n">
        <v>0</v>
      </c>
    </row>
    <row r="416" customFormat="false" ht="11.25" hidden="false" customHeight="false" outlineLevel="0" collapsed="false">
      <c r="U416" s="329" t="n">
        <v>49065</v>
      </c>
      <c r="V416" s="314" t="n">
        <v>22</v>
      </c>
      <c r="W416" s="314" t="n">
        <v>4</v>
      </c>
      <c r="X416" s="314" t="n">
        <v>5</v>
      </c>
      <c r="Y416" s="315" t="n">
        <v>1</v>
      </c>
    </row>
    <row r="417" customFormat="false" ht="11.25" hidden="false" customHeight="false" outlineLevel="0" collapsed="false">
      <c r="U417" s="329" t="n">
        <v>49096</v>
      </c>
      <c r="V417" s="314" t="n">
        <v>20</v>
      </c>
      <c r="W417" s="314" t="n">
        <v>5</v>
      </c>
      <c r="X417" s="314" t="n">
        <v>5</v>
      </c>
      <c r="Y417" s="315" t="n">
        <v>0</v>
      </c>
    </row>
    <row r="418" customFormat="false" ht="11.25" hidden="false" customHeight="false" outlineLevel="0" collapsed="false">
      <c r="U418" s="329" t="n">
        <v>49126</v>
      </c>
      <c r="V418" s="314" t="n">
        <v>22</v>
      </c>
      <c r="W418" s="314" t="n">
        <v>4</v>
      </c>
      <c r="X418" s="314" t="n">
        <v>5</v>
      </c>
      <c r="Y418" s="315" t="n">
        <v>1</v>
      </c>
    </row>
    <row r="419" customFormat="false" ht="11.25" hidden="false" customHeight="false" outlineLevel="0" collapsed="false">
      <c r="U419" s="329" t="n">
        <v>49157</v>
      </c>
      <c r="V419" s="314" t="n">
        <v>22</v>
      </c>
      <c r="W419" s="314" t="n">
        <v>5</v>
      </c>
      <c r="X419" s="314" t="n">
        <v>4</v>
      </c>
      <c r="Y419" s="315" t="n">
        <v>0</v>
      </c>
    </row>
    <row r="420" customFormat="false" ht="11.25" hidden="false" customHeight="false" outlineLevel="0" collapsed="false">
      <c r="U420" s="329" t="n">
        <v>49188</v>
      </c>
      <c r="V420" s="314" t="n">
        <v>20</v>
      </c>
      <c r="W420" s="314" t="n">
        <v>4</v>
      </c>
      <c r="X420" s="314" t="n">
        <v>6</v>
      </c>
      <c r="Y420" s="315" t="n">
        <v>1</v>
      </c>
    </row>
    <row r="421" customFormat="false" ht="11.25" hidden="false" customHeight="false" outlineLevel="0" collapsed="false">
      <c r="U421" s="329" t="n">
        <v>49218</v>
      </c>
      <c r="V421" s="314" t="n">
        <v>23</v>
      </c>
      <c r="W421" s="314" t="n">
        <v>4</v>
      </c>
      <c r="X421" s="314" t="n">
        <v>4</v>
      </c>
      <c r="Y421" s="315" t="n">
        <v>0</v>
      </c>
    </row>
    <row r="422" customFormat="false" ht="11.25" hidden="false" customHeight="false" outlineLevel="0" collapsed="false">
      <c r="U422" s="329" t="n">
        <v>49249</v>
      </c>
      <c r="V422" s="314" t="n">
        <v>20</v>
      </c>
      <c r="W422" s="314" t="n">
        <v>5</v>
      </c>
      <c r="X422" s="314" t="n">
        <v>5</v>
      </c>
      <c r="Y422" s="315" t="n">
        <v>1</v>
      </c>
    </row>
    <row r="423" customFormat="false" ht="11.25" hidden="false" customHeight="false" outlineLevel="0" collapsed="false">
      <c r="U423" s="329" t="n">
        <v>49279</v>
      </c>
      <c r="V423" s="314" t="n">
        <v>21</v>
      </c>
      <c r="W423" s="314" t="n">
        <v>4</v>
      </c>
      <c r="X423" s="314" t="n">
        <v>6</v>
      </c>
      <c r="Y423" s="315" t="n">
        <v>1</v>
      </c>
    </row>
    <row r="424" customFormat="false" ht="11.25" hidden="false" customHeight="false" outlineLevel="0" collapsed="false">
      <c r="U424" s="329" t="n">
        <v>49310</v>
      </c>
      <c r="V424" s="314" t="n">
        <v>22</v>
      </c>
      <c r="W424" s="314" t="n">
        <v>4</v>
      </c>
      <c r="X424" s="314" t="n">
        <v>5</v>
      </c>
      <c r="Y424" s="315" t="n">
        <v>1</v>
      </c>
    </row>
    <row r="425" customFormat="false" ht="11.25" hidden="false" customHeight="false" outlineLevel="0" collapsed="false">
      <c r="U425" s="329" t="n">
        <v>49341</v>
      </c>
      <c r="V425" s="314" t="n">
        <v>20</v>
      </c>
      <c r="W425" s="314" t="n">
        <v>4</v>
      </c>
      <c r="X425" s="314" t="n">
        <v>4</v>
      </c>
      <c r="Y425" s="315" t="n">
        <v>0</v>
      </c>
    </row>
    <row r="426" customFormat="false" ht="11.25" hidden="false" customHeight="false" outlineLevel="0" collapsed="false">
      <c r="U426" s="329" t="n">
        <v>49369</v>
      </c>
      <c r="V426" s="314" t="n">
        <v>21</v>
      </c>
      <c r="W426" s="314" t="n">
        <v>5</v>
      </c>
      <c r="X426" s="314" t="n">
        <v>5</v>
      </c>
      <c r="Y426" s="315" t="n">
        <v>0</v>
      </c>
    </row>
    <row r="427" customFormat="false" ht="11.25" hidden="false" customHeight="false" outlineLevel="0" collapsed="false">
      <c r="U427" s="329" t="n">
        <v>49400</v>
      </c>
      <c r="V427" s="314" t="n">
        <v>22</v>
      </c>
      <c r="W427" s="314" t="n">
        <v>4</v>
      </c>
      <c r="X427" s="314" t="n">
        <v>4</v>
      </c>
      <c r="Y427" s="315" t="n">
        <v>0</v>
      </c>
    </row>
    <row r="428" customFormat="false" ht="11.25" hidden="false" customHeight="false" outlineLevel="0" collapsed="false">
      <c r="U428" s="329" t="n">
        <v>49430</v>
      </c>
      <c r="V428" s="314" t="n">
        <v>22</v>
      </c>
      <c r="W428" s="314" t="n">
        <v>4</v>
      </c>
      <c r="X428" s="314" t="n">
        <v>5</v>
      </c>
      <c r="Y428" s="315" t="n">
        <v>1</v>
      </c>
    </row>
    <row r="429" customFormat="false" ht="11.25" hidden="false" customHeight="false" outlineLevel="0" collapsed="false">
      <c r="U429" s="329" t="n">
        <v>49461</v>
      </c>
      <c r="V429" s="314" t="n">
        <v>20</v>
      </c>
      <c r="W429" s="314" t="n">
        <v>5</v>
      </c>
      <c r="X429" s="314" t="n">
        <v>5</v>
      </c>
      <c r="Y429" s="315" t="n">
        <v>0</v>
      </c>
    </row>
    <row r="430" customFormat="false" ht="11.25" hidden="false" customHeight="false" outlineLevel="0" collapsed="false">
      <c r="U430" s="329" t="n">
        <v>49491</v>
      </c>
      <c r="V430" s="314" t="n">
        <v>22</v>
      </c>
      <c r="W430" s="314" t="n">
        <v>4</v>
      </c>
      <c r="X430" s="314" t="n">
        <v>5</v>
      </c>
      <c r="Y430" s="315" t="n">
        <v>1</v>
      </c>
    </row>
    <row r="431" customFormat="false" ht="11.25" hidden="false" customHeight="false" outlineLevel="0" collapsed="false">
      <c r="U431" s="329" t="n">
        <v>49522</v>
      </c>
      <c r="V431" s="314" t="n">
        <v>22</v>
      </c>
      <c r="W431" s="314" t="n">
        <v>5</v>
      </c>
      <c r="X431" s="314" t="n">
        <v>4</v>
      </c>
      <c r="Y431" s="315" t="n">
        <v>0</v>
      </c>
    </row>
    <row r="432" customFormat="false" ht="11.25" hidden="false" customHeight="false" outlineLevel="0" collapsed="false">
      <c r="U432" s="329" t="n">
        <v>49553</v>
      </c>
      <c r="V432" s="314" t="n">
        <v>20</v>
      </c>
      <c r="W432" s="314" t="n">
        <v>4</v>
      </c>
      <c r="X432" s="314" t="n">
        <v>6</v>
      </c>
      <c r="Y432" s="315" t="n">
        <v>1</v>
      </c>
    </row>
    <row r="433" customFormat="false" ht="11.25" hidden="false" customHeight="false" outlineLevel="0" collapsed="false">
      <c r="U433" s="329" t="n">
        <v>49583</v>
      </c>
      <c r="V433" s="314" t="n">
        <v>23</v>
      </c>
      <c r="W433" s="314" t="n">
        <v>4</v>
      </c>
      <c r="X433" s="314" t="n">
        <v>4</v>
      </c>
      <c r="Y433" s="315" t="n">
        <v>0</v>
      </c>
    </row>
    <row r="434" customFormat="false" ht="11.25" hidden="false" customHeight="false" outlineLevel="0" collapsed="false">
      <c r="U434" s="329" t="n">
        <v>49614</v>
      </c>
      <c r="V434" s="314" t="n">
        <v>20</v>
      </c>
      <c r="W434" s="314" t="n">
        <v>5</v>
      </c>
      <c r="X434" s="314" t="n">
        <v>5</v>
      </c>
      <c r="Y434" s="315" t="n">
        <v>1</v>
      </c>
    </row>
    <row r="435" customFormat="false" ht="11.25" hidden="false" customHeight="false" outlineLevel="0" collapsed="false">
      <c r="U435" s="329" t="n">
        <v>49644</v>
      </c>
      <c r="V435" s="314" t="n">
        <v>21</v>
      </c>
      <c r="W435" s="314" t="n">
        <v>4</v>
      </c>
      <c r="X435" s="314" t="n">
        <v>6</v>
      </c>
      <c r="Y435" s="315" t="n">
        <v>1</v>
      </c>
    </row>
    <row r="436" customFormat="false" ht="11.25" hidden="false" customHeight="false" outlineLevel="0" collapsed="false">
      <c r="U436" s="329" t="n">
        <v>49675</v>
      </c>
      <c r="V436" s="314" t="n">
        <v>22</v>
      </c>
      <c r="W436" s="314" t="n">
        <v>4</v>
      </c>
      <c r="X436" s="314" t="n">
        <v>5</v>
      </c>
      <c r="Y436" s="315" t="n">
        <v>1</v>
      </c>
    </row>
    <row r="437" customFormat="false" ht="11.25" hidden="false" customHeight="false" outlineLevel="0" collapsed="false">
      <c r="U437" s="329" t="n">
        <v>49706</v>
      </c>
      <c r="V437" s="314" t="n">
        <v>20</v>
      </c>
      <c r="W437" s="314" t="n">
        <v>5</v>
      </c>
      <c r="X437" s="314" t="n">
        <v>4</v>
      </c>
      <c r="Y437" s="315" t="n">
        <v>0</v>
      </c>
    </row>
    <row r="438" customFormat="false" ht="11.25" hidden="false" customHeight="false" outlineLevel="0" collapsed="false">
      <c r="U438" s="329" t="n">
        <v>49735</v>
      </c>
      <c r="V438" s="314" t="n">
        <v>22</v>
      </c>
      <c r="W438" s="314" t="n">
        <v>4</v>
      </c>
      <c r="X438" s="314" t="n">
        <v>5</v>
      </c>
      <c r="Y438" s="315" t="n">
        <v>0</v>
      </c>
    </row>
    <row r="439" customFormat="false" ht="11.25" hidden="false" customHeight="false" outlineLevel="0" collapsed="false">
      <c r="U439" s="329" t="n">
        <v>49766</v>
      </c>
      <c r="V439" s="314" t="n">
        <v>22</v>
      </c>
      <c r="W439" s="314" t="n">
        <v>4</v>
      </c>
      <c r="X439" s="314" t="n">
        <v>4</v>
      </c>
      <c r="Y439" s="315" t="n">
        <v>0</v>
      </c>
    </row>
    <row r="440" customFormat="false" ht="11.25" hidden="false" customHeight="false" outlineLevel="0" collapsed="false">
      <c r="U440" s="329" t="n">
        <v>49796</v>
      </c>
      <c r="V440" s="314" t="n">
        <v>20</v>
      </c>
      <c r="W440" s="314" t="n">
        <v>5</v>
      </c>
      <c r="X440" s="314" t="n">
        <v>6</v>
      </c>
      <c r="Y440" s="315" t="n">
        <v>1</v>
      </c>
    </row>
    <row r="441" customFormat="false" ht="11.25" hidden="false" customHeight="false" outlineLevel="0" collapsed="false">
      <c r="U441" s="329" t="n">
        <v>49827</v>
      </c>
      <c r="V441" s="314" t="n">
        <v>22</v>
      </c>
      <c r="W441" s="314" t="n">
        <v>4</v>
      </c>
      <c r="X441" s="314" t="n">
        <v>4</v>
      </c>
      <c r="Y441" s="315" t="n">
        <v>0</v>
      </c>
    </row>
    <row r="442" customFormat="false" ht="11.25" hidden="false" customHeight="false" outlineLevel="0" collapsed="false">
      <c r="U442" s="329" t="n">
        <v>49857</v>
      </c>
      <c r="V442" s="314" t="n">
        <v>23</v>
      </c>
      <c r="W442" s="314" t="n">
        <v>3</v>
      </c>
      <c r="X442" s="314" t="n">
        <v>5</v>
      </c>
      <c r="Y442" s="315" t="n">
        <v>1</v>
      </c>
    </row>
    <row r="443" customFormat="false" ht="11.25" hidden="false" customHeight="false" outlineLevel="0" collapsed="false">
      <c r="U443" s="329" t="n">
        <v>49888</v>
      </c>
      <c r="V443" s="314" t="n">
        <v>21</v>
      </c>
      <c r="W443" s="314" t="n">
        <v>5</v>
      </c>
      <c r="X443" s="314" t="n">
        <v>5</v>
      </c>
      <c r="Y443" s="315" t="n">
        <v>0</v>
      </c>
    </row>
    <row r="444" customFormat="false" ht="11.25" hidden="false" customHeight="false" outlineLevel="0" collapsed="false">
      <c r="U444" s="329" t="n">
        <v>49919</v>
      </c>
      <c r="V444" s="314" t="n">
        <v>21</v>
      </c>
      <c r="W444" s="314" t="n">
        <v>4</v>
      </c>
      <c r="X444" s="314" t="n">
        <v>5</v>
      </c>
      <c r="Y444" s="315" t="n">
        <v>1</v>
      </c>
    </row>
    <row r="445" customFormat="false" ht="11.25" hidden="false" customHeight="false" outlineLevel="0" collapsed="false">
      <c r="U445" s="329" t="n">
        <v>49949</v>
      </c>
      <c r="V445" s="314" t="n">
        <v>22</v>
      </c>
      <c r="W445" s="314" t="n">
        <v>5</v>
      </c>
      <c r="X445" s="314" t="n">
        <v>4</v>
      </c>
      <c r="Y445" s="315" t="n">
        <v>0</v>
      </c>
    </row>
    <row r="446" customFormat="false" ht="11.25" hidden="false" customHeight="false" outlineLevel="0" collapsed="false">
      <c r="U446" s="329" t="n">
        <v>49980</v>
      </c>
      <c r="V446" s="314" t="n">
        <v>20</v>
      </c>
      <c r="W446" s="314" t="n">
        <v>4</v>
      </c>
      <c r="X446" s="314" t="n">
        <v>6</v>
      </c>
      <c r="Y446" s="315" t="n">
        <v>1</v>
      </c>
    </row>
    <row r="447" customFormat="false" ht="12" hidden="false" customHeight="false" outlineLevel="0" collapsed="false">
      <c r="U447" s="351" t="n">
        <v>50010</v>
      </c>
      <c r="V447" s="352" t="n">
        <v>22</v>
      </c>
      <c r="W447" s="352" t="n">
        <v>4</v>
      </c>
      <c r="X447" s="352" t="n">
        <v>5</v>
      </c>
      <c r="Y447" s="353" t="n">
        <v>1</v>
      </c>
    </row>
  </sheetData>
  <mergeCells count="20">
    <mergeCell ref="AF3:AG3"/>
    <mergeCell ref="AI3:AJ3"/>
    <mergeCell ref="C4:D4"/>
    <mergeCell ref="E4:G4"/>
    <mergeCell ref="H4:H5"/>
    <mergeCell ref="I4:I5"/>
    <mergeCell ref="J4:J5"/>
    <mergeCell ref="M4:M5"/>
    <mergeCell ref="N4:N5"/>
    <mergeCell ref="O4:R4"/>
    <mergeCell ref="AM4:AN4"/>
    <mergeCell ref="AO4:AQ4"/>
    <mergeCell ref="AR4:AR5"/>
    <mergeCell ref="AS4:AS5"/>
    <mergeCell ref="AT4:AT5"/>
    <mergeCell ref="AW4:AW5"/>
    <mergeCell ref="AX4:AX5"/>
    <mergeCell ref="AY4:BB4"/>
    <mergeCell ref="BD4:BD5"/>
    <mergeCell ref="BE4:B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5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4" activeCellId="0" sqref="H14"/>
    </sheetView>
  </sheetViews>
  <sheetFormatPr defaultColWidth="5.70703125" defaultRowHeight="11.25" customHeight="true" zeroHeight="false" outlineLevelRow="0" outlineLevelCol="0"/>
  <cols>
    <col collapsed="false" customWidth="false" hidden="false" outlineLevel="0" max="1" min="1" style="260" width="5.71"/>
    <col collapsed="false" customWidth="true" hidden="false" outlineLevel="0" max="2" min="2" style="260" width="5.85"/>
    <col collapsed="false" customWidth="true" hidden="false" outlineLevel="0" max="3" min="3" style="260" width="3.7"/>
    <col collapsed="false" customWidth="true" hidden="false" outlineLevel="0" max="4" min="4" style="260" width="7.56"/>
    <col collapsed="false" customWidth="false" hidden="false" outlineLevel="0" max="6" min="5" style="260" width="5.71"/>
    <col collapsed="false" customWidth="true" hidden="false" outlineLevel="0" max="7" min="7" style="260" width="8.56"/>
    <col collapsed="false" customWidth="false" hidden="false" outlineLevel="0" max="12" min="8" style="260" width="5.71"/>
    <col collapsed="false" customWidth="true" hidden="false" outlineLevel="0" max="13" min="13" style="260" width="6.85"/>
    <col collapsed="false" customWidth="false" hidden="false" outlineLevel="0" max="45" min="14" style="260" width="5.71"/>
    <col collapsed="false" customWidth="true" hidden="false" outlineLevel="0" max="57" min="46" style="260" width="6.28"/>
    <col collapsed="false" customWidth="false" hidden="false" outlineLevel="0" max="59" min="58" style="260" width="5.71"/>
    <col collapsed="false" customWidth="true" hidden="false" outlineLevel="0" max="60" min="60" style="260" width="6.13"/>
    <col collapsed="false" customWidth="true" hidden="false" outlineLevel="0" max="61" min="61" style="260" width="8.99"/>
    <col collapsed="false" customWidth="false" hidden="false" outlineLevel="0" max="66" min="62" style="260" width="5.71"/>
    <col collapsed="false" customWidth="true" hidden="false" outlineLevel="0" max="67" min="67" style="260" width="6.41"/>
    <col collapsed="false" customWidth="false" hidden="false" outlineLevel="0" max="69" min="68" style="260" width="5.71"/>
    <col collapsed="false" customWidth="true" hidden="false" outlineLevel="0" max="70" min="70" style="260" width="6.99"/>
    <col collapsed="false" customWidth="true" hidden="false" outlineLevel="0" max="71" min="71" style="260" width="6.28"/>
    <col collapsed="false" customWidth="false" hidden="false" outlineLevel="0" max="257" min="72" style="260" width="5.71"/>
  </cols>
  <sheetData>
    <row r="1" customFormat="false" ht="12" hidden="false" customHeight="false" outlineLevel="0" collapsed="false"/>
    <row r="2" customFormat="false" ht="12" hidden="false" customHeight="false" outlineLevel="0" collapsed="false">
      <c r="A2" s="354" t="s">
        <v>143</v>
      </c>
      <c r="D2" s="355" t="s">
        <v>144</v>
      </c>
      <c r="BU2" s="60" t="s">
        <v>11</v>
      </c>
      <c r="BV2" s="60"/>
    </row>
    <row r="3" customFormat="false" ht="12" hidden="false" customHeight="false" outlineLevel="0" collapsed="false">
      <c r="A3" s="356" t="n">
        <f aca="false">IF(MONTH(CurveDate)=12,DATE(YEAR(CurveDate)+1,1,1),DATE(YEAR(CurveDate),MONTH(CurveDate)+1,1))</f>
        <v>36982</v>
      </c>
      <c r="B3" s="357" t="n">
        <v>0.058768507524129</v>
      </c>
      <c r="D3" s="358" t="s">
        <v>145</v>
      </c>
      <c r="E3" s="359" t="s">
        <v>146</v>
      </c>
      <c r="F3" s="360"/>
      <c r="G3" s="361" t="n">
        <v>36971</v>
      </c>
      <c r="H3" s="276"/>
      <c r="I3" s="270"/>
      <c r="J3" s="270"/>
      <c r="K3" s="270"/>
      <c r="L3" s="362"/>
      <c r="M3" s="363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  <c r="AM3" s="270"/>
      <c r="AN3" s="270"/>
      <c r="AO3" s="270"/>
      <c r="AP3" s="270"/>
      <c r="AQ3" s="270"/>
      <c r="AR3" s="270"/>
      <c r="AS3" s="270"/>
      <c r="AT3" s="270"/>
      <c r="AU3" s="270"/>
      <c r="AV3" s="270"/>
      <c r="AW3" s="270"/>
      <c r="AX3" s="270"/>
      <c r="AY3" s="270"/>
      <c r="AZ3" s="270"/>
      <c r="BA3" s="270"/>
      <c r="BB3" s="270"/>
      <c r="BC3" s="270"/>
      <c r="BD3" s="270"/>
      <c r="BE3" s="270"/>
      <c r="BF3" s="270"/>
      <c r="BG3" s="270"/>
      <c r="BH3" s="363"/>
      <c r="BI3" s="270"/>
      <c r="BJ3" s="270"/>
      <c r="BK3" s="270"/>
      <c r="BL3" s="270"/>
      <c r="BM3" s="270"/>
      <c r="BN3" s="270"/>
      <c r="BO3" s="270"/>
      <c r="BP3" s="270"/>
      <c r="BQ3" s="270"/>
      <c r="BR3" s="270"/>
      <c r="BS3" s="270"/>
      <c r="BT3" s="270"/>
      <c r="BU3" s="77" t="s">
        <v>23</v>
      </c>
      <c r="BV3" s="78" t="n">
        <v>1</v>
      </c>
      <c r="BW3" s="270"/>
      <c r="BX3" s="270"/>
      <c r="BY3" s="270"/>
      <c r="BZ3" s="270"/>
      <c r="CA3" s="270"/>
      <c r="CB3" s="270"/>
      <c r="CC3" s="270"/>
      <c r="CD3" s="270"/>
      <c r="CE3" s="270"/>
      <c r="CF3" s="270"/>
      <c r="CG3" s="270"/>
    </row>
    <row r="4" customFormat="false" ht="12.75" hidden="false" customHeight="false" outlineLevel="0" collapsed="false">
      <c r="A4" s="296" t="n">
        <v>36951</v>
      </c>
      <c r="B4" s="357" t="n">
        <v>0.057822911933484</v>
      </c>
      <c r="D4" s="364"/>
      <c r="E4" s="360"/>
      <c r="F4" s="360"/>
      <c r="G4" s="360"/>
      <c r="H4" s="362"/>
      <c r="I4" s="270"/>
      <c r="J4" s="270"/>
      <c r="K4" s="270"/>
      <c r="L4" s="362"/>
      <c r="M4" s="363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 t="s">
        <v>147</v>
      </c>
      <c r="AA4" s="270"/>
      <c r="AB4" s="270"/>
      <c r="AC4" s="270"/>
      <c r="AD4" s="270"/>
      <c r="AE4" s="270"/>
      <c r="AF4" s="270"/>
      <c r="AG4" s="270"/>
      <c r="AH4" s="270" t="s">
        <v>148</v>
      </c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AS4" s="270"/>
      <c r="AT4" s="270"/>
      <c r="AU4" s="270"/>
      <c r="AV4" s="270"/>
      <c r="AW4" s="270"/>
      <c r="AX4" s="270"/>
      <c r="AY4" s="270"/>
      <c r="AZ4" s="270"/>
      <c r="BA4" s="270"/>
      <c r="BB4" s="270"/>
      <c r="BC4" s="270"/>
      <c r="BD4" s="270"/>
      <c r="BE4" s="270"/>
      <c r="BF4" s="270"/>
      <c r="BG4" s="270"/>
      <c r="BH4" s="363"/>
      <c r="BI4" s="270"/>
      <c r="BJ4" s="270"/>
      <c r="BK4" s="270"/>
      <c r="BL4" s="270"/>
      <c r="BM4" s="270"/>
      <c r="BN4" s="270"/>
      <c r="BO4" s="0"/>
      <c r="BP4" s="0"/>
      <c r="BQ4" s="0"/>
      <c r="BR4" s="0"/>
      <c r="BS4" s="0"/>
      <c r="BT4" s="270"/>
      <c r="BU4" s="365" t="s">
        <v>30</v>
      </c>
      <c r="BV4" s="366" t="s">
        <v>31</v>
      </c>
      <c r="BW4" s="270"/>
      <c r="BX4" s="270"/>
      <c r="BY4" s="270"/>
      <c r="BZ4" s="270"/>
      <c r="CA4" s="270"/>
      <c r="CB4" s="270"/>
      <c r="CC4" s="270"/>
      <c r="CD4" s="270"/>
      <c r="CE4" s="270"/>
      <c r="CF4" s="270"/>
      <c r="CG4" s="270"/>
    </row>
    <row r="5" customFormat="false" ht="12.75" hidden="false" customHeight="false" outlineLevel="0" collapsed="false">
      <c r="A5" s="296" t="n">
        <v>36982</v>
      </c>
      <c r="B5" s="357" t="n">
        <v>0.056935221700728</v>
      </c>
      <c r="D5" s="362"/>
      <c r="E5" s="362"/>
      <c r="F5" s="362" t="s">
        <v>149</v>
      </c>
      <c r="G5" s="362"/>
      <c r="H5" s="362"/>
      <c r="I5" s="362"/>
      <c r="J5" s="362" t="s">
        <v>150</v>
      </c>
      <c r="K5" s="362"/>
      <c r="L5" s="362"/>
      <c r="M5" s="363"/>
      <c r="N5" s="362"/>
      <c r="O5" s="362" t="s">
        <v>151</v>
      </c>
      <c r="P5" s="362"/>
      <c r="Q5" s="362"/>
      <c r="R5" s="362"/>
      <c r="S5" s="362" t="s">
        <v>152</v>
      </c>
      <c r="T5" s="362"/>
      <c r="U5" s="362"/>
      <c r="V5" s="362"/>
      <c r="W5" s="362" t="s">
        <v>153</v>
      </c>
      <c r="X5" s="362"/>
      <c r="Y5" s="270"/>
      <c r="Z5" s="362"/>
      <c r="AA5" s="362" t="s">
        <v>154</v>
      </c>
      <c r="AB5" s="362"/>
      <c r="AC5" s="270"/>
      <c r="AD5" s="362"/>
      <c r="AE5" s="362" t="s">
        <v>155</v>
      </c>
      <c r="AF5" s="362"/>
      <c r="AG5" s="270"/>
      <c r="AH5" s="362"/>
      <c r="AI5" s="362" t="s">
        <v>154</v>
      </c>
      <c r="AJ5" s="362"/>
      <c r="AK5" s="270"/>
      <c r="AL5" s="362"/>
      <c r="AM5" s="362" t="s">
        <v>155</v>
      </c>
      <c r="AN5" s="362"/>
      <c r="AO5" s="270"/>
      <c r="AP5" s="362" t="s">
        <v>156</v>
      </c>
      <c r="AQ5" s="362" t="s">
        <v>157</v>
      </c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363"/>
      <c r="BI5" s="362" t="s">
        <v>158</v>
      </c>
      <c r="BJ5" s="270"/>
      <c r="BK5" s="270"/>
      <c r="BL5" s="270"/>
      <c r="BM5" s="270"/>
      <c r="BN5" s="270"/>
      <c r="BO5" s="0"/>
      <c r="BP5" s="0"/>
      <c r="BQ5" s="0"/>
      <c r="BR5" s="0"/>
      <c r="BS5" s="0"/>
      <c r="BT5" s="270"/>
      <c r="BU5" s="367" t="s">
        <v>23</v>
      </c>
      <c r="BV5" s="320"/>
      <c r="BW5" s="270"/>
      <c r="BX5" s="270"/>
      <c r="BY5" s="270"/>
      <c r="BZ5" s="270"/>
      <c r="CA5" s="270"/>
      <c r="CB5" s="270" t="n">
        <v>2</v>
      </c>
      <c r="CC5" s="270"/>
      <c r="CD5" s="270"/>
      <c r="CE5" s="270"/>
      <c r="CF5" s="270"/>
      <c r="CG5" s="270"/>
    </row>
    <row r="6" customFormat="false" ht="12.75" hidden="false" customHeight="false" outlineLevel="0" collapsed="false">
      <c r="A6" s="296" t="n">
        <v>37012</v>
      </c>
      <c r="B6" s="357" t="n">
        <v>0.056349405031458</v>
      </c>
      <c r="D6" s="368"/>
      <c r="E6" s="369" t="s">
        <v>159</v>
      </c>
      <c r="F6" s="369" t="s">
        <v>160</v>
      </c>
      <c r="G6" s="360" t="s">
        <v>161</v>
      </c>
      <c r="H6" s="362"/>
      <c r="I6" s="360" t="s">
        <v>159</v>
      </c>
      <c r="J6" s="360" t="s">
        <v>160</v>
      </c>
      <c r="K6" s="360" t="s">
        <v>161</v>
      </c>
      <c r="L6" s="362"/>
      <c r="M6" s="363"/>
      <c r="N6" s="369" t="s">
        <v>159</v>
      </c>
      <c r="O6" s="369" t="s">
        <v>160</v>
      </c>
      <c r="P6" s="360" t="s">
        <v>161</v>
      </c>
      <c r="Q6" s="360"/>
      <c r="R6" s="369" t="s">
        <v>159</v>
      </c>
      <c r="S6" s="369" t="s">
        <v>160</v>
      </c>
      <c r="T6" s="360" t="s">
        <v>161</v>
      </c>
      <c r="U6" s="360"/>
      <c r="V6" s="369" t="s">
        <v>159</v>
      </c>
      <c r="W6" s="369" t="s">
        <v>160</v>
      </c>
      <c r="X6" s="360" t="s">
        <v>161</v>
      </c>
      <c r="Y6" s="270"/>
      <c r="Z6" s="369" t="s">
        <v>159</v>
      </c>
      <c r="AA6" s="369" t="s">
        <v>160</v>
      </c>
      <c r="AB6" s="360" t="s">
        <v>161</v>
      </c>
      <c r="AC6" s="270"/>
      <c r="AD6" s="369" t="s">
        <v>159</v>
      </c>
      <c r="AE6" s="369" t="s">
        <v>160</v>
      </c>
      <c r="AF6" s="360" t="s">
        <v>161</v>
      </c>
      <c r="AG6" s="270"/>
      <c r="AH6" s="369" t="s">
        <v>159</v>
      </c>
      <c r="AI6" s="369" t="s">
        <v>160</v>
      </c>
      <c r="AJ6" s="360" t="s">
        <v>161</v>
      </c>
      <c r="AK6" s="270"/>
      <c r="AL6" s="369" t="s">
        <v>159</v>
      </c>
      <c r="AM6" s="369" t="s">
        <v>160</v>
      </c>
      <c r="AN6" s="360" t="s">
        <v>161</v>
      </c>
      <c r="AO6" s="270"/>
      <c r="AP6" s="362" t="s">
        <v>162</v>
      </c>
      <c r="AQ6" s="362" t="s">
        <v>163</v>
      </c>
      <c r="AR6" s="270"/>
      <c r="AS6" s="362"/>
      <c r="AT6" s="360" t="s">
        <v>16</v>
      </c>
      <c r="AU6" s="360" t="s">
        <v>106</v>
      </c>
      <c r="AV6" s="362"/>
      <c r="AW6" s="362"/>
      <c r="AX6" s="362"/>
      <c r="AY6" s="362"/>
      <c r="AZ6" s="362"/>
      <c r="BA6" s="362"/>
      <c r="BB6" s="362"/>
      <c r="BC6" s="362"/>
      <c r="BD6" s="362"/>
      <c r="BE6" s="362"/>
      <c r="BF6" s="362"/>
      <c r="BG6" s="270"/>
      <c r="BH6" s="363"/>
      <c r="BI6" s="362" t="s">
        <v>164</v>
      </c>
      <c r="BJ6" s="270"/>
      <c r="BK6" s="270"/>
      <c r="BL6" s="270"/>
      <c r="BM6" s="270"/>
      <c r="BN6" s="270"/>
      <c r="BO6" s="0"/>
      <c r="BP6" s="0"/>
      <c r="BQ6" s="0"/>
      <c r="BR6" s="0"/>
      <c r="BS6" s="0"/>
      <c r="BT6" s="270"/>
      <c r="BU6" s="370" t="s">
        <v>45</v>
      </c>
      <c r="BV6" s="371" t="n">
        <v>1</v>
      </c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</row>
    <row r="7" customFormat="false" ht="12.75" hidden="false" customHeight="false" outlineLevel="0" collapsed="false">
      <c r="A7" s="296" t="n">
        <v>37043</v>
      </c>
      <c r="B7" s="357" t="n">
        <v>0.055788260418609</v>
      </c>
      <c r="D7" s="362"/>
      <c r="E7" s="362" t="s">
        <v>165</v>
      </c>
      <c r="F7" s="362" t="s">
        <v>165</v>
      </c>
      <c r="G7" s="362" t="s">
        <v>165</v>
      </c>
      <c r="H7" s="362"/>
      <c r="I7" s="362" t="s">
        <v>165</v>
      </c>
      <c r="J7" s="362" t="s">
        <v>165</v>
      </c>
      <c r="K7" s="362" t="s">
        <v>165</v>
      </c>
      <c r="L7" s="362"/>
      <c r="M7" s="363"/>
      <c r="N7" s="362" t="s">
        <v>165</v>
      </c>
      <c r="O7" s="362" t="s">
        <v>165</v>
      </c>
      <c r="P7" s="362" t="s">
        <v>165</v>
      </c>
      <c r="Q7" s="362"/>
      <c r="R7" s="362" t="s">
        <v>165</v>
      </c>
      <c r="S7" s="362" t="s">
        <v>165</v>
      </c>
      <c r="T7" s="362" t="s">
        <v>165</v>
      </c>
      <c r="U7" s="362"/>
      <c r="V7" s="362" t="s">
        <v>165</v>
      </c>
      <c r="W7" s="362" t="s">
        <v>165</v>
      </c>
      <c r="X7" s="362" t="s">
        <v>165</v>
      </c>
      <c r="Y7" s="270"/>
      <c r="Z7" s="362"/>
      <c r="AA7" s="362"/>
      <c r="AB7" s="362"/>
      <c r="AC7" s="270"/>
      <c r="AD7" s="362"/>
      <c r="AE7" s="362"/>
      <c r="AF7" s="362"/>
      <c r="AG7" s="270"/>
      <c r="AH7" s="362"/>
      <c r="AI7" s="362"/>
      <c r="AJ7" s="362"/>
      <c r="AK7" s="270"/>
      <c r="AL7" s="362"/>
      <c r="AM7" s="362"/>
      <c r="AN7" s="362"/>
      <c r="AO7" s="270"/>
      <c r="AP7" s="270"/>
      <c r="AQ7" s="270"/>
      <c r="AR7" s="270"/>
      <c r="AS7" s="360" t="s">
        <v>154</v>
      </c>
      <c r="AT7" s="372" t="n">
        <v>700</v>
      </c>
      <c r="AU7" s="372" t="n">
        <v>2200</v>
      </c>
      <c r="AV7" s="362"/>
      <c r="AW7" s="362"/>
      <c r="AX7" s="362"/>
      <c r="AY7" s="362"/>
      <c r="AZ7" s="362"/>
      <c r="BA7" s="362"/>
      <c r="BB7" s="362"/>
      <c r="BC7" s="362"/>
      <c r="BD7" s="362"/>
      <c r="BE7" s="362"/>
      <c r="BF7" s="362"/>
      <c r="BG7" s="270"/>
      <c r="BH7" s="363"/>
      <c r="BI7" s="270"/>
      <c r="BJ7" s="270"/>
      <c r="BK7" s="270"/>
      <c r="BL7" s="270"/>
      <c r="BM7" s="270"/>
      <c r="BN7" s="270"/>
      <c r="BO7" s="0"/>
      <c r="BP7" s="0"/>
      <c r="BQ7" s="0"/>
      <c r="BR7" s="0"/>
      <c r="BS7" s="0"/>
      <c r="BT7" s="270"/>
      <c r="BU7" s="370" t="s">
        <v>52</v>
      </c>
      <c r="BV7" s="371" t="n">
        <v>2</v>
      </c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</row>
    <row r="8" customFormat="false" ht="12.75" hidden="false" customHeight="false" outlineLevel="0" collapsed="false">
      <c r="A8" s="296" t="n">
        <v>37073</v>
      </c>
      <c r="B8" s="357" t="n">
        <v>0.055225338053079</v>
      </c>
      <c r="D8" s="360" t="s">
        <v>166</v>
      </c>
      <c r="E8" s="360"/>
      <c r="F8" s="360"/>
      <c r="G8" s="360"/>
      <c r="H8" s="360"/>
      <c r="I8" s="360"/>
      <c r="J8" s="360"/>
      <c r="K8" s="360"/>
      <c r="L8" s="362"/>
      <c r="M8" s="363" t="s">
        <v>166</v>
      </c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373" t="s">
        <v>167</v>
      </c>
      <c r="AT8" s="373"/>
      <c r="AU8" s="373"/>
      <c r="AV8" s="373"/>
      <c r="AW8" s="373"/>
      <c r="AX8" s="373"/>
      <c r="AY8" s="373"/>
      <c r="AZ8" s="373"/>
      <c r="BA8" s="373"/>
      <c r="BB8" s="373"/>
      <c r="BC8" s="373"/>
      <c r="BD8" s="373"/>
      <c r="BE8" s="373"/>
      <c r="BF8" s="373"/>
      <c r="BG8" s="270"/>
      <c r="BH8" s="363" t="s">
        <v>166</v>
      </c>
      <c r="BI8" s="270"/>
      <c r="BJ8" s="270"/>
      <c r="BK8" s="270"/>
      <c r="BL8" s="270"/>
      <c r="BM8" s="270"/>
      <c r="BN8" s="270"/>
      <c r="BO8" s="0"/>
      <c r="BP8" s="0"/>
      <c r="BQ8" s="0"/>
      <c r="BR8" s="0"/>
      <c r="BS8" s="0"/>
      <c r="BT8" s="270"/>
      <c r="BU8" s="370" t="s">
        <v>57</v>
      </c>
      <c r="BV8" s="371" t="n">
        <v>3</v>
      </c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</row>
    <row r="9" customFormat="false" ht="12.75" hidden="false" customHeight="false" outlineLevel="0" collapsed="false">
      <c r="A9" s="296" t="n">
        <v>37104</v>
      </c>
      <c r="B9" s="357" t="n">
        <v>0.054662415793083</v>
      </c>
      <c r="D9" s="374" t="n">
        <v>36972</v>
      </c>
      <c r="E9" s="375" t="n">
        <v>39.2499961853027</v>
      </c>
      <c r="F9" s="375" t="n">
        <v>39.4999961853027</v>
      </c>
      <c r="G9" s="375" t="n">
        <v>39.7499961853027</v>
      </c>
      <c r="H9" s="360"/>
      <c r="I9" s="375" t="n">
        <v>21.6100006103516</v>
      </c>
      <c r="J9" s="375" t="n">
        <v>21.8600006103516</v>
      </c>
      <c r="K9" s="375" t="n">
        <v>22.6100006103516</v>
      </c>
      <c r="L9" s="362"/>
      <c r="M9" s="363" t="n">
        <v>36923</v>
      </c>
      <c r="N9" s="376" t="n">
        <v>0</v>
      </c>
      <c r="O9" s="376" t="n">
        <v>0</v>
      </c>
      <c r="P9" s="376" t="n">
        <v>0</v>
      </c>
      <c r="Q9" s="270"/>
      <c r="R9" s="376" t="n">
        <v>0</v>
      </c>
      <c r="S9" s="376" t="n">
        <v>0</v>
      </c>
      <c r="T9" s="376" t="n">
        <v>0</v>
      </c>
      <c r="U9" s="270"/>
      <c r="V9" s="376" t="n">
        <v>0</v>
      </c>
      <c r="W9" s="376" t="n">
        <v>0</v>
      </c>
      <c r="X9" s="376" t="n">
        <v>0</v>
      </c>
      <c r="Y9" s="270"/>
      <c r="Z9" s="376" t="n">
        <v>0.675</v>
      </c>
      <c r="AA9" s="376" t="n">
        <v>0.9</v>
      </c>
      <c r="AB9" s="376" t="n">
        <v>1.35</v>
      </c>
      <c r="AC9" s="270"/>
      <c r="AD9" s="376" t="n">
        <v>0.10875</v>
      </c>
      <c r="AE9" s="376" t="n">
        <v>0.145</v>
      </c>
      <c r="AF9" s="376" t="n">
        <v>0.2175</v>
      </c>
      <c r="AG9" s="270"/>
      <c r="AH9" s="376" t="n">
        <v>-0.4</v>
      </c>
      <c r="AI9" s="376" t="n">
        <v>2.85</v>
      </c>
      <c r="AJ9" s="376" t="n">
        <v>0.6</v>
      </c>
      <c r="AK9" s="270"/>
      <c r="AL9" s="376" t="n">
        <v>-0.1</v>
      </c>
      <c r="AM9" s="376" t="n">
        <v>1</v>
      </c>
      <c r="AN9" s="376" t="n">
        <v>0.1</v>
      </c>
      <c r="AO9" s="270"/>
      <c r="AP9" s="362" t="n">
        <v>1</v>
      </c>
      <c r="AQ9" s="375" t="n">
        <v>0</v>
      </c>
      <c r="AR9" s="270"/>
      <c r="AS9" s="377"/>
      <c r="AT9" s="377" t="s">
        <v>168</v>
      </c>
      <c r="AU9" s="377" t="s">
        <v>169</v>
      </c>
      <c r="AV9" s="377" t="s">
        <v>170</v>
      </c>
      <c r="AW9" s="377" t="s">
        <v>171</v>
      </c>
      <c r="AX9" s="377" t="s">
        <v>172</v>
      </c>
      <c r="AY9" s="377" t="s">
        <v>173</v>
      </c>
      <c r="AZ9" s="377" t="s">
        <v>174</v>
      </c>
      <c r="BA9" s="377" t="s">
        <v>175</v>
      </c>
      <c r="BB9" s="377" t="s">
        <v>176</v>
      </c>
      <c r="BC9" s="377" t="s">
        <v>177</v>
      </c>
      <c r="BD9" s="377" t="s">
        <v>178</v>
      </c>
      <c r="BE9" s="377" t="s">
        <v>179</v>
      </c>
      <c r="BF9" s="377"/>
      <c r="BG9" s="270"/>
      <c r="BH9" s="363" t="n">
        <v>36923</v>
      </c>
      <c r="BI9" s="378" t="n">
        <v>0.75</v>
      </c>
      <c r="BJ9" s="270"/>
      <c r="BK9" s="270"/>
      <c r="BL9" s="270"/>
      <c r="BM9" s="270"/>
      <c r="BN9" s="270"/>
      <c r="BO9" s="0"/>
      <c r="BP9" s="0"/>
      <c r="BQ9" s="0"/>
      <c r="BR9" s="0"/>
      <c r="BS9" s="0"/>
      <c r="BT9" s="270"/>
      <c r="BU9" s="370" t="s">
        <v>62</v>
      </c>
      <c r="BV9" s="371" t="n">
        <v>4</v>
      </c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</row>
    <row r="10" customFormat="false" ht="12.75" hidden="false" customHeight="false" outlineLevel="0" collapsed="false">
      <c r="A10" s="296" t="n">
        <v>37135</v>
      </c>
      <c r="B10" s="357" t="n">
        <v>0.054217519160729</v>
      </c>
      <c r="D10" s="374" t="n">
        <v>36973</v>
      </c>
      <c r="E10" s="375" t="n">
        <v>39.7499961853027</v>
      </c>
      <c r="F10" s="375" t="n">
        <v>39.9999961853027</v>
      </c>
      <c r="G10" s="375" t="n">
        <v>40.2499961853027</v>
      </c>
      <c r="H10" s="360"/>
      <c r="I10" s="375" t="n">
        <v>21.6100006103516</v>
      </c>
      <c r="J10" s="375" t="n">
        <v>21.8600006103516</v>
      </c>
      <c r="K10" s="375" t="n">
        <v>22.6100006103516</v>
      </c>
      <c r="L10" s="362"/>
      <c r="M10" s="363" t="n">
        <v>36951</v>
      </c>
      <c r="N10" s="376" t="n">
        <v>0</v>
      </c>
      <c r="O10" s="376" t="n">
        <v>0</v>
      </c>
      <c r="P10" s="376" t="n">
        <v>0</v>
      </c>
      <c r="Q10" s="270"/>
      <c r="R10" s="376" t="n">
        <v>0</v>
      </c>
      <c r="S10" s="376" t="n">
        <v>0</v>
      </c>
      <c r="T10" s="376" t="n">
        <v>0</v>
      </c>
      <c r="U10" s="270"/>
      <c r="V10" s="376" t="n">
        <v>0</v>
      </c>
      <c r="W10" s="376" t="n">
        <v>0</v>
      </c>
      <c r="X10" s="376" t="n">
        <v>0</v>
      </c>
      <c r="Y10" s="270"/>
      <c r="Z10" s="376" t="n">
        <v>0.6</v>
      </c>
      <c r="AA10" s="376" t="n">
        <v>0.8</v>
      </c>
      <c r="AB10" s="376" t="n">
        <v>1.2</v>
      </c>
      <c r="AC10" s="270"/>
      <c r="AD10" s="376" t="n">
        <v>0.09</v>
      </c>
      <c r="AE10" s="376" t="n">
        <v>0.12</v>
      </c>
      <c r="AF10" s="376" t="n">
        <v>0.18</v>
      </c>
      <c r="AG10" s="270"/>
      <c r="AH10" s="376" t="n">
        <v>-0.5</v>
      </c>
      <c r="AI10" s="376" t="n">
        <v>1.5</v>
      </c>
      <c r="AJ10" s="376" t="n">
        <v>1</v>
      </c>
      <c r="AK10" s="270"/>
      <c r="AL10" s="376" t="n">
        <v>-0.1</v>
      </c>
      <c r="AM10" s="376" t="n">
        <v>1</v>
      </c>
      <c r="AN10" s="376" t="n">
        <v>0.1</v>
      </c>
      <c r="AO10" s="270"/>
      <c r="AP10" s="362" t="n">
        <v>1</v>
      </c>
      <c r="AQ10" s="375" t="n">
        <v>0</v>
      </c>
      <c r="AR10" s="270"/>
      <c r="AS10" s="360" t="s">
        <v>180</v>
      </c>
      <c r="AT10" s="360"/>
      <c r="AU10" s="360"/>
      <c r="AV10" s="360"/>
      <c r="AW10" s="360"/>
      <c r="AX10" s="360"/>
      <c r="AY10" s="360"/>
      <c r="AZ10" s="360"/>
      <c r="BA10" s="360"/>
      <c r="BB10" s="360"/>
      <c r="BC10" s="360"/>
      <c r="BD10" s="360"/>
      <c r="BE10" s="360"/>
      <c r="BF10" s="360" t="s">
        <v>181</v>
      </c>
      <c r="BG10" s="270"/>
      <c r="BH10" s="363" t="n">
        <v>36951</v>
      </c>
      <c r="BI10" s="378" t="n">
        <v>0.75</v>
      </c>
      <c r="BJ10" s="270"/>
      <c r="BK10" s="270"/>
      <c r="BL10" s="270"/>
      <c r="BM10" s="270"/>
      <c r="BN10" s="270"/>
      <c r="BO10" s="0"/>
      <c r="BP10" s="0"/>
      <c r="BQ10" s="0"/>
      <c r="BR10" s="0"/>
      <c r="BS10" s="0"/>
      <c r="BT10" s="270"/>
      <c r="BU10" s="370" t="s">
        <v>66</v>
      </c>
      <c r="BV10" s="371" t="n">
        <v>5</v>
      </c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</row>
    <row r="11" customFormat="false" ht="12.75" hidden="false" customHeight="false" outlineLevel="0" collapsed="false">
      <c r="A11" s="296" t="n">
        <v>37165</v>
      </c>
      <c r="B11" s="357" t="n">
        <v>0.053919449479775</v>
      </c>
      <c r="D11" s="374" t="n">
        <v>36974</v>
      </c>
      <c r="E11" s="375" t="n">
        <v>24.7499961853027</v>
      </c>
      <c r="F11" s="375" t="n">
        <v>24.9999961853027</v>
      </c>
      <c r="G11" s="375" t="n">
        <v>25.2499961853027</v>
      </c>
      <c r="H11" s="360"/>
      <c r="I11" s="375" t="n">
        <v>21.6100006103516</v>
      </c>
      <c r="J11" s="375" t="n">
        <v>21.8600006103516</v>
      </c>
      <c r="K11" s="375" t="n">
        <v>22.6100006103516</v>
      </c>
      <c r="L11" s="362"/>
      <c r="M11" s="363" t="n">
        <v>36982</v>
      </c>
      <c r="N11" s="376" t="n">
        <v>29.25</v>
      </c>
      <c r="O11" s="376" t="n">
        <v>29.5</v>
      </c>
      <c r="P11" s="376" t="n">
        <v>29.75</v>
      </c>
      <c r="Q11" s="270"/>
      <c r="R11" s="376" t="n">
        <v>28.2450008392334</v>
      </c>
      <c r="S11" s="376" t="n">
        <v>28.4950008392334</v>
      </c>
      <c r="T11" s="376" t="n">
        <v>28.7450008392334</v>
      </c>
      <c r="U11" s="270"/>
      <c r="V11" s="376" t="n">
        <v>0</v>
      </c>
      <c r="W11" s="376" t="n">
        <v>0</v>
      </c>
      <c r="X11" s="376" t="n">
        <v>0</v>
      </c>
      <c r="Y11" s="270"/>
      <c r="Z11" s="376" t="n">
        <v>0.5625</v>
      </c>
      <c r="AA11" s="376" t="n">
        <v>0.75</v>
      </c>
      <c r="AB11" s="376" t="n">
        <v>1.125</v>
      </c>
      <c r="AC11" s="270"/>
      <c r="AD11" s="376" t="n">
        <v>0.09</v>
      </c>
      <c r="AE11" s="376" t="n">
        <v>0.12</v>
      </c>
      <c r="AF11" s="376" t="n">
        <v>0.18</v>
      </c>
      <c r="AG11" s="270"/>
      <c r="AH11" s="376" t="n">
        <v>-0.5</v>
      </c>
      <c r="AI11" s="376" t="n">
        <v>1.75</v>
      </c>
      <c r="AJ11" s="376" t="n">
        <v>1</v>
      </c>
      <c r="AK11" s="270"/>
      <c r="AL11" s="376" t="n">
        <v>-0.1</v>
      </c>
      <c r="AM11" s="376" t="n">
        <v>1</v>
      </c>
      <c r="AN11" s="376" t="n">
        <v>0.1</v>
      </c>
      <c r="AO11" s="270"/>
      <c r="AP11" s="362" t="n">
        <v>1</v>
      </c>
      <c r="AQ11" s="375" t="n">
        <v>0</v>
      </c>
      <c r="AR11" s="270"/>
      <c r="AS11" s="362" t="n">
        <v>100</v>
      </c>
      <c r="AT11" s="379" t="n">
        <v>0.95</v>
      </c>
      <c r="AU11" s="379" t="n">
        <v>0.95</v>
      </c>
      <c r="AV11" s="379" t="n">
        <v>0.970407745105669</v>
      </c>
      <c r="AW11" s="379" t="n">
        <v>0.995812581084143</v>
      </c>
      <c r="AX11" s="379" t="n">
        <v>0.934833865798727</v>
      </c>
      <c r="AY11" s="379" t="n">
        <v>1.02</v>
      </c>
      <c r="AZ11" s="379" t="n">
        <v>1.10934059893359</v>
      </c>
      <c r="BA11" s="379" t="n">
        <v>1.10934059893359</v>
      </c>
      <c r="BB11" s="379" t="n">
        <v>1.02</v>
      </c>
      <c r="BC11" s="379" t="n">
        <v>0.995812581084143</v>
      </c>
      <c r="BD11" s="379" t="n">
        <v>0.976</v>
      </c>
      <c r="BE11" s="379" t="n">
        <v>0.976</v>
      </c>
      <c r="BF11" s="362" t="s">
        <v>182</v>
      </c>
      <c r="BG11" s="270"/>
      <c r="BH11" s="363" t="n">
        <v>36982</v>
      </c>
      <c r="BI11" s="378" t="n">
        <v>0.75</v>
      </c>
      <c r="BJ11" s="270"/>
      <c r="BK11" s="270"/>
      <c r="BL11" s="270"/>
      <c r="BM11" s="270"/>
      <c r="BN11" s="270"/>
      <c r="BO11" s="0"/>
      <c r="BP11" s="0"/>
      <c r="BQ11" s="0"/>
      <c r="BR11" s="0"/>
      <c r="BS11" s="0"/>
      <c r="BT11" s="270"/>
      <c r="BU11" s="370" t="s">
        <v>69</v>
      </c>
      <c r="BV11" s="371" t="n">
        <v>6</v>
      </c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</row>
    <row r="12" customFormat="false" ht="12.75" hidden="false" customHeight="false" outlineLevel="0" collapsed="false">
      <c r="A12" s="296" t="n">
        <v>37196</v>
      </c>
      <c r="B12" s="357" t="n">
        <v>0.05363099497801</v>
      </c>
      <c r="D12" s="374" t="n">
        <v>36975</v>
      </c>
      <c r="E12" s="375" t="n">
        <v>24.7499961853027</v>
      </c>
      <c r="F12" s="375" t="n">
        <v>24.9999961853027</v>
      </c>
      <c r="G12" s="375" t="n">
        <v>25.2499961853027</v>
      </c>
      <c r="H12" s="360"/>
      <c r="I12" s="375" t="n">
        <v>21.6100006103516</v>
      </c>
      <c r="J12" s="375" t="n">
        <v>21.8600006103516</v>
      </c>
      <c r="K12" s="375" t="n">
        <v>22.6100006103516</v>
      </c>
      <c r="L12" s="362"/>
      <c r="M12" s="363" t="n">
        <v>37012</v>
      </c>
      <c r="N12" s="376" t="n">
        <v>30.25</v>
      </c>
      <c r="O12" s="376" t="n">
        <v>30.5</v>
      </c>
      <c r="P12" s="376" t="n">
        <v>30.75</v>
      </c>
      <c r="Q12" s="270"/>
      <c r="R12" s="376" t="n">
        <v>29.254997253418</v>
      </c>
      <c r="S12" s="376" t="n">
        <v>29.504997253418</v>
      </c>
      <c r="T12" s="376" t="n">
        <v>29.754997253418</v>
      </c>
      <c r="U12" s="270"/>
      <c r="V12" s="376" t="n">
        <v>0</v>
      </c>
      <c r="W12" s="376" t="n">
        <v>0</v>
      </c>
      <c r="X12" s="376" t="n">
        <v>0</v>
      </c>
      <c r="Y12" s="270"/>
      <c r="Z12" s="376" t="n">
        <v>0.5625</v>
      </c>
      <c r="AA12" s="376" t="n">
        <v>0.75</v>
      </c>
      <c r="AB12" s="376" t="n">
        <v>1.125</v>
      </c>
      <c r="AC12" s="270"/>
      <c r="AD12" s="376" t="n">
        <v>0.11625</v>
      </c>
      <c r="AE12" s="376" t="n">
        <v>0.155</v>
      </c>
      <c r="AF12" s="376" t="n">
        <v>0.2325</v>
      </c>
      <c r="AG12" s="270"/>
      <c r="AH12" s="376" t="n">
        <v>-0.4</v>
      </c>
      <c r="AI12" s="376" t="n">
        <v>2.25</v>
      </c>
      <c r="AJ12" s="376" t="n">
        <v>0.5</v>
      </c>
      <c r="AK12" s="270"/>
      <c r="AL12" s="376" t="n">
        <v>-0.1</v>
      </c>
      <c r="AM12" s="376" t="n">
        <v>1.05</v>
      </c>
      <c r="AN12" s="376" t="n">
        <v>0.1</v>
      </c>
      <c r="AO12" s="270"/>
      <c r="AP12" s="362" t="n">
        <v>2</v>
      </c>
      <c r="AQ12" s="375" t="n">
        <v>0</v>
      </c>
      <c r="AR12" s="270"/>
      <c r="AS12" s="362" t="n">
        <v>200</v>
      </c>
      <c r="AT12" s="379" t="n">
        <v>0.9</v>
      </c>
      <c r="AU12" s="379" t="n">
        <v>0.9</v>
      </c>
      <c r="AV12" s="379" t="n">
        <v>0.934329009710238</v>
      </c>
      <c r="AW12" s="379" t="n">
        <v>0.867490109934275</v>
      </c>
      <c r="AX12" s="379" t="n">
        <v>0.93</v>
      </c>
      <c r="AY12" s="379" t="n">
        <v>0.95</v>
      </c>
      <c r="AZ12" s="379" t="n">
        <v>0.940393910647401</v>
      </c>
      <c r="BA12" s="379" t="n">
        <v>0.940393910647401</v>
      </c>
      <c r="BB12" s="379" t="n">
        <v>0.95</v>
      </c>
      <c r="BC12" s="379" t="n">
        <v>0.867490109934275</v>
      </c>
      <c r="BD12" s="379" t="n">
        <v>0.9</v>
      </c>
      <c r="BE12" s="379" t="n">
        <v>0.9</v>
      </c>
      <c r="BF12" s="362" t="s">
        <v>182</v>
      </c>
      <c r="BG12" s="270"/>
      <c r="BH12" s="363" t="n">
        <v>37012</v>
      </c>
      <c r="BI12" s="378" t="n">
        <v>0.75</v>
      </c>
      <c r="BJ12" s="270"/>
      <c r="BK12" s="270"/>
      <c r="BL12" s="270"/>
      <c r="BM12" s="270"/>
      <c r="BN12" s="270"/>
      <c r="BO12" s="0"/>
      <c r="BP12" s="0"/>
      <c r="BQ12" s="0"/>
      <c r="BR12" s="0"/>
      <c r="BS12" s="0"/>
      <c r="BT12" s="270"/>
      <c r="BU12" s="370" t="s">
        <v>71</v>
      </c>
      <c r="BV12" s="371" t="n">
        <v>7</v>
      </c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</row>
    <row r="13" customFormat="false" ht="12.75" hidden="false" customHeight="false" outlineLevel="0" collapsed="false">
      <c r="A13" s="296" t="n">
        <v>37226</v>
      </c>
      <c r="B13" s="357" t="n">
        <v>0.053452603808603</v>
      </c>
      <c r="D13" s="374" t="n">
        <v>36976</v>
      </c>
      <c r="E13" s="375" t="n">
        <v>40.9999961853027</v>
      </c>
      <c r="F13" s="375" t="n">
        <v>41.2499961853027</v>
      </c>
      <c r="G13" s="375" t="n">
        <v>41.4999961853027</v>
      </c>
      <c r="H13" s="360"/>
      <c r="I13" s="375" t="n">
        <v>21.6100006103516</v>
      </c>
      <c r="J13" s="375" t="n">
        <v>21.8600006103516</v>
      </c>
      <c r="K13" s="375" t="n">
        <v>22.6100006103516</v>
      </c>
      <c r="L13" s="362"/>
      <c r="M13" s="363" t="n">
        <v>37043</v>
      </c>
      <c r="N13" s="376" t="n">
        <v>35.25</v>
      </c>
      <c r="O13" s="376" t="n">
        <v>35.5</v>
      </c>
      <c r="P13" s="376" t="n">
        <v>35.75</v>
      </c>
      <c r="Q13" s="270"/>
      <c r="R13" s="376" t="n">
        <v>33.25</v>
      </c>
      <c r="S13" s="376" t="n">
        <v>33.5</v>
      </c>
      <c r="T13" s="376" t="n">
        <v>33.75</v>
      </c>
      <c r="U13" s="270"/>
      <c r="V13" s="376" t="n">
        <v>0</v>
      </c>
      <c r="W13" s="376" t="n">
        <v>0</v>
      </c>
      <c r="X13" s="376" t="n">
        <v>0</v>
      </c>
      <c r="Y13" s="270"/>
      <c r="Z13" s="376" t="n">
        <v>0.525</v>
      </c>
      <c r="AA13" s="376" t="n">
        <v>0.7</v>
      </c>
      <c r="AB13" s="376" t="n">
        <v>1.05</v>
      </c>
      <c r="AC13" s="270"/>
      <c r="AD13" s="376" t="n">
        <v>0.13125</v>
      </c>
      <c r="AE13" s="376" t="n">
        <v>0.175</v>
      </c>
      <c r="AF13" s="376" t="n">
        <v>0.2625</v>
      </c>
      <c r="AG13" s="270"/>
      <c r="AH13" s="376" t="n">
        <v>-0.4</v>
      </c>
      <c r="AI13" s="376" t="n">
        <v>4</v>
      </c>
      <c r="AJ13" s="376" t="n">
        <v>0.5</v>
      </c>
      <c r="AK13" s="270"/>
      <c r="AL13" s="376" t="n">
        <v>-0.1</v>
      </c>
      <c r="AM13" s="376" t="n">
        <v>1.15</v>
      </c>
      <c r="AN13" s="376" t="n">
        <v>0.1</v>
      </c>
      <c r="AO13" s="270"/>
      <c r="AP13" s="362" t="n">
        <v>2</v>
      </c>
      <c r="AQ13" s="375" t="n">
        <v>0</v>
      </c>
      <c r="AR13" s="270"/>
      <c r="AS13" s="362" t="n">
        <v>300</v>
      </c>
      <c r="AT13" s="379" t="n">
        <v>0.9</v>
      </c>
      <c r="AU13" s="379" t="n">
        <v>0.9</v>
      </c>
      <c r="AV13" s="379" t="n">
        <v>0.931716331023903</v>
      </c>
      <c r="AW13" s="379" t="n">
        <v>0.829968217715179</v>
      </c>
      <c r="AX13" s="379" t="n">
        <v>0.93</v>
      </c>
      <c r="AY13" s="379" t="n">
        <v>0.9</v>
      </c>
      <c r="AZ13" s="379" t="n">
        <v>0.833717786208317</v>
      </c>
      <c r="BA13" s="379" t="n">
        <v>0.833717786208317</v>
      </c>
      <c r="BB13" s="379" t="n">
        <v>0.9</v>
      </c>
      <c r="BC13" s="379" t="n">
        <v>0.829968217715179</v>
      </c>
      <c r="BD13" s="379" t="n">
        <v>0.9</v>
      </c>
      <c r="BE13" s="379" t="n">
        <v>0.9</v>
      </c>
      <c r="BF13" s="362" t="s">
        <v>182</v>
      </c>
      <c r="BG13" s="270"/>
      <c r="BH13" s="363" t="n">
        <v>37043</v>
      </c>
      <c r="BI13" s="378" t="n">
        <v>0.75</v>
      </c>
      <c r="BJ13" s="270"/>
      <c r="BK13" s="270"/>
      <c r="BL13" s="270"/>
      <c r="BM13" s="270"/>
      <c r="BN13" s="270"/>
      <c r="BO13" s="0"/>
      <c r="BP13" s="0"/>
      <c r="BQ13" s="0"/>
      <c r="BR13" s="0"/>
      <c r="BS13" s="0"/>
      <c r="BT13" s="270"/>
      <c r="BU13" s="370" t="s">
        <v>73</v>
      </c>
      <c r="BV13" s="371" t="n">
        <v>8</v>
      </c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</row>
    <row r="14" customFormat="false" ht="12.75" hidden="false" customHeight="false" outlineLevel="0" collapsed="false">
      <c r="A14" s="296" t="n">
        <v>37257</v>
      </c>
      <c r="B14" s="357" t="n">
        <v>0.053439921275452</v>
      </c>
      <c r="D14" s="374" t="n">
        <v>36977</v>
      </c>
      <c r="E14" s="375" t="n">
        <v>40.9999961853027</v>
      </c>
      <c r="F14" s="375" t="n">
        <v>41.2499961853027</v>
      </c>
      <c r="G14" s="375" t="n">
        <v>41.4999961853027</v>
      </c>
      <c r="H14" s="360"/>
      <c r="I14" s="375" t="n">
        <v>20.6100006103516</v>
      </c>
      <c r="J14" s="375" t="n">
        <v>20.8600006103516</v>
      </c>
      <c r="K14" s="375" t="n">
        <v>21.6100006103516</v>
      </c>
      <c r="L14" s="362"/>
      <c r="M14" s="363" t="n">
        <v>37073</v>
      </c>
      <c r="N14" s="376" t="n">
        <v>39.25</v>
      </c>
      <c r="O14" s="376" t="n">
        <v>39.5</v>
      </c>
      <c r="P14" s="376" t="n">
        <v>39.75</v>
      </c>
      <c r="Q14" s="270"/>
      <c r="R14" s="376" t="n">
        <v>39.25</v>
      </c>
      <c r="S14" s="376" t="n">
        <v>39.5</v>
      </c>
      <c r="T14" s="376" t="n">
        <v>39.75</v>
      </c>
      <c r="U14" s="270"/>
      <c r="V14" s="376" t="n">
        <v>0</v>
      </c>
      <c r="W14" s="376" t="n">
        <v>0</v>
      </c>
      <c r="X14" s="376" t="n">
        <v>0</v>
      </c>
      <c r="Y14" s="270"/>
      <c r="Z14" s="376" t="n">
        <v>0.6375</v>
      </c>
      <c r="AA14" s="376" t="n">
        <v>0.85</v>
      </c>
      <c r="AB14" s="376" t="n">
        <v>1.275</v>
      </c>
      <c r="AC14" s="270"/>
      <c r="AD14" s="376" t="n">
        <v>0.16125</v>
      </c>
      <c r="AE14" s="376" t="n">
        <v>0.215</v>
      </c>
      <c r="AF14" s="376" t="n">
        <v>0.3225</v>
      </c>
      <c r="AG14" s="270"/>
      <c r="AH14" s="376" t="n">
        <v>-0.4</v>
      </c>
      <c r="AI14" s="376" t="n">
        <v>6.75</v>
      </c>
      <c r="AJ14" s="376" t="n">
        <v>0.5</v>
      </c>
      <c r="AK14" s="270"/>
      <c r="AL14" s="376" t="n">
        <v>-0.1</v>
      </c>
      <c r="AM14" s="376" t="n">
        <v>1.15</v>
      </c>
      <c r="AN14" s="376" t="n">
        <v>0.1</v>
      </c>
      <c r="AO14" s="270"/>
      <c r="AP14" s="362" t="n">
        <v>2</v>
      </c>
      <c r="AQ14" s="375" t="n">
        <v>0</v>
      </c>
      <c r="AR14" s="270"/>
      <c r="AS14" s="362" t="n">
        <v>400</v>
      </c>
      <c r="AT14" s="379" t="n">
        <v>0.9</v>
      </c>
      <c r="AU14" s="379" t="n">
        <v>0.9</v>
      </c>
      <c r="AV14" s="379" t="n">
        <v>0.931716331023903</v>
      </c>
      <c r="AW14" s="379" t="n">
        <v>0.829968217715179</v>
      </c>
      <c r="AX14" s="379" t="n">
        <v>0.936</v>
      </c>
      <c r="AY14" s="379" t="n">
        <v>0.85</v>
      </c>
      <c r="AZ14" s="379" t="n">
        <v>0.795557301903125</v>
      </c>
      <c r="BA14" s="379" t="n">
        <v>0.795557301903125</v>
      </c>
      <c r="BB14" s="379" t="n">
        <v>0.85</v>
      </c>
      <c r="BC14" s="379" t="n">
        <v>0.829968217715179</v>
      </c>
      <c r="BD14" s="379" t="n">
        <v>0.9</v>
      </c>
      <c r="BE14" s="379" t="n">
        <v>0.9</v>
      </c>
      <c r="BF14" s="362" t="s">
        <v>182</v>
      </c>
      <c r="BG14" s="270"/>
      <c r="BH14" s="363" t="n">
        <v>37073</v>
      </c>
      <c r="BI14" s="378" t="n">
        <v>0.75</v>
      </c>
      <c r="BJ14" s="270"/>
      <c r="BK14" s="270"/>
      <c r="BL14" s="270"/>
      <c r="BM14" s="270"/>
      <c r="BN14" s="270"/>
      <c r="BO14" s="0"/>
      <c r="BP14" s="0"/>
      <c r="BQ14" s="0"/>
      <c r="BR14" s="0"/>
      <c r="BS14" s="0"/>
      <c r="BT14" s="270"/>
      <c r="BU14" s="370" t="s">
        <v>75</v>
      </c>
      <c r="BV14" s="371" t="n">
        <v>10</v>
      </c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</row>
    <row r="15" customFormat="false" ht="12.75" hidden="false" customHeight="false" outlineLevel="0" collapsed="false">
      <c r="A15" s="296" t="n">
        <v>37288</v>
      </c>
      <c r="B15" s="357" t="n">
        <v>0.053428466084266</v>
      </c>
      <c r="D15" s="374" t="n">
        <v>36978</v>
      </c>
      <c r="E15" s="375" t="n">
        <v>40.9999961853027</v>
      </c>
      <c r="F15" s="375" t="n">
        <v>41.2499961853027</v>
      </c>
      <c r="G15" s="375" t="n">
        <v>41.4999961853027</v>
      </c>
      <c r="H15" s="360"/>
      <c r="I15" s="375" t="n">
        <v>20.6100006103516</v>
      </c>
      <c r="J15" s="375" t="n">
        <v>20.8600006103516</v>
      </c>
      <c r="K15" s="375" t="n">
        <v>21.6100006103516</v>
      </c>
      <c r="L15" s="362"/>
      <c r="M15" s="363" t="n">
        <v>37104</v>
      </c>
      <c r="N15" s="376" t="n">
        <v>39.2500038146973</v>
      </c>
      <c r="O15" s="376" t="n">
        <v>39.5000038146973</v>
      </c>
      <c r="P15" s="376" t="n">
        <v>39.7500038146973</v>
      </c>
      <c r="Q15" s="270"/>
      <c r="R15" s="376" t="n">
        <v>39.25</v>
      </c>
      <c r="S15" s="376" t="n">
        <v>39.5</v>
      </c>
      <c r="T15" s="376" t="n">
        <v>39.75</v>
      </c>
      <c r="U15" s="270"/>
      <c r="V15" s="376" t="n">
        <v>0</v>
      </c>
      <c r="W15" s="376" t="n">
        <v>0</v>
      </c>
      <c r="X15" s="376" t="n">
        <v>0</v>
      </c>
      <c r="Y15" s="270"/>
      <c r="Z15" s="376" t="n">
        <v>0.525</v>
      </c>
      <c r="AA15" s="376" t="n">
        <v>0.7</v>
      </c>
      <c r="AB15" s="376" t="n">
        <v>1.05</v>
      </c>
      <c r="AC15" s="270"/>
      <c r="AD15" s="376" t="n">
        <v>0.16125</v>
      </c>
      <c r="AE15" s="376" t="n">
        <v>0.215</v>
      </c>
      <c r="AF15" s="376" t="n">
        <v>0.3225</v>
      </c>
      <c r="AG15" s="270"/>
      <c r="AH15" s="376" t="n">
        <v>-0.5</v>
      </c>
      <c r="AI15" s="376" t="n">
        <v>5.75</v>
      </c>
      <c r="AJ15" s="376" t="n">
        <v>1.75</v>
      </c>
      <c r="AK15" s="270"/>
      <c r="AL15" s="376" t="n">
        <v>-0.1</v>
      </c>
      <c r="AM15" s="376" t="n">
        <v>1.15</v>
      </c>
      <c r="AN15" s="376" t="n">
        <v>0.1</v>
      </c>
      <c r="AO15" s="270"/>
      <c r="AP15" s="362" t="n">
        <v>3</v>
      </c>
      <c r="AQ15" s="375" t="n">
        <v>0</v>
      </c>
      <c r="AR15" s="270"/>
      <c r="AS15" s="362" t="n">
        <v>500</v>
      </c>
      <c r="AT15" s="379" t="n">
        <v>1</v>
      </c>
      <c r="AU15" s="379" t="n">
        <v>1</v>
      </c>
      <c r="AV15" s="379" t="n">
        <v>0.961008684423147</v>
      </c>
      <c r="AW15" s="379" t="n">
        <v>0.904126416732948</v>
      </c>
      <c r="AX15" s="379" t="n">
        <v>0.96</v>
      </c>
      <c r="AY15" s="379" t="n">
        <v>0.895</v>
      </c>
      <c r="AZ15" s="379" t="n">
        <v>0.813654783608707</v>
      </c>
      <c r="BA15" s="379" t="n">
        <v>0.813654783608707</v>
      </c>
      <c r="BB15" s="379" t="n">
        <v>0.895</v>
      </c>
      <c r="BC15" s="379" t="n">
        <v>0.904126416732948</v>
      </c>
      <c r="BD15" s="379" t="n">
        <v>0.95</v>
      </c>
      <c r="BE15" s="379" t="n">
        <v>0.95</v>
      </c>
      <c r="BF15" s="362" t="s">
        <v>182</v>
      </c>
      <c r="BG15" s="270"/>
      <c r="BH15" s="363" t="n">
        <v>37104</v>
      </c>
      <c r="BI15" s="378" t="n">
        <v>0.75</v>
      </c>
      <c r="BJ15" s="270"/>
      <c r="BK15" s="270"/>
      <c r="BL15" s="270"/>
      <c r="BM15" s="270"/>
      <c r="BN15" s="270"/>
      <c r="BO15" s="0"/>
      <c r="BP15" s="0"/>
      <c r="BQ15" s="0"/>
      <c r="BR15" s="0"/>
      <c r="BS15" s="0"/>
      <c r="BT15" s="270"/>
      <c r="BU15" s="370" t="s">
        <v>77</v>
      </c>
      <c r="BV15" s="371" t="n">
        <v>11</v>
      </c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</row>
    <row r="16" customFormat="false" ht="12.75" hidden="false" customHeight="false" outlineLevel="0" collapsed="false">
      <c r="A16" s="296" t="n">
        <v>37316</v>
      </c>
      <c r="B16" s="357" t="n">
        <v>0.053442106428677</v>
      </c>
      <c r="D16" s="374" t="n">
        <v>36979</v>
      </c>
      <c r="E16" s="375" t="n">
        <v>40.9999961853027</v>
      </c>
      <c r="F16" s="375" t="n">
        <v>41.2499961853027</v>
      </c>
      <c r="G16" s="375" t="n">
        <v>41.4999961853027</v>
      </c>
      <c r="H16" s="360"/>
      <c r="I16" s="375" t="n">
        <v>20.6100006103516</v>
      </c>
      <c r="J16" s="375" t="n">
        <v>20.8600006103516</v>
      </c>
      <c r="K16" s="375" t="n">
        <v>21.6100006103516</v>
      </c>
      <c r="L16" s="362"/>
      <c r="M16" s="363" t="n">
        <v>37135</v>
      </c>
      <c r="N16" s="376" t="n">
        <v>34.25</v>
      </c>
      <c r="O16" s="376" t="n">
        <v>34.5</v>
      </c>
      <c r="P16" s="376" t="n">
        <v>34.75</v>
      </c>
      <c r="Q16" s="270"/>
      <c r="R16" s="376" t="n">
        <v>33.25</v>
      </c>
      <c r="S16" s="376" t="n">
        <v>33.5</v>
      </c>
      <c r="T16" s="376" t="n">
        <v>33.75</v>
      </c>
      <c r="U16" s="270"/>
      <c r="V16" s="376" t="n">
        <v>0</v>
      </c>
      <c r="W16" s="376" t="n">
        <v>0</v>
      </c>
      <c r="X16" s="376" t="n">
        <v>0</v>
      </c>
      <c r="Y16" s="270"/>
      <c r="Z16" s="376" t="n">
        <v>0.45</v>
      </c>
      <c r="AA16" s="376" t="n">
        <v>0.6</v>
      </c>
      <c r="AB16" s="376" t="n">
        <v>0.9</v>
      </c>
      <c r="AC16" s="270"/>
      <c r="AD16" s="376" t="n">
        <v>0.10125</v>
      </c>
      <c r="AE16" s="376" t="n">
        <v>0.135</v>
      </c>
      <c r="AF16" s="376" t="n">
        <v>0.2025</v>
      </c>
      <c r="AG16" s="270"/>
      <c r="AH16" s="376" t="n">
        <v>-1</v>
      </c>
      <c r="AI16" s="376" t="n">
        <v>3</v>
      </c>
      <c r="AJ16" s="376" t="n">
        <v>2.5</v>
      </c>
      <c r="AK16" s="270"/>
      <c r="AL16" s="376" t="n">
        <v>-0.1</v>
      </c>
      <c r="AM16" s="376" t="n">
        <v>1.05</v>
      </c>
      <c r="AN16" s="376" t="n">
        <v>0.1</v>
      </c>
      <c r="AO16" s="270"/>
      <c r="AP16" s="362" t="n">
        <v>3</v>
      </c>
      <c r="AQ16" s="375" t="n">
        <v>0</v>
      </c>
      <c r="AR16" s="270"/>
      <c r="AS16" s="362" t="n">
        <v>600</v>
      </c>
      <c r="AT16" s="379" t="n">
        <v>1.35</v>
      </c>
      <c r="AU16" s="379" t="n">
        <v>1.35</v>
      </c>
      <c r="AV16" s="379" t="n">
        <v>1.06600068971274</v>
      </c>
      <c r="AW16" s="379" t="n">
        <v>1.15346940651923</v>
      </c>
      <c r="AX16" s="379" t="n">
        <v>1.2</v>
      </c>
      <c r="AY16" s="379" t="n">
        <v>0.92</v>
      </c>
      <c r="AZ16" s="379" t="n">
        <v>1.021367977662</v>
      </c>
      <c r="BA16" s="379" t="n">
        <v>1.021367977662</v>
      </c>
      <c r="BB16" s="379" t="n">
        <v>0.92</v>
      </c>
      <c r="BC16" s="379" t="n">
        <v>1.15346940651923</v>
      </c>
      <c r="BD16" s="379" t="n">
        <v>1.2</v>
      </c>
      <c r="BE16" s="379" t="n">
        <v>1.15</v>
      </c>
      <c r="BF16" s="362" t="s">
        <v>182</v>
      </c>
      <c r="BG16" s="270"/>
      <c r="BH16" s="363" t="n">
        <v>37135</v>
      </c>
      <c r="BI16" s="378" t="n">
        <v>0.75</v>
      </c>
      <c r="BJ16" s="270"/>
      <c r="BK16" s="270"/>
      <c r="BL16" s="270"/>
      <c r="BM16" s="270"/>
      <c r="BN16" s="270"/>
      <c r="BO16" s="0"/>
      <c r="BP16" s="0"/>
      <c r="BQ16" s="0"/>
      <c r="BR16" s="0"/>
      <c r="BS16" s="0"/>
      <c r="BT16" s="270"/>
      <c r="BU16" s="370" t="s">
        <v>78</v>
      </c>
      <c r="BV16" s="371" t="n">
        <v>12</v>
      </c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</row>
    <row r="17" customFormat="false" ht="12.75" hidden="false" customHeight="false" outlineLevel="0" collapsed="false">
      <c r="A17" s="296" t="n">
        <v>37347</v>
      </c>
      <c r="B17" s="357" t="n">
        <v>0.05348781144845</v>
      </c>
      <c r="D17" s="374" t="n">
        <v>36980</v>
      </c>
      <c r="E17" s="375" t="n">
        <v>40.9999961853027</v>
      </c>
      <c r="F17" s="375" t="n">
        <v>41.2499961853027</v>
      </c>
      <c r="G17" s="375" t="n">
        <v>41.4999961853027</v>
      </c>
      <c r="H17" s="360"/>
      <c r="I17" s="375" t="n">
        <v>20.6100006103516</v>
      </c>
      <c r="J17" s="375" t="n">
        <v>20.8600006103516</v>
      </c>
      <c r="K17" s="375" t="n">
        <v>21.6100006103516</v>
      </c>
      <c r="L17" s="362"/>
      <c r="M17" s="363" t="n">
        <v>37165</v>
      </c>
      <c r="N17" s="376" t="n">
        <v>29.246000289917</v>
      </c>
      <c r="O17" s="376" t="n">
        <v>29.496000289917</v>
      </c>
      <c r="P17" s="376" t="n">
        <v>29.746000289917</v>
      </c>
      <c r="Q17" s="270"/>
      <c r="R17" s="376" t="n">
        <v>28.2465000152588</v>
      </c>
      <c r="S17" s="376" t="n">
        <v>28.4965000152588</v>
      </c>
      <c r="T17" s="376" t="n">
        <v>28.7465000152588</v>
      </c>
      <c r="U17" s="270"/>
      <c r="V17" s="376" t="n">
        <v>0</v>
      </c>
      <c r="W17" s="376" t="n">
        <v>0</v>
      </c>
      <c r="X17" s="376" t="n">
        <v>0</v>
      </c>
      <c r="Y17" s="270"/>
      <c r="Z17" s="376" t="n">
        <v>0.375</v>
      </c>
      <c r="AA17" s="376" t="n">
        <v>0.5</v>
      </c>
      <c r="AB17" s="376" t="n">
        <v>0.75</v>
      </c>
      <c r="AC17" s="270"/>
      <c r="AD17" s="376" t="n">
        <v>0.07875</v>
      </c>
      <c r="AE17" s="376" t="n">
        <v>0.105</v>
      </c>
      <c r="AF17" s="376" t="n">
        <v>0.1575</v>
      </c>
      <c r="AG17" s="270"/>
      <c r="AH17" s="376" t="n">
        <v>-1</v>
      </c>
      <c r="AI17" s="376" t="n">
        <v>2.2</v>
      </c>
      <c r="AJ17" s="376" t="n">
        <v>2.5</v>
      </c>
      <c r="AK17" s="270"/>
      <c r="AL17" s="376" t="n">
        <v>-0.1</v>
      </c>
      <c r="AM17" s="376" t="n">
        <v>1</v>
      </c>
      <c r="AN17" s="376" t="n">
        <v>0.1</v>
      </c>
      <c r="AO17" s="270"/>
      <c r="AP17" s="362" t="n">
        <v>3</v>
      </c>
      <c r="AQ17" s="375" t="n">
        <v>0.1</v>
      </c>
      <c r="AR17" s="270"/>
      <c r="AS17" s="362" t="n">
        <v>700</v>
      </c>
      <c r="AT17" s="379" t="n">
        <v>1.35</v>
      </c>
      <c r="AU17" s="379" t="n">
        <v>1.35</v>
      </c>
      <c r="AV17" s="379" t="n">
        <v>1.1561</v>
      </c>
      <c r="AW17" s="379" t="n">
        <v>1.22</v>
      </c>
      <c r="AX17" s="379" t="n">
        <v>0.85</v>
      </c>
      <c r="AY17" s="379" t="n">
        <v>0.47</v>
      </c>
      <c r="AZ17" s="379" t="n">
        <v>0.37</v>
      </c>
      <c r="BA17" s="379" t="n">
        <v>0.37</v>
      </c>
      <c r="BB17" s="379" t="n">
        <v>0.45</v>
      </c>
      <c r="BC17" s="379" t="n">
        <v>1.22</v>
      </c>
      <c r="BD17" s="379" t="n">
        <v>0.8</v>
      </c>
      <c r="BE17" s="379" t="n">
        <v>1</v>
      </c>
      <c r="BF17" s="362" t="s">
        <v>183</v>
      </c>
      <c r="BG17" s="270"/>
      <c r="BH17" s="363" t="n">
        <v>37165</v>
      </c>
      <c r="BI17" s="378" t="n">
        <v>0.75</v>
      </c>
      <c r="BJ17" s="270"/>
      <c r="BK17" s="270"/>
      <c r="BL17" s="270"/>
      <c r="BM17" s="270"/>
      <c r="BN17" s="270"/>
      <c r="BO17" s="0"/>
      <c r="BP17" s="0"/>
      <c r="BQ17" s="0"/>
      <c r="BR17" s="0"/>
      <c r="BS17" s="0"/>
      <c r="BT17" s="270"/>
      <c r="BU17" s="370" t="s">
        <v>79</v>
      </c>
      <c r="BV17" s="371" t="n">
        <v>14</v>
      </c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</row>
    <row r="18" customFormat="false" ht="13.5" hidden="false" customHeight="false" outlineLevel="0" collapsed="false">
      <c r="A18" s="296" t="n">
        <v>37377</v>
      </c>
      <c r="B18" s="357" t="n">
        <v>0.053535039969613</v>
      </c>
      <c r="D18" s="374" t="n">
        <v>36981</v>
      </c>
      <c r="E18" s="375" t="n">
        <v>24.7499961853027</v>
      </c>
      <c r="F18" s="375" t="n">
        <v>24.9999961853027</v>
      </c>
      <c r="G18" s="375" t="n">
        <v>25.2499961853027</v>
      </c>
      <c r="H18" s="360"/>
      <c r="I18" s="375" t="n">
        <v>20.6100006103516</v>
      </c>
      <c r="J18" s="375" t="n">
        <v>20.8600006103516</v>
      </c>
      <c r="K18" s="375" t="n">
        <v>21.6100006103516</v>
      </c>
      <c r="L18" s="362"/>
      <c r="M18" s="363" t="n">
        <v>37196</v>
      </c>
      <c r="N18" s="376" t="n">
        <v>29.25</v>
      </c>
      <c r="O18" s="376" t="n">
        <v>29.5</v>
      </c>
      <c r="P18" s="376" t="n">
        <v>29.75</v>
      </c>
      <c r="Q18" s="270"/>
      <c r="R18" s="376" t="n">
        <v>28.25</v>
      </c>
      <c r="S18" s="376" t="n">
        <v>28.5</v>
      </c>
      <c r="T18" s="376" t="n">
        <v>28.75</v>
      </c>
      <c r="U18" s="270"/>
      <c r="V18" s="376" t="n">
        <v>0</v>
      </c>
      <c r="W18" s="376" t="n">
        <v>0</v>
      </c>
      <c r="X18" s="376" t="n">
        <v>0</v>
      </c>
      <c r="Y18" s="270"/>
      <c r="Z18" s="376" t="n">
        <v>0.35625</v>
      </c>
      <c r="AA18" s="376" t="n">
        <v>0.475</v>
      </c>
      <c r="AB18" s="376" t="n">
        <v>0.7125</v>
      </c>
      <c r="AC18" s="270"/>
      <c r="AD18" s="376" t="n">
        <v>0.07875</v>
      </c>
      <c r="AE18" s="376" t="n">
        <v>0.105</v>
      </c>
      <c r="AF18" s="376" t="n">
        <v>0.1575</v>
      </c>
      <c r="AG18" s="270"/>
      <c r="AH18" s="376" t="n">
        <v>-0.5</v>
      </c>
      <c r="AI18" s="376" t="n">
        <v>2.15</v>
      </c>
      <c r="AJ18" s="376" t="n">
        <v>1</v>
      </c>
      <c r="AK18" s="270"/>
      <c r="AL18" s="376" t="n">
        <v>-0.1</v>
      </c>
      <c r="AM18" s="376" t="n">
        <v>1</v>
      </c>
      <c r="AN18" s="376" t="n">
        <v>0.1</v>
      </c>
      <c r="AO18" s="270"/>
      <c r="AP18" s="362" t="n">
        <v>4</v>
      </c>
      <c r="AQ18" s="375" t="n">
        <v>0.1</v>
      </c>
      <c r="AR18" s="270"/>
      <c r="AS18" s="362" t="n">
        <v>800</v>
      </c>
      <c r="AT18" s="379" t="n">
        <v>1.3485</v>
      </c>
      <c r="AU18" s="379" t="n">
        <v>1.3485</v>
      </c>
      <c r="AV18" s="379" t="n">
        <v>1.2485549132948</v>
      </c>
      <c r="AW18" s="379" t="n">
        <v>1.22</v>
      </c>
      <c r="AX18" s="379" t="n">
        <v>0.9175</v>
      </c>
      <c r="AY18" s="379" t="n">
        <v>0.47</v>
      </c>
      <c r="AZ18" s="379" t="n">
        <v>0.37</v>
      </c>
      <c r="BA18" s="379" t="n">
        <v>0.37</v>
      </c>
      <c r="BB18" s="379" t="n">
        <v>0.531365313653137</v>
      </c>
      <c r="BC18" s="379" t="n">
        <v>1.22</v>
      </c>
      <c r="BD18" s="379" t="n">
        <v>1.15</v>
      </c>
      <c r="BE18" s="379" t="n">
        <v>1.2545</v>
      </c>
      <c r="BF18" s="362" t="s">
        <v>183</v>
      </c>
      <c r="BG18" s="270"/>
      <c r="BH18" s="363" t="n">
        <v>37196</v>
      </c>
      <c r="BI18" s="378" t="n">
        <v>0.75</v>
      </c>
      <c r="BJ18" s="270"/>
      <c r="BK18" s="270"/>
      <c r="BL18" s="270"/>
      <c r="BM18" s="270"/>
      <c r="BN18" s="270"/>
      <c r="BO18" s="0"/>
      <c r="BP18" s="0"/>
      <c r="BQ18" s="0"/>
      <c r="BR18" s="0"/>
      <c r="BS18" s="0"/>
      <c r="BT18" s="270"/>
      <c r="BU18" s="380" t="s">
        <v>184</v>
      </c>
      <c r="BV18" s="381" t="n">
        <v>15</v>
      </c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</row>
    <row r="19" customFormat="false" ht="13.5" hidden="false" customHeight="false" outlineLevel="0" collapsed="false">
      <c r="A19" s="296" t="n">
        <v>37408</v>
      </c>
      <c r="B19" s="357" t="n">
        <v>0.053610157746085</v>
      </c>
      <c r="D19" s="374" t="n">
        <v>36982</v>
      </c>
      <c r="E19" s="375" t="n">
        <v>24.5</v>
      </c>
      <c r="F19" s="375" t="n">
        <v>25</v>
      </c>
      <c r="G19" s="375" t="n">
        <v>25.5</v>
      </c>
      <c r="H19" s="360"/>
      <c r="I19" s="375" t="n">
        <v>20.1100006103516</v>
      </c>
      <c r="J19" s="375" t="n">
        <v>20.3600006103516</v>
      </c>
      <c r="K19" s="375" t="n">
        <v>21.1100006103516</v>
      </c>
      <c r="L19" s="362"/>
      <c r="M19" s="363" t="n">
        <v>37226</v>
      </c>
      <c r="N19" s="376" t="n">
        <v>29.25</v>
      </c>
      <c r="O19" s="376" t="n">
        <v>29.5</v>
      </c>
      <c r="P19" s="376" t="n">
        <v>29.75</v>
      </c>
      <c r="Q19" s="270"/>
      <c r="R19" s="376" t="n">
        <v>28.25</v>
      </c>
      <c r="S19" s="376" t="n">
        <v>28.5</v>
      </c>
      <c r="T19" s="376" t="n">
        <v>28.75</v>
      </c>
      <c r="U19" s="270"/>
      <c r="V19" s="376" t="n">
        <v>0</v>
      </c>
      <c r="W19" s="376" t="n">
        <v>0</v>
      </c>
      <c r="X19" s="376" t="n">
        <v>0</v>
      </c>
      <c r="Y19" s="270"/>
      <c r="Z19" s="376" t="n">
        <v>0.39375</v>
      </c>
      <c r="AA19" s="376" t="n">
        <v>0.525</v>
      </c>
      <c r="AB19" s="376" t="n">
        <v>0.7875</v>
      </c>
      <c r="AC19" s="270"/>
      <c r="AD19" s="376" t="n">
        <v>0.10875</v>
      </c>
      <c r="AE19" s="376" t="n">
        <v>0.145</v>
      </c>
      <c r="AF19" s="376" t="n">
        <v>0.2175</v>
      </c>
      <c r="AG19" s="270"/>
      <c r="AH19" s="376" t="n">
        <v>-0.4</v>
      </c>
      <c r="AI19" s="376" t="n">
        <v>2.25</v>
      </c>
      <c r="AJ19" s="376" t="n">
        <v>0.5</v>
      </c>
      <c r="AK19" s="270"/>
      <c r="AL19" s="376" t="n">
        <v>-0.1</v>
      </c>
      <c r="AM19" s="376" t="n">
        <v>1</v>
      </c>
      <c r="AN19" s="376" t="n">
        <v>0.1</v>
      </c>
      <c r="AO19" s="270"/>
      <c r="AP19" s="362" t="n">
        <v>4</v>
      </c>
      <c r="AQ19" s="375" t="n">
        <v>0.1</v>
      </c>
      <c r="AR19" s="270"/>
      <c r="AS19" s="362" t="n">
        <v>900</v>
      </c>
      <c r="AT19" s="379" t="n">
        <v>1.35</v>
      </c>
      <c r="AU19" s="379" t="n">
        <v>1.35</v>
      </c>
      <c r="AV19" s="379" t="n">
        <v>1.2485549132948</v>
      </c>
      <c r="AW19" s="379" t="n">
        <v>1.15</v>
      </c>
      <c r="AX19" s="379" t="n">
        <v>0.95</v>
      </c>
      <c r="AY19" s="379" t="n">
        <v>0.47</v>
      </c>
      <c r="AZ19" s="379" t="n">
        <v>0.37</v>
      </c>
      <c r="BA19" s="379" t="n">
        <v>0.37</v>
      </c>
      <c r="BB19" s="379" t="n">
        <v>0.560885608856089</v>
      </c>
      <c r="BC19" s="379" t="n">
        <v>1.15</v>
      </c>
      <c r="BD19" s="379" t="n">
        <v>1.15</v>
      </c>
      <c r="BE19" s="379" t="n">
        <v>1.26</v>
      </c>
      <c r="BF19" s="362" t="s">
        <v>183</v>
      </c>
      <c r="BG19" s="270"/>
      <c r="BH19" s="363" t="n">
        <v>37226</v>
      </c>
      <c r="BI19" s="378" t="n">
        <v>0.75</v>
      </c>
      <c r="BJ19" s="270"/>
      <c r="BK19" s="270"/>
      <c r="BL19" s="270"/>
      <c r="BM19" s="270"/>
      <c r="BN19" s="270"/>
      <c r="BO19" s="0"/>
      <c r="BP19" s="0"/>
      <c r="BQ19" s="0"/>
      <c r="BR19" s="0"/>
      <c r="BS19" s="0"/>
      <c r="BT19" s="270"/>
      <c r="BU19" s="382" t="s">
        <v>80</v>
      </c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</row>
    <row r="20" customFormat="false" ht="12.75" hidden="false" customHeight="false" outlineLevel="0" collapsed="false">
      <c r="A20" s="296" t="n">
        <v>37438</v>
      </c>
      <c r="B20" s="357" t="n">
        <v>0.053736052900871</v>
      </c>
      <c r="D20" s="374" t="n">
        <v>36983</v>
      </c>
      <c r="E20" s="375" t="n">
        <v>39.75</v>
      </c>
      <c r="F20" s="375" t="n">
        <v>40.25</v>
      </c>
      <c r="G20" s="375" t="n">
        <v>40.75</v>
      </c>
      <c r="H20" s="360"/>
      <c r="I20" s="375" t="n">
        <v>20.1100006103516</v>
      </c>
      <c r="J20" s="375" t="n">
        <v>20.3600006103516</v>
      </c>
      <c r="K20" s="375" t="n">
        <v>21.1100006103516</v>
      </c>
      <c r="L20" s="362"/>
      <c r="M20" s="363" t="n">
        <v>37257</v>
      </c>
      <c r="N20" s="376" t="n">
        <v>35</v>
      </c>
      <c r="O20" s="376" t="n">
        <v>35.5</v>
      </c>
      <c r="P20" s="376" t="n">
        <v>36</v>
      </c>
      <c r="Q20" s="270"/>
      <c r="R20" s="376" t="n">
        <v>24.5</v>
      </c>
      <c r="S20" s="376" t="n">
        <v>25</v>
      </c>
      <c r="T20" s="376" t="n">
        <v>25.5</v>
      </c>
      <c r="U20" s="270"/>
      <c r="V20" s="376" t="n">
        <v>0</v>
      </c>
      <c r="W20" s="376" t="n">
        <v>0</v>
      </c>
      <c r="X20" s="376" t="n">
        <v>0</v>
      </c>
      <c r="Y20" s="270"/>
      <c r="Z20" s="376" t="n">
        <v>0.35625</v>
      </c>
      <c r="AA20" s="376" t="n">
        <v>0.475</v>
      </c>
      <c r="AB20" s="376" t="n">
        <v>0.7125</v>
      </c>
      <c r="AC20" s="270"/>
      <c r="AD20" s="376" t="n">
        <v>0.10125</v>
      </c>
      <c r="AE20" s="376" t="n">
        <v>0.135</v>
      </c>
      <c r="AF20" s="376" t="n">
        <v>0.2025</v>
      </c>
      <c r="AG20" s="270"/>
      <c r="AH20" s="376" t="n">
        <v>-0.4</v>
      </c>
      <c r="AI20" s="376" t="n">
        <v>2.5</v>
      </c>
      <c r="AJ20" s="376" t="n">
        <v>0.5</v>
      </c>
      <c r="AK20" s="270"/>
      <c r="AL20" s="376" t="n">
        <v>-0.1</v>
      </c>
      <c r="AM20" s="376" t="n">
        <v>1</v>
      </c>
      <c r="AN20" s="376" t="n">
        <v>0.1</v>
      </c>
      <c r="AO20" s="270"/>
      <c r="AP20" s="362" t="n">
        <v>4</v>
      </c>
      <c r="AQ20" s="375" t="n">
        <v>0.1</v>
      </c>
      <c r="AR20" s="270"/>
      <c r="AS20" s="362" t="n">
        <v>1000</v>
      </c>
      <c r="AT20" s="379" t="n">
        <v>1.1</v>
      </c>
      <c r="AU20" s="379" t="n">
        <v>1.1</v>
      </c>
      <c r="AV20" s="379" t="n">
        <v>1.10982658959538</v>
      </c>
      <c r="AW20" s="379" t="n">
        <v>1</v>
      </c>
      <c r="AX20" s="379" t="n">
        <v>0.97</v>
      </c>
      <c r="AY20" s="379" t="n">
        <v>0.47</v>
      </c>
      <c r="AZ20" s="379" t="n">
        <v>0.37</v>
      </c>
      <c r="BA20" s="379" t="n">
        <v>0.37</v>
      </c>
      <c r="BB20" s="379" t="n">
        <v>0.6</v>
      </c>
      <c r="BC20" s="379" t="n">
        <v>1</v>
      </c>
      <c r="BD20" s="379" t="n">
        <v>1.15</v>
      </c>
      <c r="BE20" s="379" t="n">
        <v>1.205</v>
      </c>
      <c r="BF20" s="362" t="s">
        <v>183</v>
      </c>
      <c r="BG20" s="270"/>
      <c r="BH20" s="363" t="n">
        <v>37257</v>
      </c>
      <c r="BI20" s="378" t="n">
        <v>0.75</v>
      </c>
      <c r="BJ20" s="270"/>
      <c r="BK20" s="270"/>
      <c r="BL20" s="270"/>
      <c r="BM20" s="270"/>
      <c r="BN20" s="270"/>
      <c r="BO20" s="0"/>
      <c r="BP20" s="0"/>
      <c r="BQ20" s="0"/>
      <c r="BR20" s="0"/>
      <c r="BS20" s="0"/>
      <c r="BT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</row>
    <row r="21" customFormat="false" ht="12.75" hidden="false" customHeight="false" outlineLevel="0" collapsed="false">
      <c r="A21" s="296" t="n">
        <v>37469</v>
      </c>
      <c r="B21" s="357" t="n">
        <v>0.053861948060938</v>
      </c>
      <c r="D21" s="374" t="n">
        <v>36984</v>
      </c>
      <c r="E21" s="375" t="n">
        <v>39.75</v>
      </c>
      <c r="F21" s="375" t="n">
        <v>40.25</v>
      </c>
      <c r="G21" s="375" t="n">
        <v>40.75</v>
      </c>
      <c r="H21" s="360"/>
      <c r="I21" s="375" t="n">
        <v>20.1100006103516</v>
      </c>
      <c r="J21" s="375" t="n">
        <v>20.3600006103516</v>
      </c>
      <c r="K21" s="375" t="n">
        <v>21.1100006103516</v>
      </c>
      <c r="L21" s="362"/>
      <c r="M21" s="363" t="n">
        <v>37288</v>
      </c>
      <c r="N21" s="376" t="n">
        <v>32.9960021972656</v>
      </c>
      <c r="O21" s="376" t="n">
        <v>33.4960021972656</v>
      </c>
      <c r="P21" s="376" t="n">
        <v>33.9960021972656</v>
      </c>
      <c r="Q21" s="270"/>
      <c r="R21" s="376" t="n">
        <v>24.4965019226074</v>
      </c>
      <c r="S21" s="376" t="n">
        <v>24.9965019226074</v>
      </c>
      <c r="T21" s="376" t="n">
        <v>25.4965019226074</v>
      </c>
      <c r="U21" s="270"/>
      <c r="V21" s="376" t="n">
        <v>0</v>
      </c>
      <c r="W21" s="376" t="n">
        <v>0</v>
      </c>
      <c r="X21" s="376" t="n">
        <v>0</v>
      </c>
      <c r="Y21" s="270"/>
      <c r="Z21" s="376" t="n">
        <v>0.31875</v>
      </c>
      <c r="AA21" s="376" t="n">
        <v>0.425</v>
      </c>
      <c r="AB21" s="376" t="n">
        <v>0.6375</v>
      </c>
      <c r="AC21" s="270"/>
      <c r="AD21" s="376" t="n">
        <v>0.10125</v>
      </c>
      <c r="AE21" s="376" t="n">
        <v>0.135</v>
      </c>
      <c r="AF21" s="376" t="n">
        <v>0.2025</v>
      </c>
      <c r="AG21" s="270"/>
      <c r="AH21" s="376" t="n">
        <v>-0.4</v>
      </c>
      <c r="AI21" s="376" t="n">
        <v>2.5</v>
      </c>
      <c r="AJ21" s="376" t="n">
        <v>0.6</v>
      </c>
      <c r="AK21" s="270"/>
      <c r="AL21" s="376" t="n">
        <v>-0.1</v>
      </c>
      <c r="AM21" s="376" t="n">
        <v>1</v>
      </c>
      <c r="AN21" s="376" t="n">
        <v>0.1</v>
      </c>
      <c r="AO21" s="270"/>
      <c r="AP21" s="362" t="n">
        <v>5</v>
      </c>
      <c r="AQ21" s="375" t="n">
        <v>0.1</v>
      </c>
      <c r="AR21" s="270"/>
      <c r="AS21" s="362" t="n">
        <v>1100</v>
      </c>
      <c r="AT21" s="379" t="n">
        <v>0.886649874055416</v>
      </c>
      <c r="AU21" s="379" t="n">
        <v>0.886649874055416</v>
      </c>
      <c r="AV21" s="379" t="n">
        <v>0.878612716763006</v>
      </c>
      <c r="AW21" s="379" t="n">
        <v>0.9</v>
      </c>
      <c r="AX21" s="379" t="n">
        <v>0.975</v>
      </c>
      <c r="AY21" s="379" t="n">
        <v>0.47</v>
      </c>
      <c r="AZ21" s="379" t="n">
        <v>0.37</v>
      </c>
      <c r="BA21" s="379" t="n">
        <v>0.37</v>
      </c>
      <c r="BB21" s="379" t="n">
        <v>0.6635</v>
      </c>
      <c r="BC21" s="379" t="n">
        <v>0.9</v>
      </c>
      <c r="BD21" s="379" t="n">
        <v>0.920547945205479</v>
      </c>
      <c r="BE21" s="379" t="n">
        <v>0.920547945205479</v>
      </c>
      <c r="BF21" s="362" t="s">
        <v>183</v>
      </c>
      <c r="BG21" s="270"/>
      <c r="BH21" s="363" t="n">
        <v>37288</v>
      </c>
      <c r="BI21" s="378" t="n">
        <v>0.75</v>
      </c>
      <c r="BJ21" s="270"/>
      <c r="BK21" s="270"/>
      <c r="BL21" s="270"/>
      <c r="BM21" s="270"/>
      <c r="BN21" s="270"/>
      <c r="BO21" s="0"/>
      <c r="BP21" s="0"/>
      <c r="BQ21" s="0"/>
      <c r="BR21" s="0"/>
      <c r="BS21" s="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</row>
    <row r="22" customFormat="false" ht="12.75" hidden="false" customHeight="false" outlineLevel="0" collapsed="false">
      <c r="A22" s="296" t="n">
        <v>37500</v>
      </c>
      <c r="B22" s="357" t="n">
        <v>0.05399607721361</v>
      </c>
      <c r="D22" s="374" t="n">
        <v>36985</v>
      </c>
      <c r="E22" s="375" t="n">
        <v>39.75</v>
      </c>
      <c r="F22" s="375" t="n">
        <v>40.25</v>
      </c>
      <c r="G22" s="375" t="n">
        <v>40.75</v>
      </c>
      <c r="H22" s="360"/>
      <c r="I22" s="375" t="n">
        <v>20.1100006103516</v>
      </c>
      <c r="J22" s="375" t="n">
        <v>20.3600006103516</v>
      </c>
      <c r="K22" s="375" t="n">
        <v>21.1100006103516</v>
      </c>
      <c r="L22" s="362"/>
      <c r="M22" s="363" t="n">
        <v>37316</v>
      </c>
      <c r="N22" s="376" t="n">
        <v>28</v>
      </c>
      <c r="O22" s="376" t="n">
        <v>28.5</v>
      </c>
      <c r="P22" s="376" t="n">
        <v>29</v>
      </c>
      <c r="Q22" s="270"/>
      <c r="R22" s="376" t="n">
        <v>22.5</v>
      </c>
      <c r="S22" s="376" t="n">
        <v>23</v>
      </c>
      <c r="T22" s="376" t="n">
        <v>23.5</v>
      </c>
      <c r="U22" s="270"/>
      <c r="V22" s="376" t="n">
        <v>0</v>
      </c>
      <c r="W22" s="376" t="n">
        <v>0</v>
      </c>
      <c r="X22" s="376" t="n">
        <v>0</v>
      </c>
      <c r="Y22" s="270"/>
      <c r="Z22" s="376" t="n">
        <v>0.2895</v>
      </c>
      <c r="AA22" s="376" t="n">
        <v>0.386</v>
      </c>
      <c r="AB22" s="376" t="n">
        <v>0.579</v>
      </c>
      <c r="AC22" s="270"/>
      <c r="AD22" s="376" t="n">
        <v>0.09</v>
      </c>
      <c r="AE22" s="376" t="n">
        <v>0.12</v>
      </c>
      <c r="AF22" s="376" t="n">
        <v>0.18</v>
      </c>
      <c r="AG22" s="270"/>
      <c r="AH22" s="376" t="n">
        <v>-0.5</v>
      </c>
      <c r="AI22" s="376" t="n">
        <v>1.5</v>
      </c>
      <c r="AJ22" s="376" t="n">
        <v>1</v>
      </c>
      <c r="AK22" s="270"/>
      <c r="AL22" s="376" t="n">
        <v>-0.1</v>
      </c>
      <c r="AM22" s="376" t="n">
        <v>1</v>
      </c>
      <c r="AN22" s="376" t="n">
        <v>0.1</v>
      </c>
      <c r="AO22" s="270"/>
      <c r="AP22" s="362" t="n">
        <v>5</v>
      </c>
      <c r="AQ22" s="375" t="n">
        <v>0.1</v>
      </c>
      <c r="AR22" s="270"/>
      <c r="AS22" s="362" t="n">
        <v>1200</v>
      </c>
      <c r="AT22" s="379" t="n">
        <v>0.72544080604534</v>
      </c>
      <c r="AU22" s="379" t="n">
        <v>0.72544080604534</v>
      </c>
      <c r="AV22" s="379" t="n">
        <v>0.832369942196532</v>
      </c>
      <c r="AW22" s="379" t="n">
        <v>0.85</v>
      </c>
      <c r="AX22" s="379" t="n">
        <v>0.98</v>
      </c>
      <c r="AY22" s="379" t="n">
        <v>0.47</v>
      </c>
      <c r="AZ22" s="379" t="n">
        <v>0.37</v>
      </c>
      <c r="BA22" s="379" t="n">
        <v>0.37</v>
      </c>
      <c r="BB22" s="379" t="n">
        <v>0.76</v>
      </c>
      <c r="BC22" s="379" t="n">
        <v>0.85</v>
      </c>
      <c r="BD22" s="379" t="n">
        <v>0.77</v>
      </c>
      <c r="BE22" s="379" t="n">
        <v>0.74</v>
      </c>
      <c r="BF22" s="362" t="s">
        <v>183</v>
      </c>
      <c r="BG22" s="270"/>
      <c r="BH22" s="363" t="n">
        <v>37316</v>
      </c>
      <c r="BI22" s="378" t="n">
        <v>0.75</v>
      </c>
      <c r="BJ22" s="270"/>
      <c r="BK22" s="270"/>
      <c r="BL22" s="270"/>
      <c r="BM22" s="270"/>
      <c r="BN22" s="270"/>
      <c r="BO22" s="0"/>
      <c r="BP22" s="0"/>
      <c r="BQ22" s="0"/>
      <c r="BR22" s="0"/>
      <c r="BS22" s="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</row>
    <row r="23" customFormat="false" ht="12.75" hidden="false" customHeight="false" outlineLevel="0" collapsed="false">
      <c r="A23" s="296" t="n">
        <v>37530</v>
      </c>
      <c r="B23" s="357" t="n">
        <v>0.054152282890443</v>
      </c>
      <c r="D23" s="374" t="n">
        <v>36986</v>
      </c>
      <c r="E23" s="375" t="n">
        <v>39.75</v>
      </c>
      <c r="F23" s="375" t="n">
        <v>40.25</v>
      </c>
      <c r="G23" s="375" t="n">
        <v>40.75</v>
      </c>
      <c r="H23" s="360"/>
      <c r="I23" s="375" t="n">
        <v>20.1100006103516</v>
      </c>
      <c r="J23" s="375" t="n">
        <v>20.3600006103516</v>
      </c>
      <c r="K23" s="375" t="n">
        <v>21.1100006103516</v>
      </c>
      <c r="L23" s="362"/>
      <c r="M23" s="363" t="n">
        <v>37347</v>
      </c>
      <c r="N23" s="376" t="n">
        <v>28</v>
      </c>
      <c r="O23" s="376" t="n">
        <v>28.5</v>
      </c>
      <c r="P23" s="376" t="n">
        <v>29</v>
      </c>
      <c r="Q23" s="270"/>
      <c r="R23" s="376" t="n">
        <v>22.4950008392334</v>
      </c>
      <c r="S23" s="376" t="n">
        <v>22.9950008392334</v>
      </c>
      <c r="T23" s="376" t="n">
        <v>23.4950008392334</v>
      </c>
      <c r="U23" s="270"/>
      <c r="V23" s="376" t="n">
        <v>0</v>
      </c>
      <c r="W23" s="376" t="n">
        <v>0</v>
      </c>
      <c r="X23" s="376" t="n">
        <v>0</v>
      </c>
      <c r="Y23" s="270"/>
      <c r="Z23" s="376" t="n">
        <v>0.2895</v>
      </c>
      <c r="AA23" s="376" t="n">
        <v>0.386</v>
      </c>
      <c r="AB23" s="376" t="n">
        <v>0.579</v>
      </c>
      <c r="AC23" s="270"/>
      <c r="AD23" s="376" t="n">
        <v>0.09</v>
      </c>
      <c r="AE23" s="376" t="n">
        <v>0.12</v>
      </c>
      <c r="AF23" s="376" t="n">
        <v>0.18</v>
      </c>
      <c r="AG23" s="270"/>
      <c r="AH23" s="376" t="n">
        <v>-0.5</v>
      </c>
      <c r="AI23" s="376" t="n">
        <v>1.75</v>
      </c>
      <c r="AJ23" s="376" t="n">
        <v>1</v>
      </c>
      <c r="AK23" s="270"/>
      <c r="AL23" s="376" t="n">
        <v>-0.1</v>
      </c>
      <c r="AM23" s="376" t="n">
        <v>1</v>
      </c>
      <c r="AN23" s="376" t="n">
        <v>0.1</v>
      </c>
      <c r="AO23" s="270"/>
      <c r="AP23" s="362" t="n">
        <v>5</v>
      </c>
      <c r="AQ23" s="375" t="n">
        <v>0.1</v>
      </c>
      <c r="AR23" s="270"/>
      <c r="AS23" s="362" t="n">
        <v>1300</v>
      </c>
      <c r="AT23" s="379" t="n">
        <v>0.7</v>
      </c>
      <c r="AU23" s="379" t="n">
        <v>0.7</v>
      </c>
      <c r="AV23" s="379" t="n">
        <v>0.832369942196532</v>
      </c>
      <c r="AW23" s="379" t="n">
        <v>0.85</v>
      </c>
      <c r="AX23" s="379" t="n">
        <v>0.975</v>
      </c>
      <c r="AY23" s="379" t="n">
        <v>1.53</v>
      </c>
      <c r="AZ23" s="379" t="n">
        <v>1.63</v>
      </c>
      <c r="BA23" s="379" t="n">
        <v>1.63</v>
      </c>
      <c r="BB23" s="379" t="n">
        <v>0.935</v>
      </c>
      <c r="BC23" s="379" t="n">
        <v>0.85</v>
      </c>
      <c r="BD23" s="379" t="n">
        <v>0.7</v>
      </c>
      <c r="BE23" s="379" t="n">
        <v>0.73</v>
      </c>
      <c r="BF23" s="362" t="s">
        <v>183</v>
      </c>
      <c r="BG23" s="270"/>
      <c r="BH23" s="363" t="n">
        <v>37347</v>
      </c>
      <c r="BI23" s="378" t="n">
        <v>0.75</v>
      </c>
      <c r="BJ23" s="270"/>
      <c r="BK23" s="270"/>
      <c r="BL23" s="270"/>
      <c r="BM23" s="270"/>
      <c r="BN23" s="270"/>
      <c r="BO23" s="0"/>
      <c r="BP23" s="0"/>
      <c r="BQ23" s="0"/>
      <c r="BR23" s="0"/>
      <c r="BS23" s="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</row>
    <row r="24" customFormat="false" ht="12.75" hidden="false" customHeight="false" outlineLevel="0" collapsed="false">
      <c r="A24" s="296" t="n">
        <v>37561</v>
      </c>
      <c r="B24" s="357" t="n">
        <v>0.054303449682216</v>
      </c>
      <c r="D24" s="374" t="n">
        <v>36987</v>
      </c>
      <c r="E24" s="375" t="n">
        <v>39.75</v>
      </c>
      <c r="F24" s="375" t="n">
        <v>40.25</v>
      </c>
      <c r="G24" s="375" t="n">
        <v>40.75</v>
      </c>
      <c r="H24" s="360"/>
      <c r="I24" s="375" t="n">
        <v>20.1100006103516</v>
      </c>
      <c r="J24" s="375" t="n">
        <v>20.3600006103516</v>
      </c>
      <c r="K24" s="375" t="n">
        <v>21.1100006103516</v>
      </c>
      <c r="L24" s="362"/>
      <c r="M24" s="363" t="n">
        <v>37377</v>
      </c>
      <c r="N24" s="376" t="n">
        <v>30</v>
      </c>
      <c r="O24" s="376" t="n">
        <v>30.5</v>
      </c>
      <c r="P24" s="376" t="n">
        <v>31</v>
      </c>
      <c r="Q24" s="270"/>
      <c r="R24" s="376" t="n">
        <v>23.5049991607666</v>
      </c>
      <c r="S24" s="376" t="n">
        <v>24.0049991607666</v>
      </c>
      <c r="T24" s="376" t="n">
        <v>24.5049991607666</v>
      </c>
      <c r="U24" s="270"/>
      <c r="V24" s="376" t="n">
        <v>0</v>
      </c>
      <c r="W24" s="376" t="n">
        <v>0</v>
      </c>
      <c r="X24" s="376" t="n">
        <v>0</v>
      </c>
      <c r="Y24" s="270"/>
      <c r="Z24" s="376" t="n">
        <v>0.312</v>
      </c>
      <c r="AA24" s="376" t="n">
        <v>0.416</v>
      </c>
      <c r="AB24" s="376" t="n">
        <v>0.624</v>
      </c>
      <c r="AC24" s="270"/>
      <c r="AD24" s="376" t="n">
        <v>0.11625</v>
      </c>
      <c r="AE24" s="376" t="n">
        <v>0.155</v>
      </c>
      <c r="AF24" s="376" t="n">
        <v>0.2325</v>
      </c>
      <c r="AG24" s="270"/>
      <c r="AH24" s="376" t="n">
        <v>-0.4</v>
      </c>
      <c r="AI24" s="376" t="n">
        <v>3</v>
      </c>
      <c r="AJ24" s="376" t="n">
        <v>0.5</v>
      </c>
      <c r="AK24" s="270"/>
      <c r="AL24" s="376" t="n">
        <v>-0.1</v>
      </c>
      <c r="AM24" s="376" t="n">
        <v>1.05</v>
      </c>
      <c r="AN24" s="376" t="n">
        <v>0.1</v>
      </c>
      <c r="AO24" s="270"/>
      <c r="AP24" s="362" t="n">
        <v>6</v>
      </c>
      <c r="AQ24" s="375" t="n">
        <v>0.1</v>
      </c>
      <c r="AR24" s="270"/>
      <c r="AS24" s="362" t="n">
        <v>1400</v>
      </c>
      <c r="AT24" s="379" t="n">
        <v>0.7</v>
      </c>
      <c r="AU24" s="379" t="n">
        <v>0.7</v>
      </c>
      <c r="AV24" s="379" t="n">
        <v>0.832369942196532</v>
      </c>
      <c r="AW24" s="379" t="n">
        <v>0.85</v>
      </c>
      <c r="AX24" s="379" t="n">
        <v>0.99</v>
      </c>
      <c r="AY24" s="379" t="n">
        <v>1.53</v>
      </c>
      <c r="AZ24" s="379" t="n">
        <v>1.63</v>
      </c>
      <c r="BA24" s="379" t="n">
        <v>1.63</v>
      </c>
      <c r="BB24" s="379" t="n">
        <v>1.15</v>
      </c>
      <c r="BC24" s="379" t="n">
        <v>0.85</v>
      </c>
      <c r="BD24" s="379" t="n">
        <v>0.7</v>
      </c>
      <c r="BE24" s="379" t="n">
        <v>0.72</v>
      </c>
      <c r="BF24" s="362" t="s">
        <v>183</v>
      </c>
      <c r="BG24" s="270"/>
      <c r="BH24" s="363" t="n">
        <v>37377</v>
      </c>
      <c r="BI24" s="378" t="n">
        <v>0.75</v>
      </c>
      <c r="BJ24" s="270"/>
      <c r="BK24" s="270"/>
      <c r="BL24" s="270"/>
      <c r="BM24" s="270"/>
      <c r="BN24" s="270"/>
      <c r="BO24" s="0"/>
      <c r="BP24" s="0"/>
      <c r="BQ24" s="0"/>
      <c r="BR24" s="0"/>
      <c r="BS24" s="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</row>
    <row r="25" customFormat="false" ht="12.75" hidden="false" customHeight="false" outlineLevel="0" collapsed="false">
      <c r="A25" s="296" t="n">
        <v>37591</v>
      </c>
      <c r="B25" s="357" t="n">
        <v>0.054474976899793</v>
      </c>
      <c r="D25" s="374" t="n">
        <v>36988</v>
      </c>
      <c r="E25" s="375" t="n">
        <v>24.5</v>
      </c>
      <c r="F25" s="375" t="n">
        <v>25</v>
      </c>
      <c r="G25" s="375" t="n">
        <v>25.5</v>
      </c>
      <c r="H25" s="360"/>
      <c r="I25" s="375" t="n">
        <v>20.1100006103516</v>
      </c>
      <c r="J25" s="375" t="n">
        <v>20.3600006103516</v>
      </c>
      <c r="K25" s="375" t="n">
        <v>21.1100006103516</v>
      </c>
      <c r="L25" s="362"/>
      <c r="M25" s="363" t="n">
        <v>37408</v>
      </c>
      <c r="N25" s="376" t="n">
        <v>37</v>
      </c>
      <c r="O25" s="376" t="n">
        <v>37.5</v>
      </c>
      <c r="P25" s="376" t="n">
        <v>38</v>
      </c>
      <c r="Q25" s="270"/>
      <c r="R25" s="376" t="n">
        <v>27.5</v>
      </c>
      <c r="S25" s="376" t="n">
        <v>28</v>
      </c>
      <c r="T25" s="376" t="n">
        <v>28.5</v>
      </c>
      <c r="U25" s="270"/>
      <c r="V25" s="376" t="n">
        <v>0</v>
      </c>
      <c r="W25" s="376" t="n">
        <v>0</v>
      </c>
      <c r="X25" s="376" t="n">
        <v>0</v>
      </c>
      <c r="Y25" s="270"/>
      <c r="Z25" s="376" t="n">
        <v>0.337875</v>
      </c>
      <c r="AA25" s="376" t="n">
        <v>0.4505</v>
      </c>
      <c r="AB25" s="376" t="n">
        <v>0.67575</v>
      </c>
      <c r="AC25" s="270"/>
      <c r="AD25" s="376" t="n">
        <v>0.13125</v>
      </c>
      <c r="AE25" s="376" t="n">
        <v>0.175</v>
      </c>
      <c r="AF25" s="376" t="n">
        <v>0.2625</v>
      </c>
      <c r="AG25" s="270"/>
      <c r="AH25" s="376" t="n">
        <v>-0.4</v>
      </c>
      <c r="AI25" s="376" t="n">
        <v>3.75</v>
      </c>
      <c r="AJ25" s="376" t="n">
        <v>0.5</v>
      </c>
      <c r="AK25" s="270"/>
      <c r="AL25" s="376" t="n">
        <v>-0.1</v>
      </c>
      <c r="AM25" s="376" t="n">
        <v>1.15</v>
      </c>
      <c r="AN25" s="376" t="n">
        <v>0.1</v>
      </c>
      <c r="AO25" s="270"/>
      <c r="AP25" s="362" t="n">
        <v>6</v>
      </c>
      <c r="AQ25" s="375" t="n">
        <v>0.1</v>
      </c>
      <c r="AR25" s="270"/>
      <c r="AS25" s="362" t="n">
        <v>1500</v>
      </c>
      <c r="AT25" s="379" t="n">
        <v>0.7</v>
      </c>
      <c r="AU25" s="379" t="n">
        <v>0.7</v>
      </c>
      <c r="AV25" s="379" t="n">
        <v>0.832369942196532</v>
      </c>
      <c r="AW25" s="379" t="n">
        <v>0.88</v>
      </c>
      <c r="AX25" s="379" t="n">
        <v>1.05</v>
      </c>
      <c r="AY25" s="379" t="n">
        <v>1.53</v>
      </c>
      <c r="AZ25" s="379" t="n">
        <v>1.63</v>
      </c>
      <c r="BA25" s="379" t="n">
        <v>1.63</v>
      </c>
      <c r="BB25" s="379" t="n">
        <v>1.38</v>
      </c>
      <c r="BC25" s="379" t="n">
        <v>0.88</v>
      </c>
      <c r="BD25" s="379" t="n">
        <v>0.7</v>
      </c>
      <c r="BE25" s="379" t="n">
        <v>0.73</v>
      </c>
      <c r="BF25" s="362" t="s">
        <v>183</v>
      </c>
      <c r="BG25" s="270"/>
      <c r="BH25" s="363" t="n">
        <v>37408</v>
      </c>
      <c r="BI25" s="378" t="n">
        <v>0.75</v>
      </c>
      <c r="BJ25" s="270"/>
      <c r="BK25" s="270"/>
      <c r="BL25" s="270"/>
      <c r="BM25" s="270"/>
      <c r="BN25" s="270"/>
      <c r="BO25" s="0"/>
      <c r="BP25" s="0"/>
      <c r="BQ25" s="0"/>
      <c r="BR25" s="0"/>
      <c r="BS25" s="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</row>
    <row r="26" customFormat="false" ht="12.75" hidden="false" customHeight="false" outlineLevel="0" collapsed="false">
      <c r="A26" s="296" t="n">
        <v>37622</v>
      </c>
      <c r="B26" s="357" t="n">
        <v>0.05466510883696</v>
      </c>
      <c r="D26" s="374" t="n">
        <v>36989</v>
      </c>
      <c r="E26" s="375" t="n">
        <v>24.5</v>
      </c>
      <c r="F26" s="375" t="n">
        <v>25</v>
      </c>
      <c r="G26" s="375" t="n">
        <v>25.5</v>
      </c>
      <c r="H26" s="360"/>
      <c r="I26" s="375" t="n">
        <v>20.1100006103516</v>
      </c>
      <c r="J26" s="375" t="n">
        <v>20.3600006103516</v>
      </c>
      <c r="K26" s="375" t="n">
        <v>21.1100006103516</v>
      </c>
      <c r="L26" s="362"/>
      <c r="M26" s="363" t="n">
        <v>37438</v>
      </c>
      <c r="N26" s="376" t="n">
        <v>43</v>
      </c>
      <c r="O26" s="376" t="n">
        <v>43.5</v>
      </c>
      <c r="P26" s="376" t="n">
        <v>44</v>
      </c>
      <c r="Q26" s="270"/>
      <c r="R26" s="376" t="n">
        <v>33.5</v>
      </c>
      <c r="S26" s="376" t="n">
        <v>34</v>
      </c>
      <c r="T26" s="376" t="n">
        <v>34.5</v>
      </c>
      <c r="U26" s="270"/>
      <c r="V26" s="376" t="n">
        <v>0</v>
      </c>
      <c r="W26" s="376" t="n">
        <v>0</v>
      </c>
      <c r="X26" s="376" t="n">
        <v>0</v>
      </c>
      <c r="Y26" s="270"/>
      <c r="Z26" s="376" t="n">
        <v>0.386625</v>
      </c>
      <c r="AA26" s="376" t="n">
        <v>0.5155</v>
      </c>
      <c r="AB26" s="376" t="n">
        <v>0.77325</v>
      </c>
      <c r="AC26" s="270"/>
      <c r="AD26" s="376" t="n">
        <v>0.16125</v>
      </c>
      <c r="AE26" s="376" t="n">
        <v>0.215</v>
      </c>
      <c r="AF26" s="376" t="n">
        <v>0.3225</v>
      </c>
      <c r="AG26" s="270"/>
      <c r="AH26" s="376" t="n">
        <v>-0.4</v>
      </c>
      <c r="AI26" s="376" t="n">
        <v>6</v>
      </c>
      <c r="AJ26" s="376" t="n">
        <v>0.5</v>
      </c>
      <c r="AK26" s="270"/>
      <c r="AL26" s="376" t="n">
        <v>-0.1</v>
      </c>
      <c r="AM26" s="376" t="n">
        <v>1.15</v>
      </c>
      <c r="AN26" s="376" t="n">
        <v>0.1</v>
      </c>
      <c r="AO26" s="270"/>
      <c r="AP26" s="362" t="n">
        <v>6</v>
      </c>
      <c r="AQ26" s="375" t="n">
        <v>0.15</v>
      </c>
      <c r="AR26" s="270"/>
      <c r="AS26" s="362" t="n">
        <v>1600</v>
      </c>
      <c r="AT26" s="379" t="n">
        <v>0.8</v>
      </c>
      <c r="AU26" s="379" t="n">
        <v>0.8</v>
      </c>
      <c r="AV26" s="379" t="n">
        <v>0.832369942196532</v>
      </c>
      <c r="AW26" s="379" t="n">
        <v>0.88</v>
      </c>
      <c r="AX26" s="379" t="n">
        <v>1.1</v>
      </c>
      <c r="AY26" s="379" t="n">
        <v>1.53</v>
      </c>
      <c r="AZ26" s="379" t="n">
        <v>1.63</v>
      </c>
      <c r="BA26" s="379" t="n">
        <v>1.63</v>
      </c>
      <c r="BB26" s="379" t="n">
        <v>1.43</v>
      </c>
      <c r="BC26" s="379" t="n">
        <v>0.88</v>
      </c>
      <c r="BD26" s="379" t="n">
        <v>0.7</v>
      </c>
      <c r="BE26" s="379" t="n">
        <v>0.74</v>
      </c>
      <c r="BF26" s="362" t="s">
        <v>183</v>
      </c>
      <c r="BG26" s="270"/>
      <c r="BH26" s="363" t="n">
        <v>37438</v>
      </c>
      <c r="BI26" s="378" t="n">
        <v>0.75</v>
      </c>
      <c r="BJ26" s="270"/>
      <c r="BK26" s="270"/>
      <c r="BL26" s="270"/>
      <c r="BM26" s="270"/>
      <c r="BN26" s="270"/>
      <c r="BO26" s="0"/>
      <c r="BP26" s="0"/>
      <c r="BQ26" s="0"/>
      <c r="BR26" s="0"/>
      <c r="BS26" s="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</row>
    <row r="27" customFormat="false" ht="12.75" hidden="false" customHeight="false" outlineLevel="0" collapsed="false">
      <c r="A27" s="296" t="n">
        <v>37653</v>
      </c>
      <c r="B27" s="357" t="n">
        <v>0.054836840919591</v>
      </c>
      <c r="D27" s="374" t="n">
        <v>36990</v>
      </c>
      <c r="E27" s="375" t="n">
        <v>39.75</v>
      </c>
      <c r="F27" s="375" t="n">
        <v>40.25</v>
      </c>
      <c r="G27" s="375" t="n">
        <v>40.75</v>
      </c>
      <c r="H27" s="360"/>
      <c r="I27" s="375" t="n">
        <v>20.1100006103516</v>
      </c>
      <c r="J27" s="375" t="n">
        <v>20.3600006103516</v>
      </c>
      <c r="K27" s="375" t="n">
        <v>21.1100006103516</v>
      </c>
      <c r="L27" s="362"/>
      <c r="M27" s="363" t="n">
        <v>37469</v>
      </c>
      <c r="N27" s="376" t="n">
        <v>41.0000038146973</v>
      </c>
      <c r="O27" s="376" t="n">
        <v>41.5000038146973</v>
      </c>
      <c r="P27" s="376" t="n">
        <v>42.0000038146973</v>
      </c>
      <c r="Q27" s="270"/>
      <c r="R27" s="376" t="n">
        <v>33.5</v>
      </c>
      <c r="S27" s="376" t="n">
        <v>34</v>
      </c>
      <c r="T27" s="376" t="n">
        <v>34.5</v>
      </c>
      <c r="U27" s="270"/>
      <c r="V27" s="376" t="n">
        <v>0</v>
      </c>
      <c r="W27" s="376" t="n">
        <v>0</v>
      </c>
      <c r="X27" s="376" t="n">
        <v>0</v>
      </c>
      <c r="Y27" s="270"/>
      <c r="Z27" s="376" t="n">
        <v>0.386625</v>
      </c>
      <c r="AA27" s="376" t="n">
        <v>0.5155</v>
      </c>
      <c r="AB27" s="376" t="n">
        <v>0.77325</v>
      </c>
      <c r="AC27" s="270"/>
      <c r="AD27" s="376" t="n">
        <v>0.16125</v>
      </c>
      <c r="AE27" s="376" t="n">
        <v>0.215</v>
      </c>
      <c r="AF27" s="376" t="n">
        <v>0.3225</v>
      </c>
      <c r="AG27" s="270"/>
      <c r="AH27" s="376" t="n">
        <v>-0.5</v>
      </c>
      <c r="AI27" s="376" t="n">
        <v>5</v>
      </c>
      <c r="AJ27" s="376" t="n">
        <v>1.75</v>
      </c>
      <c r="AK27" s="270"/>
      <c r="AL27" s="376" t="n">
        <v>-0.1</v>
      </c>
      <c r="AM27" s="376" t="n">
        <v>1.15</v>
      </c>
      <c r="AN27" s="376" t="n">
        <v>0.1</v>
      </c>
      <c r="AO27" s="270"/>
      <c r="AP27" s="362" t="n">
        <v>7</v>
      </c>
      <c r="AQ27" s="375" t="n">
        <v>0.15</v>
      </c>
      <c r="AR27" s="270"/>
      <c r="AS27" s="362" t="n">
        <v>1700</v>
      </c>
      <c r="AT27" s="379" t="n">
        <v>1</v>
      </c>
      <c r="AU27" s="379" t="n">
        <v>1</v>
      </c>
      <c r="AV27" s="379" t="n">
        <v>1.01734104046243</v>
      </c>
      <c r="AW27" s="379" t="n">
        <v>1.05</v>
      </c>
      <c r="AX27" s="379" t="n">
        <v>1.1</v>
      </c>
      <c r="AY27" s="379" t="n">
        <v>1.53</v>
      </c>
      <c r="AZ27" s="379" t="n">
        <v>1.63</v>
      </c>
      <c r="BA27" s="379" t="n">
        <v>1.63</v>
      </c>
      <c r="BB27" s="379" t="n">
        <v>1.55</v>
      </c>
      <c r="BC27" s="379" t="n">
        <v>1.05</v>
      </c>
      <c r="BD27" s="379" t="n">
        <v>1</v>
      </c>
      <c r="BE27" s="379" t="n">
        <v>1.12</v>
      </c>
      <c r="BF27" s="362" t="s">
        <v>183</v>
      </c>
      <c r="BG27" s="270"/>
      <c r="BH27" s="363" t="n">
        <v>37469</v>
      </c>
      <c r="BI27" s="378" t="n">
        <v>0.75</v>
      </c>
      <c r="BJ27" s="270"/>
      <c r="BK27" s="270"/>
      <c r="BL27" s="270"/>
      <c r="BM27" s="270"/>
      <c r="BN27" s="270"/>
      <c r="BO27" s="0"/>
      <c r="BP27" s="0"/>
      <c r="BQ27" s="0"/>
      <c r="BR27" s="0"/>
      <c r="BS27" s="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</row>
    <row r="28" customFormat="false" ht="12.75" hidden="false" customHeight="false" outlineLevel="0" collapsed="false">
      <c r="A28" s="296" t="n">
        <v>37681</v>
      </c>
      <c r="B28" s="357" t="n">
        <v>0.055013777784327</v>
      </c>
      <c r="D28" s="374" t="n">
        <v>36991</v>
      </c>
      <c r="E28" s="375" t="n">
        <v>39.75</v>
      </c>
      <c r="F28" s="375" t="n">
        <v>40.25</v>
      </c>
      <c r="G28" s="375" t="n">
        <v>40.75</v>
      </c>
      <c r="H28" s="360"/>
      <c r="I28" s="375" t="n">
        <v>20.1100006103516</v>
      </c>
      <c r="J28" s="375" t="n">
        <v>20.3600006103516</v>
      </c>
      <c r="K28" s="375" t="n">
        <v>21.1100006103516</v>
      </c>
      <c r="L28" s="362"/>
      <c r="M28" s="363" t="n">
        <v>37500</v>
      </c>
      <c r="N28" s="376" t="n">
        <v>33</v>
      </c>
      <c r="O28" s="376" t="n">
        <v>33.5</v>
      </c>
      <c r="P28" s="376" t="n">
        <v>34</v>
      </c>
      <c r="Q28" s="270"/>
      <c r="R28" s="376" t="n">
        <v>27.5</v>
      </c>
      <c r="S28" s="376" t="n">
        <v>28</v>
      </c>
      <c r="T28" s="376" t="n">
        <v>28.5</v>
      </c>
      <c r="U28" s="270"/>
      <c r="V28" s="376" t="n">
        <v>0</v>
      </c>
      <c r="W28" s="376" t="n">
        <v>0</v>
      </c>
      <c r="X28" s="376" t="n">
        <v>0</v>
      </c>
      <c r="Y28" s="270"/>
      <c r="Z28" s="376" t="n">
        <v>0.277875</v>
      </c>
      <c r="AA28" s="376" t="n">
        <v>0.3705</v>
      </c>
      <c r="AB28" s="376" t="n">
        <v>0.55575</v>
      </c>
      <c r="AC28" s="270"/>
      <c r="AD28" s="376" t="n">
        <v>0.10125</v>
      </c>
      <c r="AE28" s="376" t="n">
        <v>0.135</v>
      </c>
      <c r="AF28" s="376" t="n">
        <v>0.2025</v>
      </c>
      <c r="AG28" s="270"/>
      <c r="AH28" s="376" t="n">
        <v>-1</v>
      </c>
      <c r="AI28" s="376" t="n">
        <v>2.5</v>
      </c>
      <c r="AJ28" s="376" t="n">
        <v>2.5</v>
      </c>
      <c r="AK28" s="270"/>
      <c r="AL28" s="376" t="n">
        <v>-0.1</v>
      </c>
      <c r="AM28" s="376" t="n">
        <v>1.05</v>
      </c>
      <c r="AN28" s="376" t="n">
        <v>0.1</v>
      </c>
      <c r="AO28" s="270"/>
      <c r="AP28" s="362" t="n">
        <v>7</v>
      </c>
      <c r="AQ28" s="375" t="n">
        <v>0.15</v>
      </c>
      <c r="AR28" s="270"/>
      <c r="AS28" s="362" t="n">
        <v>1800</v>
      </c>
      <c r="AT28" s="379" t="n">
        <v>1.3</v>
      </c>
      <c r="AU28" s="379" t="n">
        <v>1.3</v>
      </c>
      <c r="AV28" s="379" t="n">
        <v>1.20231213872832</v>
      </c>
      <c r="AW28" s="379" t="n">
        <v>1.2</v>
      </c>
      <c r="AX28" s="379" t="n">
        <v>1.12</v>
      </c>
      <c r="AY28" s="379" t="n">
        <v>1.53</v>
      </c>
      <c r="AZ28" s="379" t="n">
        <v>1.63</v>
      </c>
      <c r="BA28" s="379" t="n">
        <v>1.63</v>
      </c>
      <c r="BB28" s="379" t="n">
        <v>1.5</v>
      </c>
      <c r="BC28" s="379" t="n">
        <v>1.2</v>
      </c>
      <c r="BD28" s="379" t="n">
        <v>1.255</v>
      </c>
      <c r="BE28" s="379" t="n">
        <v>1.35</v>
      </c>
      <c r="BF28" s="362" t="s">
        <v>183</v>
      </c>
      <c r="BG28" s="270"/>
      <c r="BH28" s="363" t="n">
        <v>37500</v>
      </c>
      <c r="BI28" s="378" t="n">
        <v>0.75</v>
      </c>
      <c r="BJ28" s="270"/>
      <c r="BK28" s="270"/>
      <c r="BL28" s="270"/>
      <c r="BM28" s="270"/>
      <c r="BN28" s="270"/>
      <c r="BO28" s="0"/>
      <c r="BP28" s="0"/>
      <c r="BQ28" s="0"/>
      <c r="BR28" s="0"/>
      <c r="BS28" s="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</row>
    <row r="29" customFormat="false" ht="12.75" hidden="false" customHeight="false" outlineLevel="0" collapsed="false">
      <c r="A29" s="296" t="n">
        <v>37712</v>
      </c>
      <c r="B29" s="357" t="n">
        <v>0.055167025939402</v>
      </c>
      <c r="D29" s="374" t="n">
        <v>36992</v>
      </c>
      <c r="E29" s="375" t="n">
        <v>39.75</v>
      </c>
      <c r="F29" s="375" t="n">
        <v>40.25</v>
      </c>
      <c r="G29" s="375" t="n">
        <v>40.75</v>
      </c>
      <c r="H29" s="360"/>
      <c r="I29" s="375" t="n">
        <v>20.1100006103516</v>
      </c>
      <c r="J29" s="375" t="n">
        <v>20.3600006103516</v>
      </c>
      <c r="K29" s="375" t="n">
        <v>21.1100006103516</v>
      </c>
      <c r="L29" s="362"/>
      <c r="M29" s="363" t="n">
        <v>37530</v>
      </c>
      <c r="N29" s="376" t="n">
        <v>27.996000289917</v>
      </c>
      <c r="O29" s="376" t="n">
        <v>28.496000289917</v>
      </c>
      <c r="P29" s="376" t="n">
        <v>28.996000289917</v>
      </c>
      <c r="Q29" s="270"/>
      <c r="R29" s="376" t="n">
        <v>22.4965000152588</v>
      </c>
      <c r="S29" s="376" t="n">
        <v>22.9965000152588</v>
      </c>
      <c r="T29" s="376" t="n">
        <v>23.4965000152588</v>
      </c>
      <c r="U29" s="270"/>
      <c r="V29" s="376" t="n">
        <v>0</v>
      </c>
      <c r="W29" s="376" t="n">
        <v>0</v>
      </c>
      <c r="X29" s="376" t="n">
        <v>0</v>
      </c>
      <c r="Y29" s="270"/>
      <c r="Z29" s="376" t="n">
        <v>0.247875</v>
      </c>
      <c r="AA29" s="376" t="n">
        <v>0.3305</v>
      </c>
      <c r="AB29" s="376" t="n">
        <v>0.49575</v>
      </c>
      <c r="AC29" s="270"/>
      <c r="AD29" s="376" t="n">
        <v>0.07875</v>
      </c>
      <c r="AE29" s="376" t="n">
        <v>0.105</v>
      </c>
      <c r="AF29" s="376" t="n">
        <v>0.1575</v>
      </c>
      <c r="AG29" s="270"/>
      <c r="AH29" s="376" t="n">
        <v>-1</v>
      </c>
      <c r="AI29" s="376" t="n">
        <v>2</v>
      </c>
      <c r="AJ29" s="376" t="n">
        <v>2.5</v>
      </c>
      <c r="AK29" s="270"/>
      <c r="AL29" s="376" t="n">
        <v>-0.1</v>
      </c>
      <c r="AM29" s="376" t="n">
        <v>1</v>
      </c>
      <c r="AN29" s="376" t="n">
        <v>0.1</v>
      </c>
      <c r="AO29" s="270"/>
      <c r="AP29" s="362" t="n">
        <v>7</v>
      </c>
      <c r="AQ29" s="375" t="n">
        <v>0.15</v>
      </c>
      <c r="AR29" s="270"/>
      <c r="AS29" s="362" t="n">
        <v>1900</v>
      </c>
      <c r="AT29" s="379" t="n">
        <v>1.3</v>
      </c>
      <c r="AU29" s="379" t="n">
        <v>1.3</v>
      </c>
      <c r="AV29" s="379" t="n">
        <v>1.20231213872832</v>
      </c>
      <c r="AW29" s="379" t="n">
        <v>1.15</v>
      </c>
      <c r="AX29" s="379" t="n">
        <v>1.15</v>
      </c>
      <c r="AY29" s="379" t="n">
        <v>1.53</v>
      </c>
      <c r="AZ29" s="379" t="n">
        <v>1.63</v>
      </c>
      <c r="BA29" s="379" t="n">
        <v>1.63</v>
      </c>
      <c r="BB29" s="379" t="n">
        <v>1.45</v>
      </c>
      <c r="BC29" s="379" t="n">
        <v>1.15</v>
      </c>
      <c r="BD29" s="379" t="n">
        <v>1.54</v>
      </c>
      <c r="BE29" s="379" t="n">
        <v>1.35</v>
      </c>
      <c r="BF29" s="362" t="s">
        <v>183</v>
      </c>
      <c r="BG29" s="270"/>
      <c r="BH29" s="363" t="n">
        <v>37530</v>
      </c>
      <c r="BI29" s="378" t="n">
        <v>0.75</v>
      </c>
      <c r="BJ29" s="270"/>
      <c r="BK29" s="270"/>
      <c r="BL29" s="270"/>
      <c r="BM29" s="270"/>
      <c r="BN29" s="270"/>
      <c r="BO29" s="0"/>
      <c r="BP29" s="0"/>
      <c r="BQ29" s="0"/>
      <c r="BR29" s="0"/>
      <c r="BS29" s="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</row>
    <row r="30" customFormat="false" ht="12.75" hidden="false" customHeight="false" outlineLevel="0" collapsed="false">
      <c r="A30" s="296" t="n">
        <v>37742</v>
      </c>
      <c r="B30" s="357" t="n">
        <v>0.055325382374528</v>
      </c>
      <c r="D30" s="374" t="n">
        <v>36993</v>
      </c>
      <c r="E30" s="375" t="n">
        <v>39.75</v>
      </c>
      <c r="F30" s="375" t="n">
        <v>40.25</v>
      </c>
      <c r="G30" s="375" t="n">
        <v>40.75</v>
      </c>
      <c r="H30" s="360"/>
      <c r="I30" s="375" t="n">
        <v>20.1100006103516</v>
      </c>
      <c r="J30" s="375" t="n">
        <v>20.3600006103516</v>
      </c>
      <c r="K30" s="375" t="n">
        <v>21.1100006103516</v>
      </c>
      <c r="L30" s="362"/>
      <c r="M30" s="363" t="n">
        <v>37561</v>
      </c>
      <c r="N30" s="376" t="n">
        <v>30</v>
      </c>
      <c r="O30" s="376" t="n">
        <v>30.5</v>
      </c>
      <c r="P30" s="376" t="n">
        <v>31</v>
      </c>
      <c r="Q30" s="270"/>
      <c r="R30" s="376" t="n">
        <v>22.5</v>
      </c>
      <c r="S30" s="376" t="n">
        <v>23</v>
      </c>
      <c r="T30" s="376" t="n">
        <v>23.5</v>
      </c>
      <c r="U30" s="270"/>
      <c r="V30" s="376" t="n">
        <v>0</v>
      </c>
      <c r="W30" s="376" t="n">
        <v>0</v>
      </c>
      <c r="X30" s="376" t="n">
        <v>0</v>
      </c>
      <c r="Y30" s="270"/>
      <c r="Z30" s="376" t="n">
        <v>0.247875</v>
      </c>
      <c r="AA30" s="376" t="n">
        <v>0.3305</v>
      </c>
      <c r="AB30" s="376" t="n">
        <v>0.49575</v>
      </c>
      <c r="AC30" s="270"/>
      <c r="AD30" s="376" t="n">
        <v>0.07875</v>
      </c>
      <c r="AE30" s="376" t="n">
        <v>0.105</v>
      </c>
      <c r="AF30" s="376" t="n">
        <v>0.1575</v>
      </c>
      <c r="AG30" s="270"/>
      <c r="AH30" s="376" t="n">
        <v>-0.5</v>
      </c>
      <c r="AI30" s="376" t="n">
        <v>1.95</v>
      </c>
      <c r="AJ30" s="376" t="n">
        <v>1</v>
      </c>
      <c r="AK30" s="270"/>
      <c r="AL30" s="376" t="n">
        <v>-0.1</v>
      </c>
      <c r="AM30" s="376" t="n">
        <v>1</v>
      </c>
      <c r="AN30" s="376" t="n">
        <v>0.1</v>
      </c>
      <c r="AO30" s="270"/>
      <c r="AP30" s="362" t="n">
        <v>8</v>
      </c>
      <c r="AQ30" s="375" t="n">
        <v>0.15</v>
      </c>
      <c r="AR30" s="270"/>
      <c r="AS30" s="362" t="n">
        <v>2000</v>
      </c>
      <c r="AT30" s="379" t="n">
        <v>1.15</v>
      </c>
      <c r="AU30" s="379" t="n">
        <v>1.15</v>
      </c>
      <c r="AV30" s="379" t="n">
        <v>1.01734104046243</v>
      </c>
      <c r="AW30" s="379" t="n">
        <v>1.05</v>
      </c>
      <c r="AX30" s="379" t="n">
        <v>1.12</v>
      </c>
      <c r="AY30" s="379" t="n">
        <v>1.53</v>
      </c>
      <c r="AZ30" s="379" t="n">
        <v>1.63</v>
      </c>
      <c r="BA30" s="379" t="n">
        <v>1.63</v>
      </c>
      <c r="BB30" s="379" t="n">
        <v>1.35</v>
      </c>
      <c r="BC30" s="379" t="n">
        <v>1.05</v>
      </c>
      <c r="BD30" s="379" t="n">
        <v>1.54</v>
      </c>
      <c r="BE30" s="379" t="n">
        <v>1.21</v>
      </c>
      <c r="BF30" s="362" t="s">
        <v>183</v>
      </c>
      <c r="BG30" s="270"/>
      <c r="BH30" s="363" t="n">
        <v>37561</v>
      </c>
      <c r="BI30" s="378" t="n">
        <v>0.75</v>
      </c>
      <c r="BJ30" s="270"/>
      <c r="BK30" s="270"/>
      <c r="BL30" s="270"/>
      <c r="BM30" s="270"/>
      <c r="BN30" s="270"/>
      <c r="BO30" s="0"/>
      <c r="BP30" s="0"/>
      <c r="BQ30" s="0"/>
      <c r="BR30" s="0"/>
      <c r="BS30" s="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</row>
    <row r="31" customFormat="false" ht="12.75" hidden="false" customHeight="false" outlineLevel="0" collapsed="false">
      <c r="A31" s="296" t="n">
        <v>37773</v>
      </c>
      <c r="B31" s="357" t="n">
        <v>0.055474153248809</v>
      </c>
      <c r="D31" s="374" t="n">
        <v>36994</v>
      </c>
      <c r="E31" s="375" t="n">
        <v>39.75</v>
      </c>
      <c r="F31" s="375" t="n">
        <v>40.25</v>
      </c>
      <c r="G31" s="375" t="n">
        <v>40.75</v>
      </c>
      <c r="H31" s="360"/>
      <c r="I31" s="375" t="n">
        <v>20.1100006103516</v>
      </c>
      <c r="J31" s="375" t="n">
        <v>20.3600006103516</v>
      </c>
      <c r="K31" s="375" t="n">
        <v>21.1100006103516</v>
      </c>
      <c r="L31" s="362"/>
      <c r="M31" s="363" t="n">
        <v>37591</v>
      </c>
      <c r="N31" s="376" t="n">
        <v>35</v>
      </c>
      <c r="O31" s="376" t="n">
        <v>35.5</v>
      </c>
      <c r="P31" s="376" t="n">
        <v>36</v>
      </c>
      <c r="Q31" s="270"/>
      <c r="R31" s="376" t="n">
        <v>29.5</v>
      </c>
      <c r="S31" s="376" t="n">
        <v>30</v>
      </c>
      <c r="T31" s="376" t="n">
        <v>30.5</v>
      </c>
      <c r="U31" s="270"/>
      <c r="V31" s="376" t="n">
        <v>0</v>
      </c>
      <c r="W31" s="376" t="n">
        <v>0</v>
      </c>
      <c r="X31" s="376" t="n">
        <v>0</v>
      </c>
      <c r="Y31" s="270"/>
      <c r="Z31" s="376" t="n">
        <v>0.247875</v>
      </c>
      <c r="AA31" s="376" t="n">
        <v>0.3305</v>
      </c>
      <c r="AB31" s="376" t="n">
        <v>0.49575</v>
      </c>
      <c r="AC31" s="270"/>
      <c r="AD31" s="376" t="n">
        <v>0.10875</v>
      </c>
      <c r="AE31" s="376" t="n">
        <v>0.145</v>
      </c>
      <c r="AF31" s="376" t="n">
        <v>0.2175</v>
      </c>
      <c r="AG31" s="270"/>
      <c r="AH31" s="376" t="n">
        <v>-0.4</v>
      </c>
      <c r="AI31" s="376" t="n">
        <v>1.9</v>
      </c>
      <c r="AJ31" s="376" t="n">
        <v>0.5</v>
      </c>
      <c r="AK31" s="270"/>
      <c r="AL31" s="376" t="n">
        <v>-0.1</v>
      </c>
      <c r="AM31" s="376" t="n">
        <v>1</v>
      </c>
      <c r="AN31" s="376" t="n">
        <v>0.1</v>
      </c>
      <c r="AO31" s="270"/>
      <c r="AP31" s="362" t="n">
        <v>8</v>
      </c>
      <c r="AQ31" s="375" t="n">
        <v>0.15</v>
      </c>
      <c r="AR31" s="270"/>
      <c r="AS31" s="362" t="n">
        <v>2100</v>
      </c>
      <c r="AT31" s="379" t="n">
        <v>0.8</v>
      </c>
      <c r="AU31" s="379" t="n">
        <v>0.8</v>
      </c>
      <c r="AV31" s="379" t="n">
        <v>0.92485549132948</v>
      </c>
      <c r="AW31" s="379" t="n">
        <v>0.9</v>
      </c>
      <c r="AX31" s="379" t="n">
        <v>0.90282131661442</v>
      </c>
      <c r="AY31" s="379" t="n">
        <v>0.47</v>
      </c>
      <c r="AZ31" s="379" t="n">
        <v>0.37</v>
      </c>
      <c r="BA31" s="379" t="n">
        <v>0.37</v>
      </c>
      <c r="BB31" s="379" t="n">
        <v>1</v>
      </c>
      <c r="BC31" s="379" t="n">
        <v>0.9</v>
      </c>
      <c r="BD31" s="379" t="n">
        <v>1.205</v>
      </c>
      <c r="BE31" s="379" t="n">
        <v>0.95</v>
      </c>
      <c r="BF31" s="362" t="s">
        <v>183</v>
      </c>
      <c r="BG31" s="270"/>
      <c r="BH31" s="363" t="n">
        <v>37591</v>
      </c>
      <c r="BI31" s="378" t="n">
        <v>0.75</v>
      </c>
      <c r="BJ31" s="270"/>
      <c r="BK31" s="270"/>
      <c r="BL31" s="270"/>
      <c r="BM31" s="270"/>
      <c r="BN31" s="270"/>
      <c r="BO31" s="0"/>
      <c r="BP31" s="0"/>
      <c r="BQ31" s="0"/>
      <c r="BR31" s="0"/>
      <c r="BS31" s="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</row>
    <row r="32" customFormat="false" ht="12.75" hidden="false" customHeight="false" outlineLevel="0" collapsed="false">
      <c r="A32" s="296" t="n">
        <v>37803</v>
      </c>
      <c r="B32" s="357" t="n">
        <v>0.055621454390147</v>
      </c>
      <c r="D32" s="374" t="n">
        <v>36995</v>
      </c>
      <c r="E32" s="375" t="n">
        <v>24.5</v>
      </c>
      <c r="F32" s="375" t="n">
        <v>25</v>
      </c>
      <c r="G32" s="375" t="n">
        <v>25.5</v>
      </c>
      <c r="H32" s="360"/>
      <c r="I32" s="375" t="n">
        <v>20.1100006103516</v>
      </c>
      <c r="J32" s="375" t="n">
        <v>20.3600006103516</v>
      </c>
      <c r="K32" s="375" t="n">
        <v>21.1100006103516</v>
      </c>
      <c r="L32" s="362"/>
      <c r="M32" s="363" t="n">
        <v>37622</v>
      </c>
      <c r="N32" s="376" t="n">
        <v>36.5</v>
      </c>
      <c r="O32" s="376" t="n">
        <v>37</v>
      </c>
      <c r="P32" s="376" t="n">
        <v>37.5</v>
      </c>
      <c r="Q32" s="270"/>
      <c r="R32" s="376" t="n">
        <v>26</v>
      </c>
      <c r="S32" s="376" t="n">
        <v>26.5</v>
      </c>
      <c r="T32" s="376" t="n">
        <v>27</v>
      </c>
      <c r="U32" s="270"/>
      <c r="V32" s="376" t="n">
        <v>0</v>
      </c>
      <c r="W32" s="376" t="n">
        <v>0</v>
      </c>
      <c r="X32" s="376" t="n">
        <v>0</v>
      </c>
      <c r="Y32" s="270"/>
      <c r="Z32" s="376" t="n">
        <v>0.3195</v>
      </c>
      <c r="AA32" s="376" t="n">
        <v>0.426</v>
      </c>
      <c r="AB32" s="376" t="n">
        <v>0.639</v>
      </c>
      <c r="AC32" s="270"/>
      <c r="AD32" s="376" t="n">
        <v>0.10125</v>
      </c>
      <c r="AE32" s="376" t="n">
        <v>0.135</v>
      </c>
      <c r="AF32" s="376" t="n">
        <v>0.2025</v>
      </c>
      <c r="AG32" s="270"/>
      <c r="AH32" s="376" t="n">
        <v>-0.4</v>
      </c>
      <c r="AI32" s="376" t="n">
        <v>2.43</v>
      </c>
      <c r="AJ32" s="376" t="n">
        <v>0.5</v>
      </c>
      <c r="AK32" s="270"/>
      <c r="AL32" s="376" t="n">
        <v>-0.1</v>
      </c>
      <c r="AM32" s="376" t="n">
        <v>1</v>
      </c>
      <c r="AN32" s="376" t="n">
        <v>0.1</v>
      </c>
      <c r="AO32" s="270"/>
      <c r="AP32" s="362" t="n">
        <v>8</v>
      </c>
      <c r="AQ32" s="375" t="n">
        <v>0.15</v>
      </c>
      <c r="AR32" s="270"/>
      <c r="AS32" s="362" t="n">
        <v>2200</v>
      </c>
      <c r="AT32" s="379" t="n">
        <v>0.79</v>
      </c>
      <c r="AU32" s="379" t="n">
        <v>0.79</v>
      </c>
      <c r="AV32" s="379" t="n">
        <v>0.832369942196532</v>
      </c>
      <c r="AW32" s="379" t="n">
        <v>0.85</v>
      </c>
      <c r="AX32" s="379" t="n">
        <v>0.85</v>
      </c>
      <c r="AY32" s="379" t="n">
        <v>0.47</v>
      </c>
      <c r="AZ32" s="379" t="n">
        <v>0.37</v>
      </c>
      <c r="BA32" s="379" t="n">
        <v>0.37</v>
      </c>
      <c r="BB32" s="379" t="n">
        <v>0.69</v>
      </c>
      <c r="BC32" s="379" t="n">
        <v>0.85</v>
      </c>
      <c r="BD32" s="379" t="n">
        <v>0.72</v>
      </c>
      <c r="BE32" s="379" t="n">
        <v>0.72</v>
      </c>
      <c r="BF32" s="362" t="s">
        <v>183</v>
      </c>
      <c r="BG32" s="270"/>
      <c r="BH32" s="363" t="n">
        <v>37622</v>
      </c>
      <c r="BI32" s="378" t="n">
        <v>0.75</v>
      </c>
      <c r="BJ32" s="270"/>
      <c r="BK32" s="270"/>
      <c r="BL32" s="270"/>
      <c r="BM32" s="270"/>
      <c r="BN32" s="270"/>
      <c r="BO32" s="0"/>
      <c r="BP32" s="0"/>
      <c r="BQ32" s="0"/>
      <c r="BR32" s="0"/>
      <c r="BS32" s="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</row>
    <row r="33" customFormat="false" ht="12.75" hidden="false" customHeight="false" outlineLevel="0" collapsed="false">
      <c r="A33" s="296" t="n">
        <v>37834</v>
      </c>
      <c r="B33" s="357" t="n">
        <v>0.055768755538709</v>
      </c>
      <c r="D33" s="374" t="n">
        <v>36996</v>
      </c>
      <c r="E33" s="375" t="n">
        <v>24.5</v>
      </c>
      <c r="F33" s="375" t="n">
        <v>25</v>
      </c>
      <c r="G33" s="375" t="n">
        <v>25.5</v>
      </c>
      <c r="H33" s="360"/>
      <c r="I33" s="375" t="n">
        <v>20.1100006103516</v>
      </c>
      <c r="J33" s="375" t="n">
        <v>20.3600006103516</v>
      </c>
      <c r="K33" s="375" t="n">
        <v>21.1100006103516</v>
      </c>
      <c r="L33" s="362"/>
      <c r="M33" s="363" t="n">
        <v>37653</v>
      </c>
      <c r="N33" s="376" t="n">
        <v>31.9960021972656</v>
      </c>
      <c r="O33" s="376" t="n">
        <v>32.4960021972656</v>
      </c>
      <c r="P33" s="376" t="n">
        <v>32.9960021972656</v>
      </c>
      <c r="Q33" s="270"/>
      <c r="R33" s="376" t="n">
        <v>23.4965019226074</v>
      </c>
      <c r="S33" s="376" t="n">
        <v>23.9965019226074</v>
      </c>
      <c r="T33" s="376" t="n">
        <v>24.4965019226074</v>
      </c>
      <c r="U33" s="270"/>
      <c r="V33" s="376" t="n">
        <v>0</v>
      </c>
      <c r="W33" s="376" t="n">
        <v>0</v>
      </c>
      <c r="X33" s="376" t="n">
        <v>0</v>
      </c>
      <c r="Y33" s="270"/>
      <c r="Z33" s="376" t="n">
        <v>0.3195</v>
      </c>
      <c r="AA33" s="376" t="n">
        <v>0.426</v>
      </c>
      <c r="AB33" s="376" t="n">
        <v>0.639</v>
      </c>
      <c r="AC33" s="270"/>
      <c r="AD33" s="376" t="n">
        <v>0.10125</v>
      </c>
      <c r="AE33" s="376" t="n">
        <v>0.135</v>
      </c>
      <c r="AF33" s="376" t="n">
        <v>0.2025</v>
      </c>
      <c r="AG33" s="270"/>
      <c r="AH33" s="376" t="n">
        <v>-0.4</v>
      </c>
      <c r="AI33" s="376" t="n">
        <v>2.43</v>
      </c>
      <c r="AJ33" s="376" t="n">
        <v>0.6</v>
      </c>
      <c r="AK33" s="270"/>
      <c r="AL33" s="376" t="n">
        <v>-0.1</v>
      </c>
      <c r="AM33" s="376" t="n">
        <v>1</v>
      </c>
      <c r="AN33" s="376" t="n">
        <v>0.1</v>
      </c>
      <c r="AO33" s="270"/>
      <c r="AP33" s="362" t="n">
        <v>9</v>
      </c>
      <c r="AQ33" s="375" t="n">
        <v>0.15</v>
      </c>
      <c r="AR33" s="270"/>
      <c r="AS33" s="362" t="n">
        <v>2300</v>
      </c>
      <c r="AT33" s="379" t="n">
        <v>1.05</v>
      </c>
      <c r="AU33" s="379" t="n">
        <v>1.05</v>
      </c>
      <c r="AV33" s="379" t="n">
        <v>1.13942581548393</v>
      </c>
      <c r="AW33" s="379" t="n">
        <v>1.26515386305201</v>
      </c>
      <c r="AX33" s="379" t="n">
        <v>1.15</v>
      </c>
      <c r="AY33" s="379" t="n">
        <v>1.25</v>
      </c>
      <c r="AZ33" s="379" t="n">
        <v>1.29465582024753</v>
      </c>
      <c r="BA33" s="379" t="n">
        <v>1.29465582024753</v>
      </c>
      <c r="BB33" s="379" t="n">
        <v>1.25</v>
      </c>
      <c r="BC33" s="379" t="n">
        <v>1.26515386305201</v>
      </c>
      <c r="BD33" s="379" t="n">
        <v>1.11998824052749</v>
      </c>
      <c r="BE33" s="379" t="n">
        <v>1.11998824052749</v>
      </c>
      <c r="BF33" s="362" t="s">
        <v>182</v>
      </c>
      <c r="BG33" s="270"/>
      <c r="BH33" s="363" t="n">
        <v>37653</v>
      </c>
      <c r="BI33" s="378" t="n">
        <v>0.75</v>
      </c>
      <c r="BJ33" s="270"/>
      <c r="BK33" s="270"/>
      <c r="BL33" s="270"/>
      <c r="BM33" s="270"/>
      <c r="BN33" s="270"/>
      <c r="BO33" s="0"/>
      <c r="BP33" s="0"/>
      <c r="BQ33" s="0"/>
      <c r="BR33" s="0"/>
      <c r="BS33" s="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</row>
    <row r="34" customFormat="false" ht="12.75" hidden="false" customHeight="false" outlineLevel="0" collapsed="false">
      <c r="A34" s="296" t="n">
        <v>37865</v>
      </c>
      <c r="B34" s="357" t="n">
        <v>0.055907717235592</v>
      </c>
      <c r="D34" s="374" t="n">
        <v>36997</v>
      </c>
      <c r="E34" s="375" t="n">
        <v>39.75</v>
      </c>
      <c r="F34" s="375" t="n">
        <v>40.25</v>
      </c>
      <c r="G34" s="375" t="n">
        <v>40.75</v>
      </c>
      <c r="H34" s="360"/>
      <c r="I34" s="375" t="n">
        <v>20.1100006103516</v>
      </c>
      <c r="J34" s="375" t="n">
        <v>20.3600006103516</v>
      </c>
      <c r="K34" s="375" t="n">
        <v>21.1100006103516</v>
      </c>
      <c r="L34" s="362"/>
      <c r="M34" s="363" t="n">
        <v>37681</v>
      </c>
      <c r="N34" s="376" t="n">
        <v>27</v>
      </c>
      <c r="O34" s="376" t="n">
        <v>27.5</v>
      </c>
      <c r="P34" s="376" t="n">
        <v>28</v>
      </c>
      <c r="Q34" s="270"/>
      <c r="R34" s="376" t="n">
        <v>21.5</v>
      </c>
      <c r="S34" s="376" t="n">
        <v>22</v>
      </c>
      <c r="T34" s="376" t="n">
        <v>22.5</v>
      </c>
      <c r="U34" s="270"/>
      <c r="V34" s="376" t="n">
        <v>0</v>
      </c>
      <c r="W34" s="376" t="n">
        <v>0</v>
      </c>
      <c r="X34" s="376" t="n">
        <v>0</v>
      </c>
      <c r="Y34" s="270"/>
      <c r="Z34" s="376" t="n">
        <v>0.1875</v>
      </c>
      <c r="AA34" s="376" t="n">
        <v>0.25</v>
      </c>
      <c r="AB34" s="376" t="n">
        <v>0.375</v>
      </c>
      <c r="AC34" s="270"/>
      <c r="AD34" s="376" t="n">
        <v>0.09</v>
      </c>
      <c r="AE34" s="376" t="n">
        <v>0.12</v>
      </c>
      <c r="AF34" s="376" t="n">
        <v>0.18</v>
      </c>
      <c r="AG34" s="270"/>
      <c r="AH34" s="376" t="n">
        <v>-0.5</v>
      </c>
      <c r="AI34" s="376" t="n">
        <v>2.052</v>
      </c>
      <c r="AJ34" s="376" t="n">
        <v>1</v>
      </c>
      <c r="AK34" s="270"/>
      <c r="AL34" s="376" t="n">
        <v>-0.1</v>
      </c>
      <c r="AM34" s="376" t="n">
        <v>1</v>
      </c>
      <c r="AN34" s="376" t="n">
        <v>0.1</v>
      </c>
      <c r="AO34" s="270"/>
      <c r="AP34" s="362" t="n">
        <v>9</v>
      </c>
      <c r="AQ34" s="375" t="n">
        <v>0.15</v>
      </c>
      <c r="AR34" s="270"/>
      <c r="AS34" s="362" t="n">
        <v>2400</v>
      </c>
      <c r="AT34" s="379" t="n">
        <v>0.95</v>
      </c>
      <c r="AU34" s="379" t="n">
        <v>0.95</v>
      </c>
      <c r="AV34" s="379" t="n">
        <v>1.06539539351647</v>
      </c>
      <c r="AW34" s="379" t="n">
        <v>1.15401118724704</v>
      </c>
      <c r="AX34" s="379" t="n">
        <v>0.958807332906934</v>
      </c>
      <c r="AY34" s="379" t="n">
        <v>1.21505912963884</v>
      </c>
      <c r="AZ34" s="379" t="n">
        <v>1.19131182078933</v>
      </c>
      <c r="BA34" s="379" t="n">
        <v>1.19131182078933</v>
      </c>
      <c r="BB34" s="379" t="n">
        <v>1.21505912963884</v>
      </c>
      <c r="BC34" s="379" t="n">
        <v>1.15401118724704</v>
      </c>
      <c r="BD34" s="379" t="n">
        <v>1.05392489132036</v>
      </c>
      <c r="BE34" s="379" t="n">
        <v>1.10392489132036</v>
      </c>
      <c r="BF34" s="362" t="s">
        <v>182</v>
      </c>
      <c r="BG34" s="270"/>
      <c r="BH34" s="363" t="n">
        <v>37681</v>
      </c>
      <c r="BI34" s="378" t="n">
        <v>0.75</v>
      </c>
      <c r="BJ34" s="270"/>
      <c r="BK34" s="270"/>
      <c r="BL34" s="270"/>
      <c r="BM34" s="270"/>
      <c r="BN34" s="270"/>
      <c r="BO34" s="0"/>
      <c r="BP34" s="0"/>
      <c r="BQ34" s="0"/>
      <c r="BR34" s="0"/>
      <c r="BS34" s="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</row>
    <row r="35" customFormat="false" ht="12.75" hidden="false" customHeight="false" outlineLevel="0" collapsed="false">
      <c r="A35" s="296" t="n">
        <v>37895</v>
      </c>
      <c r="B35" s="357" t="n">
        <v>0.056046808209464</v>
      </c>
      <c r="D35" s="374" t="n">
        <v>36998</v>
      </c>
      <c r="E35" s="375" t="n">
        <v>39.75</v>
      </c>
      <c r="F35" s="375" t="n">
        <v>40.25</v>
      </c>
      <c r="G35" s="375" t="n">
        <v>40.75</v>
      </c>
      <c r="H35" s="360"/>
      <c r="I35" s="375" t="n">
        <v>20.1100006103516</v>
      </c>
      <c r="J35" s="375" t="n">
        <v>20.3600006103516</v>
      </c>
      <c r="K35" s="375" t="n">
        <v>21.1100006103516</v>
      </c>
      <c r="L35" s="362"/>
      <c r="M35" s="363" t="n">
        <v>37712</v>
      </c>
      <c r="N35" s="376" t="n">
        <v>27</v>
      </c>
      <c r="O35" s="376" t="n">
        <v>27.5</v>
      </c>
      <c r="P35" s="376" t="n">
        <v>28</v>
      </c>
      <c r="Q35" s="270"/>
      <c r="R35" s="376" t="n">
        <v>21.4950008392334</v>
      </c>
      <c r="S35" s="376" t="n">
        <v>21.9950008392334</v>
      </c>
      <c r="T35" s="376" t="n">
        <v>22.4950008392334</v>
      </c>
      <c r="U35" s="270"/>
      <c r="V35" s="376" t="n">
        <v>0</v>
      </c>
      <c r="W35" s="376" t="n">
        <v>0</v>
      </c>
      <c r="X35" s="376" t="n">
        <v>0</v>
      </c>
      <c r="Y35" s="270"/>
      <c r="Z35" s="376" t="n">
        <v>0.1875</v>
      </c>
      <c r="AA35" s="376" t="n">
        <v>0.25</v>
      </c>
      <c r="AB35" s="376" t="n">
        <v>0.375</v>
      </c>
      <c r="AC35" s="270"/>
      <c r="AD35" s="376" t="n">
        <v>0.09</v>
      </c>
      <c r="AE35" s="376" t="n">
        <v>0.12</v>
      </c>
      <c r="AF35" s="376" t="n">
        <v>0.18</v>
      </c>
      <c r="AG35" s="270"/>
      <c r="AH35" s="376" t="n">
        <v>-0.5</v>
      </c>
      <c r="AI35" s="376" t="n">
        <v>1.998</v>
      </c>
      <c r="AJ35" s="376" t="n">
        <v>1</v>
      </c>
      <c r="AK35" s="270"/>
      <c r="AL35" s="376" t="n">
        <v>-0.1</v>
      </c>
      <c r="AM35" s="376" t="n">
        <v>1</v>
      </c>
      <c r="AN35" s="376" t="n">
        <v>0.1</v>
      </c>
      <c r="AO35" s="270"/>
      <c r="AP35" s="362" t="n">
        <v>9</v>
      </c>
      <c r="AQ35" s="375" t="n">
        <v>0.15</v>
      </c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363" t="n">
        <v>37712</v>
      </c>
      <c r="BI35" s="378" t="n">
        <v>0.75</v>
      </c>
      <c r="BJ35" s="270"/>
      <c r="BK35" s="270"/>
      <c r="BL35" s="270"/>
      <c r="BM35" s="270"/>
      <c r="BN35" s="270"/>
      <c r="BO35" s="0"/>
      <c r="BP35" s="0"/>
      <c r="BQ35" s="0"/>
      <c r="BR35" s="0"/>
      <c r="BS35" s="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</row>
    <row r="36" customFormat="false" ht="12.75" hidden="false" customHeight="false" outlineLevel="0" collapsed="false">
      <c r="A36" s="296" t="n">
        <v>37926</v>
      </c>
      <c r="B36" s="357" t="n">
        <v>0.056181412383859</v>
      </c>
      <c r="D36" s="374" t="n">
        <v>36999</v>
      </c>
      <c r="E36" s="375" t="n">
        <v>39.75</v>
      </c>
      <c r="F36" s="375" t="n">
        <v>40.25</v>
      </c>
      <c r="G36" s="375" t="n">
        <v>40.75</v>
      </c>
      <c r="H36" s="360"/>
      <c r="I36" s="375" t="n">
        <v>20.1100006103516</v>
      </c>
      <c r="J36" s="375" t="n">
        <v>20.3600006103516</v>
      </c>
      <c r="K36" s="375" t="n">
        <v>21.1100006103516</v>
      </c>
      <c r="L36" s="362"/>
      <c r="M36" s="363" t="n">
        <v>37742</v>
      </c>
      <c r="N36" s="376" t="n">
        <v>29</v>
      </c>
      <c r="O36" s="376" t="n">
        <v>29.5</v>
      </c>
      <c r="P36" s="376" t="n">
        <v>30</v>
      </c>
      <c r="Q36" s="270"/>
      <c r="R36" s="376" t="n">
        <v>22.5049991607666</v>
      </c>
      <c r="S36" s="376" t="n">
        <v>23.0049991607666</v>
      </c>
      <c r="T36" s="376" t="n">
        <v>23.5049991607666</v>
      </c>
      <c r="U36" s="270"/>
      <c r="V36" s="376" t="n">
        <v>0</v>
      </c>
      <c r="W36" s="376" t="n">
        <v>0</v>
      </c>
      <c r="X36" s="376" t="n">
        <v>0</v>
      </c>
      <c r="Y36" s="270"/>
      <c r="Z36" s="376" t="n">
        <v>0.3195</v>
      </c>
      <c r="AA36" s="376" t="n">
        <v>0.426</v>
      </c>
      <c r="AB36" s="376" t="n">
        <v>0.639</v>
      </c>
      <c r="AC36" s="270"/>
      <c r="AD36" s="376" t="n">
        <v>0.11625</v>
      </c>
      <c r="AE36" s="376" t="n">
        <v>0.155</v>
      </c>
      <c r="AF36" s="376" t="n">
        <v>0.2325</v>
      </c>
      <c r="AG36" s="270"/>
      <c r="AH36" s="376" t="n">
        <v>-0.4</v>
      </c>
      <c r="AI36" s="376" t="n">
        <v>2.646</v>
      </c>
      <c r="AJ36" s="376" t="n">
        <v>0.5</v>
      </c>
      <c r="AK36" s="270"/>
      <c r="AL36" s="376" t="n">
        <v>-0.1</v>
      </c>
      <c r="AM36" s="376" t="n">
        <v>1.05</v>
      </c>
      <c r="AN36" s="376" t="n">
        <v>0.1</v>
      </c>
      <c r="AO36" s="270"/>
      <c r="AP36" s="362" t="n">
        <v>10</v>
      </c>
      <c r="AQ36" s="375" t="n">
        <v>0.15</v>
      </c>
      <c r="AR36" s="270"/>
      <c r="AS36" s="362" t="s">
        <v>185</v>
      </c>
      <c r="AT36" s="270"/>
      <c r="AU36" s="270"/>
      <c r="AV36" s="362" t="s">
        <v>186</v>
      </c>
      <c r="AW36" s="270"/>
      <c r="AX36" s="270"/>
      <c r="AY36" s="270"/>
      <c r="AZ36" s="270"/>
      <c r="BA36" s="270"/>
      <c r="BB36" s="270"/>
      <c r="BC36" s="270"/>
      <c r="BD36" s="270"/>
      <c r="BE36" s="270"/>
      <c r="BF36" s="270"/>
      <c r="BG36" s="270"/>
      <c r="BH36" s="363" t="n">
        <v>37742</v>
      </c>
      <c r="BI36" s="378" t="n">
        <v>0.75</v>
      </c>
      <c r="BJ36" s="270"/>
      <c r="BK36" s="270"/>
      <c r="BL36" s="270"/>
      <c r="BM36" s="270"/>
      <c r="BN36" s="270"/>
      <c r="BO36" s="0"/>
      <c r="BP36" s="0"/>
      <c r="BQ36" s="0"/>
      <c r="BR36" s="0"/>
      <c r="BS36" s="0"/>
      <c r="BT36" s="270"/>
      <c r="BU36" s="270"/>
      <c r="BV36" s="270"/>
      <c r="BW36" s="270"/>
      <c r="BX36" s="270"/>
      <c r="BY36" s="270"/>
      <c r="BZ36" s="270"/>
      <c r="CA36" s="270"/>
      <c r="CB36" s="270"/>
      <c r="CC36" s="270"/>
      <c r="CD36" s="270"/>
      <c r="CE36" s="270"/>
      <c r="CF36" s="270"/>
      <c r="CG36" s="270"/>
    </row>
    <row r="37" customFormat="false" ht="12.75" hidden="false" customHeight="false" outlineLevel="0" collapsed="false">
      <c r="A37" s="296" t="n">
        <v>37956</v>
      </c>
      <c r="B37" s="357" t="n">
        <v>0.05632476312597</v>
      </c>
      <c r="D37" s="374" t="n">
        <v>37000</v>
      </c>
      <c r="E37" s="375" t="n">
        <v>39.75</v>
      </c>
      <c r="F37" s="375" t="n">
        <v>40.25</v>
      </c>
      <c r="G37" s="375" t="n">
        <v>40.75</v>
      </c>
      <c r="H37" s="360"/>
      <c r="I37" s="375" t="n">
        <v>20.1100006103516</v>
      </c>
      <c r="J37" s="375" t="n">
        <v>20.3600006103516</v>
      </c>
      <c r="K37" s="375" t="n">
        <v>21.1100006103516</v>
      </c>
      <c r="L37" s="362"/>
      <c r="M37" s="363" t="n">
        <v>37773</v>
      </c>
      <c r="N37" s="376" t="n">
        <v>36</v>
      </c>
      <c r="O37" s="376" t="n">
        <v>36.5</v>
      </c>
      <c r="P37" s="376" t="n">
        <v>37</v>
      </c>
      <c r="Q37" s="270"/>
      <c r="R37" s="376" t="n">
        <v>26.5</v>
      </c>
      <c r="S37" s="376" t="n">
        <v>27</v>
      </c>
      <c r="T37" s="376" t="n">
        <v>27.5</v>
      </c>
      <c r="U37" s="270"/>
      <c r="V37" s="376" t="n">
        <v>0</v>
      </c>
      <c r="W37" s="376" t="n">
        <v>0</v>
      </c>
      <c r="X37" s="376" t="n">
        <v>0</v>
      </c>
      <c r="Y37" s="270"/>
      <c r="Z37" s="376" t="n">
        <v>0.349125</v>
      </c>
      <c r="AA37" s="376" t="n">
        <v>0.4655</v>
      </c>
      <c r="AB37" s="376" t="n">
        <v>0.69825</v>
      </c>
      <c r="AC37" s="270"/>
      <c r="AD37" s="376" t="n">
        <v>0.13125</v>
      </c>
      <c r="AE37" s="376" t="n">
        <v>0.175</v>
      </c>
      <c r="AF37" s="376" t="n">
        <v>0.2625</v>
      </c>
      <c r="AG37" s="270"/>
      <c r="AH37" s="376" t="n">
        <v>-0.4</v>
      </c>
      <c r="AI37" s="376" t="n">
        <v>4</v>
      </c>
      <c r="AJ37" s="376" t="n">
        <v>0.5</v>
      </c>
      <c r="AK37" s="270"/>
      <c r="AL37" s="376" t="n">
        <v>-0.1</v>
      </c>
      <c r="AM37" s="376" t="n">
        <v>1.15</v>
      </c>
      <c r="AN37" s="376" t="n">
        <v>0.1</v>
      </c>
      <c r="AO37" s="270"/>
      <c r="AP37" s="362" t="n">
        <v>10</v>
      </c>
      <c r="AQ37" s="375" t="n">
        <v>0.15</v>
      </c>
      <c r="AR37" s="270"/>
      <c r="AS37" s="375" t="n">
        <v>-5</v>
      </c>
      <c r="AT37" s="383" t="n">
        <v>0.015</v>
      </c>
      <c r="AU37" s="270"/>
      <c r="AV37" s="375" t="n">
        <v>1</v>
      </c>
      <c r="AW37" s="270"/>
      <c r="AX37" s="270"/>
      <c r="AY37" s="270"/>
      <c r="AZ37" s="270"/>
      <c r="BA37" s="270"/>
      <c r="BB37" s="270"/>
      <c r="BC37" s="270"/>
      <c r="BD37" s="270"/>
      <c r="BE37" s="270"/>
      <c r="BF37" s="270"/>
      <c r="BG37" s="270"/>
      <c r="BH37" s="363" t="n">
        <v>37773</v>
      </c>
      <c r="BI37" s="378" t="n">
        <v>0.75</v>
      </c>
      <c r="BJ37" s="270"/>
      <c r="BK37" s="270"/>
      <c r="BL37" s="270"/>
      <c r="BM37" s="270"/>
      <c r="BN37" s="270"/>
      <c r="BO37" s="0"/>
      <c r="BP37" s="0"/>
      <c r="BQ37" s="0"/>
      <c r="BR37" s="0"/>
      <c r="BS37" s="0"/>
      <c r="BT37" s="270"/>
      <c r="BU37" s="270"/>
      <c r="BV37" s="270"/>
      <c r="BW37" s="270"/>
      <c r="BX37" s="270"/>
      <c r="BY37" s="270"/>
      <c r="BZ37" s="270"/>
      <c r="CA37" s="270"/>
      <c r="CB37" s="270"/>
      <c r="CC37" s="270"/>
      <c r="CD37" s="270"/>
      <c r="CE37" s="270"/>
      <c r="CF37" s="270"/>
      <c r="CG37" s="270"/>
    </row>
    <row r="38" customFormat="false" ht="12.75" hidden="false" customHeight="false" outlineLevel="0" collapsed="false">
      <c r="A38" s="296" t="n">
        <v>37987</v>
      </c>
      <c r="B38" s="357" t="n">
        <v>0.056472657614416</v>
      </c>
      <c r="D38" s="374" t="n">
        <v>37001</v>
      </c>
      <c r="E38" s="375" t="n">
        <v>39.75</v>
      </c>
      <c r="F38" s="375" t="n">
        <v>40.25</v>
      </c>
      <c r="G38" s="375" t="n">
        <v>40.75</v>
      </c>
      <c r="H38" s="360"/>
      <c r="I38" s="375" t="n">
        <v>20.1100006103516</v>
      </c>
      <c r="J38" s="375" t="n">
        <v>20.3600006103516</v>
      </c>
      <c r="K38" s="375" t="n">
        <v>21.1100006103516</v>
      </c>
      <c r="L38" s="362"/>
      <c r="M38" s="363" t="n">
        <v>37803</v>
      </c>
      <c r="N38" s="376" t="n">
        <v>42</v>
      </c>
      <c r="O38" s="376" t="n">
        <v>42.5</v>
      </c>
      <c r="P38" s="376" t="n">
        <v>43</v>
      </c>
      <c r="Q38" s="270"/>
      <c r="R38" s="376" t="n">
        <v>32.5</v>
      </c>
      <c r="S38" s="376" t="n">
        <v>33</v>
      </c>
      <c r="T38" s="376" t="n">
        <v>33.5</v>
      </c>
      <c r="U38" s="270"/>
      <c r="V38" s="376" t="n">
        <v>0</v>
      </c>
      <c r="W38" s="376" t="n">
        <v>0</v>
      </c>
      <c r="X38" s="376" t="n">
        <v>0</v>
      </c>
      <c r="Y38" s="270"/>
      <c r="Z38" s="376" t="n">
        <v>0.371625</v>
      </c>
      <c r="AA38" s="376" t="n">
        <v>0.4955</v>
      </c>
      <c r="AB38" s="376" t="n">
        <v>0.74325</v>
      </c>
      <c r="AC38" s="270"/>
      <c r="AD38" s="376" t="n">
        <v>0.16125</v>
      </c>
      <c r="AE38" s="376" t="n">
        <v>0.215</v>
      </c>
      <c r="AF38" s="376" t="n">
        <v>0.3225</v>
      </c>
      <c r="AG38" s="270"/>
      <c r="AH38" s="376" t="n">
        <v>-0.4</v>
      </c>
      <c r="AI38" s="376" t="n">
        <v>5</v>
      </c>
      <c r="AJ38" s="376" t="n">
        <v>0.5</v>
      </c>
      <c r="AK38" s="270"/>
      <c r="AL38" s="376" t="n">
        <v>-0.1</v>
      </c>
      <c r="AM38" s="376" t="n">
        <v>1.15</v>
      </c>
      <c r="AN38" s="376" t="n">
        <v>0.1</v>
      </c>
      <c r="AO38" s="270"/>
      <c r="AP38" s="362" t="n">
        <v>10</v>
      </c>
      <c r="AQ38" s="375" t="n">
        <v>0.25</v>
      </c>
      <c r="AR38" s="270"/>
      <c r="AS38" s="375" t="n">
        <v>-4.5</v>
      </c>
      <c r="AT38" s="378" t="n">
        <v>0.015</v>
      </c>
      <c r="AU38" s="270"/>
      <c r="AV38" s="375" t="n">
        <v>2</v>
      </c>
      <c r="AW38" s="270"/>
      <c r="AX38" s="270"/>
      <c r="AY38" s="270"/>
      <c r="AZ38" s="270"/>
      <c r="BA38" s="270"/>
      <c r="BB38" s="270"/>
      <c r="BC38" s="270"/>
      <c r="BD38" s="270"/>
      <c r="BE38" s="270"/>
      <c r="BF38" s="270"/>
      <c r="BG38" s="270"/>
      <c r="BH38" s="363" t="n">
        <v>37803</v>
      </c>
      <c r="BI38" s="378" t="n">
        <v>0.75</v>
      </c>
      <c r="BJ38" s="270"/>
      <c r="BK38" s="270"/>
      <c r="BL38" s="270"/>
      <c r="BM38" s="270"/>
      <c r="BN38" s="270"/>
      <c r="BO38" s="0"/>
      <c r="BP38" s="0"/>
      <c r="BQ38" s="0"/>
      <c r="BR38" s="0"/>
      <c r="BS38" s="0"/>
      <c r="BT38" s="270"/>
      <c r="BU38" s="270"/>
      <c r="BV38" s="270"/>
      <c r="BW38" s="270"/>
      <c r="BX38" s="270"/>
      <c r="BY38" s="270"/>
      <c r="BZ38" s="270"/>
      <c r="CA38" s="270"/>
      <c r="CB38" s="270"/>
      <c r="CC38" s="270"/>
      <c r="CD38" s="270"/>
      <c r="CE38" s="270"/>
      <c r="CF38" s="270"/>
      <c r="CG38" s="270"/>
    </row>
    <row r="39" customFormat="false" ht="12.75" hidden="false" customHeight="false" outlineLevel="0" collapsed="false">
      <c r="A39" s="296" t="n">
        <v>38018</v>
      </c>
      <c r="B39" s="357" t="n">
        <v>0.056611010529553</v>
      </c>
      <c r="D39" s="374" t="n">
        <v>37002</v>
      </c>
      <c r="E39" s="375" t="n">
        <v>24.5</v>
      </c>
      <c r="F39" s="375" t="n">
        <v>25</v>
      </c>
      <c r="G39" s="375" t="n">
        <v>25.5</v>
      </c>
      <c r="H39" s="360"/>
      <c r="I39" s="375" t="n">
        <v>20.1100006103516</v>
      </c>
      <c r="J39" s="375" t="n">
        <v>20.3600006103516</v>
      </c>
      <c r="K39" s="375" t="n">
        <v>21.1100006103516</v>
      </c>
      <c r="L39" s="362"/>
      <c r="M39" s="363" t="n">
        <v>37834</v>
      </c>
      <c r="N39" s="376" t="n">
        <v>40.0000038146973</v>
      </c>
      <c r="O39" s="376" t="n">
        <v>40.5000038146973</v>
      </c>
      <c r="P39" s="376" t="n">
        <v>41.0000038146973</v>
      </c>
      <c r="Q39" s="270"/>
      <c r="R39" s="376" t="n">
        <v>32.5</v>
      </c>
      <c r="S39" s="376" t="n">
        <v>33</v>
      </c>
      <c r="T39" s="376" t="n">
        <v>33.5</v>
      </c>
      <c r="U39" s="270"/>
      <c r="V39" s="376" t="n">
        <v>0</v>
      </c>
      <c r="W39" s="376" t="n">
        <v>0</v>
      </c>
      <c r="X39" s="376" t="n">
        <v>0</v>
      </c>
      <c r="Y39" s="270"/>
      <c r="Z39" s="376" t="n">
        <v>0.371625</v>
      </c>
      <c r="AA39" s="376" t="n">
        <v>0.4955</v>
      </c>
      <c r="AB39" s="376" t="n">
        <v>0.74325</v>
      </c>
      <c r="AC39" s="270"/>
      <c r="AD39" s="376" t="n">
        <v>0.16125</v>
      </c>
      <c r="AE39" s="376" t="n">
        <v>0.215</v>
      </c>
      <c r="AF39" s="376" t="n">
        <v>0.3225</v>
      </c>
      <c r="AG39" s="270"/>
      <c r="AH39" s="376" t="n">
        <v>-0.5</v>
      </c>
      <c r="AI39" s="376" t="n">
        <v>5</v>
      </c>
      <c r="AJ39" s="376" t="n">
        <v>1.75</v>
      </c>
      <c r="AK39" s="270"/>
      <c r="AL39" s="376" t="n">
        <v>-0.1</v>
      </c>
      <c r="AM39" s="376" t="n">
        <v>1.15</v>
      </c>
      <c r="AN39" s="376" t="n">
        <v>0.1</v>
      </c>
      <c r="AO39" s="270"/>
      <c r="AP39" s="362" t="n">
        <v>11</v>
      </c>
      <c r="AQ39" s="375" t="n">
        <v>0.25</v>
      </c>
      <c r="AR39" s="270"/>
      <c r="AS39" s="384" t="n">
        <v>-4</v>
      </c>
      <c r="AT39" s="383" t="n">
        <v>0.0125</v>
      </c>
      <c r="AU39" s="270"/>
      <c r="AV39" s="375" t="n">
        <v>3</v>
      </c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363" t="n">
        <v>37834</v>
      </c>
      <c r="BI39" s="378" t="n">
        <v>0.75</v>
      </c>
      <c r="BJ39" s="270"/>
      <c r="BK39" s="270"/>
      <c r="BL39" s="270"/>
      <c r="BM39" s="270"/>
      <c r="BN39" s="270"/>
      <c r="BO39" s="0"/>
      <c r="BP39" s="0"/>
      <c r="BQ39" s="0"/>
      <c r="BR39" s="0"/>
      <c r="BS39" s="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</row>
    <row r="40" customFormat="false" ht="12.75" hidden="false" customHeight="false" outlineLevel="0" collapsed="false">
      <c r="A40" s="296" t="n">
        <v>38047</v>
      </c>
      <c r="B40" s="357" t="n">
        <v>0.056745831066</v>
      </c>
      <c r="D40" s="374" t="n">
        <v>37011</v>
      </c>
      <c r="E40" s="375" t="n">
        <v>39.75</v>
      </c>
      <c r="F40" s="375" t="n">
        <v>40.25</v>
      </c>
      <c r="G40" s="375" t="n">
        <v>40.75</v>
      </c>
      <c r="H40" s="360"/>
      <c r="I40" s="375" t="n">
        <v>20.1100006103516</v>
      </c>
      <c r="J40" s="375" t="n">
        <v>20.3600006103516</v>
      </c>
      <c r="K40" s="375" t="n">
        <v>21.1100006103516</v>
      </c>
      <c r="L40" s="362"/>
      <c r="M40" s="363" t="n">
        <v>37865</v>
      </c>
      <c r="N40" s="376" t="n">
        <v>32</v>
      </c>
      <c r="O40" s="376" t="n">
        <v>32.5</v>
      </c>
      <c r="P40" s="376" t="n">
        <v>33</v>
      </c>
      <c r="Q40" s="270"/>
      <c r="R40" s="376" t="n">
        <v>26.5</v>
      </c>
      <c r="S40" s="376" t="n">
        <v>27</v>
      </c>
      <c r="T40" s="376" t="n">
        <v>27.5</v>
      </c>
      <c r="U40" s="270"/>
      <c r="V40" s="376" t="n">
        <v>0</v>
      </c>
      <c r="W40" s="376" t="n">
        <v>0</v>
      </c>
      <c r="X40" s="376" t="n">
        <v>0</v>
      </c>
      <c r="Y40" s="270"/>
      <c r="Z40" s="376" t="n">
        <v>0.3195</v>
      </c>
      <c r="AA40" s="376" t="n">
        <v>0.426</v>
      </c>
      <c r="AB40" s="376" t="n">
        <v>0.639</v>
      </c>
      <c r="AC40" s="270"/>
      <c r="AD40" s="376" t="n">
        <v>0.10125</v>
      </c>
      <c r="AE40" s="376" t="n">
        <v>0.135</v>
      </c>
      <c r="AF40" s="376" t="n">
        <v>0.2025</v>
      </c>
      <c r="AG40" s="270"/>
      <c r="AH40" s="376" t="n">
        <v>-1</v>
      </c>
      <c r="AI40" s="376" t="n">
        <v>2.646</v>
      </c>
      <c r="AJ40" s="376" t="n">
        <v>2.5</v>
      </c>
      <c r="AK40" s="270"/>
      <c r="AL40" s="376" t="n">
        <v>-0.1</v>
      </c>
      <c r="AM40" s="376" t="n">
        <v>1.05</v>
      </c>
      <c r="AN40" s="376" t="n">
        <v>0.1</v>
      </c>
      <c r="AO40" s="270"/>
      <c r="AP40" s="362" t="n">
        <v>11</v>
      </c>
      <c r="AQ40" s="375" t="n">
        <v>0.25</v>
      </c>
      <c r="AR40" s="270"/>
      <c r="AS40" s="375" t="n">
        <v>-3.5</v>
      </c>
      <c r="AT40" s="383" t="n">
        <v>0.0125</v>
      </c>
      <c r="AU40" s="270"/>
      <c r="AV40" s="375" t="n">
        <v>4</v>
      </c>
      <c r="AW40" s="270"/>
      <c r="AX40" s="270"/>
      <c r="AY40" s="270"/>
      <c r="AZ40" s="270"/>
      <c r="BA40" s="270"/>
      <c r="BB40" s="270"/>
      <c r="BC40" s="270"/>
      <c r="BD40" s="270"/>
      <c r="BE40" s="270"/>
      <c r="BF40" s="270"/>
      <c r="BG40" s="270"/>
      <c r="BH40" s="363" t="n">
        <v>37865</v>
      </c>
      <c r="BI40" s="378" t="n">
        <v>0.75</v>
      </c>
      <c r="BJ40" s="270"/>
      <c r="BK40" s="270"/>
      <c r="BL40" s="270"/>
      <c r="BM40" s="270"/>
      <c r="BN40" s="270"/>
      <c r="BO40" s="0"/>
      <c r="BP40" s="0"/>
      <c r="BQ40" s="0"/>
      <c r="BR40" s="0"/>
      <c r="BS40" s="0"/>
      <c r="BT40" s="270"/>
      <c r="BU40" s="270"/>
      <c r="BV40" s="270"/>
      <c r="BW40" s="270"/>
      <c r="BX40" s="270"/>
      <c r="BY40" s="270"/>
      <c r="BZ40" s="270"/>
      <c r="CA40" s="270"/>
      <c r="CB40" s="270"/>
      <c r="CC40" s="270"/>
      <c r="CD40" s="270"/>
      <c r="CE40" s="270"/>
      <c r="CF40" s="270"/>
      <c r="CG40" s="270"/>
    </row>
    <row r="41" customFormat="false" ht="12.75" hidden="false" customHeight="false" outlineLevel="0" collapsed="false">
      <c r="A41" s="296" t="n">
        <v>38078</v>
      </c>
      <c r="B41" s="357" t="n">
        <v>0.056862806851182</v>
      </c>
      <c r="D41" s="374" t="n">
        <v>37012</v>
      </c>
      <c r="E41" s="375" t="n">
        <v>46</v>
      </c>
      <c r="F41" s="375" t="n">
        <v>47</v>
      </c>
      <c r="G41" s="375" t="n">
        <v>48</v>
      </c>
      <c r="H41" s="360"/>
      <c r="I41" s="375" t="n">
        <v>18.6100006103516</v>
      </c>
      <c r="J41" s="375" t="n">
        <v>18.8600006103516</v>
      </c>
      <c r="K41" s="375" t="n">
        <v>19.6100006103516</v>
      </c>
      <c r="L41" s="362"/>
      <c r="M41" s="363" t="n">
        <v>37895</v>
      </c>
      <c r="N41" s="376" t="n">
        <v>26.996000289917</v>
      </c>
      <c r="O41" s="376" t="n">
        <v>27.496000289917</v>
      </c>
      <c r="P41" s="376" t="n">
        <v>27.996000289917</v>
      </c>
      <c r="Q41" s="270"/>
      <c r="R41" s="376" t="n">
        <v>21.4965000152588</v>
      </c>
      <c r="S41" s="376" t="n">
        <v>21.9965000152588</v>
      </c>
      <c r="T41" s="376" t="n">
        <v>22.4965000152588</v>
      </c>
      <c r="U41" s="270"/>
      <c r="V41" s="376" t="n">
        <v>0</v>
      </c>
      <c r="W41" s="376" t="n">
        <v>0</v>
      </c>
      <c r="X41" s="376" t="n">
        <v>0</v>
      </c>
      <c r="Y41" s="270"/>
      <c r="Z41" s="376" t="n">
        <v>0.14625</v>
      </c>
      <c r="AA41" s="376" t="n">
        <v>0.195</v>
      </c>
      <c r="AB41" s="376" t="n">
        <v>0.2925</v>
      </c>
      <c r="AC41" s="270"/>
      <c r="AD41" s="376" t="n">
        <v>0.07875</v>
      </c>
      <c r="AE41" s="376" t="n">
        <v>0.105</v>
      </c>
      <c r="AF41" s="376" t="n">
        <v>0.1575</v>
      </c>
      <c r="AG41" s="270"/>
      <c r="AH41" s="376" t="n">
        <v>-1</v>
      </c>
      <c r="AI41" s="376" t="n">
        <v>2.16</v>
      </c>
      <c r="AJ41" s="376" t="n">
        <v>2.5</v>
      </c>
      <c r="AK41" s="270"/>
      <c r="AL41" s="376" t="n">
        <v>-0.1</v>
      </c>
      <c r="AM41" s="376" t="n">
        <v>1</v>
      </c>
      <c r="AN41" s="376" t="n">
        <v>0.1</v>
      </c>
      <c r="AO41" s="270"/>
      <c r="AP41" s="362" t="n">
        <v>11</v>
      </c>
      <c r="AQ41" s="375" t="n">
        <v>0.25</v>
      </c>
      <c r="AR41" s="270"/>
      <c r="AS41" s="375" t="n">
        <v>-3</v>
      </c>
      <c r="AT41" s="383" t="n">
        <v>0.01</v>
      </c>
      <c r="AU41" s="270"/>
      <c r="AV41" s="375" t="n">
        <v>10</v>
      </c>
      <c r="AW41" s="270"/>
      <c r="AX41" s="270"/>
      <c r="AY41" s="270"/>
      <c r="AZ41" s="270"/>
      <c r="BA41" s="270"/>
      <c r="BB41" s="270"/>
      <c r="BC41" s="270"/>
      <c r="BD41" s="270"/>
      <c r="BE41" s="270"/>
      <c r="BF41" s="270"/>
      <c r="BG41" s="270"/>
      <c r="BH41" s="363" t="n">
        <v>37895</v>
      </c>
      <c r="BI41" s="378" t="n">
        <v>0.75</v>
      </c>
      <c r="BJ41" s="270"/>
      <c r="BK41" s="270"/>
      <c r="BL41" s="270"/>
      <c r="BM41" s="270"/>
      <c r="BN41" s="270"/>
      <c r="BO41" s="0"/>
      <c r="BP41" s="0"/>
      <c r="BQ41" s="0"/>
      <c r="BR41" s="0"/>
      <c r="BS41" s="0"/>
      <c r="BT41" s="270"/>
      <c r="BU41" s="270"/>
      <c r="BV41" s="270"/>
      <c r="BW41" s="270"/>
      <c r="BX41" s="270"/>
      <c r="BY41" s="270"/>
      <c r="BZ41" s="270"/>
      <c r="CA41" s="270"/>
      <c r="CB41" s="270"/>
      <c r="CC41" s="270"/>
      <c r="CD41" s="270"/>
      <c r="CE41" s="270"/>
      <c r="CF41" s="270"/>
      <c r="CG41" s="270"/>
    </row>
    <row r="42" customFormat="false" ht="12.75" hidden="false" customHeight="false" outlineLevel="0" collapsed="false">
      <c r="A42" s="296" t="n">
        <v>38108</v>
      </c>
      <c r="B42" s="357" t="n">
        <v>0.056983681833989</v>
      </c>
      <c r="D42" s="374" t="n">
        <v>37043</v>
      </c>
      <c r="E42" s="375" t="n">
        <v>70.4999923706055</v>
      </c>
      <c r="F42" s="375" t="n">
        <v>72.9999923706055</v>
      </c>
      <c r="G42" s="375" t="n">
        <v>75.4999923706055</v>
      </c>
      <c r="H42" s="360"/>
      <c r="I42" s="375" t="n">
        <v>22.6100006103516</v>
      </c>
      <c r="J42" s="375" t="n">
        <v>22.8600006103516</v>
      </c>
      <c r="K42" s="375" t="n">
        <v>23.6100006103516</v>
      </c>
      <c r="L42" s="362"/>
      <c r="M42" s="363" t="n">
        <v>37926</v>
      </c>
      <c r="N42" s="376" t="n">
        <v>29</v>
      </c>
      <c r="O42" s="376" t="n">
        <v>29.5</v>
      </c>
      <c r="P42" s="376" t="n">
        <v>30</v>
      </c>
      <c r="Q42" s="270"/>
      <c r="R42" s="376" t="n">
        <v>21.5</v>
      </c>
      <c r="S42" s="376" t="n">
        <v>22</v>
      </c>
      <c r="T42" s="376" t="n">
        <v>22.5</v>
      </c>
      <c r="U42" s="270"/>
      <c r="V42" s="376" t="n">
        <v>0</v>
      </c>
      <c r="W42" s="376" t="n">
        <v>0</v>
      </c>
      <c r="X42" s="376" t="n">
        <v>0</v>
      </c>
      <c r="Y42" s="270"/>
      <c r="Z42" s="376" t="n">
        <v>0.14625</v>
      </c>
      <c r="AA42" s="376" t="n">
        <v>0.195</v>
      </c>
      <c r="AB42" s="376" t="n">
        <v>0.2925</v>
      </c>
      <c r="AC42" s="270"/>
      <c r="AD42" s="376" t="n">
        <v>0.07875</v>
      </c>
      <c r="AE42" s="376" t="n">
        <v>0.105</v>
      </c>
      <c r="AF42" s="376" t="n">
        <v>0.1575</v>
      </c>
      <c r="AG42" s="270"/>
      <c r="AH42" s="376" t="n">
        <v>-0.5</v>
      </c>
      <c r="AI42" s="376" t="n">
        <v>2.052</v>
      </c>
      <c r="AJ42" s="376" t="n">
        <v>1</v>
      </c>
      <c r="AK42" s="270"/>
      <c r="AL42" s="376" t="n">
        <v>-0.1</v>
      </c>
      <c r="AM42" s="376" t="n">
        <v>1</v>
      </c>
      <c r="AN42" s="376" t="n">
        <v>0.1</v>
      </c>
      <c r="AO42" s="270"/>
      <c r="AP42" s="362" t="n">
        <v>12</v>
      </c>
      <c r="AQ42" s="375" t="n">
        <v>0.25</v>
      </c>
      <c r="AR42" s="270"/>
      <c r="AS42" s="375" t="n">
        <v>-2.5</v>
      </c>
      <c r="AT42" s="378" t="n">
        <v>0.005</v>
      </c>
      <c r="AU42" s="270"/>
      <c r="AV42" s="375" t="n">
        <v>0</v>
      </c>
      <c r="AW42" s="270"/>
      <c r="AX42" s="270"/>
      <c r="AY42" s="270"/>
      <c r="AZ42" s="270"/>
      <c r="BA42" s="270"/>
      <c r="BB42" s="270"/>
      <c r="BC42" s="270"/>
      <c r="BD42" s="270"/>
      <c r="BE42" s="270"/>
      <c r="BF42" s="270"/>
      <c r="BG42" s="270"/>
      <c r="BH42" s="363" t="n">
        <v>37926</v>
      </c>
      <c r="BI42" s="378" t="n">
        <v>0.75</v>
      </c>
      <c r="BJ42" s="270"/>
      <c r="BK42" s="270"/>
      <c r="BL42" s="270"/>
      <c r="BM42" s="270"/>
      <c r="BN42" s="270"/>
      <c r="BO42" s="0"/>
      <c r="BP42" s="0"/>
      <c r="BQ42" s="0"/>
      <c r="BR42" s="0"/>
      <c r="BS42" s="0"/>
      <c r="BT42" s="270"/>
      <c r="BU42" s="270"/>
      <c r="BV42" s="270"/>
      <c r="BW42" s="270"/>
      <c r="BX42" s="270"/>
      <c r="BY42" s="270"/>
      <c r="BZ42" s="270"/>
      <c r="CA42" s="270"/>
      <c r="CB42" s="270"/>
      <c r="CC42" s="270"/>
      <c r="CD42" s="270"/>
      <c r="CE42" s="270"/>
      <c r="CF42" s="270"/>
      <c r="CG42" s="270"/>
    </row>
    <row r="43" customFormat="false" ht="12.75" hidden="false" customHeight="false" outlineLevel="0" collapsed="false">
      <c r="A43" s="296" t="n">
        <v>38139</v>
      </c>
      <c r="B43" s="357" t="n">
        <v>0.057098405443181</v>
      </c>
      <c r="D43" s="374" t="n">
        <v>37073</v>
      </c>
      <c r="E43" s="375" t="n">
        <v>111</v>
      </c>
      <c r="F43" s="375" t="n">
        <v>115</v>
      </c>
      <c r="G43" s="375" t="n">
        <v>119</v>
      </c>
      <c r="H43" s="360"/>
      <c r="I43" s="375" t="n">
        <v>23.6100006103516</v>
      </c>
      <c r="J43" s="375" t="n">
        <v>23.8600006103516</v>
      </c>
      <c r="K43" s="375" t="n">
        <v>24.6100006103516</v>
      </c>
      <c r="L43" s="362"/>
      <c r="M43" s="363" t="n">
        <v>37956</v>
      </c>
      <c r="N43" s="376" t="n">
        <v>34</v>
      </c>
      <c r="O43" s="376" t="n">
        <v>34.5</v>
      </c>
      <c r="P43" s="376" t="n">
        <v>35</v>
      </c>
      <c r="Q43" s="270"/>
      <c r="R43" s="376" t="n">
        <v>28.5</v>
      </c>
      <c r="S43" s="376" t="n">
        <v>29</v>
      </c>
      <c r="T43" s="376" t="n">
        <v>29.5</v>
      </c>
      <c r="U43" s="270"/>
      <c r="V43" s="376" t="n">
        <v>0</v>
      </c>
      <c r="W43" s="376" t="n">
        <v>0</v>
      </c>
      <c r="X43" s="376" t="n">
        <v>0</v>
      </c>
      <c r="Y43" s="270"/>
      <c r="Z43" s="376" t="n">
        <v>0.148125</v>
      </c>
      <c r="AA43" s="376" t="n">
        <v>0.1975</v>
      </c>
      <c r="AB43" s="376" t="n">
        <v>0.29625</v>
      </c>
      <c r="AC43" s="270"/>
      <c r="AD43" s="376" t="n">
        <v>0.10875</v>
      </c>
      <c r="AE43" s="376" t="n">
        <v>0.145</v>
      </c>
      <c r="AF43" s="376" t="n">
        <v>0.2175</v>
      </c>
      <c r="AG43" s="270"/>
      <c r="AH43" s="376" t="n">
        <v>-0.4</v>
      </c>
      <c r="AI43" s="376" t="n">
        <v>1.89</v>
      </c>
      <c r="AJ43" s="376" t="n">
        <v>0.5</v>
      </c>
      <c r="AK43" s="270"/>
      <c r="AL43" s="376" t="n">
        <v>-0.1</v>
      </c>
      <c r="AM43" s="376" t="n">
        <v>1</v>
      </c>
      <c r="AN43" s="376" t="n">
        <v>0.1</v>
      </c>
      <c r="AO43" s="270"/>
      <c r="AP43" s="362" t="n">
        <v>12</v>
      </c>
      <c r="AQ43" s="375" t="n">
        <v>0.25</v>
      </c>
      <c r="AR43" s="270"/>
      <c r="AS43" s="375" t="n">
        <v>-2</v>
      </c>
      <c r="AT43" s="378" t="n">
        <v>0.0025</v>
      </c>
      <c r="AU43" s="270"/>
      <c r="AV43" s="375" t="n">
        <v>0</v>
      </c>
      <c r="AW43" s="270"/>
      <c r="AX43" s="270"/>
      <c r="AY43" s="270"/>
      <c r="AZ43" s="270"/>
      <c r="BA43" s="270"/>
      <c r="BB43" s="270"/>
      <c r="BC43" s="270"/>
      <c r="BD43" s="270"/>
      <c r="BE43" s="270"/>
      <c r="BF43" s="270"/>
      <c r="BG43" s="270"/>
      <c r="BH43" s="363" t="n">
        <v>37956</v>
      </c>
      <c r="BI43" s="378" t="n">
        <v>0.75</v>
      </c>
      <c r="BJ43" s="270"/>
      <c r="BK43" s="270"/>
      <c r="BL43" s="270"/>
      <c r="BM43" s="270"/>
      <c r="BN43" s="270"/>
      <c r="BO43" s="0"/>
      <c r="BP43" s="0"/>
      <c r="BQ43" s="0"/>
      <c r="BR43" s="0"/>
      <c r="BS43" s="0"/>
      <c r="BT43" s="270"/>
      <c r="BU43" s="270"/>
      <c r="BV43" s="270"/>
      <c r="BW43" s="270"/>
      <c r="BX43" s="270"/>
      <c r="BY43" s="270"/>
      <c r="BZ43" s="270"/>
      <c r="CA43" s="270"/>
      <c r="CB43" s="270"/>
      <c r="CC43" s="270"/>
      <c r="CD43" s="270"/>
      <c r="CE43" s="270"/>
      <c r="CF43" s="270"/>
      <c r="CG43" s="270"/>
    </row>
    <row r="44" customFormat="false" ht="12.75" hidden="false" customHeight="false" outlineLevel="0" collapsed="false">
      <c r="A44" s="296" t="n">
        <v>38169</v>
      </c>
      <c r="B44" s="357" t="n">
        <v>0.057214478651606</v>
      </c>
      <c r="D44" s="374" t="n">
        <v>37104</v>
      </c>
      <c r="E44" s="375" t="n">
        <v>111</v>
      </c>
      <c r="F44" s="375" t="n">
        <v>115</v>
      </c>
      <c r="G44" s="375" t="n">
        <v>119</v>
      </c>
      <c r="H44" s="360"/>
      <c r="I44" s="375" t="n">
        <v>22.1100006103516</v>
      </c>
      <c r="J44" s="375" t="n">
        <v>22.3600006103516</v>
      </c>
      <c r="K44" s="375" t="n">
        <v>23.1100006103516</v>
      </c>
      <c r="L44" s="362"/>
      <c r="M44" s="363" t="n">
        <v>37987</v>
      </c>
      <c r="N44" s="376" t="n">
        <v>36.25</v>
      </c>
      <c r="O44" s="376" t="n">
        <v>37</v>
      </c>
      <c r="P44" s="376" t="n">
        <v>37.75</v>
      </c>
      <c r="Q44" s="270"/>
      <c r="R44" s="376" t="n">
        <v>25.75</v>
      </c>
      <c r="S44" s="376" t="n">
        <v>26.5</v>
      </c>
      <c r="T44" s="376" t="n">
        <v>27.25</v>
      </c>
      <c r="U44" s="270"/>
      <c r="V44" s="376" t="n">
        <v>0</v>
      </c>
      <c r="W44" s="376" t="n">
        <v>0</v>
      </c>
      <c r="X44" s="376" t="n">
        <v>0</v>
      </c>
      <c r="Y44" s="270"/>
      <c r="Z44" s="376" t="n">
        <v>0.217875</v>
      </c>
      <c r="AA44" s="376" t="n">
        <v>0.2905</v>
      </c>
      <c r="AB44" s="376" t="n">
        <v>0.43575</v>
      </c>
      <c r="AC44" s="270"/>
      <c r="AD44" s="376" t="n">
        <v>0.10125</v>
      </c>
      <c r="AE44" s="376" t="n">
        <v>0.135</v>
      </c>
      <c r="AF44" s="376" t="n">
        <v>0.2025</v>
      </c>
      <c r="AG44" s="270"/>
      <c r="AH44" s="376" t="n">
        <v>-0.4</v>
      </c>
      <c r="AI44" s="376" t="n">
        <v>2.322</v>
      </c>
      <c r="AJ44" s="376" t="n">
        <v>0.5</v>
      </c>
      <c r="AK44" s="270"/>
      <c r="AL44" s="376" t="n">
        <v>-0.1</v>
      </c>
      <c r="AM44" s="376" t="n">
        <v>1</v>
      </c>
      <c r="AN44" s="376" t="n">
        <v>0.1</v>
      </c>
      <c r="AO44" s="270"/>
      <c r="AP44" s="362" t="n">
        <v>12</v>
      </c>
      <c r="AQ44" s="375" t="n">
        <v>0.25</v>
      </c>
      <c r="AR44" s="270"/>
      <c r="AS44" s="375" t="n">
        <v>-1.5</v>
      </c>
      <c r="AT44" s="378" t="n">
        <v>0</v>
      </c>
      <c r="AU44" s="270"/>
      <c r="AV44" s="375" t="n">
        <v>0</v>
      </c>
      <c r="AW44" s="270"/>
      <c r="AX44" s="270"/>
      <c r="AY44" s="270"/>
      <c r="AZ44" s="270"/>
      <c r="BA44" s="270"/>
      <c r="BB44" s="270"/>
      <c r="BC44" s="270"/>
      <c r="BD44" s="270"/>
      <c r="BE44" s="270"/>
      <c r="BF44" s="270"/>
      <c r="BG44" s="270"/>
      <c r="BH44" s="363" t="n">
        <v>37987</v>
      </c>
      <c r="BI44" s="378" t="n">
        <v>0.75</v>
      </c>
      <c r="BJ44" s="270"/>
      <c r="BK44" s="270"/>
      <c r="BL44" s="270"/>
      <c r="BM44" s="270"/>
      <c r="BN44" s="270"/>
      <c r="BO44" s="0"/>
      <c r="BP44" s="0"/>
      <c r="BQ44" s="0"/>
      <c r="BR44" s="0"/>
      <c r="BS44" s="0"/>
      <c r="BT44" s="270"/>
      <c r="BU44" s="270"/>
      <c r="BV44" s="270"/>
      <c r="BW44" s="270"/>
      <c r="BX44" s="270"/>
      <c r="BY44" s="270"/>
      <c r="BZ44" s="270"/>
      <c r="CA44" s="270"/>
      <c r="CB44" s="270"/>
      <c r="CC44" s="270"/>
      <c r="CD44" s="270"/>
      <c r="CE44" s="270"/>
      <c r="CF44" s="270"/>
      <c r="CG44" s="270"/>
    </row>
    <row r="45" customFormat="false" ht="12.75" hidden="false" customHeight="false" outlineLevel="0" collapsed="false">
      <c r="A45" s="296" t="n">
        <v>38200</v>
      </c>
      <c r="B45" s="357" t="n">
        <v>0.057330551864514</v>
      </c>
      <c r="D45" s="374" t="n">
        <v>37135</v>
      </c>
      <c r="E45" s="375" t="n">
        <v>41.0000038146973</v>
      </c>
      <c r="F45" s="375" t="n">
        <v>43.5000038146973</v>
      </c>
      <c r="G45" s="375" t="n">
        <v>46.0000038146973</v>
      </c>
      <c r="H45" s="360"/>
      <c r="I45" s="375" t="n">
        <v>17.6100006103516</v>
      </c>
      <c r="J45" s="375" t="n">
        <v>17.8600006103516</v>
      </c>
      <c r="K45" s="375" t="n">
        <v>18.6100006103516</v>
      </c>
      <c r="L45" s="362"/>
      <c r="M45" s="363" t="n">
        <v>38018</v>
      </c>
      <c r="N45" s="376" t="n">
        <v>31.7460021972656</v>
      </c>
      <c r="O45" s="376" t="n">
        <v>32.4960021972656</v>
      </c>
      <c r="P45" s="376" t="n">
        <v>33.2460021972656</v>
      </c>
      <c r="Q45" s="270"/>
      <c r="R45" s="376" t="n">
        <v>23.2465019226074</v>
      </c>
      <c r="S45" s="376" t="n">
        <v>23.9965019226074</v>
      </c>
      <c r="T45" s="376" t="n">
        <v>24.7465019226074</v>
      </c>
      <c r="U45" s="270"/>
      <c r="V45" s="376" t="n">
        <v>0</v>
      </c>
      <c r="W45" s="376" t="n">
        <v>0</v>
      </c>
      <c r="X45" s="376" t="n">
        <v>0</v>
      </c>
      <c r="Y45" s="270"/>
      <c r="Z45" s="376" t="n">
        <v>0.217875</v>
      </c>
      <c r="AA45" s="376" t="n">
        <v>0.2905</v>
      </c>
      <c r="AB45" s="376" t="n">
        <v>0.43575</v>
      </c>
      <c r="AC45" s="270"/>
      <c r="AD45" s="376" t="n">
        <v>0.10125</v>
      </c>
      <c r="AE45" s="376" t="n">
        <v>0.135</v>
      </c>
      <c r="AF45" s="376" t="n">
        <v>0.2025</v>
      </c>
      <c r="AG45" s="270"/>
      <c r="AH45" s="376" t="n">
        <v>-0.4</v>
      </c>
      <c r="AI45" s="376" t="n">
        <v>2.322</v>
      </c>
      <c r="AJ45" s="376" t="n">
        <v>0.6</v>
      </c>
      <c r="AK45" s="270"/>
      <c r="AL45" s="376" t="n">
        <v>-0.1</v>
      </c>
      <c r="AM45" s="376" t="n">
        <v>1</v>
      </c>
      <c r="AN45" s="376" t="n">
        <v>0.1</v>
      </c>
      <c r="AO45" s="270"/>
      <c r="AP45" s="362" t="n">
        <v>13</v>
      </c>
      <c r="AQ45" s="375" t="n">
        <v>0.25</v>
      </c>
      <c r="AR45" s="270"/>
      <c r="AS45" s="375" t="n">
        <v>-1</v>
      </c>
      <c r="AT45" s="378" t="n">
        <v>0</v>
      </c>
      <c r="AU45" s="270"/>
      <c r="AV45" s="375" t="n">
        <v>0</v>
      </c>
      <c r="AW45" s="270"/>
      <c r="AX45" s="270"/>
      <c r="AY45" s="270"/>
      <c r="AZ45" s="270"/>
      <c r="BA45" s="270"/>
      <c r="BB45" s="270"/>
      <c r="BC45" s="270"/>
      <c r="BD45" s="270"/>
      <c r="BE45" s="270"/>
      <c r="BF45" s="270"/>
      <c r="BG45" s="270"/>
      <c r="BH45" s="363" t="n">
        <v>38018</v>
      </c>
      <c r="BI45" s="378" t="n">
        <v>0.75</v>
      </c>
      <c r="BJ45" s="270"/>
      <c r="BK45" s="270"/>
      <c r="BL45" s="270"/>
      <c r="BM45" s="270"/>
      <c r="BN45" s="270"/>
      <c r="BO45" s="0"/>
      <c r="BP45" s="0"/>
      <c r="BQ45" s="0"/>
      <c r="BR45" s="0"/>
      <c r="BS45" s="0"/>
      <c r="BT45" s="270"/>
      <c r="BU45" s="270"/>
      <c r="BV45" s="270"/>
      <c r="BW45" s="270"/>
      <c r="BX45" s="270"/>
      <c r="BY45" s="270"/>
      <c r="BZ45" s="270"/>
      <c r="CA45" s="270"/>
      <c r="CB45" s="270"/>
      <c r="CC45" s="270"/>
      <c r="CD45" s="270"/>
      <c r="CE45" s="270"/>
      <c r="CF45" s="270"/>
      <c r="CG45" s="270"/>
    </row>
    <row r="46" customFormat="false" ht="12.75" hidden="false" customHeight="false" outlineLevel="0" collapsed="false">
      <c r="A46" s="296" t="n">
        <v>38231</v>
      </c>
      <c r="B46" s="357" t="n">
        <v>0.0574405821209</v>
      </c>
      <c r="D46" s="374" t="n">
        <v>37165</v>
      </c>
      <c r="E46" s="375" t="n">
        <v>40.6500015258789</v>
      </c>
      <c r="F46" s="375" t="n">
        <v>41.4000015258789</v>
      </c>
      <c r="G46" s="375" t="n">
        <v>42.1500015258789</v>
      </c>
      <c r="H46" s="360"/>
      <c r="I46" s="375" t="n">
        <v>15.6100025177002</v>
      </c>
      <c r="J46" s="375" t="n">
        <v>15.8600025177002</v>
      </c>
      <c r="K46" s="375" t="n">
        <v>16.6100025177002</v>
      </c>
      <c r="L46" s="362"/>
      <c r="M46" s="363" t="n">
        <v>38047</v>
      </c>
      <c r="N46" s="376" t="n">
        <v>26.75</v>
      </c>
      <c r="O46" s="376" t="n">
        <v>27.5</v>
      </c>
      <c r="P46" s="376" t="n">
        <v>28.25</v>
      </c>
      <c r="Q46" s="270"/>
      <c r="R46" s="376" t="n">
        <v>21.25</v>
      </c>
      <c r="S46" s="376" t="n">
        <v>22</v>
      </c>
      <c r="T46" s="376" t="n">
        <v>22.75</v>
      </c>
      <c r="U46" s="270"/>
      <c r="V46" s="376" t="n">
        <v>0</v>
      </c>
      <c r="W46" s="376" t="n">
        <v>0</v>
      </c>
      <c r="X46" s="376" t="n">
        <v>0</v>
      </c>
      <c r="Y46" s="270"/>
      <c r="Z46" s="376" t="n">
        <v>0.135</v>
      </c>
      <c r="AA46" s="376" t="n">
        <v>0.18</v>
      </c>
      <c r="AB46" s="376" t="n">
        <v>0.27</v>
      </c>
      <c r="AC46" s="270"/>
      <c r="AD46" s="376" t="n">
        <v>0.09</v>
      </c>
      <c r="AE46" s="376" t="n">
        <v>0.12</v>
      </c>
      <c r="AF46" s="376" t="n">
        <v>0.18</v>
      </c>
      <c r="AG46" s="270"/>
      <c r="AH46" s="376" t="n">
        <v>-0.5</v>
      </c>
      <c r="AI46" s="376" t="n">
        <v>2.052</v>
      </c>
      <c r="AJ46" s="376" t="n">
        <v>1</v>
      </c>
      <c r="AK46" s="270"/>
      <c r="AL46" s="376" t="n">
        <v>-0.1</v>
      </c>
      <c r="AM46" s="376" t="n">
        <v>1</v>
      </c>
      <c r="AN46" s="376" t="n">
        <v>0.1</v>
      </c>
      <c r="AO46" s="270"/>
      <c r="AP46" s="362" t="n">
        <v>13</v>
      </c>
      <c r="AQ46" s="375" t="n">
        <v>0.25</v>
      </c>
      <c r="AR46" s="270"/>
      <c r="AS46" s="375" t="n">
        <v>-0.5</v>
      </c>
      <c r="AT46" s="378" t="n">
        <v>0</v>
      </c>
      <c r="AU46" s="270"/>
      <c r="AV46" s="375" t="n">
        <v>0</v>
      </c>
      <c r="AW46" s="270"/>
      <c r="AX46" s="270"/>
      <c r="AY46" s="270"/>
      <c r="AZ46" s="270"/>
      <c r="BA46" s="270"/>
      <c r="BB46" s="270"/>
      <c r="BC46" s="270"/>
      <c r="BD46" s="270"/>
      <c r="BE46" s="270"/>
      <c r="BF46" s="270"/>
      <c r="BG46" s="270"/>
      <c r="BH46" s="363" t="n">
        <v>38047</v>
      </c>
      <c r="BI46" s="378" t="n">
        <v>0.75</v>
      </c>
      <c r="BJ46" s="270"/>
      <c r="BK46" s="270"/>
      <c r="BL46" s="270"/>
      <c r="BM46" s="270"/>
      <c r="BN46" s="270"/>
      <c r="BO46" s="0"/>
      <c r="BP46" s="0"/>
      <c r="BQ46" s="0"/>
      <c r="BR46" s="0"/>
      <c r="BS46" s="0"/>
      <c r="BT46" s="270"/>
      <c r="BU46" s="270"/>
      <c r="BV46" s="270"/>
      <c r="BW46" s="270"/>
      <c r="BX46" s="270"/>
      <c r="BY46" s="270"/>
      <c r="BZ46" s="270"/>
      <c r="CA46" s="270"/>
      <c r="CB46" s="270"/>
      <c r="CC46" s="270"/>
      <c r="CD46" s="270"/>
      <c r="CE46" s="270"/>
      <c r="CF46" s="270"/>
      <c r="CG46" s="270"/>
    </row>
    <row r="47" customFormat="false" ht="12.75" hidden="false" customHeight="false" outlineLevel="0" collapsed="false">
      <c r="A47" s="296" t="n">
        <v>38261</v>
      </c>
      <c r="B47" s="357" t="n">
        <v>0.057552068089411</v>
      </c>
      <c r="D47" s="374" t="n">
        <v>37196</v>
      </c>
      <c r="E47" s="375" t="n">
        <v>40.75</v>
      </c>
      <c r="F47" s="375" t="n">
        <v>41.5</v>
      </c>
      <c r="G47" s="375" t="n">
        <v>42.25</v>
      </c>
      <c r="H47" s="360"/>
      <c r="I47" s="375" t="n">
        <v>17.1100006103516</v>
      </c>
      <c r="J47" s="375" t="n">
        <v>17.3600006103516</v>
      </c>
      <c r="K47" s="375" t="n">
        <v>18.1100006103516</v>
      </c>
      <c r="L47" s="362"/>
      <c r="M47" s="363" t="n">
        <v>38078</v>
      </c>
      <c r="N47" s="376" t="n">
        <v>26.75</v>
      </c>
      <c r="O47" s="376" t="n">
        <v>27.5</v>
      </c>
      <c r="P47" s="376" t="n">
        <v>28.25</v>
      </c>
      <c r="Q47" s="270"/>
      <c r="R47" s="376" t="n">
        <v>21.2450008392334</v>
      </c>
      <c r="S47" s="376" t="n">
        <v>21.9950008392334</v>
      </c>
      <c r="T47" s="376" t="n">
        <v>22.7450008392334</v>
      </c>
      <c r="U47" s="270"/>
      <c r="V47" s="376" t="n">
        <v>0</v>
      </c>
      <c r="W47" s="376" t="n">
        <v>0</v>
      </c>
      <c r="X47" s="376" t="n">
        <v>0</v>
      </c>
      <c r="Y47" s="270"/>
      <c r="Z47" s="376" t="n">
        <v>0.135</v>
      </c>
      <c r="AA47" s="376" t="n">
        <v>0.18</v>
      </c>
      <c r="AB47" s="376" t="n">
        <v>0.27</v>
      </c>
      <c r="AC47" s="270"/>
      <c r="AD47" s="376" t="n">
        <v>0.09</v>
      </c>
      <c r="AE47" s="376" t="n">
        <v>0.12</v>
      </c>
      <c r="AF47" s="376" t="n">
        <v>0.18</v>
      </c>
      <c r="AG47" s="270"/>
      <c r="AH47" s="376" t="n">
        <v>-0.5</v>
      </c>
      <c r="AI47" s="376" t="n">
        <v>1.998</v>
      </c>
      <c r="AJ47" s="376" t="n">
        <v>1</v>
      </c>
      <c r="AK47" s="270"/>
      <c r="AL47" s="376" t="n">
        <v>-0.1</v>
      </c>
      <c r="AM47" s="376" t="n">
        <v>1</v>
      </c>
      <c r="AN47" s="376" t="n">
        <v>0.1</v>
      </c>
      <c r="AO47" s="270"/>
      <c r="AP47" s="362" t="n">
        <v>13</v>
      </c>
      <c r="AQ47" s="375" t="n">
        <v>0.25</v>
      </c>
      <c r="AR47" s="270"/>
      <c r="AS47" s="375" t="n">
        <v>0</v>
      </c>
      <c r="AT47" s="378" t="n">
        <v>0</v>
      </c>
      <c r="AU47" s="270"/>
      <c r="AV47" s="375" t="n">
        <v>0</v>
      </c>
      <c r="AW47" s="270"/>
      <c r="AX47" s="270"/>
      <c r="AY47" s="270"/>
      <c r="AZ47" s="270"/>
      <c r="BA47" s="270"/>
      <c r="BB47" s="270"/>
      <c r="BC47" s="270"/>
      <c r="BD47" s="270"/>
      <c r="BE47" s="270"/>
      <c r="BF47" s="270"/>
      <c r="BG47" s="270"/>
      <c r="BH47" s="363" t="n">
        <v>38078</v>
      </c>
      <c r="BI47" s="378" t="n">
        <v>0.75</v>
      </c>
      <c r="BJ47" s="270"/>
      <c r="BK47" s="270"/>
      <c r="BL47" s="270"/>
      <c r="BM47" s="270"/>
      <c r="BN47" s="270"/>
      <c r="BO47" s="0"/>
      <c r="BP47" s="0"/>
      <c r="BQ47" s="0"/>
      <c r="BR47" s="0"/>
      <c r="BS47" s="0"/>
      <c r="BT47" s="270"/>
      <c r="BU47" s="270"/>
      <c r="BV47" s="270"/>
      <c r="BW47" s="270"/>
      <c r="BX47" s="270"/>
      <c r="BY47" s="270"/>
      <c r="BZ47" s="270"/>
      <c r="CA47" s="270"/>
      <c r="CB47" s="270"/>
      <c r="CC47" s="270"/>
      <c r="CD47" s="270"/>
      <c r="CE47" s="270"/>
      <c r="CF47" s="270"/>
      <c r="CG47" s="270"/>
    </row>
    <row r="48" customFormat="false" ht="12.75" hidden="false" customHeight="false" outlineLevel="0" collapsed="false">
      <c r="A48" s="296" t="n">
        <v>38292</v>
      </c>
      <c r="B48" s="357" t="n">
        <v>0.057659957740293</v>
      </c>
      <c r="D48" s="374" t="n">
        <v>37226</v>
      </c>
      <c r="E48" s="375" t="n">
        <v>40.8499984741211</v>
      </c>
      <c r="F48" s="375" t="n">
        <v>41.5999984741211</v>
      </c>
      <c r="G48" s="375" t="n">
        <v>42.3499984741211</v>
      </c>
      <c r="H48" s="360"/>
      <c r="I48" s="375" t="n">
        <v>19.1100006103516</v>
      </c>
      <c r="J48" s="375" t="n">
        <v>19.3600006103516</v>
      </c>
      <c r="K48" s="375" t="n">
        <v>20.1100006103516</v>
      </c>
      <c r="L48" s="362"/>
      <c r="M48" s="363" t="n">
        <v>38108</v>
      </c>
      <c r="N48" s="376" t="n">
        <v>28.75</v>
      </c>
      <c r="O48" s="376" t="n">
        <v>29.5</v>
      </c>
      <c r="P48" s="376" t="n">
        <v>30.25</v>
      </c>
      <c r="Q48" s="270"/>
      <c r="R48" s="376" t="n">
        <v>22.2549991607666</v>
      </c>
      <c r="S48" s="376" t="n">
        <v>23.0049991607666</v>
      </c>
      <c r="T48" s="376" t="n">
        <v>23.7549991607666</v>
      </c>
      <c r="U48" s="270"/>
      <c r="V48" s="376" t="n">
        <v>0</v>
      </c>
      <c r="W48" s="376" t="n">
        <v>0</v>
      </c>
      <c r="X48" s="376" t="n">
        <v>0</v>
      </c>
      <c r="Y48" s="270"/>
      <c r="Z48" s="376" t="n">
        <v>0.2143125</v>
      </c>
      <c r="AA48" s="376" t="n">
        <v>0.28575</v>
      </c>
      <c r="AB48" s="376" t="n">
        <v>0.428625</v>
      </c>
      <c r="AC48" s="270"/>
      <c r="AD48" s="376" t="n">
        <v>0.11625</v>
      </c>
      <c r="AE48" s="376" t="n">
        <v>0.155</v>
      </c>
      <c r="AF48" s="376" t="n">
        <v>0.2325</v>
      </c>
      <c r="AG48" s="270"/>
      <c r="AH48" s="376" t="n">
        <v>-0.4</v>
      </c>
      <c r="AI48" s="376" t="n">
        <v>2.538</v>
      </c>
      <c r="AJ48" s="376" t="n">
        <v>0.5</v>
      </c>
      <c r="AK48" s="270"/>
      <c r="AL48" s="376" t="n">
        <v>-0.1</v>
      </c>
      <c r="AM48" s="376" t="n">
        <v>1.05</v>
      </c>
      <c r="AN48" s="376" t="n">
        <v>0.1</v>
      </c>
      <c r="AO48" s="270"/>
      <c r="AP48" s="362" t="n">
        <v>14</v>
      </c>
      <c r="AQ48" s="375" t="n">
        <v>0.25</v>
      </c>
      <c r="AR48" s="270"/>
      <c r="AS48" s="375" t="n">
        <v>1</v>
      </c>
      <c r="AT48" s="378" t="n">
        <v>0</v>
      </c>
      <c r="AU48" s="270"/>
      <c r="AV48" s="375" t="n">
        <v>0</v>
      </c>
      <c r="AW48" s="270"/>
      <c r="AX48" s="270"/>
      <c r="AY48" s="270"/>
      <c r="AZ48" s="270"/>
      <c r="BA48" s="270"/>
      <c r="BB48" s="270"/>
      <c r="BC48" s="270"/>
      <c r="BD48" s="270"/>
      <c r="BE48" s="270"/>
      <c r="BF48" s="270"/>
      <c r="BG48" s="270"/>
      <c r="BH48" s="363" t="n">
        <v>38108</v>
      </c>
      <c r="BI48" s="378" t="n">
        <v>0.75</v>
      </c>
      <c r="BJ48" s="270"/>
      <c r="BK48" s="270"/>
      <c r="BL48" s="270"/>
      <c r="BM48" s="270"/>
      <c r="BN48" s="270"/>
      <c r="BO48" s="0"/>
      <c r="BP48" s="0"/>
      <c r="BQ48" s="0"/>
      <c r="BR48" s="0"/>
      <c r="BS48" s="0"/>
      <c r="BT48" s="270"/>
      <c r="BU48" s="270"/>
      <c r="BV48" s="270"/>
      <c r="BW48" s="270"/>
      <c r="BX48" s="270"/>
      <c r="BY48" s="270"/>
      <c r="BZ48" s="270"/>
      <c r="CA48" s="270"/>
      <c r="CB48" s="270"/>
      <c r="CC48" s="270"/>
      <c r="CD48" s="270"/>
      <c r="CE48" s="270"/>
      <c r="CF48" s="270"/>
      <c r="CG48" s="270"/>
    </row>
    <row r="49" customFormat="false" ht="12.75" hidden="false" customHeight="false" outlineLevel="0" collapsed="false">
      <c r="A49" s="296" t="n">
        <v>38322</v>
      </c>
      <c r="B49" s="357" t="n">
        <v>0.05777611101846</v>
      </c>
      <c r="D49" s="374" t="n">
        <v>37257</v>
      </c>
      <c r="E49" s="375" t="n">
        <v>46.7371437072754</v>
      </c>
      <c r="F49" s="375" t="n">
        <v>47.0371437072754</v>
      </c>
      <c r="G49" s="375" t="n">
        <v>47.3371437072754</v>
      </c>
      <c r="H49" s="360"/>
      <c r="I49" s="375" t="n">
        <v>21.5</v>
      </c>
      <c r="J49" s="375" t="n">
        <v>21.75</v>
      </c>
      <c r="K49" s="375" t="n">
        <v>22.5</v>
      </c>
      <c r="L49" s="362"/>
      <c r="M49" s="363" t="n">
        <v>38139</v>
      </c>
      <c r="N49" s="376" t="n">
        <v>35.75</v>
      </c>
      <c r="O49" s="376" t="n">
        <v>36.5</v>
      </c>
      <c r="P49" s="376" t="n">
        <v>37.25</v>
      </c>
      <c r="Q49" s="270"/>
      <c r="R49" s="376" t="n">
        <v>26.25</v>
      </c>
      <c r="S49" s="376" t="n">
        <v>27</v>
      </c>
      <c r="T49" s="376" t="n">
        <v>27.75</v>
      </c>
      <c r="U49" s="270"/>
      <c r="V49" s="376" t="n">
        <v>0</v>
      </c>
      <c r="W49" s="376" t="n">
        <v>0</v>
      </c>
      <c r="X49" s="376" t="n">
        <v>0</v>
      </c>
      <c r="Y49" s="270"/>
      <c r="Z49" s="376" t="n">
        <v>0.30825</v>
      </c>
      <c r="AA49" s="376" t="n">
        <v>0.411</v>
      </c>
      <c r="AB49" s="376" t="n">
        <v>0.6165</v>
      </c>
      <c r="AC49" s="270"/>
      <c r="AD49" s="376" t="n">
        <v>0.13125</v>
      </c>
      <c r="AE49" s="376" t="n">
        <v>0.175</v>
      </c>
      <c r="AF49" s="376" t="n">
        <v>0.2625</v>
      </c>
      <c r="AG49" s="270"/>
      <c r="AH49" s="376" t="n">
        <v>-0.4</v>
      </c>
      <c r="AI49" s="376" t="n">
        <v>3.564</v>
      </c>
      <c r="AJ49" s="376" t="n">
        <v>0.5</v>
      </c>
      <c r="AK49" s="270"/>
      <c r="AL49" s="376" t="n">
        <v>-0.1</v>
      </c>
      <c r="AM49" s="376" t="n">
        <v>1.15</v>
      </c>
      <c r="AN49" s="376" t="n">
        <v>0.1</v>
      </c>
      <c r="AO49" s="270"/>
      <c r="AP49" s="362" t="n">
        <v>14</v>
      </c>
      <c r="AQ49" s="375" t="n">
        <v>0.25</v>
      </c>
      <c r="AR49" s="270"/>
      <c r="AS49" s="375" t="n">
        <v>2</v>
      </c>
      <c r="AT49" s="378" t="n">
        <v>0.005</v>
      </c>
      <c r="AU49" s="270"/>
      <c r="AV49" s="375" t="n">
        <v>0</v>
      </c>
      <c r="AW49" s="270"/>
      <c r="AX49" s="270"/>
      <c r="AY49" s="270"/>
      <c r="AZ49" s="270"/>
      <c r="BA49" s="270"/>
      <c r="BB49" s="270"/>
      <c r="BC49" s="270"/>
      <c r="BD49" s="270"/>
      <c r="BE49" s="270"/>
      <c r="BF49" s="270"/>
      <c r="BG49" s="270"/>
      <c r="BH49" s="363" t="n">
        <v>38139</v>
      </c>
      <c r="BI49" s="378" t="n">
        <v>0.75</v>
      </c>
      <c r="BJ49" s="270"/>
      <c r="BK49" s="270"/>
      <c r="BL49" s="270"/>
      <c r="BM49" s="270"/>
      <c r="BN49" s="270"/>
      <c r="BO49" s="0"/>
      <c r="BP49" s="0"/>
      <c r="BQ49" s="0"/>
      <c r="BR49" s="0"/>
      <c r="BS49" s="0"/>
      <c r="BT49" s="270"/>
      <c r="BU49" s="270"/>
      <c r="BV49" s="270"/>
      <c r="BW49" s="270"/>
      <c r="BX49" s="270"/>
      <c r="BY49" s="270"/>
      <c r="BZ49" s="270"/>
      <c r="CA49" s="270"/>
      <c r="CB49" s="270"/>
      <c r="CC49" s="270"/>
      <c r="CD49" s="270"/>
      <c r="CE49" s="270"/>
      <c r="CF49" s="270"/>
      <c r="CG49" s="270"/>
    </row>
    <row r="50" customFormat="false" ht="12.75" hidden="false" customHeight="false" outlineLevel="0" collapsed="false">
      <c r="A50" s="296" t="n">
        <v>38353</v>
      </c>
      <c r="B50" s="357" t="n">
        <v>0.057896107961344</v>
      </c>
      <c r="D50" s="374" t="n">
        <v>37288</v>
      </c>
      <c r="E50" s="375" t="n">
        <v>46.137141418457</v>
      </c>
      <c r="F50" s="375" t="n">
        <v>46.437141418457</v>
      </c>
      <c r="G50" s="375" t="n">
        <v>46.737141418457</v>
      </c>
      <c r="H50" s="360"/>
      <c r="I50" s="375" t="n">
        <v>20</v>
      </c>
      <c r="J50" s="375" t="n">
        <v>20.25</v>
      </c>
      <c r="K50" s="375" t="n">
        <v>21</v>
      </c>
      <c r="L50" s="362"/>
      <c r="M50" s="363" t="n">
        <v>38169</v>
      </c>
      <c r="N50" s="376" t="n">
        <v>41.75</v>
      </c>
      <c r="O50" s="376" t="n">
        <v>42.5</v>
      </c>
      <c r="P50" s="376" t="n">
        <v>43.25</v>
      </c>
      <c r="Q50" s="270"/>
      <c r="R50" s="376" t="n">
        <v>32.25</v>
      </c>
      <c r="S50" s="376" t="n">
        <v>33</v>
      </c>
      <c r="T50" s="376" t="n">
        <v>33.75</v>
      </c>
      <c r="U50" s="270"/>
      <c r="V50" s="376" t="n">
        <v>0</v>
      </c>
      <c r="W50" s="376" t="n">
        <v>0</v>
      </c>
      <c r="X50" s="376" t="n">
        <v>0</v>
      </c>
      <c r="Y50" s="270"/>
      <c r="Z50" s="376" t="n">
        <v>0.312</v>
      </c>
      <c r="AA50" s="376" t="n">
        <v>0.416</v>
      </c>
      <c r="AB50" s="376" t="n">
        <v>0.624</v>
      </c>
      <c r="AC50" s="270"/>
      <c r="AD50" s="376" t="n">
        <v>0.16125</v>
      </c>
      <c r="AE50" s="376" t="n">
        <v>0.215</v>
      </c>
      <c r="AF50" s="376" t="n">
        <v>0.3225</v>
      </c>
      <c r="AG50" s="270"/>
      <c r="AH50" s="376" t="n">
        <v>-0.4</v>
      </c>
      <c r="AI50" s="376" t="n">
        <v>4.644</v>
      </c>
      <c r="AJ50" s="376" t="n">
        <v>0.5</v>
      </c>
      <c r="AK50" s="270"/>
      <c r="AL50" s="376" t="n">
        <v>-0.1</v>
      </c>
      <c r="AM50" s="376" t="n">
        <v>1.15</v>
      </c>
      <c r="AN50" s="376" t="n">
        <v>0.1</v>
      </c>
      <c r="AO50" s="270"/>
      <c r="AP50" s="362" t="n">
        <v>14</v>
      </c>
      <c r="AQ50" s="375" t="n">
        <v>0.4</v>
      </c>
      <c r="AR50" s="270"/>
      <c r="AS50" s="375" t="n">
        <v>3</v>
      </c>
      <c r="AT50" s="378" t="n">
        <v>0.01</v>
      </c>
      <c r="AU50" s="270"/>
      <c r="AV50" s="375" t="n">
        <v>0</v>
      </c>
      <c r="AW50" s="270"/>
      <c r="AX50" s="270"/>
      <c r="AY50" s="270"/>
      <c r="AZ50" s="270"/>
      <c r="BA50" s="270"/>
      <c r="BB50" s="270"/>
      <c r="BC50" s="270"/>
      <c r="BD50" s="270"/>
      <c r="BE50" s="270"/>
      <c r="BF50" s="270"/>
      <c r="BG50" s="270"/>
      <c r="BH50" s="363" t="n">
        <v>38169</v>
      </c>
      <c r="BI50" s="378" t="n">
        <v>0.75</v>
      </c>
      <c r="BJ50" s="270"/>
      <c r="BK50" s="270"/>
      <c r="BL50" s="270"/>
      <c r="BM50" s="270"/>
      <c r="BN50" s="270"/>
      <c r="BO50" s="0"/>
      <c r="BP50" s="0"/>
      <c r="BQ50" s="0"/>
      <c r="BR50" s="0"/>
      <c r="BS50" s="0"/>
      <c r="BT50" s="270"/>
      <c r="BU50" s="270"/>
      <c r="BV50" s="270"/>
      <c r="BW50" s="270"/>
      <c r="BX50" s="270"/>
      <c r="BY50" s="270"/>
      <c r="BZ50" s="270"/>
      <c r="CA50" s="270"/>
      <c r="CB50" s="270"/>
      <c r="CC50" s="270"/>
      <c r="CD50" s="270"/>
      <c r="CE50" s="270"/>
      <c r="CF50" s="270"/>
      <c r="CG50" s="270"/>
    </row>
    <row r="51" customFormat="false" ht="12.75" hidden="false" customHeight="false" outlineLevel="0" collapsed="false">
      <c r="A51" s="296" t="n">
        <v>38384</v>
      </c>
      <c r="B51" s="357" t="n">
        <v>0.058004492300969</v>
      </c>
      <c r="D51" s="374" t="n">
        <v>37316</v>
      </c>
      <c r="E51" s="375" t="n">
        <v>36.1510391235352</v>
      </c>
      <c r="F51" s="375" t="n">
        <v>36.6510391235352</v>
      </c>
      <c r="G51" s="375" t="n">
        <v>37.1510391235352</v>
      </c>
      <c r="H51" s="360"/>
      <c r="I51" s="375" t="n">
        <v>21</v>
      </c>
      <c r="J51" s="375" t="n">
        <v>21.25</v>
      </c>
      <c r="K51" s="375" t="n">
        <v>22</v>
      </c>
      <c r="L51" s="362"/>
      <c r="M51" s="363" t="n">
        <v>38200</v>
      </c>
      <c r="N51" s="376" t="n">
        <v>39.7500038146973</v>
      </c>
      <c r="O51" s="376" t="n">
        <v>40.5000038146973</v>
      </c>
      <c r="P51" s="376" t="n">
        <v>41.2500038146973</v>
      </c>
      <c r="Q51" s="270"/>
      <c r="R51" s="376" t="n">
        <v>32.25</v>
      </c>
      <c r="S51" s="376" t="n">
        <v>33</v>
      </c>
      <c r="T51" s="376" t="n">
        <v>33.75</v>
      </c>
      <c r="U51" s="270"/>
      <c r="V51" s="376" t="n">
        <v>0</v>
      </c>
      <c r="W51" s="376" t="n">
        <v>0</v>
      </c>
      <c r="X51" s="376" t="n">
        <v>0</v>
      </c>
      <c r="Y51" s="270"/>
      <c r="Z51" s="376" t="n">
        <v>0.312</v>
      </c>
      <c r="AA51" s="376" t="n">
        <v>0.416</v>
      </c>
      <c r="AB51" s="376" t="n">
        <v>0.624</v>
      </c>
      <c r="AC51" s="270"/>
      <c r="AD51" s="376" t="n">
        <v>0.16125</v>
      </c>
      <c r="AE51" s="376" t="n">
        <v>0.215</v>
      </c>
      <c r="AF51" s="376" t="n">
        <v>0.3225</v>
      </c>
      <c r="AG51" s="270"/>
      <c r="AH51" s="376" t="n">
        <v>-0.5</v>
      </c>
      <c r="AI51" s="376" t="n">
        <v>4.644</v>
      </c>
      <c r="AJ51" s="376" t="n">
        <v>1.75</v>
      </c>
      <c r="AK51" s="270"/>
      <c r="AL51" s="376" t="n">
        <v>-0.1</v>
      </c>
      <c r="AM51" s="376" t="n">
        <v>1.15</v>
      </c>
      <c r="AN51" s="376" t="n">
        <v>0.1</v>
      </c>
      <c r="AO51" s="270"/>
      <c r="AP51" s="362" t="n">
        <v>15</v>
      </c>
      <c r="AQ51" s="375" t="n">
        <v>0.4</v>
      </c>
      <c r="AR51" s="270"/>
      <c r="AS51" s="375" t="n">
        <v>4</v>
      </c>
      <c r="AT51" s="378" t="n">
        <v>0.015</v>
      </c>
      <c r="AU51" s="270"/>
      <c r="AV51" s="375" t="n">
        <v>0</v>
      </c>
      <c r="AW51" s="270"/>
      <c r="AX51" s="270"/>
      <c r="AY51" s="270"/>
      <c r="AZ51" s="270"/>
      <c r="BA51" s="270"/>
      <c r="BB51" s="270"/>
      <c r="BC51" s="270"/>
      <c r="BD51" s="270"/>
      <c r="BE51" s="270"/>
      <c r="BF51" s="270"/>
      <c r="BG51" s="270"/>
      <c r="BH51" s="363" t="n">
        <v>38200</v>
      </c>
      <c r="BI51" s="378" t="n">
        <v>0.75</v>
      </c>
      <c r="BJ51" s="270"/>
      <c r="BK51" s="270"/>
      <c r="BL51" s="270"/>
      <c r="BM51" s="270"/>
      <c r="BN51" s="270"/>
      <c r="BO51" s="0"/>
      <c r="BP51" s="0"/>
      <c r="BQ51" s="0"/>
      <c r="BR51" s="0"/>
      <c r="BS51" s="0"/>
      <c r="BT51" s="270"/>
      <c r="BU51" s="270"/>
      <c r="BV51" s="270"/>
      <c r="BW51" s="270"/>
      <c r="BX51" s="270"/>
      <c r="BY51" s="270"/>
      <c r="BZ51" s="270"/>
      <c r="CA51" s="270"/>
      <c r="CB51" s="270"/>
      <c r="CC51" s="270"/>
      <c r="CD51" s="270"/>
      <c r="CE51" s="270"/>
      <c r="CF51" s="270"/>
      <c r="CG51" s="270"/>
    </row>
    <row r="52" customFormat="false" ht="12.75" hidden="false" customHeight="false" outlineLevel="0" collapsed="false">
      <c r="A52" s="296" t="n">
        <v>38412</v>
      </c>
      <c r="B52" s="357" t="n">
        <v>0.058106718451507</v>
      </c>
      <c r="D52" s="374" t="n">
        <v>37347</v>
      </c>
      <c r="E52" s="375" t="n">
        <v>35.8510437011719</v>
      </c>
      <c r="F52" s="375" t="n">
        <v>36.8510437011719</v>
      </c>
      <c r="G52" s="375" t="n">
        <v>37.8510437011719</v>
      </c>
      <c r="H52" s="360"/>
      <c r="I52" s="375" t="n">
        <v>19</v>
      </c>
      <c r="J52" s="375" t="n">
        <v>19.25</v>
      </c>
      <c r="K52" s="375" t="n">
        <v>20</v>
      </c>
      <c r="L52" s="362"/>
      <c r="M52" s="363" t="n">
        <v>38231</v>
      </c>
      <c r="N52" s="376" t="n">
        <v>31.75</v>
      </c>
      <c r="O52" s="376" t="n">
        <v>32.5</v>
      </c>
      <c r="P52" s="376" t="n">
        <v>33.25</v>
      </c>
      <c r="Q52" s="270"/>
      <c r="R52" s="376" t="n">
        <v>26.25</v>
      </c>
      <c r="S52" s="376" t="n">
        <v>27</v>
      </c>
      <c r="T52" s="376" t="n">
        <v>27.75</v>
      </c>
      <c r="U52" s="270"/>
      <c r="V52" s="376" t="n">
        <v>0</v>
      </c>
      <c r="W52" s="376" t="n">
        <v>0</v>
      </c>
      <c r="X52" s="376" t="n">
        <v>0</v>
      </c>
      <c r="Y52" s="270"/>
      <c r="Z52" s="376" t="n">
        <v>0.2143125</v>
      </c>
      <c r="AA52" s="376" t="n">
        <v>0.28575</v>
      </c>
      <c r="AB52" s="376" t="n">
        <v>0.428625</v>
      </c>
      <c r="AC52" s="270"/>
      <c r="AD52" s="376" t="n">
        <v>0.10125</v>
      </c>
      <c r="AE52" s="376" t="n">
        <v>0.135</v>
      </c>
      <c r="AF52" s="376" t="n">
        <v>0.2025</v>
      </c>
      <c r="AG52" s="270"/>
      <c r="AH52" s="376" t="n">
        <v>-1</v>
      </c>
      <c r="AI52" s="376" t="n">
        <v>2.538</v>
      </c>
      <c r="AJ52" s="376" t="n">
        <v>2.5</v>
      </c>
      <c r="AK52" s="270"/>
      <c r="AL52" s="376" t="n">
        <v>-0.1</v>
      </c>
      <c r="AM52" s="376" t="n">
        <v>1.05</v>
      </c>
      <c r="AN52" s="376" t="n">
        <v>0.1</v>
      </c>
      <c r="AO52" s="270"/>
      <c r="AP52" s="362" t="n">
        <v>15</v>
      </c>
      <c r="AQ52" s="375" t="n">
        <v>0.4</v>
      </c>
      <c r="AR52" s="270"/>
      <c r="AS52" s="375" t="n">
        <v>5</v>
      </c>
      <c r="AT52" s="378" t="n">
        <v>0.02</v>
      </c>
      <c r="AU52" s="270"/>
      <c r="AV52" s="375" t="n">
        <v>0</v>
      </c>
      <c r="AW52" s="270"/>
      <c r="AX52" s="270"/>
      <c r="AY52" s="270"/>
      <c r="AZ52" s="270"/>
      <c r="BA52" s="270"/>
      <c r="BB52" s="270"/>
      <c r="BC52" s="270"/>
      <c r="BD52" s="270"/>
      <c r="BE52" s="270"/>
      <c r="BF52" s="270"/>
      <c r="BG52" s="270"/>
      <c r="BH52" s="363" t="n">
        <v>38231</v>
      </c>
      <c r="BI52" s="378" t="n">
        <v>0.75</v>
      </c>
      <c r="BJ52" s="270"/>
      <c r="BK52" s="270"/>
      <c r="BL52" s="270"/>
      <c r="BM52" s="270"/>
      <c r="BN52" s="270"/>
      <c r="BO52" s="0"/>
      <c r="BP52" s="0"/>
      <c r="BQ52" s="0"/>
      <c r="BR52" s="0"/>
      <c r="BS52" s="0"/>
      <c r="BT52" s="270"/>
      <c r="BU52" s="270"/>
      <c r="BV52" s="270"/>
      <c r="BW52" s="270"/>
      <c r="BX52" s="270"/>
      <c r="BY52" s="270"/>
      <c r="BZ52" s="270"/>
      <c r="CA52" s="270"/>
      <c r="CB52" s="270"/>
      <c r="CC52" s="270"/>
      <c r="CD52" s="270"/>
      <c r="CE52" s="270"/>
      <c r="CF52" s="270"/>
      <c r="CG52" s="270"/>
    </row>
    <row r="53" customFormat="false" ht="12.75" hidden="false" customHeight="false" outlineLevel="0" collapsed="false">
      <c r="A53" s="296" t="n">
        <v>38443</v>
      </c>
      <c r="B53" s="357" t="n">
        <v>0.05819148429913</v>
      </c>
      <c r="D53" s="374" t="n">
        <v>37377</v>
      </c>
      <c r="E53" s="375" t="n">
        <v>39.2499961853027</v>
      </c>
      <c r="F53" s="375" t="n">
        <v>40.9999961853027</v>
      </c>
      <c r="G53" s="375" t="n">
        <v>42.7499961853027</v>
      </c>
      <c r="H53" s="360"/>
      <c r="I53" s="375" t="n">
        <v>21</v>
      </c>
      <c r="J53" s="375" t="n">
        <v>21.25</v>
      </c>
      <c r="K53" s="375" t="n">
        <v>22</v>
      </c>
      <c r="L53" s="362"/>
      <c r="M53" s="363" t="n">
        <v>38261</v>
      </c>
      <c r="N53" s="376" t="n">
        <v>26.746000289917</v>
      </c>
      <c r="O53" s="376" t="n">
        <v>27.496000289917</v>
      </c>
      <c r="P53" s="376" t="n">
        <v>28.246000289917</v>
      </c>
      <c r="Q53" s="270"/>
      <c r="R53" s="376" t="n">
        <v>21.2465000152588</v>
      </c>
      <c r="S53" s="376" t="n">
        <v>21.9965000152588</v>
      </c>
      <c r="T53" s="376" t="n">
        <v>22.7465000152588</v>
      </c>
      <c r="U53" s="270"/>
      <c r="V53" s="376" t="n">
        <v>0</v>
      </c>
      <c r="W53" s="376" t="n">
        <v>0</v>
      </c>
      <c r="X53" s="376" t="n">
        <v>0</v>
      </c>
      <c r="Y53" s="270"/>
      <c r="Z53" s="376" t="n">
        <v>0.1275</v>
      </c>
      <c r="AA53" s="376" t="n">
        <v>0.17</v>
      </c>
      <c r="AB53" s="376" t="n">
        <v>0.255</v>
      </c>
      <c r="AC53" s="270"/>
      <c r="AD53" s="376" t="n">
        <v>0.07875</v>
      </c>
      <c r="AE53" s="376" t="n">
        <v>0.105</v>
      </c>
      <c r="AF53" s="376" t="n">
        <v>0.1575</v>
      </c>
      <c r="AG53" s="270"/>
      <c r="AH53" s="376" t="n">
        <v>-1</v>
      </c>
      <c r="AI53" s="376" t="n">
        <v>2.16</v>
      </c>
      <c r="AJ53" s="376" t="n">
        <v>2.5</v>
      </c>
      <c r="AK53" s="270"/>
      <c r="AL53" s="376" t="n">
        <v>-0.1</v>
      </c>
      <c r="AM53" s="376" t="n">
        <v>1</v>
      </c>
      <c r="AN53" s="376" t="n">
        <v>0.1</v>
      </c>
      <c r="AO53" s="270"/>
      <c r="AP53" s="362" t="n">
        <v>15</v>
      </c>
      <c r="AQ53" s="375" t="n">
        <v>0.4</v>
      </c>
      <c r="AR53" s="270"/>
      <c r="AS53" s="375" t="n">
        <v>6</v>
      </c>
      <c r="AT53" s="378" t="n">
        <v>0.03</v>
      </c>
      <c r="AU53" s="270"/>
      <c r="AV53" s="375" t="n">
        <v>0</v>
      </c>
      <c r="AW53" s="270"/>
      <c r="AX53" s="270"/>
      <c r="AY53" s="270"/>
      <c r="AZ53" s="270"/>
      <c r="BA53" s="270"/>
      <c r="BB53" s="270"/>
      <c r="BC53" s="270"/>
      <c r="BD53" s="270"/>
      <c r="BE53" s="270"/>
      <c r="BF53" s="270"/>
      <c r="BG53" s="270"/>
      <c r="BH53" s="363" t="n">
        <v>38261</v>
      </c>
      <c r="BI53" s="378" t="n">
        <v>0.75</v>
      </c>
      <c r="BJ53" s="270"/>
      <c r="BK53" s="270"/>
      <c r="BL53" s="270"/>
      <c r="BM53" s="270"/>
      <c r="BN53" s="270"/>
      <c r="BO53" s="0"/>
      <c r="BP53" s="0"/>
      <c r="BQ53" s="0"/>
      <c r="BR53" s="0"/>
      <c r="BS53" s="0"/>
      <c r="BT53" s="270"/>
      <c r="BU53" s="270"/>
      <c r="BV53" s="270"/>
      <c r="BW53" s="270"/>
      <c r="BX53" s="270"/>
      <c r="BY53" s="270"/>
      <c r="BZ53" s="270"/>
      <c r="CA53" s="270"/>
      <c r="CB53" s="270"/>
      <c r="CC53" s="270"/>
      <c r="CD53" s="270"/>
      <c r="CE53" s="270"/>
      <c r="CF53" s="270"/>
      <c r="CG53" s="270"/>
    </row>
    <row r="54" customFormat="false" ht="12.75" hidden="false" customHeight="false" outlineLevel="0" collapsed="false">
      <c r="A54" s="296" t="n">
        <v>38473</v>
      </c>
      <c r="B54" s="357" t="n">
        <v>0.058279075677519</v>
      </c>
      <c r="D54" s="374" t="n">
        <v>37408</v>
      </c>
      <c r="E54" s="375" t="n">
        <v>56</v>
      </c>
      <c r="F54" s="375" t="n">
        <v>59.5</v>
      </c>
      <c r="G54" s="375" t="n">
        <v>63</v>
      </c>
      <c r="H54" s="360"/>
      <c r="I54" s="375" t="n">
        <v>24</v>
      </c>
      <c r="J54" s="375" t="n">
        <v>24.25</v>
      </c>
      <c r="K54" s="375" t="n">
        <v>25</v>
      </c>
      <c r="L54" s="362"/>
      <c r="M54" s="363" t="n">
        <v>38292</v>
      </c>
      <c r="N54" s="376" t="n">
        <v>28.75</v>
      </c>
      <c r="O54" s="376" t="n">
        <v>29.5</v>
      </c>
      <c r="P54" s="376" t="n">
        <v>30.25</v>
      </c>
      <c r="Q54" s="270"/>
      <c r="R54" s="376" t="n">
        <v>21.25</v>
      </c>
      <c r="S54" s="376" t="n">
        <v>22</v>
      </c>
      <c r="T54" s="376" t="n">
        <v>22.75</v>
      </c>
      <c r="U54" s="270"/>
      <c r="V54" s="376" t="n">
        <v>0</v>
      </c>
      <c r="W54" s="376" t="n">
        <v>0</v>
      </c>
      <c r="X54" s="376" t="n">
        <v>0</v>
      </c>
      <c r="Y54" s="270"/>
      <c r="Z54" s="376" t="n">
        <v>0.1275</v>
      </c>
      <c r="AA54" s="376" t="n">
        <v>0.17</v>
      </c>
      <c r="AB54" s="376" t="n">
        <v>0.255</v>
      </c>
      <c r="AC54" s="270"/>
      <c r="AD54" s="376" t="n">
        <v>0.07875</v>
      </c>
      <c r="AE54" s="376" t="n">
        <v>0.105</v>
      </c>
      <c r="AF54" s="376" t="n">
        <v>0.1575</v>
      </c>
      <c r="AG54" s="270"/>
      <c r="AH54" s="376" t="n">
        <v>-0.5</v>
      </c>
      <c r="AI54" s="376" t="n">
        <v>2.052</v>
      </c>
      <c r="AJ54" s="376" t="n">
        <v>1</v>
      </c>
      <c r="AK54" s="270"/>
      <c r="AL54" s="376" t="n">
        <v>-0.1</v>
      </c>
      <c r="AM54" s="376" t="n">
        <v>1</v>
      </c>
      <c r="AN54" s="376" t="n">
        <v>0.1</v>
      </c>
      <c r="AO54" s="270"/>
      <c r="AP54" s="362" t="n">
        <v>16</v>
      </c>
      <c r="AQ54" s="375" t="n">
        <v>0.4</v>
      </c>
      <c r="AR54" s="270"/>
      <c r="AS54" s="375" t="n">
        <v>7</v>
      </c>
      <c r="AT54" s="378" t="n">
        <v>0.035</v>
      </c>
      <c r="AU54" s="270"/>
      <c r="AV54" s="375" t="n">
        <v>0</v>
      </c>
      <c r="AW54" s="270"/>
      <c r="AX54" s="270"/>
      <c r="AY54" s="270"/>
      <c r="AZ54" s="270"/>
      <c r="BA54" s="270"/>
      <c r="BB54" s="270"/>
      <c r="BC54" s="270"/>
      <c r="BD54" s="270"/>
      <c r="BE54" s="270"/>
      <c r="BF54" s="270"/>
      <c r="BG54" s="270"/>
      <c r="BH54" s="363" t="n">
        <v>38292</v>
      </c>
      <c r="BI54" s="378" t="n">
        <v>0.75</v>
      </c>
      <c r="BJ54" s="270"/>
      <c r="BK54" s="270"/>
      <c r="BL54" s="270"/>
      <c r="BM54" s="270"/>
      <c r="BN54" s="270"/>
      <c r="BO54" s="0"/>
      <c r="BP54" s="0"/>
      <c r="BQ54" s="0"/>
      <c r="BR54" s="0"/>
      <c r="BS54" s="0"/>
      <c r="BT54" s="270"/>
      <c r="BU54" s="270"/>
      <c r="BV54" s="270"/>
      <c r="BW54" s="270"/>
      <c r="BX54" s="270"/>
      <c r="BY54" s="270"/>
      <c r="BZ54" s="270"/>
      <c r="CA54" s="270"/>
      <c r="CB54" s="270"/>
      <c r="CC54" s="270"/>
      <c r="CD54" s="270"/>
      <c r="CE54" s="270"/>
      <c r="CF54" s="270"/>
      <c r="CG54" s="270"/>
    </row>
    <row r="55" customFormat="false" ht="12.75" hidden="false" customHeight="false" outlineLevel="0" collapsed="false">
      <c r="A55" s="296" t="n">
        <v>38504</v>
      </c>
      <c r="B55" s="357" t="n">
        <v>0.058363841530002</v>
      </c>
      <c r="D55" s="374" t="n">
        <v>37438</v>
      </c>
      <c r="E55" s="375" t="n">
        <v>80.5</v>
      </c>
      <c r="F55" s="375" t="n">
        <v>85.5</v>
      </c>
      <c r="G55" s="375" t="n">
        <v>90.5</v>
      </c>
      <c r="H55" s="360"/>
      <c r="I55" s="375" t="n">
        <v>24.5</v>
      </c>
      <c r="J55" s="375" t="n">
        <v>24.75</v>
      </c>
      <c r="K55" s="375" t="n">
        <v>25.5</v>
      </c>
      <c r="L55" s="362"/>
      <c r="M55" s="363" t="n">
        <v>38322</v>
      </c>
      <c r="N55" s="376" t="n">
        <v>33.75</v>
      </c>
      <c r="O55" s="376" t="n">
        <v>34.5</v>
      </c>
      <c r="P55" s="376" t="n">
        <v>35.25</v>
      </c>
      <c r="Q55" s="270"/>
      <c r="R55" s="376" t="n">
        <v>28.25</v>
      </c>
      <c r="S55" s="376" t="n">
        <v>29</v>
      </c>
      <c r="T55" s="376" t="n">
        <v>29.75</v>
      </c>
      <c r="U55" s="270"/>
      <c r="V55" s="376" t="n">
        <v>0</v>
      </c>
      <c r="W55" s="376" t="n">
        <v>0</v>
      </c>
      <c r="X55" s="376" t="n">
        <v>0</v>
      </c>
      <c r="Y55" s="270"/>
      <c r="Z55" s="376" t="n">
        <v>0.129375</v>
      </c>
      <c r="AA55" s="376" t="n">
        <v>0.1725</v>
      </c>
      <c r="AB55" s="376" t="n">
        <v>0.25875</v>
      </c>
      <c r="AC55" s="270"/>
      <c r="AD55" s="376" t="n">
        <v>0.10875</v>
      </c>
      <c r="AE55" s="376" t="n">
        <v>0.145</v>
      </c>
      <c r="AF55" s="376" t="n">
        <v>0.2175</v>
      </c>
      <c r="AG55" s="270"/>
      <c r="AH55" s="376" t="n">
        <v>-0.4</v>
      </c>
      <c r="AI55" s="376" t="n">
        <v>1.89</v>
      </c>
      <c r="AJ55" s="376" t="n">
        <v>0.5</v>
      </c>
      <c r="AK55" s="270"/>
      <c r="AL55" s="376" t="n">
        <v>-0.1</v>
      </c>
      <c r="AM55" s="376" t="n">
        <v>1</v>
      </c>
      <c r="AN55" s="376" t="n">
        <v>0.1</v>
      </c>
      <c r="AO55" s="270"/>
      <c r="AP55" s="362" t="n">
        <v>16</v>
      </c>
      <c r="AQ55" s="375" t="n">
        <v>0.4</v>
      </c>
      <c r="AR55" s="270"/>
      <c r="AS55" s="375" t="n">
        <v>8</v>
      </c>
      <c r="AT55" s="378" t="n">
        <v>0.04</v>
      </c>
      <c r="AU55" s="270"/>
      <c r="AV55" s="375" t="n">
        <v>0</v>
      </c>
      <c r="AW55" s="270"/>
      <c r="AX55" s="270"/>
      <c r="AY55" s="270"/>
      <c r="AZ55" s="270"/>
      <c r="BA55" s="270"/>
      <c r="BB55" s="270"/>
      <c r="BC55" s="270"/>
      <c r="BD55" s="270"/>
      <c r="BE55" s="270"/>
      <c r="BF55" s="270"/>
      <c r="BG55" s="270"/>
      <c r="BH55" s="363" t="n">
        <v>38322</v>
      </c>
      <c r="BI55" s="378" t="n">
        <v>0.75</v>
      </c>
      <c r="BJ55" s="270"/>
      <c r="BK55" s="270"/>
      <c r="BL55" s="270"/>
      <c r="BM55" s="270"/>
      <c r="BN55" s="270"/>
      <c r="BO55" s="0"/>
      <c r="BP55" s="0"/>
      <c r="BQ55" s="0"/>
      <c r="BR55" s="0"/>
      <c r="BS55" s="0"/>
      <c r="BT55" s="270"/>
      <c r="BU55" s="270"/>
      <c r="BV55" s="270"/>
      <c r="BW55" s="270"/>
      <c r="BX55" s="270"/>
      <c r="BY55" s="270"/>
      <c r="BZ55" s="270"/>
      <c r="CA55" s="270"/>
      <c r="CB55" s="270"/>
      <c r="CC55" s="270"/>
      <c r="CD55" s="270"/>
      <c r="CE55" s="270"/>
      <c r="CF55" s="270"/>
      <c r="CG55" s="270"/>
    </row>
    <row r="56" customFormat="false" ht="12.75" hidden="false" customHeight="false" outlineLevel="0" collapsed="false">
      <c r="A56" s="296" t="n">
        <v>38534</v>
      </c>
      <c r="B56" s="357" t="n">
        <v>0.05845143291341</v>
      </c>
      <c r="D56" s="374" t="n">
        <v>37469</v>
      </c>
      <c r="E56" s="375" t="n">
        <v>80.5</v>
      </c>
      <c r="F56" s="375" t="n">
        <v>85.5</v>
      </c>
      <c r="G56" s="375" t="n">
        <v>90.5</v>
      </c>
      <c r="H56" s="360"/>
      <c r="I56" s="375" t="n">
        <v>25.5</v>
      </c>
      <c r="J56" s="375" t="n">
        <v>25.75</v>
      </c>
      <c r="K56" s="375" t="n">
        <v>26.5</v>
      </c>
      <c r="L56" s="362"/>
      <c r="M56" s="363" t="n">
        <v>38353</v>
      </c>
      <c r="N56" s="376" t="n">
        <v>35.5</v>
      </c>
      <c r="O56" s="376" t="n">
        <v>37</v>
      </c>
      <c r="P56" s="376" t="n">
        <v>38.5</v>
      </c>
      <c r="Q56" s="270"/>
      <c r="R56" s="376" t="n">
        <v>25</v>
      </c>
      <c r="S56" s="376" t="n">
        <v>26.5</v>
      </c>
      <c r="T56" s="376" t="n">
        <v>28</v>
      </c>
      <c r="U56" s="270"/>
      <c r="V56" s="376" t="n">
        <v>0</v>
      </c>
      <c r="W56" s="376" t="n">
        <v>0</v>
      </c>
      <c r="X56" s="376" t="n">
        <v>0</v>
      </c>
      <c r="Y56" s="270"/>
      <c r="Z56" s="376" t="n">
        <v>0.19275</v>
      </c>
      <c r="AA56" s="376" t="n">
        <v>0.257</v>
      </c>
      <c r="AB56" s="376" t="n">
        <v>0.3855</v>
      </c>
      <c r="AC56" s="270"/>
      <c r="AD56" s="376" t="n">
        <v>0.10125</v>
      </c>
      <c r="AE56" s="376" t="n">
        <v>0.135</v>
      </c>
      <c r="AF56" s="376" t="n">
        <v>0.2025</v>
      </c>
      <c r="AG56" s="270"/>
      <c r="AH56" s="376" t="n">
        <v>-0.4</v>
      </c>
      <c r="AI56" s="376" t="n">
        <v>2.322</v>
      </c>
      <c r="AJ56" s="376" t="n">
        <v>0.5</v>
      </c>
      <c r="AK56" s="270"/>
      <c r="AL56" s="376" t="n">
        <v>-0.1</v>
      </c>
      <c r="AM56" s="376" t="n">
        <v>1</v>
      </c>
      <c r="AN56" s="376" t="n">
        <v>0.1</v>
      </c>
      <c r="AO56" s="270"/>
      <c r="AP56" s="362" t="n">
        <v>16</v>
      </c>
      <c r="AQ56" s="375" t="n">
        <v>0.4</v>
      </c>
      <c r="AR56" s="270"/>
      <c r="AS56" s="375" t="n">
        <v>9</v>
      </c>
      <c r="AT56" s="378" t="n">
        <v>0.05</v>
      </c>
      <c r="AU56" s="270"/>
      <c r="AV56" s="375" t="n">
        <v>0</v>
      </c>
      <c r="AW56" s="270"/>
      <c r="AX56" s="270"/>
      <c r="AY56" s="270"/>
      <c r="AZ56" s="270"/>
      <c r="BA56" s="270"/>
      <c r="BB56" s="270"/>
      <c r="BC56" s="270"/>
      <c r="BD56" s="270"/>
      <c r="BE56" s="270"/>
      <c r="BF56" s="270"/>
      <c r="BG56" s="270"/>
      <c r="BH56" s="363" t="n">
        <v>38353</v>
      </c>
      <c r="BI56" s="378" t="n">
        <v>0.75</v>
      </c>
      <c r="BJ56" s="270"/>
      <c r="BK56" s="270"/>
      <c r="BL56" s="270"/>
      <c r="BM56" s="270"/>
      <c r="BN56" s="270"/>
      <c r="BO56" s="0"/>
      <c r="BP56" s="0"/>
      <c r="BQ56" s="0"/>
      <c r="BR56" s="0"/>
      <c r="BS56" s="0"/>
      <c r="BT56" s="270"/>
      <c r="BU56" s="270"/>
      <c r="BV56" s="270"/>
      <c r="BW56" s="270"/>
      <c r="BX56" s="270"/>
      <c r="BY56" s="270"/>
      <c r="BZ56" s="270"/>
      <c r="CA56" s="270"/>
      <c r="CB56" s="270"/>
      <c r="CC56" s="270"/>
      <c r="CD56" s="270"/>
      <c r="CE56" s="270"/>
      <c r="CF56" s="270"/>
      <c r="CG56" s="270"/>
    </row>
    <row r="57" customFormat="false" ht="12.75" hidden="false" customHeight="false" outlineLevel="0" collapsed="false">
      <c r="A57" s="296" t="n">
        <v>38565</v>
      </c>
      <c r="B57" s="357" t="n">
        <v>0.05853902429937</v>
      </c>
      <c r="D57" s="374" t="n">
        <v>37500</v>
      </c>
      <c r="E57" s="375" t="n">
        <v>34.9500038146973</v>
      </c>
      <c r="F57" s="375" t="n">
        <v>37.5000038146973</v>
      </c>
      <c r="G57" s="375" t="n">
        <v>40.0500038146973</v>
      </c>
      <c r="H57" s="360"/>
      <c r="I57" s="375" t="n">
        <v>18.5</v>
      </c>
      <c r="J57" s="375" t="n">
        <v>18.75</v>
      </c>
      <c r="K57" s="375" t="n">
        <v>19.5</v>
      </c>
      <c r="L57" s="362"/>
      <c r="M57" s="363" t="n">
        <v>38384</v>
      </c>
      <c r="N57" s="376" t="n">
        <v>30.9960021972656</v>
      </c>
      <c r="O57" s="376" t="n">
        <v>32.4960021972656</v>
      </c>
      <c r="P57" s="376" t="n">
        <v>33.9960021972656</v>
      </c>
      <c r="Q57" s="270"/>
      <c r="R57" s="376" t="n">
        <v>22.4965019226074</v>
      </c>
      <c r="S57" s="376" t="n">
        <v>23.9965019226074</v>
      </c>
      <c r="T57" s="376" t="n">
        <v>25.4965019226074</v>
      </c>
      <c r="U57" s="270"/>
      <c r="V57" s="376" t="n">
        <v>0</v>
      </c>
      <c r="W57" s="376" t="n">
        <v>0</v>
      </c>
      <c r="X57" s="376" t="n">
        <v>0</v>
      </c>
      <c r="Y57" s="270"/>
      <c r="Z57" s="376" t="n">
        <v>0.19275</v>
      </c>
      <c r="AA57" s="376" t="n">
        <v>0.257</v>
      </c>
      <c r="AB57" s="376" t="n">
        <v>0.3855</v>
      </c>
      <c r="AC57" s="270"/>
      <c r="AD57" s="376" t="n">
        <v>0.10125</v>
      </c>
      <c r="AE57" s="376" t="n">
        <v>0.135</v>
      </c>
      <c r="AF57" s="376" t="n">
        <v>0.2025</v>
      </c>
      <c r="AG57" s="270"/>
      <c r="AH57" s="376" t="n">
        <v>-0.4</v>
      </c>
      <c r="AI57" s="376" t="n">
        <v>2.322</v>
      </c>
      <c r="AJ57" s="376" t="n">
        <v>0.6</v>
      </c>
      <c r="AK57" s="270"/>
      <c r="AL57" s="376" t="n">
        <v>-0.1</v>
      </c>
      <c r="AM57" s="376" t="n">
        <v>1</v>
      </c>
      <c r="AN57" s="376" t="n">
        <v>0.1</v>
      </c>
      <c r="AO57" s="270"/>
      <c r="AP57" s="362" t="n">
        <v>17</v>
      </c>
      <c r="AQ57" s="375" t="n">
        <v>0.4</v>
      </c>
      <c r="AR57" s="270"/>
      <c r="AS57" s="375" t="n">
        <v>10</v>
      </c>
      <c r="AT57" s="378" t="n">
        <v>0.06</v>
      </c>
      <c r="AU57" s="270"/>
      <c r="AV57" s="270"/>
      <c r="AW57" s="270"/>
      <c r="AX57" s="270"/>
      <c r="AY57" s="270"/>
      <c r="AZ57" s="270"/>
      <c r="BA57" s="270"/>
      <c r="BB57" s="270"/>
      <c r="BC57" s="270"/>
      <c r="BD57" s="270"/>
      <c r="BE57" s="270"/>
      <c r="BF57" s="270"/>
      <c r="BG57" s="270"/>
      <c r="BH57" s="363" t="n">
        <v>38384</v>
      </c>
      <c r="BI57" s="378" t="n">
        <v>0.75</v>
      </c>
      <c r="BJ57" s="270"/>
      <c r="BK57" s="270"/>
      <c r="BL57" s="270"/>
      <c r="BM57" s="270"/>
      <c r="BN57" s="270"/>
      <c r="BO57" s="0"/>
      <c r="BP57" s="0"/>
      <c r="BQ57" s="0"/>
      <c r="BR57" s="0"/>
      <c r="BS57" s="0"/>
      <c r="BT57" s="270"/>
      <c r="BU57" s="270"/>
      <c r="BV57" s="270"/>
      <c r="BW57" s="270"/>
      <c r="BX57" s="270"/>
      <c r="BY57" s="270"/>
      <c r="BZ57" s="270"/>
      <c r="CA57" s="270"/>
      <c r="CB57" s="270"/>
      <c r="CC57" s="270"/>
      <c r="CD57" s="270"/>
      <c r="CE57" s="270"/>
      <c r="CF57" s="270"/>
      <c r="CG57" s="270"/>
    </row>
    <row r="58" customFormat="false" ht="12.75" hidden="false" customHeight="false" outlineLevel="0" collapsed="false">
      <c r="A58" s="296" t="n">
        <v>38596</v>
      </c>
      <c r="B58" s="357" t="n">
        <v>0.058623790159179</v>
      </c>
      <c r="D58" s="374" t="n">
        <v>37530</v>
      </c>
      <c r="E58" s="375" t="n">
        <v>35.1049987792969</v>
      </c>
      <c r="F58" s="375" t="n">
        <v>35.9049987792969</v>
      </c>
      <c r="G58" s="375" t="n">
        <v>36.7049987792969</v>
      </c>
      <c r="H58" s="360"/>
      <c r="I58" s="375" t="n">
        <v>16.0000019073486</v>
      </c>
      <c r="J58" s="375" t="n">
        <v>16.2500019073486</v>
      </c>
      <c r="K58" s="375" t="n">
        <v>17.0000019073486</v>
      </c>
      <c r="L58" s="362"/>
      <c r="M58" s="363" t="n">
        <v>38412</v>
      </c>
      <c r="N58" s="376" t="n">
        <v>26</v>
      </c>
      <c r="O58" s="376" t="n">
        <v>27.5</v>
      </c>
      <c r="P58" s="376" t="n">
        <v>29</v>
      </c>
      <c r="Q58" s="270"/>
      <c r="R58" s="376" t="n">
        <v>20.5</v>
      </c>
      <c r="S58" s="376" t="n">
        <v>22</v>
      </c>
      <c r="T58" s="376" t="n">
        <v>23.5</v>
      </c>
      <c r="U58" s="270"/>
      <c r="V58" s="376" t="n">
        <v>0</v>
      </c>
      <c r="W58" s="376" t="n">
        <v>0</v>
      </c>
      <c r="X58" s="376" t="n">
        <v>0</v>
      </c>
      <c r="Y58" s="270"/>
      <c r="Z58" s="376" t="n">
        <v>0.18525</v>
      </c>
      <c r="AA58" s="376" t="n">
        <v>0.247</v>
      </c>
      <c r="AB58" s="376" t="n">
        <v>0.3705</v>
      </c>
      <c r="AC58" s="270"/>
      <c r="AD58" s="376" t="n">
        <v>0.09</v>
      </c>
      <c r="AE58" s="376" t="n">
        <v>0.12</v>
      </c>
      <c r="AF58" s="376" t="n">
        <v>0.18</v>
      </c>
      <c r="AG58" s="270"/>
      <c r="AH58" s="376" t="n">
        <v>-0.5</v>
      </c>
      <c r="AI58" s="376" t="n">
        <v>2.052</v>
      </c>
      <c r="AJ58" s="376" t="n">
        <v>1</v>
      </c>
      <c r="AK58" s="270"/>
      <c r="AL58" s="376" t="n">
        <v>-0.1</v>
      </c>
      <c r="AM58" s="376" t="n">
        <v>1</v>
      </c>
      <c r="AN58" s="376" t="n">
        <v>0.1</v>
      </c>
      <c r="AO58" s="270"/>
      <c r="AP58" s="362" t="n">
        <v>17</v>
      </c>
      <c r="AQ58" s="375" t="n">
        <v>0.4</v>
      </c>
      <c r="AR58" s="270"/>
      <c r="AS58" s="270"/>
      <c r="AT58" s="270"/>
      <c r="AU58" s="270"/>
      <c r="AV58" s="270"/>
      <c r="AW58" s="270"/>
      <c r="AX58" s="270"/>
      <c r="AY58" s="270"/>
      <c r="AZ58" s="270"/>
      <c r="BA58" s="270"/>
      <c r="BB58" s="270"/>
      <c r="BC58" s="270"/>
      <c r="BD58" s="270"/>
      <c r="BE58" s="270"/>
      <c r="BF58" s="270"/>
      <c r="BG58" s="270"/>
      <c r="BH58" s="363" t="n">
        <v>38412</v>
      </c>
      <c r="BI58" s="378" t="n">
        <v>0.75</v>
      </c>
      <c r="BJ58" s="270"/>
      <c r="BK58" s="270"/>
      <c r="BL58" s="270"/>
      <c r="BM58" s="270"/>
      <c r="BN58" s="270"/>
      <c r="BO58" s="0"/>
      <c r="BP58" s="0"/>
      <c r="BQ58" s="0"/>
      <c r="BR58" s="0"/>
      <c r="BS58" s="0"/>
      <c r="BT58" s="270"/>
      <c r="BU58" s="270"/>
      <c r="BV58" s="270"/>
      <c r="BW58" s="270"/>
      <c r="BX58" s="270"/>
      <c r="BY58" s="270"/>
      <c r="BZ58" s="270"/>
      <c r="CA58" s="270"/>
      <c r="CB58" s="270"/>
      <c r="CC58" s="270"/>
      <c r="CD58" s="270"/>
      <c r="CE58" s="270"/>
      <c r="CF58" s="270"/>
      <c r="CG58" s="270"/>
    </row>
    <row r="59" customFormat="false" ht="12.75" hidden="false" customHeight="false" outlineLevel="0" collapsed="false">
      <c r="A59" s="296" t="n">
        <v>38626</v>
      </c>
      <c r="B59" s="357" t="n">
        <v>0.058711381550158</v>
      </c>
      <c r="D59" s="374" t="n">
        <v>37561</v>
      </c>
      <c r="E59" s="375" t="n">
        <v>35.204997253418</v>
      </c>
      <c r="F59" s="375" t="n">
        <v>36.004997253418</v>
      </c>
      <c r="G59" s="375" t="n">
        <v>36.804997253418</v>
      </c>
      <c r="H59" s="360"/>
      <c r="I59" s="375" t="n">
        <v>18</v>
      </c>
      <c r="J59" s="375" t="n">
        <v>18.25</v>
      </c>
      <c r="K59" s="375" t="n">
        <v>19</v>
      </c>
      <c r="L59" s="362"/>
      <c r="M59" s="363" t="n">
        <v>38443</v>
      </c>
      <c r="N59" s="376" t="n">
        <v>26</v>
      </c>
      <c r="O59" s="376" t="n">
        <v>27.5</v>
      </c>
      <c r="P59" s="376" t="n">
        <v>29</v>
      </c>
      <c r="Q59" s="270"/>
      <c r="R59" s="376" t="n">
        <v>20.4950008392334</v>
      </c>
      <c r="S59" s="376" t="n">
        <v>21.9950008392334</v>
      </c>
      <c r="T59" s="376" t="n">
        <v>23.4950008392334</v>
      </c>
      <c r="U59" s="270"/>
      <c r="V59" s="376" t="n">
        <v>0</v>
      </c>
      <c r="W59" s="376" t="n">
        <v>0</v>
      </c>
      <c r="X59" s="376" t="n">
        <v>0</v>
      </c>
      <c r="Y59" s="270"/>
      <c r="Z59" s="376" t="n">
        <v>0.18525</v>
      </c>
      <c r="AA59" s="376" t="n">
        <v>0.247</v>
      </c>
      <c r="AB59" s="376" t="n">
        <v>0.3705</v>
      </c>
      <c r="AC59" s="270"/>
      <c r="AD59" s="376" t="n">
        <v>0.09</v>
      </c>
      <c r="AE59" s="376" t="n">
        <v>0.12</v>
      </c>
      <c r="AF59" s="376" t="n">
        <v>0.18</v>
      </c>
      <c r="AG59" s="270"/>
      <c r="AH59" s="376" t="n">
        <v>-0.5</v>
      </c>
      <c r="AI59" s="376" t="n">
        <v>1.998</v>
      </c>
      <c r="AJ59" s="376" t="n">
        <v>1</v>
      </c>
      <c r="AK59" s="270"/>
      <c r="AL59" s="376" t="n">
        <v>-0.1</v>
      </c>
      <c r="AM59" s="376" t="n">
        <v>1</v>
      </c>
      <c r="AN59" s="376" t="n">
        <v>0.1</v>
      </c>
      <c r="AO59" s="270"/>
      <c r="AP59" s="362" t="n">
        <v>17</v>
      </c>
      <c r="AQ59" s="375" t="n">
        <v>0.4</v>
      </c>
      <c r="AR59" s="270"/>
      <c r="AS59" s="270"/>
      <c r="AT59" s="270"/>
      <c r="AU59" s="270"/>
      <c r="AV59" s="270"/>
      <c r="AW59" s="270"/>
      <c r="AX59" s="270"/>
      <c r="AY59" s="270"/>
      <c r="AZ59" s="270"/>
      <c r="BA59" s="270"/>
      <c r="BB59" s="270"/>
      <c r="BC59" s="270"/>
      <c r="BD59" s="270"/>
      <c r="BE59" s="270"/>
      <c r="BF59" s="270"/>
      <c r="BG59" s="270"/>
      <c r="BH59" s="363" t="n">
        <v>38443</v>
      </c>
      <c r="BI59" s="378" t="n">
        <v>0.75</v>
      </c>
      <c r="BJ59" s="270"/>
      <c r="BK59" s="270"/>
      <c r="BL59" s="270"/>
      <c r="BM59" s="270"/>
      <c r="BN59" s="270"/>
      <c r="BO59" s="0"/>
      <c r="BP59" s="0"/>
      <c r="BQ59" s="0"/>
      <c r="BR59" s="0"/>
      <c r="BS59" s="0"/>
      <c r="BT59" s="270"/>
      <c r="BU59" s="270"/>
      <c r="BV59" s="270"/>
      <c r="BW59" s="270"/>
      <c r="BX59" s="270"/>
      <c r="BY59" s="270"/>
      <c r="BZ59" s="270"/>
      <c r="CA59" s="270"/>
      <c r="CB59" s="270"/>
      <c r="CC59" s="270"/>
      <c r="CD59" s="270"/>
      <c r="CE59" s="270"/>
      <c r="CF59" s="270"/>
      <c r="CG59" s="270"/>
    </row>
    <row r="60" customFormat="false" ht="12.75" hidden="false" customHeight="false" outlineLevel="0" collapsed="false">
      <c r="A60" s="296" t="n">
        <v>38657</v>
      </c>
      <c r="B60" s="357" t="n">
        <v>0.058796147414825</v>
      </c>
      <c r="D60" s="374" t="n">
        <v>37591</v>
      </c>
      <c r="E60" s="375" t="n">
        <v>35.3049957275391</v>
      </c>
      <c r="F60" s="375" t="n">
        <v>36.1049957275391</v>
      </c>
      <c r="G60" s="375" t="n">
        <v>36.9049957275391</v>
      </c>
      <c r="H60" s="360"/>
      <c r="I60" s="375" t="n">
        <v>17.1100006103516</v>
      </c>
      <c r="J60" s="375" t="n">
        <v>17.3600006103516</v>
      </c>
      <c r="K60" s="375" t="n">
        <v>18.1100006103516</v>
      </c>
      <c r="L60" s="362"/>
      <c r="M60" s="363" t="n">
        <v>38473</v>
      </c>
      <c r="N60" s="376" t="n">
        <v>28</v>
      </c>
      <c r="O60" s="376" t="n">
        <v>29.5</v>
      </c>
      <c r="P60" s="376" t="n">
        <v>31</v>
      </c>
      <c r="Q60" s="270"/>
      <c r="R60" s="376" t="n">
        <v>21.5049991607666</v>
      </c>
      <c r="S60" s="376" t="n">
        <v>23.0049991607666</v>
      </c>
      <c r="T60" s="376" t="n">
        <v>24.5049991607666</v>
      </c>
      <c r="U60" s="270"/>
      <c r="V60" s="376" t="n">
        <v>0</v>
      </c>
      <c r="W60" s="376" t="n">
        <v>0</v>
      </c>
      <c r="X60" s="376" t="n">
        <v>0</v>
      </c>
      <c r="Y60" s="270"/>
      <c r="Z60" s="376" t="n">
        <v>0.19275</v>
      </c>
      <c r="AA60" s="376" t="n">
        <v>0.257</v>
      </c>
      <c r="AB60" s="376" t="n">
        <v>0.3855</v>
      </c>
      <c r="AC60" s="270"/>
      <c r="AD60" s="376" t="n">
        <v>0.11625</v>
      </c>
      <c r="AE60" s="376" t="n">
        <v>0.155</v>
      </c>
      <c r="AF60" s="376" t="n">
        <v>0.2325</v>
      </c>
      <c r="AG60" s="270"/>
      <c r="AH60" s="376" t="n">
        <v>-0.4</v>
      </c>
      <c r="AI60" s="376" t="n">
        <v>2.43</v>
      </c>
      <c r="AJ60" s="376" t="n">
        <v>0.5</v>
      </c>
      <c r="AK60" s="270"/>
      <c r="AL60" s="376" t="n">
        <v>-0.1</v>
      </c>
      <c r="AM60" s="376" t="n">
        <v>1.05</v>
      </c>
      <c r="AN60" s="376" t="n">
        <v>0.1</v>
      </c>
      <c r="AO60" s="270"/>
      <c r="AP60" s="362" t="n">
        <v>18</v>
      </c>
      <c r="AQ60" s="375" t="n">
        <v>0.4</v>
      </c>
      <c r="AR60" s="270"/>
      <c r="AS60" s="270"/>
      <c r="AT60" s="270"/>
      <c r="AU60" s="270"/>
      <c r="AV60" s="270"/>
      <c r="AW60" s="270"/>
      <c r="AX60" s="270"/>
      <c r="AY60" s="270"/>
      <c r="AZ60" s="270"/>
      <c r="BA60" s="270"/>
      <c r="BB60" s="270"/>
      <c r="BC60" s="270"/>
      <c r="BD60" s="270"/>
      <c r="BE60" s="270"/>
      <c r="BF60" s="270"/>
      <c r="BG60" s="270"/>
      <c r="BH60" s="363" t="n">
        <v>38473</v>
      </c>
      <c r="BI60" s="378" t="n">
        <v>0.75</v>
      </c>
      <c r="BJ60" s="270"/>
      <c r="BK60" s="270"/>
      <c r="BL60" s="270"/>
      <c r="BM60" s="270"/>
      <c r="BN60" s="270"/>
      <c r="BO60" s="0"/>
      <c r="BP60" s="0"/>
      <c r="BQ60" s="0"/>
      <c r="BR60" s="0"/>
      <c r="BS60" s="0"/>
      <c r="BT60" s="270"/>
      <c r="BU60" s="270"/>
      <c r="BV60" s="270"/>
      <c r="BW60" s="270"/>
      <c r="BX60" s="270"/>
      <c r="BY60" s="270"/>
      <c r="BZ60" s="270"/>
      <c r="CA60" s="270"/>
      <c r="CB60" s="270"/>
      <c r="CC60" s="270"/>
      <c r="CD60" s="270"/>
      <c r="CE60" s="270"/>
      <c r="CF60" s="270"/>
      <c r="CG60" s="270"/>
    </row>
    <row r="61" customFormat="false" ht="12.75" hidden="false" customHeight="false" outlineLevel="0" collapsed="false">
      <c r="A61" s="296" t="n">
        <v>38687</v>
      </c>
      <c r="B61" s="357" t="n">
        <v>0.058883738810824</v>
      </c>
      <c r="D61" s="374" t="n">
        <v>37622</v>
      </c>
      <c r="E61" s="375" t="n">
        <v>39.9378646850586</v>
      </c>
      <c r="F61" s="375" t="n">
        <v>40.2878646850586</v>
      </c>
      <c r="G61" s="375" t="n">
        <v>40.6378646850586</v>
      </c>
      <c r="H61" s="360"/>
      <c r="I61" s="375" t="n">
        <v>20.5</v>
      </c>
      <c r="J61" s="375" t="n">
        <v>20.75</v>
      </c>
      <c r="K61" s="375" t="n">
        <v>21.5</v>
      </c>
      <c r="L61" s="362"/>
      <c r="M61" s="363" t="n">
        <v>38504</v>
      </c>
      <c r="N61" s="376" t="n">
        <v>35</v>
      </c>
      <c r="O61" s="376" t="n">
        <v>36.5</v>
      </c>
      <c r="P61" s="376" t="n">
        <v>38</v>
      </c>
      <c r="Q61" s="270"/>
      <c r="R61" s="376" t="n">
        <v>25.5</v>
      </c>
      <c r="S61" s="376" t="n">
        <v>27</v>
      </c>
      <c r="T61" s="376" t="n">
        <v>28.5</v>
      </c>
      <c r="U61" s="270"/>
      <c r="V61" s="376" t="n">
        <v>0</v>
      </c>
      <c r="W61" s="376" t="n">
        <v>0</v>
      </c>
      <c r="X61" s="376" t="n">
        <v>0</v>
      </c>
      <c r="Y61" s="270"/>
      <c r="Z61" s="376" t="n">
        <v>0.195375</v>
      </c>
      <c r="AA61" s="376" t="n">
        <v>0.2605</v>
      </c>
      <c r="AB61" s="376" t="n">
        <v>0.39075</v>
      </c>
      <c r="AC61" s="270"/>
      <c r="AD61" s="376" t="n">
        <v>0.13125</v>
      </c>
      <c r="AE61" s="376" t="n">
        <v>0.175</v>
      </c>
      <c r="AF61" s="376" t="n">
        <v>0.2625</v>
      </c>
      <c r="AG61" s="270"/>
      <c r="AH61" s="376" t="n">
        <v>-0.4</v>
      </c>
      <c r="AI61" s="376" t="n">
        <v>3.402</v>
      </c>
      <c r="AJ61" s="376" t="n">
        <v>0.5</v>
      </c>
      <c r="AK61" s="270"/>
      <c r="AL61" s="376" t="n">
        <v>-0.1</v>
      </c>
      <c r="AM61" s="376" t="n">
        <v>1.15</v>
      </c>
      <c r="AN61" s="376" t="n">
        <v>0.1</v>
      </c>
      <c r="AO61" s="270"/>
      <c r="AP61" s="362" t="n">
        <v>18</v>
      </c>
      <c r="AQ61" s="375" t="n">
        <v>0.4</v>
      </c>
      <c r="AR61" s="270"/>
      <c r="AS61" s="270"/>
      <c r="AT61" s="270"/>
      <c r="AU61" s="270"/>
      <c r="AV61" s="270"/>
      <c r="AW61" s="270"/>
      <c r="AX61" s="270"/>
      <c r="AY61" s="270"/>
      <c r="AZ61" s="270"/>
      <c r="BA61" s="270"/>
      <c r="BB61" s="270"/>
      <c r="BC61" s="270"/>
      <c r="BD61" s="270"/>
      <c r="BE61" s="270"/>
      <c r="BF61" s="270"/>
      <c r="BG61" s="270"/>
      <c r="BH61" s="363" t="n">
        <v>38504</v>
      </c>
      <c r="BI61" s="378" t="n">
        <v>0.75</v>
      </c>
      <c r="BJ61" s="270"/>
      <c r="BK61" s="270"/>
      <c r="BL61" s="270"/>
      <c r="BM61" s="270"/>
      <c r="BN61" s="270"/>
      <c r="BO61" s="0"/>
      <c r="BP61" s="0"/>
      <c r="BQ61" s="0"/>
      <c r="BR61" s="0"/>
      <c r="BS61" s="0"/>
      <c r="BT61" s="270"/>
      <c r="BU61" s="270"/>
      <c r="BV61" s="270"/>
      <c r="BW61" s="270"/>
      <c r="BX61" s="270"/>
      <c r="BY61" s="270"/>
      <c r="BZ61" s="270"/>
      <c r="CA61" s="270"/>
      <c r="CB61" s="270"/>
      <c r="CC61" s="270"/>
      <c r="CD61" s="270"/>
      <c r="CE61" s="270"/>
      <c r="CF61" s="270"/>
      <c r="CG61" s="270"/>
    </row>
    <row r="62" customFormat="false" ht="12.75" hidden="false" customHeight="false" outlineLevel="0" collapsed="false">
      <c r="A62" s="296" t="n">
        <v>38718</v>
      </c>
      <c r="B62" s="357" t="n">
        <v>0.058968087742612</v>
      </c>
      <c r="D62" s="374" t="n">
        <v>37653</v>
      </c>
      <c r="E62" s="375" t="n">
        <v>39.3378623962402</v>
      </c>
      <c r="F62" s="375" t="n">
        <v>39.6878623962402</v>
      </c>
      <c r="G62" s="375" t="n">
        <v>40.0378623962402</v>
      </c>
      <c r="H62" s="360"/>
      <c r="I62" s="375" t="n">
        <v>19</v>
      </c>
      <c r="J62" s="375" t="n">
        <v>19.25</v>
      </c>
      <c r="K62" s="375" t="n">
        <v>20</v>
      </c>
      <c r="L62" s="362"/>
      <c r="M62" s="363" t="n">
        <v>38534</v>
      </c>
      <c r="N62" s="376" t="n">
        <v>41</v>
      </c>
      <c r="O62" s="376" t="n">
        <v>42.5</v>
      </c>
      <c r="P62" s="376" t="n">
        <v>44</v>
      </c>
      <c r="Q62" s="270"/>
      <c r="R62" s="376" t="n">
        <v>31.5</v>
      </c>
      <c r="S62" s="376" t="n">
        <v>33</v>
      </c>
      <c r="T62" s="376" t="n">
        <v>34.5</v>
      </c>
      <c r="U62" s="270"/>
      <c r="V62" s="376" t="n">
        <v>0</v>
      </c>
      <c r="W62" s="376" t="n">
        <v>0</v>
      </c>
      <c r="X62" s="376" t="n">
        <v>0</v>
      </c>
      <c r="Y62" s="270"/>
      <c r="Z62" s="376" t="n">
        <v>0.195375</v>
      </c>
      <c r="AA62" s="376" t="n">
        <v>0.2605</v>
      </c>
      <c r="AB62" s="376" t="n">
        <v>0.39075</v>
      </c>
      <c r="AC62" s="270"/>
      <c r="AD62" s="376" t="n">
        <v>0.16125</v>
      </c>
      <c r="AE62" s="376" t="n">
        <v>0.215</v>
      </c>
      <c r="AF62" s="376" t="n">
        <v>0.3225</v>
      </c>
      <c r="AG62" s="270"/>
      <c r="AH62" s="376" t="n">
        <v>-0.4</v>
      </c>
      <c r="AI62" s="376" t="n">
        <v>4.482</v>
      </c>
      <c r="AJ62" s="376" t="n">
        <v>0.5</v>
      </c>
      <c r="AK62" s="270"/>
      <c r="AL62" s="376" t="n">
        <v>-0.1</v>
      </c>
      <c r="AM62" s="376" t="n">
        <v>1.15</v>
      </c>
      <c r="AN62" s="376" t="n">
        <v>0.1</v>
      </c>
      <c r="AO62" s="270"/>
      <c r="AP62" s="362" t="n">
        <v>18</v>
      </c>
      <c r="AQ62" s="375" t="n">
        <v>0.4</v>
      </c>
      <c r="AR62" s="270"/>
      <c r="AS62" s="270"/>
      <c r="AT62" s="270"/>
      <c r="AU62" s="270"/>
      <c r="AV62" s="270"/>
      <c r="AW62" s="270"/>
      <c r="AX62" s="270"/>
      <c r="AY62" s="270"/>
      <c r="AZ62" s="270"/>
      <c r="BA62" s="270"/>
      <c r="BB62" s="270"/>
      <c r="BC62" s="270"/>
      <c r="BD62" s="270"/>
      <c r="BE62" s="270"/>
      <c r="BF62" s="270"/>
      <c r="BG62" s="270"/>
      <c r="BH62" s="363" t="n">
        <v>38534</v>
      </c>
      <c r="BI62" s="378" t="n">
        <v>0.75</v>
      </c>
      <c r="BJ62" s="270"/>
      <c r="BK62" s="270"/>
      <c r="BL62" s="270"/>
      <c r="BM62" s="270"/>
      <c r="BN62" s="270"/>
      <c r="BO62" s="0"/>
      <c r="BP62" s="0"/>
      <c r="BQ62" s="0"/>
      <c r="BR62" s="0"/>
      <c r="BS62" s="0"/>
      <c r="BT62" s="270"/>
      <c r="BU62" s="270"/>
      <c r="BV62" s="270"/>
      <c r="BW62" s="270"/>
      <c r="BX62" s="270"/>
      <c r="BY62" s="270"/>
      <c r="BZ62" s="270"/>
      <c r="CA62" s="270"/>
      <c r="CB62" s="270"/>
      <c r="CC62" s="270"/>
      <c r="CD62" s="270"/>
      <c r="CE62" s="270"/>
      <c r="CF62" s="270"/>
      <c r="CG62" s="270"/>
    </row>
    <row r="63" customFormat="false" ht="12.75" hidden="false" customHeight="false" outlineLevel="0" collapsed="false">
      <c r="A63" s="296" t="n">
        <v>38749</v>
      </c>
      <c r="B63" s="357" t="n">
        <v>0.059034232688957</v>
      </c>
      <c r="D63" s="374" t="n">
        <v>37681</v>
      </c>
      <c r="E63" s="375" t="n">
        <v>33.3485443115234</v>
      </c>
      <c r="F63" s="375" t="n">
        <v>33.8985443115234</v>
      </c>
      <c r="G63" s="375" t="n">
        <v>34.4485443115234</v>
      </c>
      <c r="H63" s="360"/>
      <c r="I63" s="375" t="n">
        <v>20</v>
      </c>
      <c r="J63" s="375" t="n">
        <v>20.25</v>
      </c>
      <c r="K63" s="375" t="n">
        <v>21</v>
      </c>
      <c r="L63" s="362"/>
      <c r="M63" s="363" t="n">
        <v>38565</v>
      </c>
      <c r="N63" s="376" t="n">
        <v>39.0000038146973</v>
      </c>
      <c r="O63" s="376" t="n">
        <v>40.5000038146973</v>
      </c>
      <c r="P63" s="376" t="n">
        <v>42.0000038146973</v>
      </c>
      <c r="Q63" s="270"/>
      <c r="R63" s="376" t="n">
        <v>31.5</v>
      </c>
      <c r="S63" s="376" t="n">
        <v>33</v>
      </c>
      <c r="T63" s="376" t="n">
        <v>34.5</v>
      </c>
      <c r="U63" s="270"/>
      <c r="V63" s="376" t="n">
        <v>0</v>
      </c>
      <c r="W63" s="376" t="n">
        <v>0</v>
      </c>
      <c r="X63" s="376" t="n">
        <v>0</v>
      </c>
      <c r="Y63" s="270"/>
      <c r="Z63" s="376" t="n">
        <v>0.195375</v>
      </c>
      <c r="AA63" s="376" t="n">
        <v>0.2605</v>
      </c>
      <c r="AB63" s="376" t="n">
        <v>0.39075</v>
      </c>
      <c r="AC63" s="270"/>
      <c r="AD63" s="376" t="n">
        <v>0.16125</v>
      </c>
      <c r="AE63" s="376" t="n">
        <v>0.215</v>
      </c>
      <c r="AF63" s="376" t="n">
        <v>0.3225</v>
      </c>
      <c r="AG63" s="270"/>
      <c r="AH63" s="376" t="n">
        <v>-0.5</v>
      </c>
      <c r="AI63" s="376" t="n">
        <v>4.482</v>
      </c>
      <c r="AJ63" s="376" t="n">
        <v>1.75</v>
      </c>
      <c r="AK63" s="270"/>
      <c r="AL63" s="376" t="n">
        <v>-0.1</v>
      </c>
      <c r="AM63" s="376" t="n">
        <v>1.15</v>
      </c>
      <c r="AN63" s="376" t="n">
        <v>0.1</v>
      </c>
      <c r="AO63" s="270"/>
      <c r="AP63" s="362" t="n">
        <v>19</v>
      </c>
      <c r="AQ63" s="375" t="n">
        <v>0.4</v>
      </c>
      <c r="AR63" s="270"/>
      <c r="AS63" s="270"/>
      <c r="AT63" s="270"/>
      <c r="AU63" s="270"/>
      <c r="AV63" s="270"/>
      <c r="AW63" s="270"/>
      <c r="AX63" s="270"/>
      <c r="AY63" s="270"/>
      <c r="AZ63" s="270"/>
      <c r="BA63" s="270"/>
      <c r="BB63" s="270"/>
      <c r="BC63" s="270"/>
      <c r="BD63" s="270"/>
      <c r="BE63" s="270"/>
      <c r="BF63" s="270"/>
      <c r="BG63" s="270"/>
      <c r="BH63" s="363" t="n">
        <v>38565</v>
      </c>
      <c r="BI63" s="378" t="n">
        <v>0.75</v>
      </c>
      <c r="BJ63" s="270"/>
      <c r="BK63" s="270"/>
      <c r="BL63" s="270"/>
      <c r="BM63" s="270"/>
      <c r="BN63" s="270"/>
      <c r="BO63" s="0"/>
      <c r="BP63" s="0"/>
      <c r="BQ63" s="0"/>
      <c r="BR63" s="0"/>
      <c r="BS63" s="0"/>
      <c r="BT63" s="270"/>
      <c r="BU63" s="270"/>
      <c r="BV63" s="270"/>
      <c r="BW63" s="270"/>
      <c r="BX63" s="270"/>
      <c r="BY63" s="270"/>
      <c r="BZ63" s="270"/>
      <c r="CA63" s="270"/>
      <c r="CB63" s="270"/>
      <c r="CC63" s="270"/>
      <c r="CD63" s="270"/>
      <c r="CE63" s="270"/>
      <c r="CF63" s="270"/>
      <c r="CG63" s="270"/>
    </row>
    <row r="64" customFormat="false" ht="12.75" hidden="false" customHeight="false" outlineLevel="0" collapsed="false">
      <c r="A64" s="296" t="n">
        <v>38777</v>
      </c>
      <c r="B64" s="357" t="n">
        <v>0.059107464595537</v>
      </c>
      <c r="D64" s="374" t="n">
        <v>37712</v>
      </c>
      <c r="E64" s="375" t="n">
        <v>33.0485450744629</v>
      </c>
      <c r="F64" s="375" t="n">
        <v>34.0985450744629</v>
      </c>
      <c r="G64" s="375" t="n">
        <v>35.1485450744629</v>
      </c>
      <c r="H64" s="360"/>
      <c r="I64" s="375" t="n">
        <v>18</v>
      </c>
      <c r="J64" s="375" t="n">
        <v>18.25</v>
      </c>
      <c r="K64" s="375" t="n">
        <v>19</v>
      </c>
      <c r="L64" s="362"/>
      <c r="M64" s="363" t="n">
        <v>38596</v>
      </c>
      <c r="N64" s="376" t="n">
        <v>31</v>
      </c>
      <c r="O64" s="376" t="n">
        <v>32.5</v>
      </c>
      <c r="P64" s="376" t="n">
        <v>34</v>
      </c>
      <c r="Q64" s="270"/>
      <c r="R64" s="376" t="n">
        <v>25.5</v>
      </c>
      <c r="S64" s="376" t="n">
        <v>27</v>
      </c>
      <c r="T64" s="376" t="n">
        <v>28.5</v>
      </c>
      <c r="U64" s="270"/>
      <c r="V64" s="376" t="n">
        <v>0</v>
      </c>
      <c r="W64" s="376" t="n">
        <v>0</v>
      </c>
      <c r="X64" s="376" t="n">
        <v>0</v>
      </c>
      <c r="Y64" s="270"/>
      <c r="Z64" s="376" t="n">
        <v>0.19275</v>
      </c>
      <c r="AA64" s="376" t="n">
        <v>0.257</v>
      </c>
      <c r="AB64" s="376" t="n">
        <v>0.3855</v>
      </c>
      <c r="AC64" s="270"/>
      <c r="AD64" s="376" t="n">
        <v>0.10125</v>
      </c>
      <c r="AE64" s="376" t="n">
        <v>0.135</v>
      </c>
      <c r="AF64" s="376" t="n">
        <v>0.2025</v>
      </c>
      <c r="AG64" s="270"/>
      <c r="AH64" s="376" t="n">
        <v>-1</v>
      </c>
      <c r="AI64" s="376" t="n">
        <v>2.43</v>
      </c>
      <c r="AJ64" s="376" t="n">
        <v>2.5</v>
      </c>
      <c r="AK64" s="270"/>
      <c r="AL64" s="376" t="n">
        <v>-0.1</v>
      </c>
      <c r="AM64" s="376" t="n">
        <v>1.05</v>
      </c>
      <c r="AN64" s="376" t="n">
        <v>0.1</v>
      </c>
      <c r="AO64" s="270"/>
      <c r="AP64" s="362" t="n">
        <v>19</v>
      </c>
      <c r="AQ64" s="375" t="n">
        <v>0.4</v>
      </c>
      <c r="AR64" s="270"/>
      <c r="AS64" s="270"/>
      <c r="AT64" s="270"/>
      <c r="AU64" s="270"/>
      <c r="AV64" s="270"/>
      <c r="AW64" s="270"/>
      <c r="AX64" s="270"/>
      <c r="AY64" s="270"/>
      <c r="AZ64" s="270"/>
      <c r="BA64" s="270"/>
      <c r="BB64" s="270"/>
      <c r="BC64" s="270"/>
      <c r="BD64" s="270"/>
      <c r="BE64" s="270"/>
      <c r="BF64" s="270"/>
      <c r="BG64" s="270"/>
      <c r="BH64" s="363" t="n">
        <v>38596</v>
      </c>
      <c r="BI64" s="378" t="n">
        <v>0.75</v>
      </c>
      <c r="BJ64" s="270"/>
      <c r="BK64" s="270"/>
      <c r="BL64" s="270"/>
      <c r="BM64" s="270"/>
      <c r="BN64" s="270"/>
      <c r="BO64" s="0"/>
      <c r="BP64" s="0"/>
      <c r="BQ64" s="0"/>
      <c r="BR64" s="0"/>
      <c r="BS64" s="0"/>
      <c r="BT64" s="270"/>
      <c r="BU64" s="270"/>
      <c r="BV64" s="270"/>
      <c r="BW64" s="270"/>
      <c r="BX64" s="270"/>
      <c r="BY64" s="270"/>
      <c r="BZ64" s="270"/>
      <c r="CA64" s="270"/>
      <c r="CB64" s="270"/>
      <c r="CC64" s="270"/>
      <c r="CD64" s="270"/>
      <c r="CE64" s="270"/>
      <c r="CF64" s="270"/>
      <c r="CG64" s="270"/>
    </row>
    <row r="65" customFormat="false" ht="12.75" hidden="false" customHeight="false" outlineLevel="0" collapsed="false">
      <c r="A65" s="296" t="n">
        <v>38808</v>
      </c>
      <c r="B65" s="357" t="n">
        <v>0.059178334184247</v>
      </c>
      <c r="D65" s="374" t="n">
        <v>37742</v>
      </c>
      <c r="E65" s="375" t="n">
        <v>33.2035667419434</v>
      </c>
      <c r="F65" s="375" t="n">
        <v>35.0035667419434</v>
      </c>
      <c r="G65" s="375" t="n">
        <v>36.8035667419434</v>
      </c>
      <c r="H65" s="360"/>
      <c r="I65" s="375" t="n">
        <v>20</v>
      </c>
      <c r="J65" s="375" t="n">
        <v>20.25</v>
      </c>
      <c r="K65" s="375" t="n">
        <v>21</v>
      </c>
      <c r="L65" s="362"/>
      <c r="M65" s="363" t="n">
        <v>38626</v>
      </c>
      <c r="N65" s="376" t="n">
        <v>25.996000289917</v>
      </c>
      <c r="O65" s="376" t="n">
        <v>27.496000289917</v>
      </c>
      <c r="P65" s="376" t="n">
        <v>28.996000289917</v>
      </c>
      <c r="Q65" s="270"/>
      <c r="R65" s="376" t="n">
        <v>20.4965000152588</v>
      </c>
      <c r="S65" s="376" t="n">
        <v>21.9965000152588</v>
      </c>
      <c r="T65" s="376" t="n">
        <v>23.4965000152588</v>
      </c>
      <c r="U65" s="270"/>
      <c r="V65" s="376" t="n">
        <v>0</v>
      </c>
      <c r="W65" s="376" t="n">
        <v>0</v>
      </c>
      <c r="X65" s="376" t="n">
        <v>0</v>
      </c>
      <c r="Y65" s="270"/>
      <c r="Z65" s="376" t="n">
        <v>0.18525</v>
      </c>
      <c r="AA65" s="376" t="n">
        <v>0.247</v>
      </c>
      <c r="AB65" s="376" t="n">
        <v>0.3705</v>
      </c>
      <c r="AC65" s="270"/>
      <c r="AD65" s="376" t="n">
        <v>0.07875</v>
      </c>
      <c r="AE65" s="376" t="n">
        <v>0.105</v>
      </c>
      <c r="AF65" s="376" t="n">
        <v>0.1575</v>
      </c>
      <c r="AG65" s="270"/>
      <c r="AH65" s="376" t="n">
        <v>-1</v>
      </c>
      <c r="AI65" s="376" t="n">
        <v>2.16</v>
      </c>
      <c r="AJ65" s="376" t="n">
        <v>2.5</v>
      </c>
      <c r="AK65" s="270"/>
      <c r="AL65" s="376" t="n">
        <v>-0.1</v>
      </c>
      <c r="AM65" s="376" t="n">
        <v>1</v>
      </c>
      <c r="AN65" s="376" t="n">
        <v>0.1</v>
      </c>
      <c r="AO65" s="270"/>
      <c r="AP65" s="362" t="n">
        <v>19</v>
      </c>
      <c r="AQ65" s="375" t="n">
        <v>0.4</v>
      </c>
      <c r="AR65" s="270"/>
      <c r="AS65" s="270"/>
      <c r="AT65" s="270"/>
      <c r="AU65" s="270"/>
      <c r="AV65" s="270"/>
      <c r="AW65" s="270"/>
      <c r="AX65" s="270"/>
      <c r="AY65" s="270"/>
      <c r="AZ65" s="270"/>
      <c r="BA65" s="270"/>
      <c r="BB65" s="270"/>
      <c r="BC65" s="270"/>
      <c r="BD65" s="270"/>
      <c r="BE65" s="270"/>
      <c r="BF65" s="270"/>
      <c r="BG65" s="270"/>
      <c r="BH65" s="363" t="n">
        <v>38626</v>
      </c>
      <c r="BI65" s="378" t="n">
        <v>0.75</v>
      </c>
      <c r="BJ65" s="270"/>
      <c r="BK65" s="270"/>
      <c r="BL65" s="270"/>
      <c r="BM65" s="270"/>
      <c r="BN65" s="270"/>
      <c r="BO65" s="0"/>
      <c r="BP65" s="0"/>
      <c r="BQ65" s="0"/>
      <c r="BR65" s="0"/>
      <c r="BS65" s="0"/>
      <c r="BT65" s="270"/>
      <c r="BU65" s="270"/>
      <c r="BV65" s="270"/>
      <c r="BW65" s="270"/>
      <c r="BX65" s="270"/>
      <c r="BY65" s="270"/>
      <c r="BZ65" s="270"/>
      <c r="CA65" s="270"/>
      <c r="CB65" s="270"/>
      <c r="CC65" s="270"/>
      <c r="CD65" s="270"/>
      <c r="CE65" s="270"/>
      <c r="CF65" s="270"/>
      <c r="CG65" s="270"/>
    </row>
    <row r="66" customFormat="false" ht="12.75" hidden="false" customHeight="false" outlineLevel="0" collapsed="false">
      <c r="A66" s="296" t="n">
        <v>38838</v>
      </c>
      <c r="B66" s="357" t="n">
        <v>0.059251566094334</v>
      </c>
      <c r="D66" s="374" t="n">
        <v>37773</v>
      </c>
      <c r="E66" s="375" t="n">
        <v>47.7478561401367</v>
      </c>
      <c r="F66" s="375" t="n">
        <v>51.7478561401367</v>
      </c>
      <c r="G66" s="375" t="n">
        <v>55.7478561401367</v>
      </c>
      <c r="H66" s="360"/>
      <c r="I66" s="375" t="n">
        <v>23</v>
      </c>
      <c r="J66" s="375" t="n">
        <v>23.25</v>
      </c>
      <c r="K66" s="375" t="n">
        <v>24</v>
      </c>
      <c r="L66" s="362"/>
      <c r="M66" s="363" t="n">
        <v>38657</v>
      </c>
      <c r="N66" s="376" t="n">
        <v>28</v>
      </c>
      <c r="O66" s="376" t="n">
        <v>29.5</v>
      </c>
      <c r="P66" s="376" t="n">
        <v>31</v>
      </c>
      <c r="Q66" s="270"/>
      <c r="R66" s="376" t="n">
        <v>20.5</v>
      </c>
      <c r="S66" s="376" t="n">
        <v>22</v>
      </c>
      <c r="T66" s="376" t="n">
        <v>23.5</v>
      </c>
      <c r="U66" s="270"/>
      <c r="V66" s="376" t="n">
        <v>0</v>
      </c>
      <c r="W66" s="376" t="n">
        <v>0</v>
      </c>
      <c r="X66" s="376" t="n">
        <v>0</v>
      </c>
      <c r="Y66" s="270"/>
      <c r="Z66" s="376" t="n">
        <v>0.18525</v>
      </c>
      <c r="AA66" s="376" t="n">
        <v>0.247</v>
      </c>
      <c r="AB66" s="376" t="n">
        <v>0.3705</v>
      </c>
      <c r="AC66" s="270"/>
      <c r="AD66" s="376" t="n">
        <v>0.07875</v>
      </c>
      <c r="AE66" s="376" t="n">
        <v>0.105</v>
      </c>
      <c r="AF66" s="376" t="n">
        <v>0.1575</v>
      </c>
      <c r="AG66" s="270"/>
      <c r="AH66" s="376" t="n">
        <v>-0.5</v>
      </c>
      <c r="AI66" s="376" t="n">
        <v>2.052</v>
      </c>
      <c r="AJ66" s="376" t="n">
        <v>1</v>
      </c>
      <c r="AK66" s="270"/>
      <c r="AL66" s="376" t="n">
        <v>-0.1</v>
      </c>
      <c r="AM66" s="376" t="n">
        <v>1</v>
      </c>
      <c r="AN66" s="376" t="n">
        <v>0.1</v>
      </c>
      <c r="AO66" s="270"/>
      <c r="AP66" s="362" t="n">
        <v>20</v>
      </c>
      <c r="AQ66" s="375" t="n">
        <v>0.4</v>
      </c>
      <c r="AR66" s="270"/>
      <c r="AS66" s="270"/>
      <c r="AT66" s="270"/>
      <c r="AU66" s="270"/>
      <c r="AV66" s="270"/>
      <c r="AW66" s="270"/>
      <c r="AX66" s="270"/>
      <c r="AY66" s="270"/>
      <c r="AZ66" s="270"/>
      <c r="BA66" s="270"/>
      <c r="BB66" s="270"/>
      <c r="BC66" s="270"/>
      <c r="BD66" s="270"/>
      <c r="BE66" s="270"/>
      <c r="BF66" s="270"/>
      <c r="BG66" s="270"/>
      <c r="BH66" s="363" t="n">
        <v>38657</v>
      </c>
      <c r="BI66" s="378" t="n">
        <v>0.75</v>
      </c>
      <c r="BJ66" s="270"/>
      <c r="BK66" s="270"/>
      <c r="BL66" s="270"/>
      <c r="BM66" s="270"/>
      <c r="BN66" s="270"/>
      <c r="BO66" s="0"/>
      <c r="BP66" s="0"/>
      <c r="BQ66" s="0"/>
      <c r="BR66" s="0"/>
      <c r="BS66" s="0"/>
      <c r="BT66" s="270"/>
      <c r="BU66" s="270"/>
      <c r="BV66" s="270"/>
      <c r="BW66" s="270"/>
      <c r="BX66" s="270"/>
      <c r="BY66" s="270"/>
      <c r="BZ66" s="270"/>
      <c r="CA66" s="270"/>
      <c r="CB66" s="270"/>
      <c r="CC66" s="270"/>
      <c r="CD66" s="270"/>
      <c r="CE66" s="270"/>
      <c r="CF66" s="270"/>
      <c r="CG66" s="270"/>
    </row>
    <row r="67" customFormat="false" ht="12.75" hidden="false" customHeight="false" outlineLevel="0" collapsed="false">
      <c r="A67" s="296" t="n">
        <v>38869</v>
      </c>
      <c r="B67" s="357" t="n">
        <v>0.059322435686438</v>
      </c>
      <c r="D67" s="374" t="n">
        <v>37803</v>
      </c>
      <c r="E67" s="375" t="n">
        <v>70.9971466064453</v>
      </c>
      <c r="F67" s="375" t="n">
        <v>76.9971466064453</v>
      </c>
      <c r="G67" s="375" t="n">
        <v>82.9971466064453</v>
      </c>
      <c r="H67" s="360"/>
      <c r="I67" s="375" t="n">
        <v>23.5</v>
      </c>
      <c r="J67" s="375" t="n">
        <v>23.75</v>
      </c>
      <c r="K67" s="375" t="n">
        <v>24.5</v>
      </c>
      <c r="L67" s="362"/>
      <c r="M67" s="363" t="n">
        <v>38687</v>
      </c>
      <c r="N67" s="376" t="n">
        <v>33</v>
      </c>
      <c r="O67" s="376" t="n">
        <v>34.5</v>
      </c>
      <c r="P67" s="376" t="n">
        <v>36</v>
      </c>
      <c r="Q67" s="270"/>
      <c r="R67" s="376" t="n">
        <v>27.5</v>
      </c>
      <c r="S67" s="376" t="n">
        <v>29</v>
      </c>
      <c r="T67" s="376" t="n">
        <v>30.5</v>
      </c>
      <c r="U67" s="270"/>
      <c r="V67" s="376" t="n">
        <v>0</v>
      </c>
      <c r="W67" s="376" t="n">
        <v>0</v>
      </c>
      <c r="X67" s="376" t="n">
        <v>0</v>
      </c>
      <c r="Y67" s="270"/>
      <c r="Z67" s="376" t="n">
        <v>0.18525</v>
      </c>
      <c r="AA67" s="376" t="n">
        <v>0.247</v>
      </c>
      <c r="AB67" s="376" t="n">
        <v>0.3705</v>
      </c>
      <c r="AC67" s="270"/>
      <c r="AD67" s="376" t="n">
        <v>0.10875</v>
      </c>
      <c r="AE67" s="376" t="n">
        <v>0.145</v>
      </c>
      <c r="AF67" s="376" t="n">
        <v>0.2175</v>
      </c>
      <c r="AG67" s="270"/>
      <c r="AH67" s="376" t="n">
        <v>-0.4</v>
      </c>
      <c r="AI67" s="376" t="n">
        <v>1.89</v>
      </c>
      <c r="AJ67" s="376" t="n">
        <v>0.5</v>
      </c>
      <c r="AK67" s="270"/>
      <c r="AL67" s="376" t="n">
        <v>-0.1</v>
      </c>
      <c r="AM67" s="376" t="n">
        <v>1</v>
      </c>
      <c r="AN67" s="376" t="n">
        <v>0.1</v>
      </c>
      <c r="AO67" s="270"/>
      <c r="AP67" s="362" t="n">
        <v>20</v>
      </c>
      <c r="AQ67" s="375" t="n">
        <v>0.4</v>
      </c>
      <c r="AR67" s="270"/>
      <c r="AS67" s="270"/>
      <c r="AT67" s="270"/>
      <c r="AU67" s="270"/>
      <c r="AV67" s="270"/>
      <c r="AW67" s="270"/>
      <c r="AX67" s="270"/>
      <c r="AY67" s="270"/>
      <c r="AZ67" s="270"/>
      <c r="BA67" s="270"/>
      <c r="BB67" s="270"/>
      <c r="BC67" s="270"/>
      <c r="BD67" s="270"/>
      <c r="BE67" s="270"/>
      <c r="BF67" s="270"/>
      <c r="BG67" s="270"/>
      <c r="BH67" s="363" t="n">
        <v>38687</v>
      </c>
      <c r="BI67" s="378" t="n">
        <v>0.75</v>
      </c>
      <c r="BJ67" s="270"/>
      <c r="BK67" s="270"/>
      <c r="BL67" s="270"/>
      <c r="BM67" s="270"/>
      <c r="BN67" s="270"/>
      <c r="BO67" s="0"/>
      <c r="BP67" s="0"/>
      <c r="BQ67" s="0"/>
      <c r="BR67" s="0"/>
      <c r="BS67" s="0"/>
      <c r="BT67" s="270"/>
      <c r="BU67" s="270"/>
      <c r="BV67" s="270"/>
      <c r="BW67" s="270"/>
      <c r="BX67" s="270"/>
      <c r="BY67" s="270"/>
      <c r="BZ67" s="270"/>
      <c r="CA67" s="270"/>
      <c r="CB67" s="270"/>
      <c r="CC67" s="270"/>
      <c r="CD67" s="270"/>
      <c r="CE67" s="270"/>
      <c r="CF67" s="270"/>
      <c r="CG67" s="270"/>
    </row>
    <row r="68" customFormat="false" ht="12.75" hidden="false" customHeight="false" outlineLevel="0" collapsed="false">
      <c r="A68" s="296" t="n">
        <v>38899</v>
      </c>
      <c r="B68" s="357" t="n">
        <v>0.059395667600034</v>
      </c>
      <c r="D68" s="374" t="n">
        <v>37834</v>
      </c>
      <c r="E68" s="375" t="n">
        <v>70.9971466064453</v>
      </c>
      <c r="F68" s="375" t="n">
        <v>76.9971466064453</v>
      </c>
      <c r="G68" s="375" t="n">
        <v>82.9971466064453</v>
      </c>
      <c r="H68" s="360"/>
      <c r="I68" s="375" t="n">
        <v>24.5</v>
      </c>
      <c r="J68" s="375" t="n">
        <v>24.75</v>
      </c>
      <c r="K68" s="375" t="n">
        <v>25.5</v>
      </c>
      <c r="L68" s="362"/>
      <c r="M68" s="363" t="n">
        <v>38718</v>
      </c>
      <c r="N68" s="376" t="n">
        <v>35.5</v>
      </c>
      <c r="O68" s="376" t="n">
        <v>37</v>
      </c>
      <c r="P68" s="376" t="n">
        <v>38.5</v>
      </c>
      <c r="Q68" s="270"/>
      <c r="R68" s="376" t="n">
        <v>25</v>
      </c>
      <c r="S68" s="376" t="n">
        <v>26.5</v>
      </c>
      <c r="T68" s="376" t="n">
        <v>28</v>
      </c>
      <c r="U68" s="270"/>
      <c r="V68" s="376" t="n">
        <v>0</v>
      </c>
      <c r="W68" s="376" t="n">
        <v>0</v>
      </c>
      <c r="X68" s="376" t="n">
        <v>0</v>
      </c>
      <c r="Y68" s="270"/>
      <c r="Z68" s="376" t="n">
        <v>0.188625</v>
      </c>
      <c r="AA68" s="376" t="n">
        <v>0.2515</v>
      </c>
      <c r="AB68" s="376" t="n">
        <v>0.37725</v>
      </c>
      <c r="AC68" s="270"/>
      <c r="AD68" s="376" t="n">
        <v>0.10125</v>
      </c>
      <c r="AE68" s="376" t="n">
        <v>0.135</v>
      </c>
      <c r="AF68" s="376" t="n">
        <v>0.2025</v>
      </c>
      <c r="AG68" s="270"/>
      <c r="AH68" s="376" t="n">
        <v>-0.4</v>
      </c>
      <c r="AI68" s="376" t="n">
        <v>2.322</v>
      </c>
      <c r="AJ68" s="376" t="n">
        <v>0.5</v>
      </c>
      <c r="AK68" s="270"/>
      <c r="AL68" s="376" t="n">
        <v>-0.1</v>
      </c>
      <c r="AM68" s="376" t="n">
        <v>1</v>
      </c>
      <c r="AN68" s="376" t="n">
        <v>0.1</v>
      </c>
      <c r="AO68" s="270"/>
      <c r="AP68" s="362" t="n">
        <v>20</v>
      </c>
      <c r="AQ68" s="375" t="n">
        <v>0.4</v>
      </c>
      <c r="AR68" s="270"/>
      <c r="AS68" s="270"/>
      <c r="AT68" s="270"/>
      <c r="AU68" s="270"/>
      <c r="AV68" s="270"/>
      <c r="AW68" s="270"/>
      <c r="AX68" s="270"/>
      <c r="AY68" s="270"/>
      <c r="AZ68" s="270"/>
      <c r="BA68" s="270"/>
      <c r="BB68" s="270"/>
      <c r="BC68" s="270"/>
      <c r="BD68" s="270"/>
      <c r="BE68" s="270"/>
      <c r="BF68" s="270"/>
      <c r="BG68" s="270"/>
      <c r="BH68" s="363" t="n">
        <v>38718</v>
      </c>
      <c r="BI68" s="378" t="n">
        <v>0.75</v>
      </c>
      <c r="BJ68" s="270"/>
      <c r="BK68" s="270"/>
      <c r="BL68" s="270"/>
      <c r="BM68" s="270"/>
      <c r="BN68" s="270"/>
      <c r="BO68" s="0"/>
      <c r="BP68" s="0"/>
      <c r="BQ68" s="0"/>
      <c r="BR68" s="0"/>
      <c r="BS68" s="0"/>
      <c r="BT68" s="270"/>
      <c r="BU68" s="270"/>
      <c r="BV68" s="270"/>
      <c r="BW68" s="270"/>
      <c r="BX68" s="270"/>
      <c r="BY68" s="270"/>
      <c r="BZ68" s="270"/>
      <c r="CA68" s="270"/>
      <c r="CB68" s="270"/>
      <c r="CC68" s="270"/>
      <c r="CD68" s="270"/>
      <c r="CE68" s="270"/>
      <c r="CF68" s="270"/>
      <c r="CG68" s="270"/>
    </row>
    <row r="69" customFormat="false" ht="12.75" hidden="false" customHeight="false" outlineLevel="0" collapsed="false">
      <c r="A69" s="296" t="n">
        <v>38930</v>
      </c>
      <c r="B69" s="357" t="n">
        <v>0.059468899515411</v>
      </c>
      <c r="D69" s="374" t="n">
        <v>37865</v>
      </c>
      <c r="E69" s="375" t="n">
        <v>31.9021438598633</v>
      </c>
      <c r="F69" s="375" t="n">
        <v>34.5021438598633</v>
      </c>
      <c r="G69" s="375" t="n">
        <v>37.1021438598633</v>
      </c>
      <c r="H69" s="360"/>
      <c r="I69" s="375" t="n">
        <v>17.5</v>
      </c>
      <c r="J69" s="375" t="n">
        <v>17.75</v>
      </c>
      <c r="K69" s="375" t="n">
        <v>18.5</v>
      </c>
      <c r="L69" s="362"/>
      <c r="M69" s="363" t="n">
        <v>38749</v>
      </c>
      <c r="N69" s="376" t="n">
        <v>30.9960021972656</v>
      </c>
      <c r="O69" s="376" t="n">
        <v>32.4960021972656</v>
      </c>
      <c r="P69" s="376" t="n">
        <v>33.9960021972656</v>
      </c>
      <c r="Q69" s="270"/>
      <c r="R69" s="376" t="n">
        <v>22.4965019226074</v>
      </c>
      <c r="S69" s="376" t="n">
        <v>23.9965019226074</v>
      </c>
      <c r="T69" s="376" t="n">
        <v>25.4965019226074</v>
      </c>
      <c r="U69" s="270"/>
      <c r="V69" s="376" t="n">
        <v>0</v>
      </c>
      <c r="W69" s="376" t="n">
        <v>0</v>
      </c>
      <c r="X69" s="376" t="n">
        <v>0</v>
      </c>
      <c r="Y69" s="270"/>
      <c r="Z69" s="376" t="n">
        <v>0.188625</v>
      </c>
      <c r="AA69" s="376" t="n">
        <v>0.2515</v>
      </c>
      <c r="AB69" s="376" t="n">
        <v>0.37725</v>
      </c>
      <c r="AC69" s="270"/>
      <c r="AD69" s="376" t="n">
        <v>0.10125</v>
      </c>
      <c r="AE69" s="376" t="n">
        <v>0.135</v>
      </c>
      <c r="AF69" s="376" t="n">
        <v>0.2025</v>
      </c>
      <c r="AG69" s="270"/>
      <c r="AH69" s="376" t="n">
        <v>-0.4</v>
      </c>
      <c r="AI69" s="376" t="n">
        <v>2.322</v>
      </c>
      <c r="AJ69" s="376" t="n">
        <v>0.6</v>
      </c>
      <c r="AK69" s="270"/>
      <c r="AL69" s="376" t="n">
        <v>-0.1</v>
      </c>
      <c r="AM69" s="376" t="n">
        <v>1</v>
      </c>
      <c r="AN69" s="376" t="n">
        <v>0.1</v>
      </c>
      <c r="AO69" s="270"/>
      <c r="AP69" s="362" t="n">
        <v>21</v>
      </c>
      <c r="AQ69" s="375" t="n">
        <v>0.4</v>
      </c>
      <c r="AR69" s="270"/>
      <c r="AS69" s="270"/>
      <c r="AT69" s="270"/>
      <c r="AU69" s="270"/>
      <c r="AV69" s="270"/>
      <c r="AW69" s="270"/>
      <c r="AX69" s="270"/>
      <c r="AY69" s="270"/>
      <c r="AZ69" s="270"/>
      <c r="BA69" s="270"/>
      <c r="BB69" s="270"/>
      <c r="BC69" s="270"/>
      <c r="BD69" s="270"/>
      <c r="BE69" s="270"/>
      <c r="BF69" s="270"/>
      <c r="BG69" s="270"/>
      <c r="BH69" s="363" t="n">
        <v>38749</v>
      </c>
      <c r="BI69" s="378" t="n">
        <v>0.75</v>
      </c>
      <c r="BJ69" s="270"/>
      <c r="BK69" s="270"/>
      <c r="BL69" s="270"/>
      <c r="BM69" s="270"/>
      <c r="BN69" s="270"/>
      <c r="BO69" s="0"/>
      <c r="BP69" s="0"/>
      <c r="BQ69" s="0"/>
      <c r="BR69" s="0"/>
      <c r="BS69" s="0"/>
      <c r="BT69" s="270"/>
      <c r="BU69" s="270"/>
      <c r="BV69" s="270"/>
      <c r="BW69" s="270"/>
      <c r="BX69" s="270"/>
      <c r="BY69" s="270"/>
      <c r="BZ69" s="270"/>
      <c r="CA69" s="270"/>
      <c r="CB69" s="270"/>
      <c r="CC69" s="270"/>
      <c r="CD69" s="270"/>
      <c r="CE69" s="270"/>
      <c r="CF69" s="270"/>
      <c r="CG69" s="270"/>
    </row>
    <row r="70" customFormat="false" ht="12.75" hidden="false" customHeight="false" outlineLevel="0" collapsed="false">
      <c r="A70" s="296" t="n">
        <v>38961</v>
      </c>
      <c r="B70" s="357" t="n">
        <v>0.059539769112634</v>
      </c>
      <c r="D70" s="374" t="n">
        <v>37895</v>
      </c>
      <c r="E70" s="375" t="n">
        <v>31.7989334106445</v>
      </c>
      <c r="F70" s="375" t="n">
        <v>32.6489334106445</v>
      </c>
      <c r="G70" s="375" t="n">
        <v>33.4989334106445</v>
      </c>
      <c r="H70" s="360"/>
      <c r="I70" s="375" t="n">
        <v>15.0000019073486</v>
      </c>
      <c r="J70" s="375" t="n">
        <v>15.2500019073486</v>
      </c>
      <c r="K70" s="375" t="n">
        <v>16.0000019073486</v>
      </c>
      <c r="L70" s="362"/>
      <c r="M70" s="363" t="n">
        <v>38777</v>
      </c>
      <c r="N70" s="376" t="n">
        <v>26</v>
      </c>
      <c r="O70" s="376" t="n">
        <v>27.5</v>
      </c>
      <c r="P70" s="376" t="n">
        <v>29</v>
      </c>
      <c r="Q70" s="270"/>
      <c r="R70" s="376" t="n">
        <v>20.5</v>
      </c>
      <c r="S70" s="376" t="n">
        <v>22</v>
      </c>
      <c r="T70" s="376" t="n">
        <v>23.5</v>
      </c>
      <c r="U70" s="270"/>
      <c r="V70" s="376" t="n">
        <v>0</v>
      </c>
      <c r="W70" s="376" t="n">
        <v>0</v>
      </c>
      <c r="X70" s="376" t="n">
        <v>0</v>
      </c>
      <c r="Y70" s="270"/>
      <c r="Z70" s="376" t="n">
        <v>0.181125</v>
      </c>
      <c r="AA70" s="376" t="n">
        <v>0.2415</v>
      </c>
      <c r="AB70" s="376" t="n">
        <v>0.36225</v>
      </c>
      <c r="AC70" s="270"/>
      <c r="AD70" s="376" t="n">
        <v>0.09</v>
      </c>
      <c r="AE70" s="376" t="n">
        <v>0.12</v>
      </c>
      <c r="AF70" s="376" t="n">
        <v>0.18</v>
      </c>
      <c r="AG70" s="270"/>
      <c r="AH70" s="376" t="n">
        <v>-0.5</v>
      </c>
      <c r="AI70" s="376" t="n">
        <v>2.052</v>
      </c>
      <c r="AJ70" s="376" t="n">
        <v>1</v>
      </c>
      <c r="AK70" s="270"/>
      <c r="AL70" s="376" t="n">
        <v>-0.1</v>
      </c>
      <c r="AM70" s="376" t="n">
        <v>1</v>
      </c>
      <c r="AN70" s="376" t="n">
        <v>0.1</v>
      </c>
      <c r="AO70" s="270"/>
      <c r="AP70" s="362" t="n">
        <v>21</v>
      </c>
      <c r="AQ70" s="375" t="n">
        <v>0.4</v>
      </c>
      <c r="AR70" s="270"/>
      <c r="AS70" s="270"/>
      <c r="AT70" s="270"/>
      <c r="AU70" s="270"/>
      <c r="AV70" s="270"/>
      <c r="AW70" s="270"/>
      <c r="AX70" s="270"/>
      <c r="AY70" s="270"/>
      <c r="AZ70" s="270"/>
      <c r="BA70" s="270"/>
      <c r="BB70" s="270"/>
      <c r="BC70" s="270"/>
      <c r="BD70" s="270"/>
      <c r="BE70" s="270"/>
      <c r="BF70" s="270"/>
      <c r="BG70" s="270"/>
      <c r="BH70" s="363" t="n">
        <v>38777</v>
      </c>
      <c r="BI70" s="378" t="n">
        <v>0.75</v>
      </c>
      <c r="BJ70" s="270"/>
      <c r="BK70" s="270"/>
      <c r="BL70" s="270"/>
      <c r="BM70" s="270"/>
      <c r="BN70" s="270"/>
      <c r="BO70" s="0"/>
      <c r="BP70" s="0"/>
      <c r="BQ70" s="0"/>
      <c r="BR70" s="0"/>
      <c r="BS70" s="0"/>
      <c r="BT70" s="270"/>
      <c r="BU70" s="270"/>
      <c r="BV70" s="270"/>
      <c r="BW70" s="270"/>
      <c r="BX70" s="270"/>
      <c r="BY70" s="270"/>
      <c r="BZ70" s="270"/>
      <c r="CA70" s="270"/>
      <c r="CB70" s="270"/>
      <c r="CC70" s="270"/>
      <c r="CD70" s="270"/>
      <c r="CE70" s="270"/>
      <c r="CF70" s="270"/>
      <c r="CG70" s="270"/>
    </row>
    <row r="71" customFormat="false" ht="12.75" hidden="false" customHeight="false" outlineLevel="0" collapsed="false">
      <c r="A71" s="296" t="n">
        <v>38991</v>
      </c>
      <c r="B71" s="357" t="n">
        <v>0.059613001031519</v>
      </c>
      <c r="D71" s="374" t="n">
        <v>37926</v>
      </c>
      <c r="E71" s="375" t="n">
        <v>31.8989318847656</v>
      </c>
      <c r="F71" s="375" t="n">
        <v>32.7489318847656</v>
      </c>
      <c r="G71" s="375" t="n">
        <v>33.5989318847656</v>
      </c>
      <c r="H71" s="360"/>
      <c r="I71" s="375" t="n">
        <v>17</v>
      </c>
      <c r="J71" s="375" t="n">
        <v>17.25</v>
      </c>
      <c r="K71" s="375" t="n">
        <v>18</v>
      </c>
      <c r="L71" s="362"/>
      <c r="M71" s="363" t="n">
        <v>38808</v>
      </c>
      <c r="N71" s="376" t="n">
        <v>26</v>
      </c>
      <c r="O71" s="376" t="n">
        <v>27.5</v>
      </c>
      <c r="P71" s="376" t="n">
        <v>29</v>
      </c>
      <c r="Q71" s="270"/>
      <c r="R71" s="376" t="n">
        <v>20.4950008392334</v>
      </c>
      <c r="S71" s="376" t="n">
        <v>21.9950008392334</v>
      </c>
      <c r="T71" s="376" t="n">
        <v>23.4950008392334</v>
      </c>
      <c r="U71" s="270"/>
      <c r="V71" s="376" t="n">
        <v>0</v>
      </c>
      <c r="W71" s="376" t="n">
        <v>0</v>
      </c>
      <c r="X71" s="376" t="n">
        <v>0</v>
      </c>
      <c r="Y71" s="270"/>
      <c r="Z71" s="376" t="n">
        <v>0.181125</v>
      </c>
      <c r="AA71" s="376" t="n">
        <v>0.2415</v>
      </c>
      <c r="AB71" s="376" t="n">
        <v>0.36225</v>
      </c>
      <c r="AC71" s="270"/>
      <c r="AD71" s="376" t="n">
        <v>0.09</v>
      </c>
      <c r="AE71" s="376" t="n">
        <v>0.12</v>
      </c>
      <c r="AF71" s="376" t="n">
        <v>0.18</v>
      </c>
      <c r="AG71" s="270"/>
      <c r="AH71" s="376" t="n">
        <v>-0.5</v>
      </c>
      <c r="AI71" s="376" t="n">
        <v>1.998</v>
      </c>
      <c r="AJ71" s="376" t="n">
        <v>1</v>
      </c>
      <c r="AK71" s="270"/>
      <c r="AL71" s="376" t="n">
        <v>-0.1</v>
      </c>
      <c r="AM71" s="376" t="n">
        <v>1</v>
      </c>
      <c r="AN71" s="376" t="n">
        <v>0.1</v>
      </c>
      <c r="AO71" s="270"/>
      <c r="AP71" s="362" t="n">
        <v>21</v>
      </c>
      <c r="AQ71" s="375" t="n">
        <v>0.4</v>
      </c>
      <c r="AR71" s="270"/>
      <c r="AS71" s="270"/>
      <c r="AT71" s="270"/>
      <c r="AU71" s="270"/>
      <c r="AV71" s="270"/>
      <c r="AW71" s="270"/>
      <c r="AX71" s="270"/>
      <c r="AY71" s="270"/>
      <c r="AZ71" s="270"/>
      <c r="BA71" s="270"/>
      <c r="BB71" s="270"/>
      <c r="BC71" s="270"/>
      <c r="BD71" s="270"/>
      <c r="BE71" s="270"/>
      <c r="BF71" s="270"/>
      <c r="BG71" s="270"/>
      <c r="BH71" s="363" t="n">
        <v>38808</v>
      </c>
      <c r="BI71" s="378" t="n">
        <v>0.75</v>
      </c>
      <c r="BJ71" s="270"/>
      <c r="BK71" s="270"/>
      <c r="BL71" s="270"/>
      <c r="BM71" s="270"/>
      <c r="BN71" s="270"/>
      <c r="BO71" s="0"/>
      <c r="BP71" s="0"/>
      <c r="BQ71" s="0"/>
      <c r="BR71" s="0"/>
      <c r="BS71" s="0"/>
      <c r="BT71" s="270"/>
      <c r="BU71" s="270"/>
      <c r="BV71" s="270"/>
      <c r="BW71" s="270"/>
      <c r="BX71" s="270"/>
      <c r="BY71" s="270"/>
      <c r="BZ71" s="270"/>
      <c r="CA71" s="270"/>
      <c r="CB71" s="270"/>
      <c r="CC71" s="270"/>
      <c r="CD71" s="270"/>
      <c r="CE71" s="270"/>
      <c r="CF71" s="270"/>
      <c r="CG71" s="270"/>
    </row>
    <row r="72" customFormat="false" ht="12.75" hidden="false" customHeight="false" outlineLevel="0" collapsed="false">
      <c r="A72" s="296" t="n">
        <v>39022</v>
      </c>
      <c r="B72" s="357" t="n">
        <v>0.059683870632136</v>
      </c>
      <c r="D72" s="374" t="n">
        <v>37956</v>
      </c>
      <c r="E72" s="375" t="n">
        <v>31.9989303588867</v>
      </c>
      <c r="F72" s="375" t="n">
        <v>32.8489303588867</v>
      </c>
      <c r="G72" s="375" t="n">
        <v>33.6989303588867</v>
      </c>
      <c r="H72" s="360"/>
      <c r="I72" s="375" t="n">
        <v>16.1100006103516</v>
      </c>
      <c r="J72" s="375" t="n">
        <v>16.3600006103516</v>
      </c>
      <c r="K72" s="375" t="n">
        <v>17.1100006103516</v>
      </c>
      <c r="L72" s="362"/>
      <c r="M72" s="363" t="n">
        <v>38838</v>
      </c>
      <c r="N72" s="376" t="n">
        <v>28</v>
      </c>
      <c r="O72" s="376" t="n">
        <v>29.5</v>
      </c>
      <c r="P72" s="376" t="n">
        <v>31</v>
      </c>
      <c r="Q72" s="270"/>
      <c r="R72" s="376" t="n">
        <v>21.5049991607666</v>
      </c>
      <c r="S72" s="376" t="n">
        <v>23.0049991607666</v>
      </c>
      <c r="T72" s="376" t="n">
        <v>24.5049991607666</v>
      </c>
      <c r="U72" s="270"/>
      <c r="V72" s="376" t="n">
        <v>0</v>
      </c>
      <c r="W72" s="376" t="n">
        <v>0</v>
      </c>
      <c r="X72" s="376" t="n">
        <v>0</v>
      </c>
      <c r="Y72" s="270"/>
      <c r="Z72" s="376" t="n">
        <v>0.188625</v>
      </c>
      <c r="AA72" s="376" t="n">
        <v>0.2515</v>
      </c>
      <c r="AB72" s="376" t="n">
        <v>0.37725</v>
      </c>
      <c r="AC72" s="270"/>
      <c r="AD72" s="376" t="n">
        <v>0.11625</v>
      </c>
      <c r="AE72" s="376" t="n">
        <v>0.155</v>
      </c>
      <c r="AF72" s="376" t="n">
        <v>0.2325</v>
      </c>
      <c r="AG72" s="270"/>
      <c r="AH72" s="376" t="n">
        <v>-0.4</v>
      </c>
      <c r="AI72" s="376" t="n">
        <v>2.15</v>
      </c>
      <c r="AJ72" s="376" t="n">
        <v>0.5</v>
      </c>
      <c r="AK72" s="270"/>
      <c r="AL72" s="376" t="n">
        <v>-0.1</v>
      </c>
      <c r="AM72" s="376" t="n">
        <v>1.05</v>
      </c>
      <c r="AN72" s="376" t="n">
        <v>0.1</v>
      </c>
      <c r="AO72" s="270"/>
      <c r="AP72" s="362" t="n">
        <v>22</v>
      </c>
      <c r="AQ72" s="375" t="n">
        <v>0.4</v>
      </c>
      <c r="AR72" s="270"/>
      <c r="AS72" s="270"/>
      <c r="AT72" s="270"/>
      <c r="AU72" s="270"/>
      <c r="AV72" s="270"/>
      <c r="AW72" s="270"/>
      <c r="AX72" s="270"/>
      <c r="AY72" s="270"/>
      <c r="AZ72" s="270"/>
      <c r="BA72" s="270"/>
      <c r="BB72" s="270"/>
      <c r="BC72" s="270"/>
      <c r="BD72" s="270"/>
      <c r="BE72" s="270"/>
      <c r="BF72" s="270"/>
      <c r="BG72" s="270"/>
      <c r="BH72" s="363" t="n">
        <v>38838</v>
      </c>
      <c r="BI72" s="378" t="n">
        <v>0.75</v>
      </c>
      <c r="BJ72" s="270"/>
      <c r="BK72" s="270"/>
      <c r="BL72" s="270"/>
      <c r="BM72" s="270"/>
      <c r="BN72" s="270"/>
      <c r="BO72" s="0"/>
      <c r="BP72" s="0"/>
      <c r="BQ72" s="0"/>
      <c r="BR72" s="0"/>
      <c r="BS72" s="0"/>
      <c r="BT72" s="270"/>
      <c r="BU72" s="270"/>
      <c r="BV72" s="270"/>
      <c r="BW72" s="270"/>
      <c r="BX72" s="270"/>
      <c r="BY72" s="270"/>
      <c r="BZ72" s="270"/>
      <c r="CA72" s="270"/>
      <c r="CB72" s="270"/>
      <c r="CC72" s="270"/>
      <c r="CD72" s="270"/>
      <c r="CE72" s="270"/>
      <c r="CF72" s="270"/>
      <c r="CG72" s="270"/>
    </row>
    <row r="73" customFormat="false" ht="12.75" hidden="false" customHeight="false" outlineLevel="0" collapsed="false">
      <c r="A73" s="296" t="n">
        <v>39052</v>
      </c>
      <c r="B73" s="357" t="n">
        <v>0.059757102554528</v>
      </c>
      <c r="D73" s="374" t="n">
        <v>37987</v>
      </c>
      <c r="E73" s="375" t="n">
        <v>41.8878646850586</v>
      </c>
      <c r="F73" s="375" t="n">
        <v>42.2878646850586</v>
      </c>
      <c r="G73" s="375" t="n">
        <v>42.6878646850586</v>
      </c>
      <c r="H73" s="360"/>
      <c r="I73" s="375" t="n">
        <v>20.25</v>
      </c>
      <c r="J73" s="375" t="n">
        <v>20.5</v>
      </c>
      <c r="K73" s="375" t="n">
        <v>21.25</v>
      </c>
      <c r="L73" s="362"/>
      <c r="M73" s="363" t="n">
        <v>38869</v>
      </c>
      <c r="N73" s="376" t="n">
        <v>35</v>
      </c>
      <c r="O73" s="376" t="n">
        <v>36.5</v>
      </c>
      <c r="P73" s="376" t="n">
        <v>38</v>
      </c>
      <c r="Q73" s="270"/>
      <c r="R73" s="376" t="n">
        <v>25.5</v>
      </c>
      <c r="S73" s="376" t="n">
        <v>27</v>
      </c>
      <c r="T73" s="376" t="n">
        <v>28.5</v>
      </c>
      <c r="U73" s="270"/>
      <c r="V73" s="376" t="n">
        <v>0</v>
      </c>
      <c r="W73" s="376" t="n">
        <v>0</v>
      </c>
      <c r="X73" s="376" t="n">
        <v>0</v>
      </c>
      <c r="Y73" s="270"/>
      <c r="Z73" s="376" t="n">
        <v>0.189375</v>
      </c>
      <c r="AA73" s="376" t="n">
        <v>0.2525</v>
      </c>
      <c r="AB73" s="376" t="n">
        <v>0.37875</v>
      </c>
      <c r="AC73" s="270"/>
      <c r="AD73" s="376" t="n">
        <v>0.13125</v>
      </c>
      <c r="AE73" s="376" t="n">
        <v>0.175</v>
      </c>
      <c r="AF73" s="376" t="n">
        <v>0.2625</v>
      </c>
      <c r="AG73" s="270"/>
      <c r="AH73" s="376" t="n">
        <v>-0.4</v>
      </c>
      <c r="AI73" s="376" t="n">
        <v>3</v>
      </c>
      <c r="AJ73" s="376" t="n">
        <v>0.5</v>
      </c>
      <c r="AK73" s="270"/>
      <c r="AL73" s="376" t="n">
        <v>-0.1</v>
      </c>
      <c r="AM73" s="376" t="n">
        <v>1.15</v>
      </c>
      <c r="AN73" s="376" t="n">
        <v>0.1</v>
      </c>
      <c r="AO73" s="270"/>
      <c r="AP73" s="362" t="n">
        <v>22</v>
      </c>
      <c r="AQ73" s="375" t="n">
        <v>0.4</v>
      </c>
      <c r="AR73" s="270"/>
      <c r="AS73" s="270"/>
      <c r="AT73" s="270"/>
      <c r="AU73" s="270"/>
      <c r="AV73" s="270"/>
      <c r="AW73" s="270"/>
      <c r="AX73" s="270"/>
      <c r="AY73" s="270"/>
      <c r="AZ73" s="270"/>
      <c r="BA73" s="270"/>
      <c r="BB73" s="270"/>
      <c r="BC73" s="270"/>
      <c r="BD73" s="270"/>
      <c r="BE73" s="270"/>
      <c r="BF73" s="270"/>
      <c r="BG73" s="270"/>
      <c r="BH73" s="363" t="n">
        <v>38869</v>
      </c>
      <c r="BI73" s="378" t="n">
        <v>0.75</v>
      </c>
      <c r="BJ73" s="270"/>
      <c r="BK73" s="270"/>
      <c r="BL73" s="270"/>
      <c r="BM73" s="270"/>
      <c r="BN73" s="270"/>
      <c r="BO73" s="0"/>
      <c r="BP73" s="0"/>
      <c r="BQ73" s="0"/>
      <c r="BR73" s="0"/>
      <c r="BS73" s="0"/>
      <c r="BT73" s="270"/>
      <c r="BU73" s="270"/>
      <c r="BV73" s="270"/>
      <c r="BW73" s="270"/>
      <c r="BX73" s="270"/>
      <c r="BY73" s="270"/>
      <c r="BZ73" s="270"/>
      <c r="CA73" s="270"/>
      <c r="CB73" s="270"/>
      <c r="CC73" s="270"/>
      <c r="CD73" s="270"/>
      <c r="CE73" s="270"/>
      <c r="CF73" s="270"/>
      <c r="CG73" s="270"/>
    </row>
    <row r="74" customFormat="false" ht="12.75" hidden="false" customHeight="false" outlineLevel="0" collapsed="false">
      <c r="A74" s="296" t="n">
        <v>39083</v>
      </c>
      <c r="B74" s="357" t="n">
        <v>0.059830334478701</v>
      </c>
      <c r="D74" s="374" t="n">
        <v>38018</v>
      </c>
      <c r="E74" s="375" t="n">
        <v>41.0378623962402</v>
      </c>
      <c r="F74" s="375" t="n">
        <v>41.4378623962402</v>
      </c>
      <c r="G74" s="375" t="n">
        <v>41.8378623962402</v>
      </c>
      <c r="H74" s="360"/>
      <c r="I74" s="375" t="n">
        <v>18.75</v>
      </c>
      <c r="J74" s="375" t="n">
        <v>19</v>
      </c>
      <c r="K74" s="375" t="n">
        <v>19.75</v>
      </c>
      <c r="L74" s="362"/>
      <c r="M74" s="363" t="n">
        <v>38899</v>
      </c>
      <c r="N74" s="376" t="n">
        <v>41</v>
      </c>
      <c r="O74" s="376" t="n">
        <v>42.5</v>
      </c>
      <c r="P74" s="376" t="n">
        <v>44</v>
      </c>
      <c r="Q74" s="270"/>
      <c r="R74" s="376" t="n">
        <v>31.5</v>
      </c>
      <c r="S74" s="376" t="n">
        <v>33</v>
      </c>
      <c r="T74" s="376" t="n">
        <v>34.5</v>
      </c>
      <c r="U74" s="270"/>
      <c r="V74" s="376" t="n">
        <v>0</v>
      </c>
      <c r="W74" s="376" t="n">
        <v>0</v>
      </c>
      <c r="X74" s="376" t="n">
        <v>0</v>
      </c>
      <c r="Y74" s="270"/>
      <c r="Z74" s="376" t="n">
        <v>0.190125</v>
      </c>
      <c r="AA74" s="376" t="n">
        <v>0.2535</v>
      </c>
      <c r="AB74" s="376" t="n">
        <v>0.38025</v>
      </c>
      <c r="AC74" s="270"/>
      <c r="AD74" s="376" t="n">
        <v>0.16125</v>
      </c>
      <c r="AE74" s="376" t="n">
        <v>0.215</v>
      </c>
      <c r="AF74" s="376" t="n">
        <v>0.3225</v>
      </c>
      <c r="AG74" s="270"/>
      <c r="AH74" s="376" t="n">
        <v>-0.4</v>
      </c>
      <c r="AI74" s="376" t="n">
        <v>4</v>
      </c>
      <c r="AJ74" s="376" t="n">
        <v>0.5</v>
      </c>
      <c r="AK74" s="270"/>
      <c r="AL74" s="376" t="n">
        <v>-0.1</v>
      </c>
      <c r="AM74" s="376" t="n">
        <v>1.15</v>
      </c>
      <c r="AN74" s="376" t="n">
        <v>0.1</v>
      </c>
      <c r="AO74" s="270"/>
      <c r="AP74" s="362" t="n">
        <v>22</v>
      </c>
      <c r="AQ74" s="375" t="n">
        <v>0.4</v>
      </c>
      <c r="AR74" s="270"/>
      <c r="AS74" s="270"/>
      <c r="AT74" s="270"/>
      <c r="AU74" s="270"/>
      <c r="AV74" s="270"/>
      <c r="AW74" s="270"/>
      <c r="AX74" s="270"/>
      <c r="AY74" s="270"/>
      <c r="AZ74" s="270"/>
      <c r="BA74" s="270"/>
      <c r="BB74" s="270"/>
      <c r="BC74" s="270"/>
      <c r="BD74" s="270"/>
      <c r="BE74" s="270"/>
      <c r="BF74" s="270"/>
      <c r="BG74" s="270"/>
      <c r="BH74" s="363" t="n">
        <v>38899</v>
      </c>
      <c r="BI74" s="378" t="n">
        <v>0.75</v>
      </c>
      <c r="BJ74" s="270"/>
      <c r="BK74" s="270"/>
      <c r="BL74" s="270"/>
      <c r="BM74" s="270"/>
      <c r="BN74" s="270"/>
      <c r="BO74" s="0"/>
      <c r="BP74" s="0"/>
      <c r="BQ74" s="0"/>
      <c r="BR74" s="0"/>
      <c r="BS74" s="0"/>
      <c r="BT74" s="270"/>
      <c r="BU74" s="270"/>
      <c r="BV74" s="270"/>
      <c r="BW74" s="270"/>
      <c r="BX74" s="270"/>
      <c r="BY74" s="270"/>
      <c r="BZ74" s="270"/>
      <c r="CA74" s="270"/>
      <c r="CB74" s="270"/>
      <c r="CC74" s="270"/>
      <c r="CD74" s="270"/>
      <c r="CE74" s="270"/>
      <c r="CF74" s="270"/>
      <c r="CG74" s="270"/>
    </row>
    <row r="75" customFormat="false" ht="12.75" hidden="false" customHeight="false" outlineLevel="0" collapsed="false">
      <c r="A75" s="296" t="n">
        <v>39114</v>
      </c>
      <c r="B75" s="357" t="n">
        <v>0.059896479444003</v>
      </c>
      <c r="D75" s="374" t="n">
        <v>38047</v>
      </c>
      <c r="E75" s="375" t="n">
        <v>32.0485443115234</v>
      </c>
      <c r="F75" s="375" t="n">
        <v>32.6485443115234</v>
      </c>
      <c r="G75" s="375" t="n">
        <v>33.2485443115234</v>
      </c>
      <c r="H75" s="360"/>
      <c r="I75" s="375" t="n">
        <v>19.75</v>
      </c>
      <c r="J75" s="375" t="n">
        <v>20</v>
      </c>
      <c r="K75" s="375" t="n">
        <v>20.75</v>
      </c>
      <c r="L75" s="362"/>
      <c r="M75" s="363" t="n">
        <v>38930</v>
      </c>
      <c r="N75" s="376" t="n">
        <v>39.0000038146973</v>
      </c>
      <c r="O75" s="376" t="n">
        <v>40.5000038146973</v>
      </c>
      <c r="P75" s="376" t="n">
        <v>42.0000038146973</v>
      </c>
      <c r="Q75" s="270"/>
      <c r="R75" s="376" t="n">
        <v>31.5</v>
      </c>
      <c r="S75" s="376" t="n">
        <v>33</v>
      </c>
      <c r="T75" s="376" t="n">
        <v>34.5</v>
      </c>
      <c r="U75" s="270"/>
      <c r="V75" s="376" t="n">
        <v>0</v>
      </c>
      <c r="W75" s="376" t="n">
        <v>0</v>
      </c>
      <c r="X75" s="376" t="n">
        <v>0</v>
      </c>
      <c r="Y75" s="270"/>
      <c r="Z75" s="376" t="n">
        <v>0.190125</v>
      </c>
      <c r="AA75" s="376" t="n">
        <v>0.2535</v>
      </c>
      <c r="AB75" s="376" t="n">
        <v>0.38025</v>
      </c>
      <c r="AC75" s="270"/>
      <c r="AD75" s="376" t="n">
        <v>0.16125</v>
      </c>
      <c r="AE75" s="376" t="n">
        <v>0.215</v>
      </c>
      <c r="AF75" s="376" t="n">
        <v>0.3225</v>
      </c>
      <c r="AG75" s="270"/>
      <c r="AH75" s="376" t="n">
        <v>-0.5</v>
      </c>
      <c r="AI75" s="376" t="n">
        <v>4</v>
      </c>
      <c r="AJ75" s="376" t="n">
        <v>1.75</v>
      </c>
      <c r="AK75" s="270"/>
      <c r="AL75" s="376" t="n">
        <v>-0.1</v>
      </c>
      <c r="AM75" s="376" t="n">
        <v>1.15</v>
      </c>
      <c r="AN75" s="376" t="n">
        <v>0.1</v>
      </c>
      <c r="AO75" s="270"/>
      <c r="AP75" s="362" t="n">
        <v>23</v>
      </c>
      <c r="AQ75" s="375" t="n">
        <v>0.4</v>
      </c>
      <c r="AR75" s="270"/>
      <c r="AS75" s="270"/>
      <c r="AT75" s="270"/>
      <c r="AU75" s="270"/>
      <c r="AV75" s="270"/>
      <c r="AW75" s="270"/>
      <c r="AX75" s="270"/>
      <c r="AY75" s="270"/>
      <c r="AZ75" s="270"/>
      <c r="BA75" s="270"/>
      <c r="BB75" s="270"/>
      <c r="BC75" s="270"/>
      <c r="BD75" s="270"/>
      <c r="BE75" s="270"/>
      <c r="BF75" s="270"/>
      <c r="BG75" s="270"/>
      <c r="BH75" s="363" t="n">
        <v>38930</v>
      </c>
      <c r="BI75" s="378" t="n">
        <v>0.75</v>
      </c>
      <c r="BJ75" s="270"/>
      <c r="BK75" s="270"/>
      <c r="BL75" s="270"/>
      <c r="BM75" s="270"/>
      <c r="BN75" s="270"/>
      <c r="BO75" s="0"/>
      <c r="BP75" s="0"/>
      <c r="BQ75" s="0"/>
      <c r="BR75" s="0"/>
      <c r="BS75" s="0"/>
      <c r="BT75" s="270"/>
      <c r="BU75" s="270"/>
      <c r="BV75" s="270"/>
      <c r="BW75" s="270"/>
      <c r="BX75" s="270"/>
      <c r="BY75" s="270"/>
      <c r="BZ75" s="270"/>
      <c r="CA75" s="270"/>
      <c r="CB75" s="270"/>
      <c r="CC75" s="270"/>
      <c r="CD75" s="270"/>
      <c r="CE75" s="270"/>
      <c r="CF75" s="270"/>
      <c r="CG75" s="270"/>
    </row>
    <row r="76" customFormat="false" ht="12.75" hidden="false" customHeight="false" outlineLevel="0" collapsed="false">
      <c r="A76" s="296" t="n">
        <v>39142</v>
      </c>
      <c r="B76" s="357" t="n">
        <v>0.059969711371568</v>
      </c>
      <c r="D76" s="374" t="n">
        <v>38078</v>
      </c>
      <c r="E76" s="375" t="n">
        <v>31.9985450744629</v>
      </c>
      <c r="F76" s="375" t="n">
        <v>33.0985450744629</v>
      </c>
      <c r="G76" s="375" t="n">
        <v>34.1985450744629</v>
      </c>
      <c r="H76" s="360"/>
      <c r="I76" s="375" t="n">
        <v>17.75</v>
      </c>
      <c r="J76" s="375" t="n">
        <v>18</v>
      </c>
      <c r="K76" s="375" t="n">
        <v>18.75</v>
      </c>
      <c r="L76" s="362"/>
      <c r="M76" s="363" t="n">
        <v>38961</v>
      </c>
      <c r="N76" s="376" t="n">
        <v>31</v>
      </c>
      <c r="O76" s="376" t="n">
        <v>32.5</v>
      </c>
      <c r="P76" s="376" t="n">
        <v>34</v>
      </c>
      <c r="Q76" s="270"/>
      <c r="R76" s="376" t="n">
        <v>25.5</v>
      </c>
      <c r="S76" s="376" t="n">
        <v>27</v>
      </c>
      <c r="T76" s="376" t="n">
        <v>28.5</v>
      </c>
      <c r="U76" s="270"/>
      <c r="V76" s="376" t="n">
        <v>0</v>
      </c>
      <c r="W76" s="376" t="n">
        <v>0</v>
      </c>
      <c r="X76" s="376" t="n">
        <v>0</v>
      </c>
      <c r="Y76" s="270"/>
      <c r="Z76" s="376" t="n">
        <v>0.188625</v>
      </c>
      <c r="AA76" s="376" t="n">
        <v>0.2515</v>
      </c>
      <c r="AB76" s="376" t="n">
        <v>0.37725</v>
      </c>
      <c r="AC76" s="270"/>
      <c r="AD76" s="376" t="n">
        <v>0.10125</v>
      </c>
      <c r="AE76" s="376" t="n">
        <v>0.135</v>
      </c>
      <c r="AF76" s="376" t="n">
        <v>0.2025</v>
      </c>
      <c r="AG76" s="270"/>
      <c r="AH76" s="376" t="n">
        <v>-1</v>
      </c>
      <c r="AI76" s="376" t="n">
        <v>2.33</v>
      </c>
      <c r="AJ76" s="376" t="n">
        <v>2.5</v>
      </c>
      <c r="AK76" s="270"/>
      <c r="AL76" s="376" t="n">
        <v>-0.1</v>
      </c>
      <c r="AM76" s="376" t="n">
        <v>1.05</v>
      </c>
      <c r="AN76" s="376" t="n">
        <v>0.1</v>
      </c>
      <c r="AO76" s="270"/>
      <c r="AP76" s="362" t="n">
        <v>23</v>
      </c>
      <c r="AQ76" s="375" t="n">
        <v>0.4</v>
      </c>
      <c r="AR76" s="270"/>
      <c r="AS76" s="270"/>
      <c r="AT76" s="270"/>
      <c r="AU76" s="270"/>
      <c r="AV76" s="270"/>
      <c r="AW76" s="270"/>
      <c r="AX76" s="270"/>
      <c r="AY76" s="270"/>
      <c r="AZ76" s="270"/>
      <c r="BA76" s="270"/>
      <c r="BB76" s="270"/>
      <c r="BC76" s="270"/>
      <c r="BD76" s="270"/>
      <c r="BE76" s="270"/>
      <c r="BF76" s="270"/>
      <c r="BG76" s="270"/>
      <c r="BH76" s="363" t="n">
        <v>38961</v>
      </c>
      <c r="BI76" s="378" t="n">
        <v>0.75</v>
      </c>
      <c r="BJ76" s="270"/>
      <c r="BK76" s="270"/>
      <c r="BL76" s="270"/>
      <c r="BM76" s="270"/>
      <c r="BN76" s="270"/>
      <c r="BO76" s="0"/>
      <c r="BP76" s="0"/>
      <c r="BQ76" s="0"/>
      <c r="BR76" s="0"/>
      <c r="BS76" s="0"/>
      <c r="BT76" s="270"/>
      <c r="BU76" s="270"/>
      <c r="BV76" s="270"/>
      <c r="BW76" s="270"/>
      <c r="BX76" s="270"/>
      <c r="BY76" s="270"/>
      <c r="BZ76" s="270"/>
      <c r="CA76" s="270"/>
      <c r="CB76" s="270"/>
      <c r="CC76" s="270"/>
      <c r="CD76" s="270"/>
      <c r="CE76" s="270"/>
      <c r="CF76" s="270"/>
      <c r="CG76" s="270"/>
    </row>
    <row r="77" customFormat="false" ht="12.75" hidden="false" customHeight="false" outlineLevel="0" collapsed="false">
      <c r="A77" s="296" t="n">
        <v>39173</v>
      </c>
      <c r="B77" s="357" t="n">
        <v>0.060040580980586</v>
      </c>
      <c r="D77" s="374" t="n">
        <v>38108</v>
      </c>
      <c r="E77" s="375" t="n">
        <v>32.9035667419434</v>
      </c>
      <c r="F77" s="375" t="n">
        <v>34.7535667419434</v>
      </c>
      <c r="G77" s="375" t="n">
        <v>36.6035667419434</v>
      </c>
      <c r="H77" s="360"/>
      <c r="I77" s="375" t="n">
        <v>19.75</v>
      </c>
      <c r="J77" s="375" t="n">
        <v>20</v>
      </c>
      <c r="K77" s="375" t="n">
        <v>20.75</v>
      </c>
      <c r="L77" s="362"/>
      <c r="M77" s="363" t="n">
        <v>38991</v>
      </c>
      <c r="N77" s="376" t="n">
        <v>25.996000289917</v>
      </c>
      <c r="O77" s="376" t="n">
        <v>27.496000289917</v>
      </c>
      <c r="P77" s="376" t="n">
        <v>28.996000289917</v>
      </c>
      <c r="Q77" s="270"/>
      <c r="R77" s="376" t="n">
        <v>20.4965000152588</v>
      </c>
      <c r="S77" s="376" t="n">
        <v>21.9965000152588</v>
      </c>
      <c r="T77" s="376" t="n">
        <v>23.4965000152588</v>
      </c>
      <c r="U77" s="270"/>
      <c r="V77" s="376" t="n">
        <v>0</v>
      </c>
      <c r="W77" s="376" t="n">
        <v>0</v>
      </c>
      <c r="X77" s="376" t="n">
        <v>0</v>
      </c>
      <c r="Y77" s="270"/>
      <c r="Z77" s="376" t="n">
        <v>0.181125</v>
      </c>
      <c r="AA77" s="376" t="n">
        <v>0.2415</v>
      </c>
      <c r="AB77" s="376" t="n">
        <v>0.36225</v>
      </c>
      <c r="AC77" s="270"/>
      <c r="AD77" s="376" t="n">
        <v>0.07875</v>
      </c>
      <c r="AE77" s="376" t="n">
        <v>0.105</v>
      </c>
      <c r="AF77" s="376" t="n">
        <v>0.1575</v>
      </c>
      <c r="AG77" s="270"/>
      <c r="AH77" s="376" t="n">
        <v>-1</v>
      </c>
      <c r="AI77" s="376" t="n">
        <v>2.06</v>
      </c>
      <c r="AJ77" s="376" t="n">
        <v>2.5</v>
      </c>
      <c r="AK77" s="270"/>
      <c r="AL77" s="376" t="n">
        <v>-0.1</v>
      </c>
      <c r="AM77" s="376" t="n">
        <v>1</v>
      </c>
      <c r="AN77" s="376" t="n">
        <v>0.1</v>
      </c>
      <c r="AO77" s="270"/>
      <c r="AP77" s="362" t="n">
        <v>23</v>
      </c>
      <c r="AQ77" s="375" t="n">
        <v>0.4</v>
      </c>
      <c r="AR77" s="270"/>
      <c r="AS77" s="270"/>
      <c r="AT77" s="270"/>
      <c r="AU77" s="270"/>
      <c r="AV77" s="270"/>
      <c r="AW77" s="270"/>
      <c r="AX77" s="270"/>
      <c r="AY77" s="270"/>
      <c r="AZ77" s="270"/>
      <c r="BA77" s="270"/>
      <c r="BB77" s="270"/>
      <c r="BC77" s="270"/>
      <c r="BD77" s="270"/>
      <c r="BE77" s="270"/>
      <c r="BF77" s="270"/>
      <c r="BG77" s="270"/>
      <c r="BH77" s="363" t="n">
        <v>38991</v>
      </c>
      <c r="BI77" s="378" t="n">
        <v>0.75</v>
      </c>
      <c r="BJ77" s="270"/>
      <c r="BK77" s="270"/>
      <c r="BL77" s="270"/>
      <c r="BM77" s="270"/>
      <c r="BN77" s="270"/>
      <c r="BO77" s="0"/>
      <c r="BP77" s="0"/>
      <c r="BQ77" s="0"/>
      <c r="BR77" s="0"/>
      <c r="BS77" s="0"/>
      <c r="BT77" s="270"/>
      <c r="BU77" s="270"/>
      <c r="BV77" s="270"/>
      <c r="BW77" s="270"/>
      <c r="BX77" s="270"/>
      <c r="BY77" s="270"/>
      <c r="BZ77" s="270"/>
      <c r="CA77" s="270"/>
      <c r="CB77" s="270"/>
      <c r="CC77" s="270"/>
      <c r="CD77" s="270"/>
      <c r="CE77" s="270"/>
      <c r="CF77" s="270"/>
      <c r="CG77" s="270"/>
    </row>
    <row r="78" customFormat="false" ht="12.75" hidden="false" customHeight="false" outlineLevel="0" collapsed="false">
      <c r="A78" s="296" t="n">
        <v>39203</v>
      </c>
      <c r="B78" s="357" t="n">
        <v>0.060113812911657</v>
      </c>
      <c r="D78" s="374" t="n">
        <v>38139</v>
      </c>
      <c r="E78" s="375" t="n">
        <v>43.4978561401367</v>
      </c>
      <c r="F78" s="375" t="n">
        <v>47.7478561401367</v>
      </c>
      <c r="G78" s="375" t="n">
        <v>51.9978561401367</v>
      </c>
      <c r="H78" s="360"/>
      <c r="I78" s="375" t="n">
        <v>22.75</v>
      </c>
      <c r="J78" s="375" t="n">
        <v>23</v>
      </c>
      <c r="K78" s="375" t="n">
        <v>23.75</v>
      </c>
      <c r="L78" s="362"/>
      <c r="M78" s="363" t="n">
        <v>39022</v>
      </c>
      <c r="N78" s="376" t="n">
        <v>28</v>
      </c>
      <c r="O78" s="376" t="n">
        <v>29.5</v>
      </c>
      <c r="P78" s="376" t="n">
        <v>31</v>
      </c>
      <c r="Q78" s="270"/>
      <c r="R78" s="376" t="n">
        <v>20.5</v>
      </c>
      <c r="S78" s="376" t="n">
        <v>22</v>
      </c>
      <c r="T78" s="376" t="n">
        <v>23.5</v>
      </c>
      <c r="U78" s="270"/>
      <c r="V78" s="376" t="n">
        <v>0</v>
      </c>
      <c r="W78" s="376" t="n">
        <v>0</v>
      </c>
      <c r="X78" s="376" t="n">
        <v>0</v>
      </c>
      <c r="Y78" s="270"/>
      <c r="Z78" s="376" t="n">
        <v>0.181125</v>
      </c>
      <c r="AA78" s="376" t="n">
        <v>0.2415</v>
      </c>
      <c r="AB78" s="376" t="n">
        <v>0.36225</v>
      </c>
      <c r="AC78" s="270"/>
      <c r="AD78" s="376" t="n">
        <v>0.07875</v>
      </c>
      <c r="AE78" s="376" t="n">
        <v>0.105</v>
      </c>
      <c r="AF78" s="376" t="n">
        <v>0.1575</v>
      </c>
      <c r="AG78" s="270"/>
      <c r="AH78" s="376" t="n">
        <v>-0.5</v>
      </c>
      <c r="AI78" s="376" t="n">
        <v>2.052</v>
      </c>
      <c r="AJ78" s="376" t="n">
        <v>1</v>
      </c>
      <c r="AK78" s="270"/>
      <c r="AL78" s="376" t="n">
        <v>-0.1</v>
      </c>
      <c r="AM78" s="376" t="n">
        <v>1</v>
      </c>
      <c r="AN78" s="376" t="n">
        <v>0.1</v>
      </c>
      <c r="AO78" s="270"/>
      <c r="AP78" s="362" t="n">
        <v>24</v>
      </c>
      <c r="AQ78" s="375" t="n">
        <v>0.4</v>
      </c>
      <c r="AR78" s="270"/>
      <c r="AS78" s="270"/>
      <c r="AT78" s="270"/>
      <c r="AU78" s="270"/>
      <c r="AV78" s="270"/>
      <c r="AW78" s="270"/>
      <c r="AX78" s="270"/>
      <c r="AY78" s="270"/>
      <c r="AZ78" s="270"/>
      <c r="BA78" s="270"/>
      <c r="BB78" s="270"/>
      <c r="BC78" s="270"/>
      <c r="BD78" s="270"/>
      <c r="BE78" s="270"/>
      <c r="BF78" s="270"/>
      <c r="BG78" s="270"/>
      <c r="BH78" s="363" t="n">
        <v>39022</v>
      </c>
      <c r="BI78" s="378" t="n">
        <v>0.75</v>
      </c>
      <c r="BJ78" s="270"/>
      <c r="BK78" s="270"/>
      <c r="BL78" s="270"/>
      <c r="BM78" s="270"/>
      <c r="BN78" s="270"/>
      <c r="BO78" s="0"/>
      <c r="BP78" s="0"/>
      <c r="BQ78" s="0"/>
      <c r="BR78" s="0"/>
      <c r="BS78" s="0"/>
      <c r="BT78" s="270"/>
      <c r="BU78" s="270"/>
      <c r="BV78" s="270"/>
      <c r="BW78" s="270"/>
      <c r="BX78" s="270"/>
      <c r="BY78" s="270"/>
      <c r="BZ78" s="270"/>
      <c r="CA78" s="270"/>
      <c r="CB78" s="270"/>
      <c r="CC78" s="270"/>
      <c r="CD78" s="270"/>
      <c r="CE78" s="270"/>
      <c r="CF78" s="270"/>
      <c r="CG78" s="270"/>
    </row>
    <row r="79" customFormat="false" ht="12.75" hidden="false" customHeight="false" outlineLevel="0" collapsed="false">
      <c r="A79" s="296" t="n">
        <v>39234</v>
      </c>
      <c r="B79" s="357" t="n">
        <v>0.060184682524068</v>
      </c>
      <c r="D79" s="374" t="n">
        <v>38169</v>
      </c>
      <c r="E79" s="375" t="n">
        <v>65.7471466064453</v>
      </c>
      <c r="F79" s="375" t="n">
        <v>72.7471466064453</v>
      </c>
      <c r="G79" s="375" t="n">
        <v>79.7471466064453</v>
      </c>
      <c r="H79" s="360"/>
      <c r="I79" s="375" t="n">
        <v>23.25</v>
      </c>
      <c r="J79" s="375" t="n">
        <v>23.5</v>
      </c>
      <c r="K79" s="375" t="n">
        <v>24.25</v>
      </c>
      <c r="L79" s="362"/>
      <c r="M79" s="363" t="n">
        <v>39052</v>
      </c>
      <c r="N79" s="376" t="n">
        <v>33</v>
      </c>
      <c r="O79" s="376" t="n">
        <v>34.5</v>
      </c>
      <c r="P79" s="376" t="n">
        <v>36</v>
      </c>
      <c r="Q79" s="270"/>
      <c r="R79" s="376" t="n">
        <v>27.5</v>
      </c>
      <c r="S79" s="376" t="n">
        <v>29</v>
      </c>
      <c r="T79" s="376" t="n">
        <v>30.5</v>
      </c>
      <c r="U79" s="270"/>
      <c r="V79" s="376" t="n">
        <v>0</v>
      </c>
      <c r="W79" s="376" t="n">
        <v>0</v>
      </c>
      <c r="X79" s="376" t="n">
        <v>0</v>
      </c>
      <c r="Y79" s="270"/>
      <c r="Z79" s="376" t="n">
        <v>0.181125</v>
      </c>
      <c r="AA79" s="376" t="n">
        <v>0.2415</v>
      </c>
      <c r="AB79" s="376" t="n">
        <v>0.36225</v>
      </c>
      <c r="AC79" s="270"/>
      <c r="AD79" s="376" t="n">
        <v>0.10875</v>
      </c>
      <c r="AE79" s="376" t="n">
        <v>0.145</v>
      </c>
      <c r="AF79" s="376" t="n">
        <v>0.2175</v>
      </c>
      <c r="AG79" s="270"/>
      <c r="AH79" s="376" t="n">
        <v>-0.4</v>
      </c>
      <c r="AI79" s="376" t="n">
        <v>1.89</v>
      </c>
      <c r="AJ79" s="376" t="n">
        <v>0.5</v>
      </c>
      <c r="AK79" s="270"/>
      <c r="AL79" s="376" t="n">
        <v>-0.1</v>
      </c>
      <c r="AM79" s="376" t="n">
        <v>1</v>
      </c>
      <c r="AN79" s="376" t="n">
        <v>0.1</v>
      </c>
      <c r="AO79" s="270"/>
      <c r="AP79" s="362" t="n">
        <v>24</v>
      </c>
      <c r="AQ79" s="375" t="n">
        <v>0.4</v>
      </c>
      <c r="AR79" s="270"/>
      <c r="AS79" s="270"/>
      <c r="AT79" s="270"/>
      <c r="AU79" s="270"/>
      <c r="AV79" s="270"/>
      <c r="AW79" s="270"/>
      <c r="AX79" s="270"/>
      <c r="AY79" s="270"/>
      <c r="AZ79" s="270"/>
      <c r="BA79" s="270"/>
      <c r="BB79" s="270"/>
      <c r="BC79" s="270"/>
      <c r="BD79" s="270"/>
      <c r="BE79" s="270"/>
      <c r="BF79" s="270"/>
      <c r="BG79" s="270"/>
      <c r="BH79" s="363" t="n">
        <v>39052</v>
      </c>
      <c r="BI79" s="378" t="n">
        <v>0.75</v>
      </c>
      <c r="BJ79" s="270"/>
      <c r="BK79" s="270"/>
      <c r="BL79" s="270"/>
      <c r="BM79" s="270"/>
      <c r="BN79" s="270"/>
      <c r="BO79" s="0"/>
      <c r="BP79" s="0"/>
      <c r="BQ79" s="0"/>
      <c r="BR79" s="0"/>
      <c r="BS79" s="0"/>
      <c r="BT79" s="270"/>
      <c r="BU79" s="270"/>
      <c r="BV79" s="270"/>
      <c r="BW79" s="270"/>
      <c r="BX79" s="270"/>
      <c r="BY79" s="270"/>
      <c r="BZ79" s="270"/>
      <c r="CA79" s="270"/>
      <c r="CB79" s="270"/>
      <c r="CC79" s="270"/>
      <c r="CD79" s="270"/>
      <c r="CE79" s="270"/>
      <c r="CF79" s="270"/>
      <c r="CG79" s="270"/>
    </row>
    <row r="80" customFormat="false" ht="12.75" hidden="false" customHeight="false" outlineLevel="0" collapsed="false">
      <c r="A80" s="296" t="n">
        <v>39264</v>
      </c>
      <c r="B80" s="357" t="n">
        <v>0.060257914458646</v>
      </c>
      <c r="D80" s="374" t="n">
        <v>38200</v>
      </c>
      <c r="E80" s="375" t="n">
        <v>65.7471466064453</v>
      </c>
      <c r="F80" s="375" t="n">
        <v>72.7471466064453</v>
      </c>
      <c r="G80" s="375" t="n">
        <v>79.7471466064453</v>
      </c>
      <c r="H80" s="360"/>
      <c r="I80" s="375" t="n">
        <v>24.25</v>
      </c>
      <c r="J80" s="375" t="n">
        <v>24.5</v>
      </c>
      <c r="K80" s="375" t="n">
        <v>25.25</v>
      </c>
      <c r="L80" s="362"/>
      <c r="M80" s="363" t="n">
        <v>39083</v>
      </c>
      <c r="N80" s="376" t="n">
        <v>35.5</v>
      </c>
      <c r="O80" s="376" t="n">
        <v>37</v>
      </c>
      <c r="P80" s="376" t="n">
        <v>38.5</v>
      </c>
      <c r="Q80" s="270"/>
      <c r="R80" s="376" t="n">
        <v>25</v>
      </c>
      <c r="S80" s="376" t="n">
        <v>26.5</v>
      </c>
      <c r="T80" s="376" t="n">
        <v>28</v>
      </c>
      <c r="U80" s="270"/>
      <c r="V80" s="376" t="n">
        <v>0</v>
      </c>
      <c r="W80" s="376" t="n">
        <v>0</v>
      </c>
      <c r="X80" s="376" t="n">
        <v>0</v>
      </c>
      <c r="Y80" s="270"/>
      <c r="Z80" s="376" t="n">
        <v>0.18675</v>
      </c>
      <c r="AA80" s="376" t="n">
        <v>0.249</v>
      </c>
      <c r="AB80" s="376" t="n">
        <v>0.3735</v>
      </c>
      <c r="AC80" s="270"/>
      <c r="AD80" s="376" t="n">
        <v>0.10125</v>
      </c>
      <c r="AE80" s="376" t="n">
        <v>0.135</v>
      </c>
      <c r="AF80" s="376" t="n">
        <v>0.2025</v>
      </c>
      <c r="AG80" s="270"/>
      <c r="AH80" s="376" t="n">
        <v>-0.4</v>
      </c>
      <c r="AI80" s="376" t="n">
        <v>2.322</v>
      </c>
      <c r="AJ80" s="376" t="n">
        <v>0.5</v>
      </c>
      <c r="AK80" s="270"/>
      <c r="AL80" s="376" t="n">
        <v>-0.1</v>
      </c>
      <c r="AM80" s="376" t="n">
        <v>1</v>
      </c>
      <c r="AN80" s="376" t="n">
        <v>0.1</v>
      </c>
      <c r="AO80" s="270"/>
      <c r="AP80" s="362" t="n">
        <v>24</v>
      </c>
      <c r="AQ80" s="375" t="n">
        <v>0.4</v>
      </c>
      <c r="AR80" s="270"/>
      <c r="AS80" s="270"/>
      <c r="AT80" s="270"/>
      <c r="AU80" s="270"/>
      <c r="AV80" s="270"/>
      <c r="AW80" s="270"/>
      <c r="AX80" s="270"/>
      <c r="AY80" s="270"/>
      <c r="AZ80" s="270"/>
      <c r="BA80" s="270"/>
      <c r="BB80" s="270"/>
      <c r="BC80" s="270"/>
      <c r="BD80" s="270"/>
      <c r="BE80" s="270"/>
      <c r="BF80" s="270"/>
      <c r="BG80" s="270"/>
      <c r="BH80" s="363" t="n">
        <v>39083</v>
      </c>
      <c r="BI80" s="378" t="n">
        <v>0.75</v>
      </c>
      <c r="BJ80" s="270"/>
      <c r="BK80" s="270"/>
      <c r="BL80" s="270"/>
      <c r="BM80" s="270"/>
      <c r="BN80" s="270"/>
      <c r="BO80" s="0"/>
      <c r="BP80" s="0"/>
      <c r="BQ80" s="0"/>
      <c r="BR80" s="0"/>
      <c r="BS80" s="0"/>
      <c r="BT80" s="270"/>
      <c r="BU80" s="270"/>
      <c r="BV80" s="270"/>
      <c r="BW80" s="270"/>
      <c r="BX80" s="270"/>
      <c r="BY80" s="270"/>
      <c r="BZ80" s="270"/>
      <c r="CA80" s="270"/>
      <c r="CB80" s="270"/>
      <c r="CC80" s="270"/>
      <c r="CD80" s="270"/>
      <c r="CE80" s="270"/>
      <c r="CF80" s="270"/>
      <c r="CG80" s="270"/>
    </row>
    <row r="81" customFormat="false" ht="12.75" hidden="false" customHeight="false" outlineLevel="0" collapsed="false">
      <c r="A81" s="296" t="n">
        <v>39295</v>
      </c>
      <c r="B81" s="357" t="n">
        <v>0.060331146395005</v>
      </c>
      <c r="D81" s="374" t="n">
        <v>38231</v>
      </c>
      <c r="E81" s="375" t="n">
        <v>32.3521438598633</v>
      </c>
      <c r="F81" s="375" t="n">
        <v>35.0021438598633</v>
      </c>
      <c r="G81" s="375" t="n">
        <v>37.6521438598633</v>
      </c>
      <c r="H81" s="360"/>
      <c r="I81" s="375" t="n">
        <v>17.25</v>
      </c>
      <c r="J81" s="375" t="n">
        <v>17.5</v>
      </c>
      <c r="K81" s="375" t="n">
        <v>18.25</v>
      </c>
      <c r="L81" s="362"/>
      <c r="M81" s="363" t="n">
        <v>39114</v>
      </c>
      <c r="N81" s="376" t="n">
        <v>30.9960021972656</v>
      </c>
      <c r="O81" s="376" t="n">
        <v>32.4960021972656</v>
      </c>
      <c r="P81" s="376" t="n">
        <v>33.9960021972656</v>
      </c>
      <c r="Q81" s="270"/>
      <c r="R81" s="376" t="n">
        <v>22.4965019226074</v>
      </c>
      <c r="S81" s="376" t="n">
        <v>23.9965019226074</v>
      </c>
      <c r="T81" s="376" t="n">
        <v>25.4965019226074</v>
      </c>
      <c r="U81" s="270"/>
      <c r="V81" s="376" t="n">
        <v>0</v>
      </c>
      <c r="W81" s="376" t="n">
        <v>0</v>
      </c>
      <c r="X81" s="376" t="n">
        <v>0</v>
      </c>
      <c r="Y81" s="270"/>
      <c r="Z81" s="376" t="n">
        <v>0.18675</v>
      </c>
      <c r="AA81" s="376" t="n">
        <v>0.249</v>
      </c>
      <c r="AB81" s="376" t="n">
        <v>0.3735</v>
      </c>
      <c r="AC81" s="270"/>
      <c r="AD81" s="376" t="n">
        <v>0.10125</v>
      </c>
      <c r="AE81" s="376" t="n">
        <v>0.135</v>
      </c>
      <c r="AF81" s="376" t="n">
        <v>0.2025</v>
      </c>
      <c r="AG81" s="270"/>
      <c r="AH81" s="376" t="n">
        <v>-0.4</v>
      </c>
      <c r="AI81" s="376" t="n">
        <v>2.322</v>
      </c>
      <c r="AJ81" s="376" t="n">
        <v>0.6</v>
      </c>
      <c r="AK81" s="270"/>
      <c r="AL81" s="376" t="n">
        <v>-0.1</v>
      </c>
      <c r="AM81" s="376" t="n">
        <v>1</v>
      </c>
      <c r="AN81" s="376" t="n">
        <v>0.1</v>
      </c>
      <c r="AO81" s="270"/>
      <c r="AP81" s="362" t="n">
        <v>25</v>
      </c>
      <c r="AQ81" s="375" t="n">
        <v>0.4</v>
      </c>
      <c r="AR81" s="270"/>
      <c r="AS81" s="270"/>
      <c r="AT81" s="270"/>
      <c r="AU81" s="270"/>
      <c r="AV81" s="270"/>
      <c r="AW81" s="270"/>
      <c r="AX81" s="270"/>
      <c r="AY81" s="270"/>
      <c r="AZ81" s="270"/>
      <c r="BA81" s="270"/>
      <c r="BB81" s="270"/>
      <c r="BC81" s="270"/>
      <c r="BD81" s="270"/>
      <c r="BE81" s="270"/>
      <c r="BF81" s="270"/>
      <c r="BG81" s="270"/>
      <c r="BH81" s="363" t="n">
        <v>39114</v>
      </c>
      <c r="BI81" s="378" t="n">
        <v>0.75</v>
      </c>
      <c r="BJ81" s="270"/>
      <c r="BK81" s="270"/>
      <c r="BL81" s="270"/>
      <c r="BM81" s="270"/>
      <c r="BN81" s="270"/>
      <c r="BO81" s="0"/>
      <c r="BP81" s="0"/>
      <c r="BQ81" s="0"/>
      <c r="BR81" s="0"/>
      <c r="BS81" s="0"/>
      <c r="BT81" s="270"/>
      <c r="BU81" s="270"/>
      <c r="BV81" s="270"/>
      <c r="BW81" s="270"/>
      <c r="BX81" s="270"/>
      <c r="BY81" s="270"/>
      <c r="BZ81" s="270"/>
      <c r="CA81" s="270"/>
      <c r="CB81" s="270"/>
      <c r="CC81" s="270"/>
      <c r="CD81" s="270"/>
      <c r="CE81" s="270"/>
      <c r="CF81" s="270"/>
      <c r="CG81" s="270"/>
    </row>
    <row r="82" customFormat="false" ht="12.75" hidden="false" customHeight="false" outlineLevel="0" collapsed="false">
      <c r="A82" s="296" t="n">
        <v>39326</v>
      </c>
      <c r="B82" s="357" t="n">
        <v>0.060402016012532</v>
      </c>
      <c r="D82" s="374" t="n">
        <v>38261</v>
      </c>
      <c r="E82" s="375" t="n">
        <v>31.9989334106445</v>
      </c>
      <c r="F82" s="375" t="n">
        <v>32.8989334106445</v>
      </c>
      <c r="G82" s="375" t="n">
        <v>33.7989334106445</v>
      </c>
      <c r="H82" s="360"/>
      <c r="I82" s="375" t="n">
        <v>14.7500019073486</v>
      </c>
      <c r="J82" s="375" t="n">
        <v>15.0000019073486</v>
      </c>
      <c r="K82" s="375" t="n">
        <v>15.7500019073486</v>
      </c>
      <c r="L82" s="362"/>
      <c r="M82" s="363" t="n">
        <v>39142</v>
      </c>
      <c r="N82" s="376" t="n">
        <v>26</v>
      </c>
      <c r="O82" s="376" t="n">
        <v>27.5</v>
      </c>
      <c r="P82" s="376" t="n">
        <v>29</v>
      </c>
      <c r="Q82" s="270"/>
      <c r="R82" s="376" t="n">
        <v>20.5</v>
      </c>
      <c r="S82" s="376" t="n">
        <v>22</v>
      </c>
      <c r="T82" s="376" t="n">
        <v>23.5</v>
      </c>
      <c r="U82" s="270"/>
      <c r="V82" s="376" t="n">
        <v>0</v>
      </c>
      <c r="W82" s="376" t="n">
        <v>0</v>
      </c>
      <c r="X82" s="376" t="n">
        <v>0</v>
      </c>
      <c r="Y82" s="270"/>
      <c r="Z82" s="376" t="n">
        <v>0.18675</v>
      </c>
      <c r="AA82" s="376" t="n">
        <v>0.249</v>
      </c>
      <c r="AB82" s="376" t="n">
        <v>0.3735</v>
      </c>
      <c r="AC82" s="270"/>
      <c r="AD82" s="376" t="n">
        <v>0.09</v>
      </c>
      <c r="AE82" s="376" t="n">
        <v>0.12</v>
      </c>
      <c r="AF82" s="376" t="n">
        <v>0.18</v>
      </c>
      <c r="AG82" s="270"/>
      <c r="AH82" s="376" t="n">
        <v>-0.5</v>
      </c>
      <c r="AI82" s="376" t="n">
        <v>2.052</v>
      </c>
      <c r="AJ82" s="376" t="n">
        <v>1</v>
      </c>
      <c r="AK82" s="270"/>
      <c r="AL82" s="376" t="n">
        <v>-0.1</v>
      </c>
      <c r="AM82" s="376" t="n">
        <v>1</v>
      </c>
      <c r="AN82" s="376" t="n">
        <v>0.1</v>
      </c>
      <c r="AO82" s="270"/>
      <c r="AP82" s="362" t="n">
        <v>25</v>
      </c>
      <c r="AQ82" s="375" t="n">
        <v>0.4</v>
      </c>
      <c r="AR82" s="270"/>
      <c r="AS82" s="270"/>
      <c r="AT82" s="270"/>
      <c r="AU82" s="270"/>
      <c r="AV82" s="270"/>
      <c r="AW82" s="270"/>
      <c r="AX82" s="270"/>
      <c r="AY82" s="270"/>
      <c r="AZ82" s="270"/>
      <c r="BA82" s="270"/>
      <c r="BB82" s="270"/>
      <c r="BC82" s="270"/>
      <c r="BD82" s="270"/>
      <c r="BE82" s="270"/>
      <c r="BF82" s="270"/>
      <c r="BG82" s="270"/>
      <c r="BH82" s="363" t="n">
        <v>39142</v>
      </c>
      <c r="BI82" s="378" t="n">
        <v>0.75</v>
      </c>
      <c r="BJ82" s="270"/>
      <c r="BK82" s="270"/>
      <c r="BL82" s="270"/>
      <c r="BM82" s="270"/>
      <c r="BN82" s="270"/>
      <c r="BO82" s="0"/>
      <c r="BP82" s="0"/>
      <c r="BQ82" s="0"/>
      <c r="BR82" s="0"/>
      <c r="BS82" s="0"/>
      <c r="BT82" s="270"/>
      <c r="BU82" s="270"/>
      <c r="BV82" s="270"/>
      <c r="BW82" s="270"/>
      <c r="BX82" s="270"/>
      <c r="BY82" s="270"/>
      <c r="BZ82" s="270"/>
      <c r="CA82" s="270"/>
      <c r="CB82" s="270"/>
      <c r="CC82" s="270"/>
      <c r="CD82" s="270"/>
      <c r="CE82" s="270"/>
      <c r="CF82" s="270"/>
      <c r="CG82" s="270"/>
    </row>
    <row r="83" customFormat="false" ht="12.75" hidden="false" customHeight="false" outlineLevel="0" collapsed="false">
      <c r="A83" s="296" t="n">
        <v>39356</v>
      </c>
      <c r="B83" s="357" t="n">
        <v>0.060475247952397</v>
      </c>
      <c r="D83" s="374" t="n">
        <v>38292</v>
      </c>
      <c r="E83" s="375" t="n">
        <v>32.0989318847656</v>
      </c>
      <c r="F83" s="375" t="n">
        <v>32.9989318847656</v>
      </c>
      <c r="G83" s="375" t="n">
        <v>33.8989318847656</v>
      </c>
      <c r="H83" s="360"/>
      <c r="I83" s="375" t="n">
        <v>16.75</v>
      </c>
      <c r="J83" s="375" t="n">
        <v>17</v>
      </c>
      <c r="K83" s="375" t="n">
        <v>17.75</v>
      </c>
      <c r="L83" s="362"/>
      <c r="M83" s="363" t="n">
        <v>39173</v>
      </c>
      <c r="N83" s="376" t="n">
        <v>26</v>
      </c>
      <c r="O83" s="376" t="n">
        <v>27.5</v>
      </c>
      <c r="P83" s="376" t="n">
        <v>29</v>
      </c>
      <c r="Q83" s="270"/>
      <c r="R83" s="376" t="n">
        <v>20.4950008392334</v>
      </c>
      <c r="S83" s="376" t="n">
        <v>21.9950008392334</v>
      </c>
      <c r="T83" s="376" t="n">
        <v>23.4950008392334</v>
      </c>
      <c r="U83" s="270"/>
      <c r="V83" s="376" t="n">
        <v>0</v>
      </c>
      <c r="W83" s="376" t="n">
        <v>0</v>
      </c>
      <c r="X83" s="376" t="n">
        <v>0</v>
      </c>
      <c r="Y83" s="270"/>
      <c r="Z83" s="376" t="n">
        <v>0.18675</v>
      </c>
      <c r="AA83" s="376" t="n">
        <v>0.249</v>
      </c>
      <c r="AB83" s="376" t="n">
        <v>0.3735</v>
      </c>
      <c r="AC83" s="270"/>
      <c r="AD83" s="376" t="n">
        <v>0.09</v>
      </c>
      <c r="AE83" s="376" t="n">
        <v>0.12</v>
      </c>
      <c r="AF83" s="376" t="n">
        <v>0.18</v>
      </c>
      <c r="AG83" s="270"/>
      <c r="AH83" s="376" t="n">
        <v>-0.5</v>
      </c>
      <c r="AI83" s="376" t="n">
        <v>1.998</v>
      </c>
      <c r="AJ83" s="376" t="n">
        <v>1</v>
      </c>
      <c r="AK83" s="270"/>
      <c r="AL83" s="376" t="n">
        <v>-0.1</v>
      </c>
      <c r="AM83" s="376" t="n">
        <v>1</v>
      </c>
      <c r="AN83" s="376" t="n">
        <v>0.1</v>
      </c>
      <c r="AO83" s="270"/>
      <c r="AP83" s="362" t="n">
        <v>25</v>
      </c>
      <c r="AQ83" s="375" t="n">
        <v>0.4</v>
      </c>
      <c r="AR83" s="270"/>
      <c r="AS83" s="270"/>
      <c r="AT83" s="270"/>
      <c r="AU83" s="270"/>
      <c r="AV83" s="270"/>
      <c r="AW83" s="270"/>
      <c r="AX83" s="270"/>
      <c r="AY83" s="270"/>
      <c r="AZ83" s="270"/>
      <c r="BA83" s="270"/>
      <c r="BB83" s="270"/>
      <c r="BC83" s="270"/>
      <c r="BD83" s="270"/>
      <c r="BE83" s="270"/>
      <c r="BF83" s="270"/>
      <c r="BG83" s="270"/>
      <c r="BH83" s="363" t="n">
        <v>39173</v>
      </c>
      <c r="BI83" s="378" t="n">
        <v>0.75</v>
      </c>
      <c r="BJ83" s="270"/>
      <c r="BK83" s="270"/>
      <c r="BL83" s="270"/>
      <c r="BM83" s="270"/>
      <c r="BN83" s="270"/>
      <c r="BO83" s="0"/>
      <c r="BP83" s="0"/>
      <c r="BQ83" s="0"/>
      <c r="BR83" s="0"/>
      <c r="BS83" s="0"/>
      <c r="BT83" s="270"/>
      <c r="BU83" s="270"/>
      <c r="BV83" s="270"/>
      <c r="BW83" s="270"/>
      <c r="BX83" s="270"/>
      <c r="BY83" s="270"/>
      <c r="BZ83" s="270"/>
      <c r="CA83" s="270"/>
      <c r="CB83" s="270"/>
      <c r="CC83" s="270"/>
      <c r="CD83" s="270"/>
      <c r="CE83" s="270"/>
      <c r="CF83" s="270"/>
      <c r="CG83" s="270"/>
    </row>
    <row r="84" customFormat="false" ht="12.75" hidden="false" customHeight="false" outlineLevel="0" collapsed="false">
      <c r="A84" s="296" t="n">
        <v>39387</v>
      </c>
      <c r="B84" s="357" t="n">
        <v>0.060546117573318</v>
      </c>
      <c r="D84" s="374" t="n">
        <v>38322</v>
      </c>
      <c r="E84" s="375" t="n">
        <v>32.1989303588867</v>
      </c>
      <c r="F84" s="375" t="n">
        <v>33.0989303588867</v>
      </c>
      <c r="G84" s="375" t="n">
        <v>33.9989303588867</v>
      </c>
      <c r="H84" s="360"/>
      <c r="I84" s="375" t="n">
        <v>15.8600006103516</v>
      </c>
      <c r="J84" s="375" t="n">
        <v>16.1100006103516</v>
      </c>
      <c r="K84" s="375" t="n">
        <v>16.8600006103516</v>
      </c>
      <c r="L84" s="362"/>
      <c r="M84" s="363" t="n">
        <v>39203</v>
      </c>
      <c r="N84" s="376" t="n">
        <v>28</v>
      </c>
      <c r="O84" s="376" t="n">
        <v>29.5</v>
      </c>
      <c r="P84" s="376" t="n">
        <v>31</v>
      </c>
      <c r="Q84" s="270"/>
      <c r="R84" s="376" t="n">
        <v>21.5049991607666</v>
      </c>
      <c r="S84" s="376" t="n">
        <v>23.0049991607666</v>
      </c>
      <c r="T84" s="376" t="n">
        <v>24.5049991607666</v>
      </c>
      <c r="U84" s="270"/>
      <c r="V84" s="376" t="n">
        <v>0</v>
      </c>
      <c r="W84" s="376" t="n">
        <v>0</v>
      </c>
      <c r="X84" s="376" t="n">
        <v>0</v>
      </c>
      <c r="Y84" s="270"/>
      <c r="Z84" s="376" t="n">
        <v>0.18675</v>
      </c>
      <c r="AA84" s="376" t="n">
        <v>0.249</v>
      </c>
      <c r="AB84" s="376" t="n">
        <v>0.3735</v>
      </c>
      <c r="AC84" s="270"/>
      <c r="AD84" s="376" t="n">
        <v>0.11625</v>
      </c>
      <c r="AE84" s="376" t="n">
        <v>0.155</v>
      </c>
      <c r="AF84" s="376" t="n">
        <v>0.2325</v>
      </c>
      <c r="AG84" s="270"/>
      <c r="AH84" s="376" t="n">
        <v>-0.4</v>
      </c>
      <c r="AI84" s="376" t="n">
        <v>2.15</v>
      </c>
      <c r="AJ84" s="376" t="n">
        <v>0.5</v>
      </c>
      <c r="AK84" s="270"/>
      <c r="AL84" s="376" t="n">
        <v>-0.1</v>
      </c>
      <c r="AM84" s="376" t="n">
        <v>1.05</v>
      </c>
      <c r="AN84" s="376" t="n">
        <v>0.1</v>
      </c>
      <c r="AO84" s="270"/>
      <c r="AP84" s="362" t="n">
        <v>26</v>
      </c>
      <c r="AQ84" s="375" t="n">
        <v>0.4</v>
      </c>
      <c r="AR84" s="270"/>
      <c r="AS84" s="270"/>
      <c r="AT84" s="270"/>
      <c r="AU84" s="270"/>
      <c r="AV84" s="270"/>
      <c r="AW84" s="270"/>
      <c r="AX84" s="270"/>
      <c r="AY84" s="270"/>
      <c r="AZ84" s="270"/>
      <c r="BA84" s="270"/>
      <c r="BB84" s="270"/>
      <c r="BC84" s="270"/>
      <c r="BD84" s="270"/>
      <c r="BE84" s="270"/>
      <c r="BF84" s="270"/>
      <c r="BG84" s="270"/>
      <c r="BH84" s="363" t="n">
        <v>39203</v>
      </c>
      <c r="BI84" s="378" t="n">
        <v>0.75</v>
      </c>
      <c r="BJ84" s="270"/>
      <c r="BK84" s="270"/>
      <c r="BL84" s="270"/>
      <c r="BM84" s="270"/>
      <c r="BN84" s="270"/>
      <c r="BO84" s="0"/>
      <c r="BP84" s="0"/>
      <c r="BQ84" s="0"/>
      <c r="BR84" s="0"/>
      <c r="BS84" s="0"/>
      <c r="BT84" s="270"/>
      <c r="BU84" s="270"/>
      <c r="BV84" s="270"/>
      <c r="BW84" s="270"/>
      <c r="BX84" s="270"/>
      <c r="BY84" s="270"/>
      <c r="BZ84" s="270"/>
      <c r="CA84" s="270"/>
      <c r="CB84" s="270"/>
      <c r="CC84" s="270"/>
      <c r="CD84" s="270"/>
      <c r="CE84" s="270"/>
      <c r="CF84" s="270"/>
      <c r="CG84" s="270"/>
    </row>
    <row r="85" customFormat="false" ht="12.75" hidden="false" customHeight="false" outlineLevel="0" collapsed="false">
      <c r="A85" s="296" t="n">
        <v>39417</v>
      </c>
      <c r="B85" s="357" t="n">
        <v>0.060619349516688</v>
      </c>
      <c r="D85" s="374" t="n">
        <v>38353</v>
      </c>
      <c r="E85" s="375" t="n">
        <v>41.5878646850586</v>
      </c>
      <c r="F85" s="375" t="n">
        <v>42.0378646850586</v>
      </c>
      <c r="G85" s="375" t="n">
        <v>42.4878646850586</v>
      </c>
      <c r="H85" s="360"/>
      <c r="I85" s="375" t="n">
        <v>20.75</v>
      </c>
      <c r="J85" s="375" t="n">
        <v>21</v>
      </c>
      <c r="K85" s="375" t="n">
        <v>21.75</v>
      </c>
      <c r="L85" s="362"/>
      <c r="M85" s="363" t="n">
        <v>39234</v>
      </c>
      <c r="N85" s="376" t="n">
        <v>35</v>
      </c>
      <c r="O85" s="376" t="n">
        <v>36.5</v>
      </c>
      <c r="P85" s="376" t="n">
        <v>38</v>
      </c>
      <c r="Q85" s="270"/>
      <c r="R85" s="376" t="n">
        <v>25.5</v>
      </c>
      <c r="S85" s="376" t="n">
        <v>27</v>
      </c>
      <c r="T85" s="376" t="n">
        <v>28.5</v>
      </c>
      <c r="U85" s="270"/>
      <c r="V85" s="376" t="n">
        <v>0</v>
      </c>
      <c r="W85" s="376" t="n">
        <v>0</v>
      </c>
      <c r="X85" s="376" t="n">
        <v>0</v>
      </c>
      <c r="Y85" s="270"/>
      <c r="Z85" s="376" t="n">
        <v>0.18675</v>
      </c>
      <c r="AA85" s="376" t="n">
        <v>0.249</v>
      </c>
      <c r="AB85" s="376" t="n">
        <v>0.3735</v>
      </c>
      <c r="AC85" s="270"/>
      <c r="AD85" s="376" t="n">
        <v>0.13125</v>
      </c>
      <c r="AE85" s="376" t="n">
        <v>0.175</v>
      </c>
      <c r="AF85" s="376" t="n">
        <v>0.2625</v>
      </c>
      <c r="AG85" s="270"/>
      <c r="AH85" s="376" t="n">
        <v>-0.4</v>
      </c>
      <c r="AI85" s="376" t="n">
        <v>2.9</v>
      </c>
      <c r="AJ85" s="376" t="n">
        <v>0.5</v>
      </c>
      <c r="AK85" s="270"/>
      <c r="AL85" s="376" t="n">
        <v>-0.1</v>
      </c>
      <c r="AM85" s="376" t="n">
        <v>1.15</v>
      </c>
      <c r="AN85" s="376" t="n">
        <v>0.1</v>
      </c>
      <c r="AO85" s="270"/>
      <c r="AP85" s="362" t="n">
        <v>26</v>
      </c>
      <c r="AQ85" s="375" t="n">
        <v>0.4</v>
      </c>
      <c r="AR85" s="270"/>
      <c r="AS85" s="270"/>
      <c r="AT85" s="270"/>
      <c r="AU85" s="270"/>
      <c r="AV85" s="270"/>
      <c r="AW85" s="270"/>
      <c r="AX85" s="270"/>
      <c r="AY85" s="270"/>
      <c r="AZ85" s="270"/>
      <c r="BA85" s="270"/>
      <c r="BB85" s="270"/>
      <c r="BC85" s="270"/>
      <c r="BD85" s="270"/>
      <c r="BE85" s="270"/>
      <c r="BF85" s="270"/>
      <c r="BG85" s="270"/>
      <c r="BH85" s="363" t="n">
        <v>39234</v>
      </c>
      <c r="BI85" s="378" t="n">
        <v>0.75</v>
      </c>
      <c r="BJ85" s="270"/>
      <c r="BK85" s="270"/>
      <c r="BL85" s="270"/>
      <c r="BM85" s="270"/>
      <c r="BN85" s="270"/>
      <c r="BO85" s="0"/>
      <c r="BP85" s="0"/>
      <c r="BQ85" s="0"/>
      <c r="BR85" s="0"/>
      <c r="BS85" s="0"/>
      <c r="BT85" s="270"/>
      <c r="BU85" s="270"/>
      <c r="BV85" s="270"/>
      <c r="BW85" s="270"/>
      <c r="BX85" s="270"/>
      <c r="BY85" s="270"/>
      <c r="BZ85" s="270"/>
      <c r="CA85" s="270"/>
      <c r="CB85" s="270"/>
      <c r="CC85" s="270"/>
      <c r="CD85" s="270"/>
      <c r="CE85" s="270"/>
      <c r="CF85" s="270"/>
      <c r="CG85" s="270"/>
    </row>
    <row r="86" customFormat="false" ht="12.75" hidden="false" customHeight="false" outlineLevel="0" collapsed="false">
      <c r="A86" s="296" t="n">
        <v>39448</v>
      </c>
      <c r="B86" s="357" t="n">
        <v>0.060689464974466</v>
      </c>
      <c r="D86" s="374" t="n">
        <v>38384</v>
      </c>
      <c r="E86" s="375" t="n">
        <v>41.2378623962402</v>
      </c>
      <c r="F86" s="375" t="n">
        <v>41.6878623962402</v>
      </c>
      <c r="G86" s="375" t="n">
        <v>42.1378623962402</v>
      </c>
      <c r="H86" s="360"/>
      <c r="I86" s="375" t="n">
        <v>19.25</v>
      </c>
      <c r="J86" s="375" t="n">
        <v>19.5</v>
      </c>
      <c r="K86" s="375" t="n">
        <v>20.25</v>
      </c>
      <c r="L86" s="362"/>
      <c r="M86" s="363" t="n">
        <v>39264</v>
      </c>
      <c r="N86" s="376" t="n">
        <v>41</v>
      </c>
      <c r="O86" s="376" t="n">
        <v>42.5</v>
      </c>
      <c r="P86" s="376" t="n">
        <v>44</v>
      </c>
      <c r="Q86" s="270"/>
      <c r="R86" s="376" t="n">
        <v>31.5</v>
      </c>
      <c r="S86" s="376" t="n">
        <v>33</v>
      </c>
      <c r="T86" s="376" t="n">
        <v>34.5</v>
      </c>
      <c r="U86" s="270"/>
      <c r="V86" s="376" t="n">
        <v>0</v>
      </c>
      <c r="W86" s="376" t="n">
        <v>0</v>
      </c>
      <c r="X86" s="376" t="n">
        <v>0</v>
      </c>
      <c r="Y86" s="270"/>
      <c r="Z86" s="376" t="n">
        <v>0.18675</v>
      </c>
      <c r="AA86" s="376" t="n">
        <v>0.249</v>
      </c>
      <c r="AB86" s="376" t="n">
        <v>0.3735</v>
      </c>
      <c r="AC86" s="270"/>
      <c r="AD86" s="376" t="n">
        <v>0.16125</v>
      </c>
      <c r="AE86" s="376" t="n">
        <v>0.215</v>
      </c>
      <c r="AF86" s="376" t="n">
        <v>0.3225</v>
      </c>
      <c r="AG86" s="270"/>
      <c r="AH86" s="376" t="n">
        <v>-0.4</v>
      </c>
      <c r="AI86" s="376" t="n">
        <v>3.9</v>
      </c>
      <c r="AJ86" s="376" t="n">
        <v>0.5</v>
      </c>
      <c r="AK86" s="270"/>
      <c r="AL86" s="376" t="n">
        <v>-0.1</v>
      </c>
      <c r="AM86" s="376" t="n">
        <v>1.15</v>
      </c>
      <c r="AN86" s="376" t="n">
        <v>0.1</v>
      </c>
      <c r="AO86" s="270"/>
      <c r="AP86" s="362" t="n">
        <v>26</v>
      </c>
      <c r="AQ86" s="375" t="n">
        <v>0.4</v>
      </c>
      <c r="AR86" s="270"/>
      <c r="AS86" s="270"/>
      <c r="AT86" s="270"/>
      <c r="AU86" s="270"/>
      <c r="AV86" s="270"/>
      <c r="AW86" s="270"/>
      <c r="AX86" s="270"/>
      <c r="AY86" s="270"/>
      <c r="AZ86" s="270"/>
      <c r="BA86" s="270"/>
      <c r="BB86" s="270"/>
      <c r="BC86" s="270"/>
      <c r="BD86" s="270"/>
      <c r="BE86" s="270"/>
      <c r="BF86" s="270"/>
      <c r="BG86" s="270"/>
      <c r="BH86" s="363" t="n">
        <v>39264</v>
      </c>
      <c r="BI86" s="378" t="n">
        <v>0.75</v>
      </c>
      <c r="BJ86" s="270"/>
      <c r="BK86" s="270"/>
      <c r="BL86" s="270"/>
      <c r="BM86" s="270"/>
      <c r="BN86" s="270"/>
      <c r="BO86" s="0"/>
      <c r="BP86" s="0"/>
      <c r="BQ86" s="0"/>
      <c r="BR86" s="0"/>
      <c r="BS86" s="0"/>
      <c r="BT86" s="270"/>
      <c r="BU86" s="270"/>
      <c r="BV86" s="270"/>
      <c r="BW86" s="270"/>
      <c r="BX86" s="270"/>
      <c r="BY86" s="270"/>
      <c r="BZ86" s="270"/>
      <c r="CA86" s="270"/>
      <c r="CB86" s="270"/>
      <c r="CC86" s="270"/>
      <c r="CD86" s="270"/>
      <c r="CE86" s="270"/>
      <c r="CF86" s="270"/>
      <c r="CG86" s="270"/>
    </row>
    <row r="87" customFormat="false" ht="12.75" hidden="false" customHeight="false" outlineLevel="0" collapsed="false">
      <c r="A87" s="296" t="n">
        <v>39479</v>
      </c>
      <c r="B87" s="357" t="n">
        <v>0.060745061117302</v>
      </c>
      <c r="D87" s="374" t="n">
        <v>38412</v>
      </c>
      <c r="E87" s="375" t="n">
        <v>32.2485443115234</v>
      </c>
      <c r="F87" s="375" t="n">
        <v>32.8985443115234</v>
      </c>
      <c r="G87" s="375" t="n">
        <v>33.5485443115234</v>
      </c>
      <c r="H87" s="360"/>
      <c r="I87" s="375" t="n">
        <v>20.25</v>
      </c>
      <c r="J87" s="375" t="n">
        <v>20.5</v>
      </c>
      <c r="K87" s="375" t="n">
        <v>21.25</v>
      </c>
      <c r="L87" s="362"/>
      <c r="M87" s="363" t="n">
        <v>39295</v>
      </c>
      <c r="N87" s="376" t="n">
        <v>39.0000038146973</v>
      </c>
      <c r="O87" s="376" t="n">
        <v>40.5000038146973</v>
      </c>
      <c r="P87" s="376" t="n">
        <v>42.0000038146973</v>
      </c>
      <c r="Q87" s="270"/>
      <c r="R87" s="376" t="n">
        <v>31.5</v>
      </c>
      <c r="S87" s="376" t="n">
        <v>33</v>
      </c>
      <c r="T87" s="376" t="n">
        <v>34.5</v>
      </c>
      <c r="U87" s="270"/>
      <c r="V87" s="376" t="n">
        <v>0</v>
      </c>
      <c r="W87" s="376" t="n">
        <v>0</v>
      </c>
      <c r="X87" s="376" t="n">
        <v>0</v>
      </c>
      <c r="Y87" s="270"/>
      <c r="Z87" s="376" t="n">
        <v>0.18675</v>
      </c>
      <c r="AA87" s="376" t="n">
        <v>0.249</v>
      </c>
      <c r="AB87" s="376" t="n">
        <v>0.3735</v>
      </c>
      <c r="AC87" s="270"/>
      <c r="AD87" s="376" t="n">
        <v>0.16125</v>
      </c>
      <c r="AE87" s="376" t="n">
        <v>0.215</v>
      </c>
      <c r="AF87" s="376" t="n">
        <v>0.3225</v>
      </c>
      <c r="AG87" s="270"/>
      <c r="AH87" s="376" t="n">
        <v>-0.5</v>
      </c>
      <c r="AI87" s="376" t="n">
        <v>3.9</v>
      </c>
      <c r="AJ87" s="376" t="n">
        <v>1.75</v>
      </c>
      <c r="AK87" s="270"/>
      <c r="AL87" s="376" t="n">
        <v>-0.1</v>
      </c>
      <c r="AM87" s="376" t="n">
        <v>1.15</v>
      </c>
      <c r="AN87" s="376" t="n">
        <v>0.1</v>
      </c>
      <c r="AO87" s="270"/>
      <c r="AP87" s="362" t="n">
        <v>27</v>
      </c>
      <c r="AQ87" s="375" t="n">
        <v>0.4</v>
      </c>
      <c r="AR87" s="270"/>
      <c r="AS87" s="270"/>
      <c r="AT87" s="270"/>
      <c r="AU87" s="270"/>
      <c r="AV87" s="270"/>
      <c r="AW87" s="270"/>
      <c r="AX87" s="270"/>
      <c r="AY87" s="270"/>
      <c r="AZ87" s="270"/>
      <c r="BA87" s="270"/>
      <c r="BB87" s="270"/>
      <c r="BC87" s="270"/>
      <c r="BD87" s="270"/>
      <c r="BE87" s="270"/>
      <c r="BF87" s="270"/>
      <c r="BG87" s="270"/>
      <c r="BH87" s="363" t="n">
        <v>39295</v>
      </c>
      <c r="BI87" s="378" t="n">
        <v>0.75</v>
      </c>
      <c r="BJ87" s="270"/>
      <c r="BK87" s="270"/>
      <c r="BL87" s="270"/>
      <c r="BM87" s="270"/>
      <c r="BN87" s="270"/>
      <c r="BO87" s="0"/>
      <c r="BP87" s="0"/>
      <c r="BQ87" s="0"/>
      <c r="BR87" s="0"/>
      <c r="BS87" s="0"/>
      <c r="BT87" s="270"/>
      <c r="BU87" s="270"/>
      <c r="BV87" s="270"/>
      <c r="BW87" s="270"/>
      <c r="BX87" s="270"/>
      <c r="BY87" s="270"/>
      <c r="BZ87" s="270"/>
      <c r="CA87" s="270"/>
      <c r="CB87" s="270"/>
      <c r="CC87" s="270"/>
      <c r="CD87" s="270"/>
      <c r="CE87" s="270"/>
      <c r="CF87" s="270"/>
      <c r="CG87" s="270"/>
    </row>
    <row r="88" customFormat="false" ht="12.75" hidden="false" customHeight="false" outlineLevel="0" collapsed="false">
      <c r="A88" s="296" t="n">
        <v>39508</v>
      </c>
      <c r="B88" s="357" t="n">
        <v>0.06080449147802</v>
      </c>
      <c r="D88" s="374" t="n">
        <v>38443</v>
      </c>
      <c r="E88" s="375" t="n">
        <v>32.1985450744629</v>
      </c>
      <c r="F88" s="375" t="n">
        <v>33.3485450744629</v>
      </c>
      <c r="G88" s="375" t="n">
        <v>34.4985450744629</v>
      </c>
      <c r="H88" s="360"/>
      <c r="I88" s="375" t="n">
        <v>18.25</v>
      </c>
      <c r="J88" s="375" t="n">
        <v>18.5</v>
      </c>
      <c r="K88" s="375" t="n">
        <v>19.25</v>
      </c>
      <c r="L88" s="362"/>
      <c r="M88" s="363" t="n">
        <v>39326</v>
      </c>
      <c r="N88" s="376" t="n">
        <v>31</v>
      </c>
      <c r="O88" s="376" t="n">
        <v>32.5</v>
      </c>
      <c r="P88" s="376" t="n">
        <v>34</v>
      </c>
      <c r="Q88" s="270"/>
      <c r="R88" s="376" t="n">
        <v>25.5</v>
      </c>
      <c r="S88" s="376" t="n">
        <v>27</v>
      </c>
      <c r="T88" s="376" t="n">
        <v>28.5</v>
      </c>
      <c r="U88" s="270"/>
      <c r="V88" s="376" t="n">
        <v>0</v>
      </c>
      <c r="W88" s="376" t="n">
        <v>0</v>
      </c>
      <c r="X88" s="376" t="n">
        <v>0</v>
      </c>
      <c r="Y88" s="270"/>
      <c r="Z88" s="376" t="n">
        <v>0.18675</v>
      </c>
      <c r="AA88" s="376" t="n">
        <v>0.249</v>
      </c>
      <c r="AB88" s="376" t="n">
        <v>0.3735</v>
      </c>
      <c r="AC88" s="270"/>
      <c r="AD88" s="376" t="n">
        <v>0.10125</v>
      </c>
      <c r="AE88" s="376" t="n">
        <v>0.135</v>
      </c>
      <c r="AF88" s="376" t="n">
        <v>0.2025</v>
      </c>
      <c r="AG88" s="270"/>
      <c r="AH88" s="376" t="n">
        <v>-1</v>
      </c>
      <c r="AI88" s="376" t="n">
        <v>2.33</v>
      </c>
      <c r="AJ88" s="376" t="n">
        <v>2.5</v>
      </c>
      <c r="AK88" s="270"/>
      <c r="AL88" s="376" t="n">
        <v>-0.1</v>
      </c>
      <c r="AM88" s="376" t="n">
        <v>1.05</v>
      </c>
      <c r="AN88" s="376" t="n">
        <v>0.1</v>
      </c>
      <c r="AO88" s="270"/>
      <c r="AP88" s="362" t="n">
        <v>27</v>
      </c>
      <c r="AQ88" s="375" t="n">
        <v>0.4</v>
      </c>
      <c r="AR88" s="270"/>
      <c r="AS88" s="270"/>
      <c r="AT88" s="270"/>
      <c r="AU88" s="270"/>
      <c r="AV88" s="270"/>
      <c r="AW88" s="270"/>
      <c r="AX88" s="270"/>
      <c r="AY88" s="270"/>
      <c r="AZ88" s="270"/>
      <c r="BA88" s="270"/>
      <c r="BB88" s="270"/>
      <c r="BC88" s="270"/>
      <c r="BD88" s="270"/>
      <c r="BE88" s="270"/>
      <c r="BF88" s="270"/>
      <c r="BG88" s="270"/>
      <c r="BH88" s="363" t="n">
        <v>39326</v>
      </c>
      <c r="BI88" s="378" t="n">
        <v>0.75</v>
      </c>
      <c r="BJ88" s="270"/>
      <c r="BK88" s="270"/>
      <c r="BL88" s="270"/>
      <c r="BM88" s="270"/>
      <c r="BN88" s="270"/>
      <c r="BO88" s="0"/>
      <c r="BP88" s="0"/>
      <c r="BQ88" s="0"/>
      <c r="BR88" s="0"/>
      <c r="BS88" s="0"/>
      <c r="BT88" s="270"/>
      <c r="BU88" s="270"/>
      <c r="BV88" s="270"/>
      <c r="BW88" s="270"/>
      <c r="BX88" s="270"/>
      <c r="BY88" s="270"/>
      <c r="BZ88" s="270"/>
      <c r="CA88" s="270"/>
      <c r="CB88" s="270"/>
      <c r="CC88" s="270"/>
      <c r="CD88" s="270"/>
      <c r="CE88" s="270"/>
      <c r="CF88" s="270"/>
      <c r="CG88" s="270"/>
    </row>
    <row r="89" customFormat="false" ht="12.75" hidden="false" customHeight="false" outlineLevel="0" collapsed="false">
      <c r="A89" s="296" t="n">
        <v>39539</v>
      </c>
      <c r="B89" s="357" t="n">
        <v>0.060862004731444</v>
      </c>
      <c r="D89" s="374" t="n">
        <v>38473</v>
      </c>
      <c r="E89" s="375" t="n">
        <v>33.1035667419434</v>
      </c>
      <c r="F89" s="375" t="n">
        <v>35.0035667419434</v>
      </c>
      <c r="G89" s="375" t="n">
        <v>36.9035667419434</v>
      </c>
      <c r="H89" s="360"/>
      <c r="I89" s="375" t="n">
        <v>20.25</v>
      </c>
      <c r="J89" s="375" t="n">
        <v>20.5</v>
      </c>
      <c r="K89" s="375" t="n">
        <v>21.25</v>
      </c>
      <c r="L89" s="362"/>
      <c r="M89" s="363" t="n">
        <v>39356</v>
      </c>
      <c r="N89" s="376" t="n">
        <v>25.996000289917</v>
      </c>
      <c r="O89" s="376" t="n">
        <v>27.496000289917</v>
      </c>
      <c r="P89" s="376" t="n">
        <v>28.996000289917</v>
      </c>
      <c r="Q89" s="270"/>
      <c r="R89" s="376" t="n">
        <v>20.4965000152588</v>
      </c>
      <c r="S89" s="376" t="n">
        <v>21.9965000152588</v>
      </c>
      <c r="T89" s="376" t="n">
        <v>23.4965000152588</v>
      </c>
      <c r="U89" s="270"/>
      <c r="V89" s="376" t="n">
        <v>0</v>
      </c>
      <c r="W89" s="376" t="n">
        <v>0</v>
      </c>
      <c r="X89" s="376" t="n">
        <v>0</v>
      </c>
      <c r="Y89" s="270"/>
      <c r="Z89" s="376" t="n">
        <v>0.18675</v>
      </c>
      <c r="AA89" s="376" t="n">
        <v>0.249</v>
      </c>
      <c r="AB89" s="376" t="n">
        <v>0.3735</v>
      </c>
      <c r="AC89" s="270"/>
      <c r="AD89" s="376" t="n">
        <v>0.07875</v>
      </c>
      <c r="AE89" s="376" t="n">
        <v>0.105</v>
      </c>
      <c r="AF89" s="376" t="n">
        <v>0.1575</v>
      </c>
      <c r="AG89" s="270"/>
      <c r="AH89" s="376" t="n">
        <v>-1</v>
      </c>
      <c r="AI89" s="376" t="n">
        <v>2.06</v>
      </c>
      <c r="AJ89" s="376" t="n">
        <v>2.5</v>
      </c>
      <c r="AK89" s="270"/>
      <c r="AL89" s="376" t="n">
        <v>-0.1</v>
      </c>
      <c r="AM89" s="376" t="n">
        <v>1</v>
      </c>
      <c r="AN89" s="376" t="n">
        <v>0.1</v>
      </c>
      <c r="AO89" s="270"/>
      <c r="AP89" s="362" t="n">
        <v>27</v>
      </c>
      <c r="AQ89" s="375" t="n">
        <v>0.4</v>
      </c>
      <c r="AR89" s="270"/>
      <c r="AS89" s="270"/>
      <c r="AT89" s="270"/>
      <c r="AU89" s="270"/>
      <c r="AV89" s="270"/>
      <c r="AW89" s="270"/>
      <c r="AX89" s="270"/>
      <c r="AY89" s="270"/>
      <c r="AZ89" s="270"/>
      <c r="BA89" s="270"/>
      <c r="BB89" s="270"/>
      <c r="BC89" s="270"/>
      <c r="BD89" s="270"/>
      <c r="BE89" s="270"/>
      <c r="BF89" s="270"/>
      <c r="BG89" s="270"/>
      <c r="BH89" s="363" t="n">
        <v>39356</v>
      </c>
      <c r="BI89" s="378" t="n">
        <v>0.75</v>
      </c>
      <c r="BJ89" s="270"/>
      <c r="BK89" s="270"/>
      <c r="BL89" s="270"/>
      <c r="BM89" s="270"/>
      <c r="BN89" s="270"/>
      <c r="BO89" s="0"/>
      <c r="BP89" s="0"/>
      <c r="BQ89" s="0"/>
      <c r="BR89" s="0"/>
      <c r="BS89" s="0"/>
      <c r="BT89" s="270"/>
      <c r="BU89" s="270"/>
      <c r="BV89" s="270"/>
      <c r="BW89" s="270"/>
      <c r="BX89" s="270"/>
      <c r="BY89" s="270"/>
      <c r="BZ89" s="270"/>
      <c r="CA89" s="270"/>
      <c r="CB89" s="270"/>
      <c r="CC89" s="270"/>
      <c r="CD89" s="270"/>
      <c r="CE89" s="270"/>
      <c r="CF89" s="270"/>
      <c r="CG89" s="270"/>
    </row>
    <row r="90" customFormat="false" ht="12.75" hidden="false" customHeight="false" outlineLevel="0" collapsed="false">
      <c r="A90" s="296" t="n">
        <v>39569</v>
      </c>
      <c r="B90" s="357" t="n">
        <v>0.060921435094471</v>
      </c>
      <c r="D90" s="374" t="n">
        <v>38504</v>
      </c>
      <c r="E90" s="375" t="n">
        <v>39.9978561401367</v>
      </c>
      <c r="F90" s="375" t="n">
        <v>44.4978561401367</v>
      </c>
      <c r="G90" s="375" t="n">
        <v>48.9978561401367</v>
      </c>
      <c r="H90" s="360"/>
      <c r="I90" s="375" t="n">
        <v>23.25</v>
      </c>
      <c r="J90" s="375" t="n">
        <v>23.5</v>
      </c>
      <c r="K90" s="375" t="n">
        <v>24.25</v>
      </c>
      <c r="L90" s="362"/>
      <c r="M90" s="363" t="n">
        <v>39387</v>
      </c>
      <c r="N90" s="376" t="n">
        <v>28</v>
      </c>
      <c r="O90" s="376" t="n">
        <v>29.5</v>
      </c>
      <c r="P90" s="376" t="n">
        <v>31</v>
      </c>
      <c r="Q90" s="270"/>
      <c r="R90" s="376" t="n">
        <v>20.5</v>
      </c>
      <c r="S90" s="376" t="n">
        <v>22</v>
      </c>
      <c r="T90" s="376" t="n">
        <v>23.5</v>
      </c>
      <c r="U90" s="270"/>
      <c r="V90" s="376" t="n">
        <v>0</v>
      </c>
      <c r="W90" s="376" t="n">
        <v>0</v>
      </c>
      <c r="X90" s="376" t="n">
        <v>0</v>
      </c>
      <c r="Y90" s="270"/>
      <c r="Z90" s="376" t="n">
        <v>0.18675</v>
      </c>
      <c r="AA90" s="376" t="n">
        <v>0.249</v>
      </c>
      <c r="AB90" s="376" t="n">
        <v>0.3735</v>
      </c>
      <c r="AC90" s="270"/>
      <c r="AD90" s="376" t="n">
        <v>0.07875</v>
      </c>
      <c r="AE90" s="376" t="n">
        <v>0.105</v>
      </c>
      <c r="AF90" s="376" t="n">
        <v>0.1575</v>
      </c>
      <c r="AG90" s="270"/>
      <c r="AH90" s="376" t="n">
        <v>-0.5</v>
      </c>
      <c r="AI90" s="376" t="n">
        <v>2.052</v>
      </c>
      <c r="AJ90" s="376" t="n">
        <v>1</v>
      </c>
      <c r="AK90" s="270"/>
      <c r="AL90" s="376" t="n">
        <v>-0.1</v>
      </c>
      <c r="AM90" s="376" t="n">
        <v>1</v>
      </c>
      <c r="AN90" s="376" t="n">
        <v>0.1</v>
      </c>
      <c r="AO90" s="270"/>
      <c r="AP90" s="362" t="n">
        <v>28</v>
      </c>
      <c r="AQ90" s="375" t="n">
        <v>0.4</v>
      </c>
      <c r="AR90" s="270"/>
      <c r="AS90" s="270"/>
      <c r="AT90" s="270"/>
      <c r="AU90" s="270"/>
      <c r="AV90" s="270"/>
      <c r="AW90" s="270"/>
      <c r="AX90" s="270"/>
      <c r="AY90" s="270"/>
      <c r="AZ90" s="270"/>
      <c r="BA90" s="270"/>
      <c r="BB90" s="270"/>
      <c r="BC90" s="270"/>
      <c r="BD90" s="270"/>
      <c r="BE90" s="270"/>
      <c r="BF90" s="270"/>
      <c r="BG90" s="270"/>
      <c r="BH90" s="363" t="n">
        <v>39387</v>
      </c>
      <c r="BI90" s="378" t="n">
        <v>0.75</v>
      </c>
      <c r="BJ90" s="270"/>
      <c r="BK90" s="270"/>
      <c r="BL90" s="270"/>
      <c r="BM90" s="270"/>
      <c r="BN90" s="270"/>
      <c r="BO90" s="0"/>
      <c r="BP90" s="0"/>
      <c r="BQ90" s="0"/>
      <c r="BR90" s="0"/>
      <c r="BS90" s="0"/>
      <c r="BT90" s="270"/>
      <c r="BU90" s="270"/>
      <c r="BV90" s="270"/>
      <c r="BW90" s="270"/>
      <c r="BX90" s="270"/>
      <c r="BY90" s="270"/>
      <c r="BZ90" s="270"/>
      <c r="CA90" s="270"/>
      <c r="CB90" s="270"/>
      <c r="CC90" s="270"/>
      <c r="CD90" s="270"/>
      <c r="CE90" s="270"/>
      <c r="CF90" s="270"/>
      <c r="CG90" s="270"/>
    </row>
    <row r="91" customFormat="false" ht="12.75" hidden="false" customHeight="false" outlineLevel="0" collapsed="false">
      <c r="A91" s="296" t="n">
        <v>39600</v>
      </c>
      <c r="B91" s="357" t="n">
        <v>0.060978948350129</v>
      </c>
      <c r="D91" s="374" t="n">
        <v>38534</v>
      </c>
      <c r="E91" s="375" t="n">
        <v>59.9971466064453</v>
      </c>
      <c r="F91" s="375" t="n">
        <v>67.9971466064453</v>
      </c>
      <c r="G91" s="375" t="n">
        <v>75.9971466064453</v>
      </c>
      <c r="H91" s="360"/>
      <c r="I91" s="375" t="n">
        <v>23.75</v>
      </c>
      <c r="J91" s="375" t="n">
        <v>24</v>
      </c>
      <c r="K91" s="375" t="n">
        <v>24.75</v>
      </c>
      <c r="L91" s="362"/>
      <c r="M91" s="363" t="n">
        <v>39417</v>
      </c>
      <c r="N91" s="376" t="n">
        <v>33</v>
      </c>
      <c r="O91" s="376" t="n">
        <v>34.5</v>
      </c>
      <c r="P91" s="376" t="n">
        <v>36</v>
      </c>
      <c r="Q91" s="270"/>
      <c r="R91" s="376" t="n">
        <v>27.5</v>
      </c>
      <c r="S91" s="376" t="n">
        <v>29</v>
      </c>
      <c r="T91" s="376" t="n">
        <v>30.5</v>
      </c>
      <c r="U91" s="270"/>
      <c r="V91" s="376" t="n">
        <v>0</v>
      </c>
      <c r="W91" s="376" t="n">
        <v>0</v>
      </c>
      <c r="X91" s="376" t="n">
        <v>0</v>
      </c>
      <c r="Y91" s="270"/>
      <c r="Z91" s="376" t="n">
        <v>0.18675</v>
      </c>
      <c r="AA91" s="376" t="n">
        <v>0.249</v>
      </c>
      <c r="AB91" s="376" t="n">
        <v>0.3735</v>
      </c>
      <c r="AC91" s="270"/>
      <c r="AD91" s="376" t="n">
        <v>0.10875</v>
      </c>
      <c r="AE91" s="376" t="n">
        <v>0.145</v>
      </c>
      <c r="AF91" s="376" t="n">
        <v>0.2175</v>
      </c>
      <c r="AG91" s="270"/>
      <c r="AH91" s="376" t="n">
        <v>-0.4</v>
      </c>
      <c r="AI91" s="376" t="n">
        <v>1.89</v>
      </c>
      <c r="AJ91" s="376" t="n">
        <v>0.5</v>
      </c>
      <c r="AK91" s="270"/>
      <c r="AL91" s="376" t="n">
        <v>-0.1</v>
      </c>
      <c r="AM91" s="376" t="n">
        <v>1</v>
      </c>
      <c r="AN91" s="376" t="n">
        <v>0.1</v>
      </c>
      <c r="AO91" s="270"/>
      <c r="AP91" s="362" t="n">
        <v>28</v>
      </c>
      <c r="AQ91" s="375" t="n">
        <v>0.4</v>
      </c>
      <c r="AR91" s="270"/>
      <c r="AS91" s="270"/>
      <c r="AT91" s="270"/>
      <c r="AU91" s="270"/>
      <c r="AV91" s="270"/>
      <c r="AW91" s="270"/>
      <c r="AX91" s="270"/>
      <c r="AY91" s="270"/>
      <c r="AZ91" s="270"/>
      <c r="BA91" s="270"/>
      <c r="BB91" s="270"/>
      <c r="BC91" s="270"/>
      <c r="BD91" s="270"/>
      <c r="BE91" s="270"/>
      <c r="BF91" s="270"/>
      <c r="BG91" s="270"/>
      <c r="BH91" s="363" t="n">
        <v>39417</v>
      </c>
      <c r="BI91" s="378" t="n">
        <v>0.75</v>
      </c>
      <c r="BJ91" s="270"/>
      <c r="BK91" s="270"/>
      <c r="BL91" s="270"/>
      <c r="BM91" s="270"/>
      <c r="BN91" s="270"/>
      <c r="BO91" s="0"/>
      <c r="BP91" s="0"/>
      <c r="BQ91" s="0"/>
      <c r="BR91" s="0"/>
      <c r="BS91" s="0"/>
      <c r="BT91" s="270"/>
      <c r="BU91" s="270"/>
      <c r="BV91" s="270"/>
      <c r="BW91" s="270"/>
      <c r="BX91" s="270"/>
      <c r="BY91" s="270"/>
      <c r="BZ91" s="270"/>
      <c r="CA91" s="270"/>
      <c r="CB91" s="270"/>
      <c r="CC91" s="270"/>
      <c r="CD91" s="270"/>
      <c r="CE91" s="270"/>
      <c r="CF91" s="270"/>
      <c r="CG91" s="270"/>
    </row>
    <row r="92" customFormat="false" ht="12.75" hidden="false" customHeight="false" outlineLevel="0" collapsed="false">
      <c r="A92" s="296" t="n">
        <v>39630</v>
      </c>
      <c r="B92" s="357" t="n">
        <v>0.061038378715463</v>
      </c>
      <c r="D92" s="374" t="n">
        <v>38565</v>
      </c>
      <c r="E92" s="375" t="n">
        <v>59.9971466064453</v>
      </c>
      <c r="F92" s="375" t="n">
        <v>67.9971466064453</v>
      </c>
      <c r="G92" s="375" t="n">
        <v>75.9971466064453</v>
      </c>
      <c r="H92" s="360"/>
      <c r="I92" s="375" t="n">
        <v>24.75</v>
      </c>
      <c r="J92" s="375" t="n">
        <v>25</v>
      </c>
      <c r="K92" s="375" t="n">
        <v>25.75</v>
      </c>
      <c r="L92" s="362"/>
      <c r="M92" s="363" t="n">
        <v>39448</v>
      </c>
      <c r="N92" s="376" t="n">
        <v>35.5</v>
      </c>
      <c r="O92" s="376" t="n">
        <v>37</v>
      </c>
      <c r="P92" s="376" t="n">
        <v>38.5</v>
      </c>
      <c r="Q92" s="270"/>
      <c r="R92" s="376" t="n">
        <v>25</v>
      </c>
      <c r="S92" s="376" t="n">
        <v>26.5</v>
      </c>
      <c r="T92" s="376" t="n">
        <v>28</v>
      </c>
      <c r="U92" s="270"/>
      <c r="V92" s="376" t="n">
        <v>0</v>
      </c>
      <c r="W92" s="376" t="n">
        <v>0</v>
      </c>
      <c r="X92" s="376" t="n">
        <v>0</v>
      </c>
      <c r="Y92" s="270"/>
      <c r="Z92" s="376" t="n">
        <v>0.073875</v>
      </c>
      <c r="AA92" s="376" t="n">
        <v>0.0985</v>
      </c>
      <c r="AB92" s="376" t="n">
        <v>0.14775</v>
      </c>
      <c r="AC92" s="270"/>
      <c r="AD92" s="376" t="n">
        <v>0.10125</v>
      </c>
      <c r="AE92" s="376" t="n">
        <v>0.135</v>
      </c>
      <c r="AF92" s="376" t="n">
        <v>0.2025</v>
      </c>
      <c r="AG92" s="270"/>
      <c r="AH92" s="376" t="n">
        <v>-0.4</v>
      </c>
      <c r="AI92" s="376" t="n">
        <v>2.322</v>
      </c>
      <c r="AJ92" s="376" t="n">
        <v>0.5</v>
      </c>
      <c r="AK92" s="270"/>
      <c r="AL92" s="376" t="n">
        <v>-0.1</v>
      </c>
      <c r="AM92" s="376" t="n">
        <v>1</v>
      </c>
      <c r="AN92" s="376" t="n">
        <v>0.1</v>
      </c>
      <c r="AO92" s="270"/>
      <c r="AP92" s="362" t="n">
        <v>28</v>
      </c>
      <c r="AQ92" s="375" t="n">
        <v>0.4</v>
      </c>
      <c r="AR92" s="270"/>
      <c r="AS92" s="270"/>
      <c r="AT92" s="270"/>
      <c r="AU92" s="270"/>
      <c r="AV92" s="270"/>
      <c r="AW92" s="270"/>
      <c r="AX92" s="270"/>
      <c r="AY92" s="270"/>
      <c r="AZ92" s="270"/>
      <c r="BA92" s="270"/>
      <c r="BB92" s="270"/>
      <c r="BC92" s="270"/>
      <c r="BD92" s="270"/>
      <c r="BE92" s="270"/>
      <c r="BF92" s="270"/>
      <c r="BG92" s="270"/>
      <c r="BH92" s="363" t="n">
        <v>39448</v>
      </c>
      <c r="BI92" s="378" t="n">
        <v>0.75</v>
      </c>
      <c r="BJ92" s="270"/>
      <c r="BK92" s="270"/>
      <c r="BL92" s="270"/>
      <c r="BM92" s="270"/>
      <c r="BN92" s="270"/>
      <c r="BO92" s="0"/>
      <c r="BP92" s="0"/>
      <c r="BQ92" s="0"/>
      <c r="BR92" s="0"/>
      <c r="BS92" s="0"/>
      <c r="BT92" s="270"/>
      <c r="BU92" s="270"/>
      <c r="BV92" s="270"/>
      <c r="BW92" s="270"/>
      <c r="BX92" s="270"/>
      <c r="BY92" s="270"/>
      <c r="BZ92" s="270"/>
      <c r="CA92" s="270"/>
      <c r="CB92" s="270"/>
      <c r="CC92" s="270"/>
      <c r="CD92" s="270"/>
      <c r="CE92" s="270"/>
      <c r="CF92" s="270"/>
      <c r="CG92" s="270"/>
    </row>
    <row r="93" customFormat="false" ht="12.75" hidden="false" customHeight="false" outlineLevel="0" collapsed="false">
      <c r="A93" s="296" t="n">
        <v>39661</v>
      </c>
      <c r="B93" s="357" t="n">
        <v>0.061097809081971</v>
      </c>
      <c r="D93" s="374" t="n">
        <v>38596</v>
      </c>
      <c r="E93" s="375" t="n">
        <v>32.5521438598633</v>
      </c>
      <c r="F93" s="375" t="n">
        <v>35.2521438598633</v>
      </c>
      <c r="G93" s="375" t="n">
        <v>37.9521438598633</v>
      </c>
      <c r="H93" s="360"/>
      <c r="I93" s="375" t="n">
        <v>17.75</v>
      </c>
      <c r="J93" s="375" t="n">
        <v>18</v>
      </c>
      <c r="K93" s="375" t="n">
        <v>18.75</v>
      </c>
      <c r="L93" s="362"/>
      <c r="M93" s="363" t="n">
        <v>39479</v>
      </c>
      <c r="N93" s="376" t="n">
        <v>30.9960021972656</v>
      </c>
      <c r="O93" s="376" t="n">
        <v>32.4960021972656</v>
      </c>
      <c r="P93" s="376" t="n">
        <v>33.9960021972656</v>
      </c>
      <c r="Q93" s="270"/>
      <c r="R93" s="376" t="n">
        <v>22.4965019226074</v>
      </c>
      <c r="S93" s="376" t="n">
        <v>23.9965019226074</v>
      </c>
      <c r="T93" s="376" t="n">
        <v>25.4965019226074</v>
      </c>
      <c r="U93" s="270"/>
      <c r="V93" s="376" t="n">
        <v>0</v>
      </c>
      <c r="W93" s="376" t="n">
        <v>0</v>
      </c>
      <c r="X93" s="376" t="n">
        <v>0</v>
      </c>
      <c r="Y93" s="270"/>
      <c r="Z93" s="376" t="n">
        <v>0.073875</v>
      </c>
      <c r="AA93" s="376" t="n">
        <v>0.0985</v>
      </c>
      <c r="AB93" s="376" t="n">
        <v>0.14775</v>
      </c>
      <c r="AC93" s="270"/>
      <c r="AD93" s="376" t="n">
        <v>0.10125</v>
      </c>
      <c r="AE93" s="376" t="n">
        <v>0.135</v>
      </c>
      <c r="AF93" s="376" t="n">
        <v>0.2025</v>
      </c>
      <c r="AG93" s="270"/>
      <c r="AH93" s="376" t="n">
        <v>-0.4</v>
      </c>
      <c r="AI93" s="376" t="n">
        <v>2.322</v>
      </c>
      <c r="AJ93" s="376" t="n">
        <v>0.6</v>
      </c>
      <c r="AK93" s="270"/>
      <c r="AL93" s="376" t="n">
        <v>-0.1</v>
      </c>
      <c r="AM93" s="376" t="n">
        <v>1</v>
      </c>
      <c r="AN93" s="376" t="n">
        <v>0.1</v>
      </c>
      <c r="AO93" s="270"/>
      <c r="AP93" s="362" t="n">
        <v>29</v>
      </c>
      <c r="AQ93" s="375" t="n">
        <v>0.4</v>
      </c>
      <c r="AR93" s="270"/>
      <c r="AS93" s="270"/>
      <c r="AT93" s="270"/>
      <c r="AU93" s="270"/>
      <c r="AV93" s="270"/>
      <c r="AW93" s="270"/>
      <c r="AX93" s="270"/>
      <c r="AY93" s="270"/>
      <c r="AZ93" s="270"/>
      <c r="BA93" s="270"/>
      <c r="BB93" s="270"/>
      <c r="BC93" s="270"/>
      <c r="BD93" s="270"/>
      <c r="BE93" s="270"/>
      <c r="BF93" s="270"/>
      <c r="BG93" s="270"/>
      <c r="BH93" s="363" t="n">
        <v>39479</v>
      </c>
      <c r="BI93" s="378" t="n">
        <v>0.75</v>
      </c>
      <c r="BJ93" s="270"/>
      <c r="BK93" s="270"/>
      <c r="BL93" s="270"/>
      <c r="BM93" s="270"/>
      <c r="BN93" s="270"/>
      <c r="BO93" s="0"/>
      <c r="BP93" s="0"/>
      <c r="BQ93" s="0"/>
      <c r="BR93" s="0"/>
      <c r="BS93" s="0"/>
      <c r="BT93" s="270"/>
      <c r="BU93" s="270"/>
      <c r="BV93" s="270"/>
      <c r="BW93" s="270"/>
      <c r="BX93" s="270"/>
      <c r="BY93" s="270"/>
      <c r="BZ93" s="270"/>
      <c r="CA93" s="270"/>
      <c r="CB93" s="270"/>
      <c r="CC93" s="270"/>
      <c r="CD93" s="270"/>
      <c r="CE93" s="270"/>
      <c r="CF93" s="270"/>
      <c r="CG93" s="270"/>
    </row>
    <row r="94" customFormat="false" ht="12.75" hidden="false" customHeight="false" outlineLevel="0" collapsed="false">
      <c r="A94" s="296" t="n">
        <v>39692</v>
      </c>
      <c r="B94" s="357" t="n">
        <v>0.061155322341</v>
      </c>
      <c r="D94" s="374" t="n">
        <v>38626</v>
      </c>
      <c r="E94" s="375" t="n">
        <v>32.1989334106445</v>
      </c>
      <c r="F94" s="375" t="n">
        <v>33.1489334106445</v>
      </c>
      <c r="G94" s="375" t="n">
        <v>34.0989334106445</v>
      </c>
      <c r="H94" s="360"/>
      <c r="I94" s="375" t="n">
        <v>15.2500019073486</v>
      </c>
      <c r="J94" s="375" t="n">
        <v>15.5000019073486</v>
      </c>
      <c r="K94" s="375" t="n">
        <v>16.2500019073486</v>
      </c>
      <c r="L94" s="362"/>
      <c r="M94" s="363" t="n">
        <v>39508</v>
      </c>
      <c r="N94" s="376" t="n">
        <v>26</v>
      </c>
      <c r="O94" s="376" t="n">
        <v>27.5</v>
      </c>
      <c r="P94" s="376" t="n">
        <v>29</v>
      </c>
      <c r="Q94" s="270"/>
      <c r="R94" s="376" t="n">
        <v>20.5</v>
      </c>
      <c r="S94" s="376" t="n">
        <v>22</v>
      </c>
      <c r="T94" s="376" t="n">
        <v>23.5</v>
      </c>
      <c r="U94" s="270"/>
      <c r="V94" s="376" t="n">
        <v>0</v>
      </c>
      <c r="W94" s="376" t="n">
        <v>0</v>
      </c>
      <c r="X94" s="376" t="n">
        <v>0</v>
      </c>
      <c r="Y94" s="270"/>
      <c r="Z94" s="376" t="n">
        <v>0.073875</v>
      </c>
      <c r="AA94" s="376" t="n">
        <v>0.0985</v>
      </c>
      <c r="AB94" s="376" t="n">
        <v>0.14775</v>
      </c>
      <c r="AC94" s="270"/>
      <c r="AD94" s="376" t="n">
        <v>0.09</v>
      </c>
      <c r="AE94" s="376" t="n">
        <v>0.12</v>
      </c>
      <c r="AF94" s="376" t="n">
        <v>0.18</v>
      </c>
      <c r="AG94" s="270"/>
      <c r="AH94" s="376" t="n">
        <v>-0.5</v>
      </c>
      <c r="AI94" s="376" t="n">
        <v>2.052</v>
      </c>
      <c r="AJ94" s="376" t="n">
        <v>1</v>
      </c>
      <c r="AK94" s="270"/>
      <c r="AL94" s="376" t="n">
        <v>-0.1</v>
      </c>
      <c r="AM94" s="376" t="n">
        <v>1</v>
      </c>
      <c r="AN94" s="376" t="n">
        <v>0.1</v>
      </c>
      <c r="AO94" s="270"/>
      <c r="AP94" s="362" t="n">
        <v>29</v>
      </c>
      <c r="AQ94" s="375" t="n">
        <v>0.4</v>
      </c>
      <c r="AR94" s="270"/>
      <c r="AS94" s="270"/>
      <c r="AT94" s="270"/>
      <c r="AU94" s="270"/>
      <c r="AV94" s="270"/>
      <c r="AW94" s="270"/>
      <c r="AX94" s="270"/>
      <c r="AY94" s="270"/>
      <c r="AZ94" s="270"/>
      <c r="BA94" s="270"/>
      <c r="BB94" s="270"/>
      <c r="BC94" s="270"/>
      <c r="BD94" s="270"/>
      <c r="BE94" s="270"/>
      <c r="BF94" s="270"/>
      <c r="BG94" s="270"/>
      <c r="BH94" s="363" t="n">
        <v>39508</v>
      </c>
      <c r="BI94" s="378" t="n">
        <v>0.75</v>
      </c>
      <c r="BJ94" s="270"/>
      <c r="BK94" s="270"/>
      <c r="BL94" s="270"/>
      <c r="BM94" s="270"/>
      <c r="BN94" s="270"/>
      <c r="BO94" s="0"/>
      <c r="BP94" s="0"/>
      <c r="BQ94" s="0"/>
      <c r="BR94" s="0"/>
      <c r="BS94" s="0"/>
      <c r="BT94" s="270"/>
      <c r="BU94" s="270"/>
      <c r="BV94" s="270"/>
      <c r="BW94" s="270"/>
      <c r="BX94" s="270"/>
      <c r="BY94" s="270"/>
      <c r="BZ94" s="270"/>
      <c r="CA94" s="270"/>
      <c r="CB94" s="270"/>
      <c r="CC94" s="270"/>
      <c r="CD94" s="270"/>
      <c r="CE94" s="270"/>
      <c r="CF94" s="270"/>
      <c r="CG94" s="270"/>
    </row>
    <row r="95" customFormat="false" ht="12.75" hidden="false" customHeight="false" outlineLevel="0" collapsed="false">
      <c r="A95" s="296" t="n">
        <v>39722</v>
      </c>
      <c r="B95" s="357" t="n">
        <v>0.061214752709814</v>
      </c>
      <c r="D95" s="374" t="n">
        <v>38657</v>
      </c>
      <c r="E95" s="375" t="n">
        <v>32.2989318847656</v>
      </c>
      <c r="F95" s="375" t="n">
        <v>33.2489318847656</v>
      </c>
      <c r="G95" s="375" t="n">
        <v>34.1989318847656</v>
      </c>
      <c r="H95" s="360"/>
      <c r="I95" s="375" t="n">
        <v>17.25</v>
      </c>
      <c r="J95" s="375" t="n">
        <v>17.5</v>
      </c>
      <c r="K95" s="375" t="n">
        <v>18.25</v>
      </c>
      <c r="L95" s="362"/>
      <c r="M95" s="363" t="n">
        <v>39539</v>
      </c>
      <c r="N95" s="376" t="n">
        <v>26</v>
      </c>
      <c r="O95" s="376" t="n">
        <v>27.5</v>
      </c>
      <c r="P95" s="376" t="n">
        <v>29</v>
      </c>
      <c r="Q95" s="270"/>
      <c r="R95" s="376" t="n">
        <v>20.4950008392334</v>
      </c>
      <c r="S95" s="376" t="n">
        <v>21.9950008392334</v>
      </c>
      <c r="T95" s="376" t="n">
        <v>23.4950008392334</v>
      </c>
      <c r="U95" s="270"/>
      <c r="V95" s="376" t="n">
        <v>0</v>
      </c>
      <c r="W95" s="376" t="n">
        <v>0</v>
      </c>
      <c r="X95" s="376" t="n">
        <v>0</v>
      </c>
      <c r="Y95" s="270"/>
      <c r="Z95" s="376" t="n">
        <v>0.073875</v>
      </c>
      <c r="AA95" s="376" t="n">
        <v>0.0985</v>
      </c>
      <c r="AB95" s="376" t="n">
        <v>0.14775</v>
      </c>
      <c r="AC95" s="270"/>
      <c r="AD95" s="376" t="n">
        <v>0.09</v>
      </c>
      <c r="AE95" s="376" t="n">
        <v>0.12</v>
      </c>
      <c r="AF95" s="376" t="n">
        <v>0.18</v>
      </c>
      <c r="AG95" s="270"/>
      <c r="AH95" s="376" t="n">
        <v>-0.5</v>
      </c>
      <c r="AI95" s="376" t="n">
        <v>1.998</v>
      </c>
      <c r="AJ95" s="376" t="n">
        <v>1</v>
      </c>
      <c r="AK95" s="270"/>
      <c r="AL95" s="376" t="n">
        <v>-0.1</v>
      </c>
      <c r="AM95" s="376" t="n">
        <v>1</v>
      </c>
      <c r="AN95" s="376" t="n">
        <v>0.1</v>
      </c>
      <c r="AO95" s="270"/>
      <c r="AP95" s="362" t="n">
        <v>29</v>
      </c>
      <c r="AQ95" s="375" t="n">
        <v>0.4</v>
      </c>
      <c r="AR95" s="270"/>
      <c r="AS95" s="270"/>
      <c r="AT95" s="270"/>
      <c r="AU95" s="270"/>
      <c r="AV95" s="270"/>
      <c r="AW95" s="270"/>
      <c r="AX95" s="270"/>
      <c r="AY95" s="270"/>
      <c r="AZ95" s="270"/>
      <c r="BA95" s="270"/>
      <c r="BB95" s="270"/>
      <c r="BC95" s="270"/>
      <c r="BD95" s="270"/>
      <c r="BE95" s="270"/>
      <c r="BF95" s="270"/>
      <c r="BG95" s="270"/>
      <c r="BH95" s="363" t="n">
        <v>39539</v>
      </c>
      <c r="BI95" s="378" t="n">
        <v>0.75</v>
      </c>
      <c r="BJ95" s="270"/>
      <c r="BK95" s="270"/>
      <c r="BL95" s="270"/>
      <c r="BM95" s="270"/>
      <c r="BN95" s="270"/>
      <c r="BO95" s="0"/>
      <c r="BP95" s="0"/>
      <c r="BQ95" s="0"/>
      <c r="BR95" s="0"/>
      <c r="BS95" s="0"/>
      <c r="BT95" s="270"/>
      <c r="BU95" s="270"/>
      <c r="BV95" s="270"/>
      <c r="BW95" s="270"/>
      <c r="BX95" s="270"/>
      <c r="BY95" s="270"/>
      <c r="BZ95" s="270"/>
      <c r="CA95" s="270"/>
      <c r="CB95" s="270"/>
      <c r="CC95" s="270"/>
      <c r="CD95" s="270"/>
      <c r="CE95" s="270"/>
      <c r="CF95" s="270"/>
      <c r="CG95" s="270"/>
    </row>
    <row r="96" customFormat="false" ht="12.75" hidden="false" customHeight="false" outlineLevel="0" collapsed="false">
      <c r="A96" s="296" t="n">
        <v>39753</v>
      </c>
      <c r="B96" s="357" t="n">
        <v>0.061272265971074</v>
      </c>
      <c r="D96" s="374" t="n">
        <v>38687</v>
      </c>
      <c r="E96" s="375" t="n">
        <v>32.3989303588867</v>
      </c>
      <c r="F96" s="375" t="n">
        <v>33.3489303588867</v>
      </c>
      <c r="G96" s="375" t="n">
        <v>34.2989303588867</v>
      </c>
      <c r="H96" s="360"/>
      <c r="I96" s="375" t="n">
        <v>16.3600006103516</v>
      </c>
      <c r="J96" s="375" t="n">
        <v>16.6100006103516</v>
      </c>
      <c r="K96" s="375" t="n">
        <v>17.3600006103516</v>
      </c>
      <c r="L96" s="362"/>
      <c r="M96" s="363" t="n">
        <v>39569</v>
      </c>
      <c r="N96" s="376" t="n">
        <v>28</v>
      </c>
      <c r="O96" s="376" t="n">
        <v>29.5</v>
      </c>
      <c r="P96" s="376" t="n">
        <v>31</v>
      </c>
      <c r="Q96" s="270"/>
      <c r="R96" s="376" t="n">
        <v>21.5049991607666</v>
      </c>
      <c r="S96" s="376" t="n">
        <v>23.0049991607666</v>
      </c>
      <c r="T96" s="376" t="n">
        <v>24.5049991607666</v>
      </c>
      <c r="U96" s="270"/>
      <c r="V96" s="376" t="n">
        <v>0</v>
      </c>
      <c r="W96" s="376" t="n">
        <v>0</v>
      </c>
      <c r="X96" s="376" t="n">
        <v>0</v>
      </c>
      <c r="Y96" s="270"/>
      <c r="Z96" s="376" t="n">
        <v>0.073875</v>
      </c>
      <c r="AA96" s="376" t="n">
        <v>0.0985</v>
      </c>
      <c r="AB96" s="376" t="n">
        <v>0.14775</v>
      </c>
      <c r="AC96" s="270"/>
      <c r="AD96" s="376" t="n">
        <v>0.11625</v>
      </c>
      <c r="AE96" s="376" t="n">
        <v>0.155</v>
      </c>
      <c r="AF96" s="376" t="n">
        <v>0.2325</v>
      </c>
      <c r="AG96" s="270"/>
      <c r="AH96" s="376" t="n">
        <v>-0.4</v>
      </c>
      <c r="AI96" s="376" t="n">
        <v>2.15</v>
      </c>
      <c r="AJ96" s="376" t="n">
        <v>0.5</v>
      </c>
      <c r="AK96" s="270"/>
      <c r="AL96" s="376" t="n">
        <v>-0.1</v>
      </c>
      <c r="AM96" s="376" t="n">
        <v>1.05</v>
      </c>
      <c r="AN96" s="376" t="n">
        <v>0.1</v>
      </c>
      <c r="AO96" s="270"/>
      <c r="AP96" s="362" t="n">
        <v>30</v>
      </c>
      <c r="AQ96" s="375" t="n">
        <v>0.4</v>
      </c>
      <c r="AR96" s="270"/>
      <c r="AS96" s="270"/>
      <c r="AT96" s="270"/>
      <c r="AU96" s="270"/>
      <c r="AV96" s="270"/>
      <c r="AW96" s="270"/>
      <c r="AX96" s="270"/>
      <c r="AY96" s="270"/>
      <c r="AZ96" s="270"/>
      <c r="BA96" s="270"/>
      <c r="BB96" s="270"/>
      <c r="BC96" s="270"/>
      <c r="BD96" s="270"/>
      <c r="BE96" s="270"/>
      <c r="BF96" s="270"/>
      <c r="BG96" s="270"/>
      <c r="BH96" s="363" t="n">
        <v>39569</v>
      </c>
      <c r="BI96" s="378" t="n">
        <v>0.75</v>
      </c>
      <c r="BJ96" s="270"/>
      <c r="BK96" s="270"/>
      <c r="BL96" s="270"/>
      <c r="BM96" s="270"/>
      <c r="BN96" s="270"/>
      <c r="BO96" s="0"/>
      <c r="BP96" s="0"/>
      <c r="BQ96" s="0"/>
      <c r="BR96" s="0"/>
      <c r="BS96" s="0"/>
      <c r="BT96" s="270"/>
      <c r="BU96" s="270"/>
      <c r="BV96" s="270"/>
      <c r="BW96" s="270"/>
      <c r="BX96" s="270"/>
      <c r="BY96" s="270"/>
      <c r="BZ96" s="270"/>
      <c r="CA96" s="270"/>
      <c r="CB96" s="270"/>
      <c r="CC96" s="270"/>
      <c r="CD96" s="270"/>
      <c r="CE96" s="270"/>
      <c r="CF96" s="270"/>
      <c r="CG96" s="270"/>
    </row>
    <row r="97" customFormat="false" ht="12.75" hidden="false" customHeight="false" outlineLevel="0" collapsed="false">
      <c r="A97" s="296" t="n">
        <v>39783</v>
      </c>
      <c r="B97" s="357" t="n">
        <v>0.061331696342197</v>
      </c>
      <c r="D97" s="374" t="n">
        <v>38718</v>
      </c>
      <c r="E97" s="375" t="n">
        <v>42.0378646850586</v>
      </c>
      <c r="F97" s="375" t="n">
        <v>42.5378646850586</v>
      </c>
      <c r="G97" s="375" t="n">
        <v>43.0378646850586</v>
      </c>
      <c r="H97" s="360"/>
      <c r="I97" s="375" t="n">
        <v>21.25</v>
      </c>
      <c r="J97" s="375" t="n">
        <v>21.5</v>
      </c>
      <c r="K97" s="375" t="n">
        <v>22.25</v>
      </c>
      <c r="L97" s="362"/>
      <c r="M97" s="363" t="n">
        <v>39600</v>
      </c>
      <c r="N97" s="376" t="n">
        <v>35</v>
      </c>
      <c r="O97" s="376" t="n">
        <v>36.5</v>
      </c>
      <c r="P97" s="376" t="n">
        <v>38</v>
      </c>
      <c r="Q97" s="270"/>
      <c r="R97" s="376" t="n">
        <v>25.5</v>
      </c>
      <c r="S97" s="376" t="n">
        <v>27</v>
      </c>
      <c r="T97" s="376" t="n">
        <v>28.5</v>
      </c>
      <c r="U97" s="270"/>
      <c r="V97" s="376" t="n">
        <v>0</v>
      </c>
      <c r="W97" s="376" t="n">
        <v>0</v>
      </c>
      <c r="X97" s="376" t="n">
        <v>0</v>
      </c>
      <c r="Y97" s="270"/>
      <c r="Z97" s="376" t="n">
        <v>0.073875</v>
      </c>
      <c r="AA97" s="376" t="n">
        <v>0.0985</v>
      </c>
      <c r="AB97" s="376" t="n">
        <v>0.14775</v>
      </c>
      <c r="AC97" s="270"/>
      <c r="AD97" s="376" t="n">
        <v>0.13125</v>
      </c>
      <c r="AE97" s="376" t="n">
        <v>0.175</v>
      </c>
      <c r="AF97" s="376" t="n">
        <v>0.2625</v>
      </c>
      <c r="AG97" s="270"/>
      <c r="AH97" s="376" t="n">
        <v>-0.4</v>
      </c>
      <c r="AI97" s="376" t="n">
        <v>2.9</v>
      </c>
      <c r="AJ97" s="376" t="n">
        <v>0.5</v>
      </c>
      <c r="AK97" s="270"/>
      <c r="AL97" s="376" t="n">
        <v>-0.1</v>
      </c>
      <c r="AM97" s="376" t="n">
        <v>1.15</v>
      </c>
      <c r="AN97" s="376" t="n">
        <v>0.1</v>
      </c>
      <c r="AO97" s="270"/>
      <c r="AP97" s="362" t="n">
        <v>30</v>
      </c>
      <c r="AQ97" s="375" t="n">
        <v>0.4</v>
      </c>
      <c r="AR97" s="270"/>
      <c r="AS97" s="270"/>
      <c r="AT97" s="270"/>
      <c r="AU97" s="270"/>
      <c r="AV97" s="270"/>
      <c r="AW97" s="270"/>
      <c r="AX97" s="270"/>
      <c r="AY97" s="270"/>
      <c r="AZ97" s="270"/>
      <c r="BA97" s="270"/>
      <c r="BB97" s="270"/>
      <c r="BC97" s="270"/>
      <c r="BD97" s="270"/>
      <c r="BE97" s="270"/>
      <c r="BF97" s="270"/>
      <c r="BG97" s="270"/>
      <c r="BH97" s="363" t="n">
        <v>39600</v>
      </c>
      <c r="BI97" s="378" t="n">
        <v>0.75</v>
      </c>
      <c r="BJ97" s="270"/>
      <c r="BK97" s="270"/>
      <c r="BL97" s="270"/>
      <c r="BM97" s="270"/>
      <c r="BN97" s="270"/>
      <c r="BO97" s="0"/>
      <c r="BP97" s="0"/>
      <c r="BQ97" s="0"/>
      <c r="BR97" s="0"/>
      <c r="BS97" s="0"/>
      <c r="BT97" s="270"/>
      <c r="BU97" s="270"/>
      <c r="BV97" s="270"/>
      <c r="BW97" s="270"/>
      <c r="BX97" s="270"/>
      <c r="BY97" s="270"/>
      <c r="BZ97" s="270"/>
      <c r="CA97" s="270"/>
      <c r="CB97" s="270"/>
      <c r="CC97" s="270"/>
      <c r="CD97" s="270"/>
      <c r="CE97" s="270"/>
      <c r="CF97" s="270"/>
      <c r="CG97" s="270"/>
    </row>
    <row r="98" customFormat="false" ht="12.75" hidden="false" customHeight="false" outlineLevel="0" collapsed="false">
      <c r="A98" s="296" t="n">
        <v>39814</v>
      </c>
      <c r="B98" s="357" t="n">
        <v>0.061391126714493</v>
      </c>
      <c r="D98" s="374" t="n">
        <v>38749</v>
      </c>
      <c r="E98" s="375" t="n">
        <v>41.6878623962402</v>
      </c>
      <c r="F98" s="375" t="n">
        <v>42.1878623962402</v>
      </c>
      <c r="G98" s="375" t="n">
        <v>42.6878623962402</v>
      </c>
      <c r="H98" s="360"/>
      <c r="I98" s="375" t="n">
        <v>19.75</v>
      </c>
      <c r="J98" s="375" t="n">
        <v>20</v>
      </c>
      <c r="K98" s="375" t="n">
        <v>20.75</v>
      </c>
      <c r="L98" s="362"/>
      <c r="M98" s="363" t="n">
        <v>39630</v>
      </c>
      <c r="N98" s="376" t="n">
        <v>41</v>
      </c>
      <c r="O98" s="376" t="n">
        <v>42.5</v>
      </c>
      <c r="P98" s="376" t="n">
        <v>44</v>
      </c>
      <c r="Q98" s="270"/>
      <c r="R98" s="376" t="n">
        <v>31.5</v>
      </c>
      <c r="S98" s="376" t="n">
        <v>33</v>
      </c>
      <c r="T98" s="376" t="n">
        <v>34.5</v>
      </c>
      <c r="U98" s="270"/>
      <c r="V98" s="376" t="n">
        <v>0</v>
      </c>
      <c r="W98" s="376" t="n">
        <v>0</v>
      </c>
      <c r="X98" s="376" t="n">
        <v>0</v>
      </c>
      <c r="Y98" s="270"/>
      <c r="Z98" s="376" t="n">
        <v>0.073875</v>
      </c>
      <c r="AA98" s="376" t="n">
        <v>0.0985</v>
      </c>
      <c r="AB98" s="376" t="n">
        <v>0.14775</v>
      </c>
      <c r="AC98" s="270"/>
      <c r="AD98" s="376" t="n">
        <v>0.16125</v>
      </c>
      <c r="AE98" s="376" t="n">
        <v>0.215</v>
      </c>
      <c r="AF98" s="376" t="n">
        <v>0.3225</v>
      </c>
      <c r="AG98" s="270"/>
      <c r="AH98" s="376" t="n">
        <v>-0.4</v>
      </c>
      <c r="AI98" s="376" t="n">
        <v>3.9</v>
      </c>
      <c r="AJ98" s="376" t="n">
        <v>0.5</v>
      </c>
      <c r="AK98" s="270"/>
      <c r="AL98" s="376" t="n">
        <v>-0.1</v>
      </c>
      <c r="AM98" s="376" t="n">
        <v>1.15</v>
      </c>
      <c r="AN98" s="376" t="n">
        <v>0.1</v>
      </c>
      <c r="AO98" s="270"/>
      <c r="AP98" s="362" t="n">
        <v>30</v>
      </c>
      <c r="AQ98" s="375" t="n">
        <v>0.4</v>
      </c>
      <c r="AR98" s="270"/>
      <c r="AS98" s="270"/>
      <c r="AT98" s="270"/>
      <c r="AU98" s="270"/>
      <c r="AV98" s="270"/>
      <c r="AW98" s="270"/>
      <c r="AX98" s="270"/>
      <c r="AY98" s="270"/>
      <c r="AZ98" s="270"/>
      <c r="BA98" s="270"/>
      <c r="BB98" s="270"/>
      <c r="BC98" s="270"/>
      <c r="BD98" s="270"/>
      <c r="BE98" s="270"/>
      <c r="BF98" s="270"/>
      <c r="BG98" s="270"/>
      <c r="BH98" s="363" t="n">
        <v>39630</v>
      </c>
      <c r="BI98" s="378" t="n">
        <v>0.75</v>
      </c>
      <c r="BJ98" s="270"/>
      <c r="BK98" s="270"/>
      <c r="BL98" s="270"/>
      <c r="BM98" s="270"/>
      <c r="BN98" s="270"/>
      <c r="BO98" s="0"/>
      <c r="BP98" s="0"/>
      <c r="BQ98" s="0"/>
      <c r="BR98" s="0"/>
      <c r="BS98" s="0"/>
      <c r="BT98" s="270"/>
      <c r="BU98" s="270"/>
      <c r="BV98" s="270"/>
      <c r="BW98" s="270"/>
      <c r="BX98" s="270"/>
      <c r="BY98" s="270"/>
      <c r="BZ98" s="270"/>
      <c r="CA98" s="270"/>
      <c r="CB98" s="270"/>
      <c r="CC98" s="270"/>
      <c r="CD98" s="270"/>
      <c r="CE98" s="270"/>
      <c r="CF98" s="270"/>
      <c r="CG98" s="270"/>
    </row>
    <row r="99" customFormat="false" ht="12.75" hidden="false" customHeight="false" outlineLevel="0" collapsed="false">
      <c r="A99" s="296" t="n">
        <v>39845</v>
      </c>
      <c r="B99" s="357" t="n">
        <v>0.061444805761446</v>
      </c>
      <c r="D99" s="374" t="n">
        <v>38777</v>
      </c>
      <c r="E99" s="375" t="n">
        <v>32.6985443115234</v>
      </c>
      <c r="F99" s="375" t="n">
        <v>33.3985443115234</v>
      </c>
      <c r="G99" s="375" t="n">
        <v>34.0985443115234</v>
      </c>
      <c r="H99" s="360"/>
      <c r="I99" s="375" t="n">
        <v>20.75</v>
      </c>
      <c r="J99" s="375" t="n">
        <v>21</v>
      </c>
      <c r="K99" s="375" t="n">
        <v>21.75</v>
      </c>
      <c r="L99" s="362"/>
      <c r="M99" s="363" t="n">
        <v>39661</v>
      </c>
      <c r="N99" s="376" t="n">
        <v>39.0000038146973</v>
      </c>
      <c r="O99" s="376" t="n">
        <v>40.5000038146973</v>
      </c>
      <c r="P99" s="376" t="n">
        <v>42.0000038146973</v>
      </c>
      <c r="Q99" s="270"/>
      <c r="R99" s="376" t="n">
        <v>31.5</v>
      </c>
      <c r="S99" s="376" t="n">
        <v>33</v>
      </c>
      <c r="T99" s="376" t="n">
        <v>34.5</v>
      </c>
      <c r="U99" s="270"/>
      <c r="V99" s="376" t="n">
        <v>0</v>
      </c>
      <c r="W99" s="376" t="n">
        <v>0</v>
      </c>
      <c r="X99" s="376" t="n">
        <v>0</v>
      </c>
      <c r="Y99" s="270"/>
      <c r="Z99" s="376" t="n">
        <v>0.073875</v>
      </c>
      <c r="AA99" s="376" t="n">
        <v>0.0985</v>
      </c>
      <c r="AB99" s="376" t="n">
        <v>0.14775</v>
      </c>
      <c r="AC99" s="270"/>
      <c r="AD99" s="376" t="n">
        <v>0.16125</v>
      </c>
      <c r="AE99" s="376" t="n">
        <v>0.215</v>
      </c>
      <c r="AF99" s="376" t="n">
        <v>0.3225</v>
      </c>
      <c r="AG99" s="270"/>
      <c r="AH99" s="376" t="n">
        <v>-0.5</v>
      </c>
      <c r="AI99" s="376" t="n">
        <v>3.9</v>
      </c>
      <c r="AJ99" s="376" t="n">
        <v>1.75</v>
      </c>
      <c r="AK99" s="270"/>
      <c r="AL99" s="376" t="n">
        <v>-0.1</v>
      </c>
      <c r="AM99" s="376" t="n">
        <v>1.15</v>
      </c>
      <c r="AN99" s="376" t="n">
        <v>0.1</v>
      </c>
      <c r="AO99" s="270"/>
      <c r="AP99" s="362" t="n">
        <v>31</v>
      </c>
      <c r="AQ99" s="375" t="n">
        <v>0.4</v>
      </c>
      <c r="AR99" s="270"/>
      <c r="AS99" s="270"/>
      <c r="AT99" s="270"/>
      <c r="AU99" s="270"/>
      <c r="AV99" s="270"/>
      <c r="AW99" s="270"/>
      <c r="AX99" s="270"/>
      <c r="AY99" s="270"/>
      <c r="AZ99" s="270"/>
      <c r="BA99" s="270"/>
      <c r="BB99" s="270"/>
      <c r="BC99" s="270"/>
      <c r="BD99" s="270"/>
      <c r="BE99" s="270"/>
      <c r="BF99" s="270"/>
      <c r="BG99" s="270"/>
      <c r="BH99" s="363" t="n">
        <v>39661</v>
      </c>
      <c r="BI99" s="378" t="n">
        <v>0.75</v>
      </c>
      <c r="BJ99" s="270"/>
      <c r="BK99" s="270"/>
      <c r="BL99" s="270"/>
      <c r="BM99" s="270"/>
      <c r="BN99" s="270"/>
      <c r="BO99" s="0"/>
      <c r="BP99" s="0"/>
      <c r="BQ99" s="0"/>
      <c r="BR99" s="0"/>
      <c r="BS99" s="0"/>
      <c r="BT99" s="270"/>
      <c r="BU99" s="270"/>
      <c r="BV99" s="270"/>
      <c r="BW99" s="270"/>
      <c r="BX99" s="270"/>
      <c r="BY99" s="270"/>
      <c r="BZ99" s="270"/>
      <c r="CA99" s="270"/>
      <c r="CB99" s="270"/>
      <c r="CC99" s="270"/>
      <c r="CD99" s="270"/>
      <c r="CE99" s="270"/>
      <c r="CF99" s="270"/>
      <c r="CG99" s="270"/>
    </row>
    <row r="100" customFormat="false" ht="12.75" hidden="false" customHeight="false" outlineLevel="0" collapsed="false">
      <c r="A100" s="296" t="n">
        <v>39873</v>
      </c>
      <c r="B100" s="357" t="n">
        <v>0.061504236135974</v>
      </c>
      <c r="D100" s="374" t="n">
        <v>38808</v>
      </c>
      <c r="E100" s="375" t="n">
        <v>32.6485450744629</v>
      </c>
      <c r="F100" s="375" t="n">
        <v>33.8485450744629</v>
      </c>
      <c r="G100" s="375" t="n">
        <v>35.0485450744629</v>
      </c>
      <c r="H100" s="360"/>
      <c r="I100" s="375" t="n">
        <v>18.75</v>
      </c>
      <c r="J100" s="375" t="n">
        <v>19</v>
      </c>
      <c r="K100" s="375" t="n">
        <v>19.75</v>
      </c>
      <c r="L100" s="362"/>
      <c r="M100" s="363" t="n">
        <v>39692</v>
      </c>
      <c r="N100" s="376" t="n">
        <v>31</v>
      </c>
      <c r="O100" s="376" t="n">
        <v>32.5</v>
      </c>
      <c r="P100" s="376" t="n">
        <v>34</v>
      </c>
      <c r="Q100" s="270"/>
      <c r="R100" s="376" t="n">
        <v>25.5</v>
      </c>
      <c r="S100" s="376" t="n">
        <v>27</v>
      </c>
      <c r="T100" s="376" t="n">
        <v>28.5</v>
      </c>
      <c r="U100" s="270"/>
      <c r="V100" s="376" t="n">
        <v>0</v>
      </c>
      <c r="W100" s="376" t="n">
        <v>0</v>
      </c>
      <c r="X100" s="376" t="n">
        <v>0</v>
      </c>
      <c r="Y100" s="270"/>
      <c r="Z100" s="376" t="n">
        <v>0.073875</v>
      </c>
      <c r="AA100" s="376" t="n">
        <v>0.0985</v>
      </c>
      <c r="AB100" s="376" t="n">
        <v>0.14775</v>
      </c>
      <c r="AC100" s="270"/>
      <c r="AD100" s="376" t="n">
        <v>0.10125</v>
      </c>
      <c r="AE100" s="376" t="n">
        <v>0.135</v>
      </c>
      <c r="AF100" s="376" t="n">
        <v>0.2025</v>
      </c>
      <c r="AG100" s="270"/>
      <c r="AH100" s="376" t="n">
        <v>-1</v>
      </c>
      <c r="AI100" s="376" t="n">
        <v>2.33</v>
      </c>
      <c r="AJ100" s="376" t="n">
        <v>2.5</v>
      </c>
      <c r="AK100" s="270"/>
      <c r="AL100" s="376" t="n">
        <v>-0.1</v>
      </c>
      <c r="AM100" s="376" t="n">
        <v>1.05</v>
      </c>
      <c r="AN100" s="376" t="n">
        <v>0.1</v>
      </c>
      <c r="AO100" s="270"/>
      <c r="AP100" s="362" t="n">
        <v>31</v>
      </c>
      <c r="AQ100" s="375" t="n">
        <v>0.4</v>
      </c>
      <c r="AR100" s="270"/>
      <c r="AS100" s="270"/>
      <c r="AT100" s="270"/>
      <c r="AU100" s="270"/>
      <c r="AV100" s="270"/>
      <c r="AW100" s="270"/>
      <c r="AX100" s="270"/>
      <c r="AY100" s="270"/>
      <c r="AZ100" s="270"/>
      <c r="BA100" s="270"/>
      <c r="BB100" s="270"/>
      <c r="BC100" s="270"/>
      <c r="BD100" s="270"/>
      <c r="BE100" s="270"/>
      <c r="BF100" s="270"/>
      <c r="BG100" s="270"/>
      <c r="BH100" s="363" t="n">
        <v>39692</v>
      </c>
      <c r="BI100" s="378" t="n">
        <v>0.75</v>
      </c>
      <c r="BJ100" s="270"/>
      <c r="BK100" s="270"/>
      <c r="BL100" s="270"/>
      <c r="BM100" s="270"/>
      <c r="BN100" s="270"/>
      <c r="BO100" s="0"/>
      <c r="BP100" s="0"/>
      <c r="BQ100" s="0"/>
      <c r="BR100" s="0"/>
      <c r="BS100" s="0"/>
      <c r="BT100" s="270"/>
      <c r="BU100" s="270"/>
      <c r="BV100" s="270"/>
      <c r="BW100" s="270"/>
      <c r="BX100" s="270"/>
      <c r="BY100" s="270"/>
      <c r="BZ100" s="270"/>
      <c r="CA100" s="270"/>
      <c r="CB100" s="270"/>
      <c r="CC100" s="270"/>
      <c r="CD100" s="270"/>
      <c r="CE100" s="270"/>
      <c r="CF100" s="270"/>
      <c r="CG100" s="270"/>
    </row>
    <row r="101" customFormat="false" ht="12.75" hidden="false" customHeight="false" outlineLevel="0" collapsed="false">
      <c r="A101" s="296" t="n">
        <v>39904</v>
      </c>
      <c r="B101" s="357" t="n">
        <v>0.061561749402763</v>
      </c>
      <c r="D101" s="374" t="n">
        <v>38838</v>
      </c>
      <c r="E101" s="375" t="n">
        <v>33.5535667419434</v>
      </c>
      <c r="F101" s="375" t="n">
        <v>35.5035667419434</v>
      </c>
      <c r="G101" s="375" t="n">
        <v>37.4535667419434</v>
      </c>
      <c r="H101" s="360"/>
      <c r="I101" s="375" t="n">
        <v>20.75</v>
      </c>
      <c r="J101" s="375" t="n">
        <v>21</v>
      </c>
      <c r="K101" s="375" t="n">
        <v>21.75</v>
      </c>
      <c r="L101" s="362"/>
      <c r="M101" s="363" t="n">
        <v>39722</v>
      </c>
      <c r="N101" s="376" t="n">
        <v>25.996000289917</v>
      </c>
      <c r="O101" s="376" t="n">
        <v>27.496000289917</v>
      </c>
      <c r="P101" s="376" t="n">
        <v>28.996000289917</v>
      </c>
      <c r="Q101" s="270"/>
      <c r="R101" s="376" t="n">
        <v>20.4965000152588</v>
      </c>
      <c r="S101" s="376" t="n">
        <v>21.9965000152588</v>
      </c>
      <c r="T101" s="376" t="n">
        <v>23.4965000152588</v>
      </c>
      <c r="U101" s="270"/>
      <c r="V101" s="376" t="n">
        <v>0</v>
      </c>
      <c r="W101" s="376" t="n">
        <v>0</v>
      </c>
      <c r="X101" s="376" t="n">
        <v>0</v>
      </c>
      <c r="Y101" s="270"/>
      <c r="Z101" s="376" t="n">
        <v>0.073875</v>
      </c>
      <c r="AA101" s="376" t="n">
        <v>0.0985</v>
      </c>
      <c r="AB101" s="376" t="n">
        <v>0.14775</v>
      </c>
      <c r="AC101" s="270"/>
      <c r="AD101" s="376" t="n">
        <v>0.07875</v>
      </c>
      <c r="AE101" s="376" t="n">
        <v>0.105</v>
      </c>
      <c r="AF101" s="376" t="n">
        <v>0.1575</v>
      </c>
      <c r="AG101" s="270"/>
      <c r="AH101" s="376" t="n">
        <v>-1</v>
      </c>
      <c r="AI101" s="376" t="n">
        <v>2.06</v>
      </c>
      <c r="AJ101" s="376" t="n">
        <v>2.5</v>
      </c>
      <c r="AK101" s="270"/>
      <c r="AL101" s="376" t="n">
        <v>-0.1</v>
      </c>
      <c r="AM101" s="376" t="n">
        <v>1</v>
      </c>
      <c r="AN101" s="376" t="n">
        <v>0.1</v>
      </c>
      <c r="AO101" s="270"/>
      <c r="AP101" s="362" t="n">
        <v>31</v>
      </c>
      <c r="AQ101" s="375" t="n">
        <v>0.4</v>
      </c>
      <c r="AR101" s="270"/>
      <c r="AS101" s="270"/>
      <c r="AT101" s="270"/>
      <c r="AU101" s="270"/>
      <c r="AV101" s="270"/>
      <c r="AW101" s="270"/>
      <c r="AX101" s="270"/>
      <c r="AY101" s="270"/>
      <c r="AZ101" s="270"/>
      <c r="BA101" s="270"/>
      <c r="BB101" s="270"/>
      <c r="BC101" s="270"/>
      <c r="BD101" s="270"/>
      <c r="BE101" s="270"/>
      <c r="BF101" s="270"/>
      <c r="BG101" s="270"/>
      <c r="BH101" s="363" t="n">
        <v>39722</v>
      </c>
      <c r="BI101" s="378" t="n">
        <v>0.75</v>
      </c>
      <c r="BJ101" s="270"/>
      <c r="BK101" s="270"/>
      <c r="BL101" s="270"/>
      <c r="BM101" s="270"/>
      <c r="BN101" s="270"/>
      <c r="BO101" s="0"/>
      <c r="BP101" s="0"/>
      <c r="BQ101" s="0"/>
      <c r="BR101" s="0"/>
      <c r="BS101" s="0"/>
      <c r="BT101" s="270"/>
      <c r="BU101" s="270"/>
      <c r="BV101" s="270"/>
      <c r="BW101" s="270"/>
      <c r="BX101" s="270"/>
      <c r="BY101" s="270"/>
      <c r="BZ101" s="270"/>
      <c r="CA101" s="270"/>
      <c r="CB101" s="270"/>
      <c r="CC101" s="270"/>
      <c r="CD101" s="270"/>
      <c r="CE101" s="270"/>
      <c r="CF101" s="270"/>
      <c r="CG101" s="270"/>
    </row>
    <row r="102" customFormat="false" ht="12.75" hidden="false" customHeight="false" outlineLevel="0" collapsed="false">
      <c r="A102" s="296" t="n">
        <v>39934</v>
      </c>
      <c r="B102" s="357" t="n">
        <v>0.061621179779598</v>
      </c>
      <c r="D102" s="374" t="n">
        <v>38869</v>
      </c>
      <c r="E102" s="375" t="n">
        <v>37.9978561401367</v>
      </c>
      <c r="F102" s="375" t="n">
        <v>42.7478561401367</v>
      </c>
      <c r="G102" s="375" t="n">
        <v>47.4978561401367</v>
      </c>
      <c r="H102" s="360"/>
      <c r="I102" s="375" t="n">
        <v>23.75</v>
      </c>
      <c r="J102" s="375" t="n">
        <v>24</v>
      </c>
      <c r="K102" s="375" t="n">
        <v>24.75</v>
      </c>
      <c r="L102" s="362"/>
      <c r="M102" s="363" t="n">
        <v>39753</v>
      </c>
      <c r="N102" s="376" t="n">
        <v>28</v>
      </c>
      <c r="O102" s="376" t="n">
        <v>29.5</v>
      </c>
      <c r="P102" s="376" t="n">
        <v>31</v>
      </c>
      <c r="Q102" s="270"/>
      <c r="R102" s="376" t="n">
        <v>20.5</v>
      </c>
      <c r="S102" s="376" t="n">
        <v>22</v>
      </c>
      <c r="T102" s="376" t="n">
        <v>23.5</v>
      </c>
      <c r="U102" s="270"/>
      <c r="V102" s="376" t="n">
        <v>0</v>
      </c>
      <c r="W102" s="376" t="n">
        <v>0</v>
      </c>
      <c r="X102" s="376" t="n">
        <v>0</v>
      </c>
      <c r="Y102" s="270"/>
      <c r="Z102" s="376" t="n">
        <v>0.073875</v>
      </c>
      <c r="AA102" s="376" t="n">
        <v>0.0985</v>
      </c>
      <c r="AB102" s="376" t="n">
        <v>0.14775</v>
      </c>
      <c r="AC102" s="270"/>
      <c r="AD102" s="376" t="n">
        <v>0.07875</v>
      </c>
      <c r="AE102" s="376" t="n">
        <v>0.105</v>
      </c>
      <c r="AF102" s="376" t="n">
        <v>0.1575</v>
      </c>
      <c r="AG102" s="270"/>
      <c r="AH102" s="376" t="n">
        <v>-0.5</v>
      </c>
      <c r="AI102" s="376" t="n">
        <v>2.052</v>
      </c>
      <c r="AJ102" s="376" t="n">
        <v>1</v>
      </c>
      <c r="AK102" s="270"/>
      <c r="AL102" s="376" t="n">
        <v>-0.1</v>
      </c>
      <c r="AM102" s="376" t="n">
        <v>1</v>
      </c>
      <c r="AN102" s="376" t="n">
        <v>0.1</v>
      </c>
      <c r="AO102" s="270"/>
      <c r="AP102" s="362" t="n">
        <v>32</v>
      </c>
      <c r="AQ102" s="375" t="n">
        <v>0.4</v>
      </c>
      <c r="AR102" s="270"/>
      <c r="AS102" s="270"/>
      <c r="AT102" s="270"/>
      <c r="AU102" s="270"/>
      <c r="AV102" s="270"/>
      <c r="AW102" s="270"/>
      <c r="AX102" s="270"/>
      <c r="AY102" s="270"/>
      <c r="AZ102" s="270"/>
      <c r="BA102" s="270"/>
      <c r="BB102" s="270"/>
      <c r="BC102" s="270"/>
      <c r="BD102" s="270"/>
      <c r="BE102" s="270"/>
      <c r="BF102" s="270"/>
      <c r="BG102" s="270"/>
      <c r="BH102" s="363" t="n">
        <v>39753</v>
      </c>
      <c r="BI102" s="378" t="n">
        <v>0.75</v>
      </c>
      <c r="BJ102" s="270"/>
      <c r="BK102" s="270"/>
      <c r="BL102" s="270"/>
      <c r="BM102" s="270"/>
      <c r="BN102" s="270"/>
      <c r="BO102" s="0"/>
      <c r="BP102" s="0"/>
      <c r="BQ102" s="0"/>
      <c r="BR102" s="0"/>
      <c r="BS102" s="0"/>
      <c r="BT102" s="270"/>
      <c r="BU102" s="270"/>
      <c r="BV102" s="270"/>
      <c r="BW102" s="270"/>
      <c r="BX102" s="270"/>
      <c r="BY102" s="270"/>
      <c r="BZ102" s="270"/>
      <c r="CA102" s="270"/>
      <c r="CB102" s="270"/>
      <c r="CC102" s="270"/>
      <c r="CD102" s="270"/>
      <c r="CE102" s="270"/>
      <c r="CF102" s="270"/>
      <c r="CG102" s="270"/>
    </row>
    <row r="103" customFormat="false" ht="12.75" hidden="false" customHeight="false" outlineLevel="0" collapsed="false">
      <c r="A103" s="296" t="n">
        <v>39965</v>
      </c>
      <c r="B103" s="357" t="n">
        <v>0.06167869304862</v>
      </c>
      <c r="D103" s="374" t="n">
        <v>38899</v>
      </c>
      <c r="E103" s="375" t="n">
        <v>57.7471466064453</v>
      </c>
      <c r="F103" s="375" t="n">
        <v>66.7471466064453</v>
      </c>
      <c r="G103" s="375" t="n">
        <v>75.7471466064453</v>
      </c>
      <c r="H103" s="360"/>
      <c r="I103" s="375" t="n">
        <v>24.25</v>
      </c>
      <c r="J103" s="375" t="n">
        <v>24.5</v>
      </c>
      <c r="K103" s="375" t="n">
        <v>25.25</v>
      </c>
      <c r="L103" s="362"/>
      <c r="M103" s="363" t="n">
        <v>39783</v>
      </c>
      <c r="N103" s="376" t="n">
        <v>33</v>
      </c>
      <c r="O103" s="376" t="n">
        <v>34.5</v>
      </c>
      <c r="P103" s="376" t="n">
        <v>36</v>
      </c>
      <c r="Q103" s="270"/>
      <c r="R103" s="376" t="n">
        <v>27.5</v>
      </c>
      <c r="S103" s="376" t="n">
        <v>29</v>
      </c>
      <c r="T103" s="376" t="n">
        <v>30.5</v>
      </c>
      <c r="U103" s="270"/>
      <c r="V103" s="376" t="n">
        <v>0</v>
      </c>
      <c r="W103" s="376" t="n">
        <v>0</v>
      </c>
      <c r="X103" s="376" t="n">
        <v>0</v>
      </c>
      <c r="Y103" s="270"/>
      <c r="Z103" s="376" t="n">
        <v>0.073875</v>
      </c>
      <c r="AA103" s="376" t="n">
        <v>0.0985</v>
      </c>
      <c r="AB103" s="376" t="n">
        <v>0.14775</v>
      </c>
      <c r="AC103" s="270"/>
      <c r="AD103" s="376" t="n">
        <v>0.10875</v>
      </c>
      <c r="AE103" s="376" t="n">
        <v>0.145</v>
      </c>
      <c r="AF103" s="376" t="n">
        <v>0.2175</v>
      </c>
      <c r="AG103" s="270"/>
      <c r="AH103" s="376" t="n">
        <v>-0.4</v>
      </c>
      <c r="AI103" s="376" t="n">
        <v>1.89</v>
      </c>
      <c r="AJ103" s="376" t="n">
        <v>0.5</v>
      </c>
      <c r="AK103" s="270"/>
      <c r="AL103" s="376" t="n">
        <v>-0.1</v>
      </c>
      <c r="AM103" s="376" t="n">
        <v>1</v>
      </c>
      <c r="AN103" s="376" t="n">
        <v>0.1</v>
      </c>
      <c r="AO103" s="270"/>
      <c r="AP103" s="362" t="n">
        <v>32</v>
      </c>
      <c r="AQ103" s="375" t="n">
        <v>0.4</v>
      </c>
      <c r="AR103" s="270"/>
      <c r="AS103" s="270"/>
      <c r="AT103" s="270"/>
      <c r="AU103" s="270"/>
      <c r="AV103" s="270"/>
      <c r="AW103" s="270"/>
      <c r="AX103" s="270"/>
      <c r="AY103" s="270"/>
      <c r="AZ103" s="270"/>
      <c r="BA103" s="270"/>
      <c r="BB103" s="270"/>
      <c r="BC103" s="270"/>
      <c r="BD103" s="270"/>
      <c r="BE103" s="270"/>
      <c r="BF103" s="270"/>
      <c r="BG103" s="270"/>
      <c r="BH103" s="363" t="n">
        <v>39783</v>
      </c>
      <c r="BI103" s="378" t="n">
        <v>0.75</v>
      </c>
      <c r="BJ103" s="270"/>
      <c r="BK103" s="270"/>
      <c r="BL103" s="270"/>
      <c r="BM103" s="270"/>
      <c r="BN103" s="270"/>
      <c r="BO103" s="0"/>
      <c r="BP103" s="0"/>
      <c r="BQ103" s="0"/>
      <c r="BR103" s="0"/>
      <c r="BS103" s="0"/>
      <c r="BT103" s="270"/>
      <c r="BU103" s="270"/>
      <c r="BV103" s="270"/>
      <c r="BW103" s="270"/>
      <c r="BX103" s="270"/>
      <c r="BY103" s="270"/>
      <c r="BZ103" s="270"/>
      <c r="CA103" s="270"/>
      <c r="CB103" s="270"/>
      <c r="CC103" s="270"/>
      <c r="CD103" s="270"/>
      <c r="CE103" s="270"/>
      <c r="CF103" s="270"/>
      <c r="CG103" s="270"/>
    </row>
    <row r="104" customFormat="false" ht="12.75" hidden="false" customHeight="false" outlineLevel="0" collapsed="false">
      <c r="A104" s="296" t="n">
        <v>39995</v>
      </c>
      <c r="B104" s="357" t="n">
        <v>0.061738123427763</v>
      </c>
      <c r="D104" s="374" t="n">
        <v>38930</v>
      </c>
      <c r="E104" s="375" t="n">
        <v>57.7471466064453</v>
      </c>
      <c r="F104" s="375" t="n">
        <v>66.7471466064453</v>
      </c>
      <c r="G104" s="375" t="n">
        <v>75.7471466064453</v>
      </c>
      <c r="H104" s="360"/>
      <c r="I104" s="375" t="n">
        <v>25.25</v>
      </c>
      <c r="J104" s="375" t="n">
        <v>25.5</v>
      </c>
      <c r="K104" s="375" t="n">
        <v>26.25</v>
      </c>
      <c r="L104" s="362"/>
      <c r="M104" s="363" t="n">
        <v>39814</v>
      </c>
      <c r="N104" s="376" t="n">
        <v>35.5</v>
      </c>
      <c r="O104" s="376" t="n">
        <v>37</v>
      </c>
      <c r="P104" s="376" t="n">
        <v>38.5</v>
      </c>
      <c r="Q104" s="270"/>
      <c r="R104" s="376" t="n">
        <v>25</v>
      </c>
      <c r="S104" s="376" t="n">
        <v>26.5</v>
      </c>
      <c r="T104" s="376" t="n">
        <v>28</v>
      </c>
      <c r="U104" s="270"/>
      <c r="V104" s="376" t="n">
        <v>0</v>
      </c>
      <c r="W104" s="376" t="n">
        <v>0</v>
      </c>
      <c r="X104" s="376" t="n">
        <v>0</v>
      </c>
      <c r="Y104" s="270"/>
      <c r="Z104" s="376" t="n">
        <v>0.06</v>
      </c>
      <c r="AA104" s="376" t="n">
        <v>0.08</v>
      </c>
      <c r="AB104" s="376" t="n">
        <v>0.12</v>
      </c>
      <c r="AC104" s="270"/>
      <c r="AD104" s="376" t="n">
        <v>0.10125</v>
      </c>
      <c r="AE104" s="376" t="n">
        <v>0.135</v>
      </c>
      <c r="AF104" s="376" t="n">
        <v>0.2025</v>
      </c>
      <c r="AG104" s="270"/>
      <c r="AH104" s="376" t="n">
        <v>-0.4</v>
      </c>
      <c r="AI104" s="376" t="n">
        <v>2.322</v>
      </c>
      <c r="AJ104" s="376" t="n">
        <v>0.5</v>
      </c>
      <c r="AK104" s="270"/>
      <c r="AL104" s="376" t="n">
        <v>-0.1</v>
      </c>
      <c r="AM104" s="376" t="n">
        <v>1</v>
      </c>
      <c r="AN104" s="376" t="n">
        <v>0.1</v>
      </c>
      <c r="AO104" s="270"/>
      <c r="AP104" s="362" t="n">
        <v>32</v>
      </c>
      <c r="AQ104" s="375" t="n">
        <v>0.4</v>
      </c>
      <c r="AR104" s="270"/>
      <c r="AS104" s="270"/>
      <c r="AT104" s="270"/>
      <c r="AU104" s="270"/>
      <c r="AV104" s="270"/>
      <c r="AW104" s="270"/>
      <c r="AX104" s="270"/>
      <c r="AY104" s="270"/>
      <c r="AZ104" s="270"/>
      <c r="BA104" s="270"/>
      <c r="BB104" s="270"/>
      <c r="BC104" s="270"/>
      <c r="BD104" s="270"/>
      <c r="BE104" s="270"/>
      <c r="BF104" s="270"/>
      <c r="BG104" s="270"/>
      <c r="BH104" s="363" t="n">
        <v>39814</v>
      </c>
      <c r="BI104" s="378" t="n">
        <v>0.75</v>
      </c>
      <c r="BJ104" s="270"/>
      <c r="BK104" s="270"/>
      <c r="BL104" s="270"/>
      <c r="BM104" s="270"/>
      <c r="BN104" s="270"/>
      <c r="BO104" s="0"/>
      <c r="BP104" s="0"/>
      <c r="BQ104" s="0"/>
      <c r="BR104" s="0"/>
      <c r="BS104" s="0"/>
      <c r="BT104" s="270"/>
      <c r="BU104" s="270"/>
      <c r="BV104" s="270"/>
      <c r="BW104" s="270"/>
      <c r="BX104" s="270"/>
      <c r="BY104" s="270"/>
      <c r="BZ104" s="270"/>
      <c r="CA104" s="270"/>
      <c r="CB104" s="270"/>
      <c r="CC104" s="270"/>
      <c r="CD104" s="270"/>
      <c r="CE104" s="270"/>
      <c r="CF104" s="270"/>
      <c r="CG104" s="270"/>
    </row>
    <row r="105" customFormat="false" ht="12.75" hidden="false" customHeight="false" outlineLevel="0" collapsed="false">
      <c r="A105" s="296" t="n">
        <v>40026</v>
      </c>
      <c r="B105" s="357" t="n">
        <v>0.061797553808079</v>
      </c>
      <c r="D105" s="374" t="n">
        <v>38961</v>
      </c>
      <c r="E105" s="375" t="n">
        <v>33.0021438598633</v>
      </c>
      <c r="F105" s="375" t="n">
        <v>35.7521438598633</v>
      </c>
      <c r="G105" s="375" t="n">
        <v>38.5021438598633</v>
      </c>
      <c r="H105" s="360"/>
      <c r="I105" s="375" t="n">
        <v>18.25</v>
      </c>
      <c r="J105" s="375" t="n">
        <v>18.5</v>
      </c>
      <c r="K105" s="375" t="n">
        <v>19.25</v>
      </c>
      <c r="L105" s="362"/>
      <c r="M105" s="363" t="n">
        <v>39845</v>
      </c>
      <c r="N105" s="376" t="n">
        <v>30.9960021972656</v>
      </c>
      <c r="O105" s="376" t="n">
        <v>32.4960021972656</v>
      </c>
      <c r="P105" s="376" t="n">
        <v>33.9960021972656</v>
      </c>
      <c r="Q105" s="270"/>
      <c r="R105" s="376" t="n">
        <v>22.4965019226074</v>
      </c>
      <c r="S105" s="376" t="n">
        <v>23.9965019226074</v>
      </c>
      <c r="T105" s="376" t="n">
        <v>25.4965019226074</v>
      </c>
      <c r="U105" s="270"/>
      <c r="V105" s="376" t="n">
        <v>0</v>
      </c>
      <c r="W105" s="376" t="n">
        <v>0</v>
      </c>
      <c r="X105" s="376" t="n">
        <v>0</v>
      </c>
      <c r="Y105" s="270"/>
      <c r="Z105" s="376" t="n">
        <v>0.06</v>
      </c>
      <c r="AA105" s="376" t="n">
        <v>0.08</v>
      </c>
      <c r="AB105" s="376" t="n">
        <v>0.12</v>
      </c>
      <c r="AC105" s="270"/>
      <c r="AD105" s="376" t="n">
        <v>0.10125</v>
      </c>
      <c r="AE105" s="376" t="n">
        <v>0.135</v>
      </c>
      <c r="AF105" s="376" t="n">
        <v>0.2025</v>
      </c>
      <c r="AG105" s="270"/>
      <c r="AH105" s="376" t="n">
        <v>-0.4</v>
      </c>
      <c r="AI105" s="376" t="n">
        <v>2.322</v>
      </c>
      <c r="AJ105" s="376" t="n">
        <v>0.6</v>
      </c>
      <c r="AK105" s="270"/>
      <c r="AL105" s="376" t="n">
        <v>-0.1</v>
      </c>
      <c r="AM105" s="376" t="n">
        <v>1</v>
      </c>
      <c r="AN105" s="376" t="n">
        <v>0.1</v>
      </c>
      <c r="AO105" s="270"/>
      <c r="AP105" s="362" t="n">
        <v>33</v>
      </c>
      <c r="AQ105" s="375" t="n">
        <v>0.4</v>
      </c>
      <c r="AR105" s="270"/>
      <c r="AS105" s="270"/>
      <c r="AT105" s="270"/>
      <c r="AU105" s="270"/>
      <c r="AV105" s="270"/>
      <c r="AW105" s="270"/>
      <c r="AX105" s="270"/>
      <c r="AY105" s="270"/>
      <c r="AZ105" s="270"/>
      <c r="BA105" s="270"/>
      <c r="BB105" s="270"/>
      <c r="BC105" s="270"/>
      <c r="BD105" s="270"/>
      <c r="BE105" s="270"/>
      <c r="BF105" s="270"/>
      <c r="BG105" s="270"/>
      <c r="BH105" s="363" t="n">
        <v>39845</v>
      </c>
      <c r="BI105" s="378" t="n">
        <v>0.75</v>
      </c>
      <c r="BJ105" s="270"/>
      <c r="BK105" s="270"/>
      <c r="BL105" s="270"/>
      <c r="BM105" s="270"/>
      <c r="BN105" s="270"/>
      <c r="BO105" s="0"/>
      <c r="BP105" s="0"/>
      <c r="BQ105" s="0"/>
      <c r="BR105" s="0"/>
      <c r="BS105" s="0"/>
      <c r="BT105" s="270"/>
      <c r="BU105" s="270"/>
      <c r="BV105" s="270"/>
      <c r="BW105" s="270"/>
      <c r="BX105" s="270"/>
      <c r="BY105" s="270"/>
      <c r="BZ105" s="270"/>
      <c r="CA105" s="270"/>
      <c r="CB105" s="270"/>
      <c r="CC105" s="270"/>
      <c r="CD105" s="270"/>
      <c r="CE105" s="270"/>
      <c r="CF105" s="270"/>
      <c r="CG105" s="270"/>
    </row>
    <row r="106" customFormat="false" ht="12.75" hidden="false" customHeight="false" outlineLevel="0" collapsed="false">
      <c r="A106" s="296" t="n">
        <v>40057</v>
      </c>
      <c r="B106" s="357" t="n">
        <v>0.061855067080468</v>
      </c>
      <c r="D106" s="374" t="n">
        <v>38991</v>
      </c>
      <c r="E106" s="375" t="n">
        <v>32.6489334106445</v>
      </c>
      <c r="F106" s="375" t="n">
        <v>33.6489334106445</v>
      </c>
      <c r="G106" s="375" t="n">
        <v>34.6489334106445</v>
      </c>
      <c r="H106" s="360"/>
      <c r="I106" s="375" t="n">
        <v>15.7500019073486</v>
      </c>
      <c r="J106" s="375" t="n">
        <v>16.0000019073486</v>
      </c>
      <c r="K106" s="375" t="n">
        <v>16.7500019073486</v>
      </c>
      <c r="L106" s="362"/>
      <c r="M106" s="363" t="n">
        <v>39873</v>
      </c>
      <c r="N106" s="376" t="n">
        <v>26</v>
      </c>
      <c r="O106" s="376" t="n">
        <v>27.5</v>
      </c>
      <c r="P106" s="376" t="n">
        <v>29</v>
      </c>
      <c r="Q106" s="270"/>
      <c r="R106" s="376" t="n">
        <v>20.5</v>
      </c>
      <c r="S106" s="376" t="n">
        <v>22</v>
      </c>
      <c r="T106" s="376" t="n">
        <v>23.5</v>
      </c>
      <c r="U106" s="270"/>
      <c r="V106" s="376" t="n">
        <v>0</v>
      </c>
      <c r="W106" s="376" t="n">
        <v>0</v>
      </c>
      <c r="X106" s="376" t="n">
        <v>0</v>
      </c>
      <c r="Y106" s="270"/>
      <c r="Z106" s="376" t="n">
        <v>0.06</v>
      </c>
      <c r="AA106" s="376" t="n">
        <v>0.08</v>
      </c>
      <c r="AB106" s="376" t="n">
        <v>0.12</v>
      </c>
      <c r="AC106" s="270"/>
      <c r="AD106" s="376" t="n">
        <v>0.09</v>
      </c>
      <c r="AE106" s="376" t="n">
        <v>0.12</v>
      </c>
      <c r="AF106" s="376" t="n">
        <v>0.18</v>
      </c>
      <c r="AG106" s="270"/>
      <c r="AH106" s="376" t="n">
        <v>-0.5</v>
      </c>
      <c r="AI106" s="376" t="n">
        <v>2.052</v>
      </c>
      <c r="AJ106" s="376" t="n">
        <v>1</v>
      </c>
      <c r="AK106" s="270"/>
      <c r="AL106" s="376" t="n">
        <v>-0.1</v>
      </c>
      <c r="AM106" s="376" t="n">
        <v>1</v>
      </c>
      <c r="AN106" s="376" t="n">
        <v>0.1</v>
      </c>
      <c r="AO106" s="270"/>
      <c r="AP106" s="362" t="n">
        <v>33</v>
      </c>
      <c r="AQ106" s="375" t="n">
        <v>0.4</v>
      </c>
      <c r="AR106" s="270"/>
      <c r="AS106" s="270"/>
      <c r="AT106" s="270"/>
      <c r="AU106" s="270"/>
      <c r="AV106" s="270"/>
      <c r="AW106" s="270"/>
      <c r="AX106" s="270"/>
      <c r="AY106" s="270"/>
      <c r="AZ106" s="270"/>
      <c r="BA106" s="270"/>
      <c r="BB106" s="270"/>
      <c r="BC106" s="270"/>
      <c r="BD106" s="270"/>
      <c r="BE106" s="270"/>
      <c r="BF106" s="270"/>
      <c r="BG106" s="270"/>
      <c r="BH106" s="363" t="n">
        <v>39873</v>
      </c>
      <c r="BI106" s="378" t="n">
        <v>0.75</v>
      </c>
      <c r="BJ106" s="270"/>
      <c r="BK106" s="270"/>
      <c r="BL106" s="270"/>
      <c r="BM106" s="270"/>
      <c r="BN106" s="270"/>
      <c r="BO106" s="0"/>
      <c r="BP106" s="0"/>
      <c r="BQ106" s="0"/>
      <c r="BR106" s="0"/>
      <c r="BS106" s="0"/>
      <c r="BT106" s="270"/>
      <c r="BU106" s="270"/>
      <c r="BV106" s="270"/>
      <c r="BW106" s="270"/>
      <c r="BX106" s="270"/>
      <c r="BY106" s="270"/>
      <c r="BZ106" s="270"/>
      <c r="CA106" s="270"/>
      <c r="CB106" s="270"/>
      <c r="CC106" s="270"/>
      <c r="CD106" s="270"/>
      <c r="CE106" s="270"/>
      <c r="CF106" s="270"/>
      <c r="CG106" s="270"/>
    </row>
    <row r="107" customFormat="false" ht="12.75" hidden="false" customHeight="false" outlineLevel="0" collapsed="false">
      <c r="A107" s="296" t="n">
        <v>40087</v>
      </c>
      <c r="B107" s="357" t="n">
        <v>0.061914497463091</v>
      </c>
      <c r="D107" s="374" t="n">
        <v>39022</v>
      </c>
      <c r="E107" s="375" t="n">
        <v>32.7489318847656</v>
      </c>
      <c r="F107" s="375" t="n">
        <v>33.7489318847656</v>
      </c>
      <c r="G107" s="375" t="n">
        <v>34.7489318847656</v>
      </c>
      <c r="H107" s="360"/>
      <c r="I107" s="375" t="n">
        <v>17.75</v>
      </c>
      <c r="J107" s="375" t="n">
        <v>18</v>
      </c>
      <c r="K107" s="375" t="n">
        <v>18.75</v>
      </c>
      <c r="L107" s="362"/>
      <c r="M107" s="363" t="n">
        <v>39904</v>
      </c>
      <c r="N107" s="376" t="n">
        <v>26</v>
      </c>
      <c r="O107" s="376" t="n">
        <v>27.5</v>
      </c>
      <c r="P107" s="376" t="n">
        <v>29</v>
      </c>
      <c r="Q107" s="270"/>
      <c r="R107" s="376" t="n">
        <v>20.4950008392334</v>
      </c>
      <c r="S107" s="376" t="n">
        <v>21.9950008392334</v>
      </c>
      <c r="T107" s="376" t="n">
        <v>23.4950008392334</v>
      </c>
      <c r="U107" s="270"/>
      <c r="V107" s="376" t="n">
        <v>0</v>
      </c>
      <c r="W107" s="376" t="n">
        <v>0</v>
      </c>
      <c r="X107" s="376" t="n">
        <v>0</v>
      </c>
      <c r="Y107" s="270"/>
      <c r="Z107" s="376" t="n">
        <v>0.06</v>
      </c>
      <c r="AA107" s="376" t="n">
        <v>0.08</v>
      </c>
      <c r="AB107" s="376" t="n">
        <v>0.12</v>
      </c>
      <c r="AC107" s="270"/>
      <c r="AD107" s="376" t="n">
        <v>0.09</v>
      </c>
      <c r="AE107" s="376" t="n">
        <v>0.12</v>
      </c>
      <c r="AF107" s="376" t="n">
        <v>0.18</v>
      </c>
      <c r="AG107" s="270"/>
      <c r="AH107" s="376" t="n">
        <v>-0.5</v>
      </c>
      <c r="AI107" s="376" t="n">
        <v>1.998</v>
      </c>
      <c r="AJ107" s="376" t="n">
        <v>1</v>
      </c>
      <c r="AK107" s="270"/>
      <c r="AL107" s="376" t="n">
        <v>-0.1</v>
      </c>
      <c r="AM107" s="376" t="n">
        <v>1</v>
      </c>
      <c r="AN107" s="376" t="n">
        <v>0.1</v>
      </c>
      <c r="AO107" s="270"/>
      <c r="AP107" s="362" t="n">
        <v>33</v>
      </c>
      <c r="AQ107" s="375" t="n">
        <v>0.4</v>
      </c>
      <c r="AR107" s="270"/>
      <c r="AS107" s="270"/>
      <c r="AT107" s="270"/>
      <c r="AU107" s="270"/>
      <c r="AV107" s="270"/>
      <c r="AW107" s="270"/>
      <c r="AX107" s="270"/>
      <c r="AY107" s="270"/>
      <c r="AZ107" s="270"/>
      <c r="BA107" s="270"/>
      <c r="BB107" s="270"/>
      <c r="BC107" s="270"/>
      <c r="BD107" s="270"/>
      <c r="BE107" s="270"/>
      <c r="BF107" s="270"/>
      <c r="BG107" s="270"/>
      <c r="BH107" s="363" t="n">
        <v>39904</v>
      </c>
      <c r="BI107" s="378" t="n">
        <v>0.75</v>
      </c>
      <c r="BJ107" s="270"/>
      <c r="BK107" s="270"/>
      <c r="BL107" s="270"/>
      <c r="BM107" s="270"/>
      <c r="BN107" s="270"/>
      <c r="BO107" s="0"/>
      <c r="BP107" s="0"/>
      <c r="BQ107" s="0"/>
      <c r="BR107" s="0"/>
      <c r="BS107" s="0"/>
      <c r="BT107" s="270"/>
      <c r="BU107" s="270"/>
      <c r="BV107" s="270"/>
      <c r="BW107" s="270"/>
      <c r="BX107" s="270"/>
      <c r="BY107" s="270"/>
      <c r="BZ107" s="270"/>
      <c r="CA107" s="270"/>
      <c r="CB107" s="270"/>
      <c r="CC107" s="270"/>
      <c r="CD107" s="270"/>
      <c r="CE107" s="270"/>
      <c r="CF107" s="270"/>
      <c r="CG107" s="270"/>
    </row>
    <row r="108" customFormat="false" ht="12.75" hidden="false" customHeight="false" outlineLevel="0" collapsed="false">
      <c r="A108" s="296" t="n">
        <v>40118</v>
      </c>
      <c r="B108" s="357" t="n">
        <v>0.061972010737713</v>
      </c>
      <c r="D108" s="374" t="n">
        <v>39052</v>
      </c>
      <c r="E108" s="375" t="n">
        <v>32.8489303588867</v>
      </c>
      <c r="F108" s="375" t="n">
        <v>33.8489303588867</v>
      </c>
      <c r="G108" s="375" t="n">
        <v>34.8489303588867</v>
      </c>
      <c r="H108" s="360"/>
      <c r="I108" s="375" t="n">
        <v>16.8600006103516</v>
      </c>
      <c r="J108" s="375" t="n">
        <v>17.1100006103516</v>
      </c>
      <c r="K108" s="375" t="n">
        <v>17.8600006103516</v>
      </c>
      <c r="L108" s="362"/>
      <c r="M108" s="363" t="n">
        <v>39934</v>
      </c>
      <c r="N108" s="376" t="n">
        <v>28</v>
      </c>
      <c r="O108" s="376" t="n">
        <v>29.5</v>
      </c>
      <c r="P108" s="376" t="n">
        <v>31</v>
      </c>
      <c r="Q108" s="270"/>
      <c r="R108" s="376" t="n">
        <v>21.5049991607666</v>
      </c>
      <c r="S108" s="376" t="n">
        <v>23.0049991607666</v>
      </c>
      <c r="T108" s="376" t="n">
        <v>24.5049991607666</v>
      </c>
      <c r="U108" s="270"/>
      <c r="V108" s="376" t="n">
        <v>0</v>
      </c>
      <c r="W108" s="376" t="n">
        <v>0</v>
      </c>
      <c r="X108" s="376" t="n">
        <v>0</v>
      </c>
      <c r="Y108" s="270"/>
      <c r="Z108" s="376" t="n">
        <v>0.06</v>
      </c>
      <c r="AA108" s="376" t="n">
        <v>0.08</v>
      </c>
      <c r="AB108" s="376" t="n">
        <v>0.12</v>
      </c>
      <c r="AC108" s="270"/>
      <c r="AD108" s="376" t="n">
        <v>0.11625</v>
      </c>
      <c r="AE108" s="376" t="n">
        <v>0.155</v>
      </c>
      <c r="AF108" s="376" t="n">
        <v>0.2325</v>
      </c>
      <c r="AG108" s="270"/>
      <c r="AH108" s="376" t="n">
        <v>-0.4</v>
      </c>
      <c r="AI108" s="376" t="n">
        <v>2.15</v>
      </c>
      <c r="AJ108" s="376" t="n">
        <v>0.5</v>
      </c>
      <c r="AK108" s="270"/>
      <c r="AL108" s="376" t="n">
        <v>-0.1</v>
      </c>
      <c r="AM108" s="376" t="n">
        <v>1.05</v>
      </c>
      <c r="AN108" s="376" t="n">
        <v>0.1</v>
      </c>
      <c r="AO108" s="270"/>
      <c r="AP108" s="362" t="n">
        <v>34</v>
      </c>
      <c r="AQ108" s="375" t="n">
        <v>0.4</v>
      </c>
      <c r="AR108" s="270"/>
      <c r="AS108" s="270"/>
      <c r="AT108" s="270"/>
      <c r="AU108" s="270"/>
      <c r="AV108" s="270"/>
      <c r="AW108" s="270"/>
      <c r="AX108" s="270"/>
      <c r="AY108" s="270"/>
      <c r="AZ108" s="270"/>
      <c r="BA108" s="270"/>
      <c r="BB108" s="270"/>
      <c r="BC108" s="270"/>
      <c r="BD108" s="270"/>
      <c r="BE108" s="270"/>
      <c r="BF108" s="270"/>
      <c r="BG108" s="270"/>
      <c r="BH108" s="363" t="n">
        <v>39934</v>
      </c>
      <c r="BI108" s="378" t="n">
        <v>0.75</v>
      </c>
      <c r="BJ108" s="270"/>
      <c r="BK108" s="270"/>
      <c r="BL108" s="270"/>
      <c r="BM108" s="270"/>
      <c r="BN108" s="270"/>
      <c r="BO108" s="0"/>
      <c r="BP108" s="0"/>
      <c r="BQ108" s="0"/>
      <c r="BR108" s="0"/>
      <c r="BS108" s="0"/>
      <c r="BT108" s="270"/>
      <c r="BU108" s="270"/>
      <c r="BV108" s="270"/>
      <c r="BW108" s="270"/>
      <c r="BX108" s="270"/>
      <c r="BY108" s="270"/>
      <c r="BZ108" s="270"/>
      <c r="CA108" s="270"/>
      <c r="CB108" s="270"/>
      <c r="CC108" s="270"/>
      <c r="CD108" s="270"/>
      <c r="CE108" s="270"/>
      <c r="CF108" s="270"/>
      <c r="CG108" s="270"/>
    </row>
    <row r="109" customFormat="false" ht="12.75" hidden="false" customHeight="false" outlineLevel="0" collapsed="false">
      <c r="A109" s="296" t="n">
        <v>40148</v>
      </c>
      <c r="B109" s="357" t="n">
        <v>0.062031441122643</v>
      </c>
      <c r="D109" s="374" t="n">
        <v>39083</v>
      </c>
      <c r="E109" s="375" t="n">
        <v>42.4878646850586</v>
      </c>
      <c r="F109" s="375" t="n">
        <v>43.0378646850586</v>
      </c>
      <c r="G109" s="375" t="n">
        <v>43.5878646850586</v>
      </c>
      <c r="H109" s="360"/>
      <c r="I109" s="375" t="n">
        <v>21.75</v>
      </c>
      <c r="J109" s="375" t="n">
        <v>22</v>
      </c>
      <c r="K109" s="375" t="n">
        <v>22.75</v>
      </c>
      <c r="L109" s="362"/>
      <c r="M109" s="363" t="n">
        <v>39965</v>
      </c>
      <c r="N109" s="376" t="n">
        <v>35</v>
      </c>
      <c r="O109" s="376" t="n">
        <v>36.5</v>
      </c>
      <c r="P109" s="376" t="n">
        <v>38</v>
      </c>
      <c r="Q109" s="270"/>
      <c r="R109" s="376" t="n">
        <v>25.5</v>
      </c>
      <c r="S109" s="376" t="n">
        <v>27</v>
      </c>
      <c r="T109" s="376" t="n">
        <v>28.5</v>
      </c>
      <c r="U109" s="270"/>
      <c r="V109" s="376" t="n">
        <v>0</v>
      </c>
      <c r="W109" s="376" t="n">
        <v>0</v>
      </c>
      <c r="X109" s="376" t="n">
        <v>0</v>
      </c>
      <c r="Y109" s="270"/>
      <c r="Z109" s="376" t="n">
        <v>0.06</v>
      </c>
      <c r="AA109" s="376" t="n">
        <v>0.08</v>
      </c>
      <c r="AB109" s="376" t="n">
        <v>0.12</v>
      </c>
      <c r="AC109" s="270"/>
      <c r="AD109" s="376" t="n">
        <v>0.13125</v>
      </c>
      <c r="AE109" s="376" t="n">
        <v>0.175</v>
      </c>
      <c r="AF109" s="376" t="n">
        <v>0.2625</v>
      </c>
      <c r="AG109" s="270"/>
      <c r="AH109" s="376" t="n">
        <v>-0.4</v>
      </c>
      <c r="AI109" s="376" t="n">
        <v>2.9</v>
      </c>
      <c r="AJ109" s="376" t="n">
        <v>0.5</v>
      </c>
      <c r="AK109" s="270"/>
      <c r="AL109" s="376" t="n">
        <v>-0.1</v>
      </c>
      <c r="AM109" s="376" t="n">
        <v>1.15</v>
      </c>
      <c r="AN109" s="376" t="n">
        <v>0.1</v>
      </c>
      <c r="AO109" s="270"/>
      <c r="AP109" s="362" t="n">
        <v>34</v>
      </c>
      <c r="AQ109" s="375" t="n">
        <v>0.4</v>
      </c>
      <c r="AR109" s="270"/>
      <c r="AS109" s="270"/>
      <c r="AT109" s="270"/>
      <c r="AU109" s="270"/>
      <c r="AV109" s="270"/>
      <c r="AW109" s="270"/>
      <c r="AX109" s="270"/>
      <c r="AY109" s="270"/>
      <c r="AZ109" s="270"/>
      <c r="BA109" s="270"/>
      <c r="BB109" s="270"/>
      <c r="BC109" s="270"/>
      <c r="BD109" s="270"/>
      <c r="BE109" s="270"/>
      <c r="BF109" s="270"/>
      <c r="BG109" s="270"/>
      <c r="BH109" s="363" t="n">
        <v>39965</v>
      </c>
      <c r="BI109" s="378" t="n">
        <v>0.75</v>
      </c>
      <c r="BJ109" s="270"/>
      <c r="BK109" s="270"/>
      <c r="BL109" s="270"/>
      <c r="BM109" s="270"/>
      <c r="BN109" s="270"/>
      <c r="BO109" s="0"/>
      <c r="BP109" s="0"/>
      <c r="BQ109" s="0"/>
      <c r="BR109" s="0"/>
      <c r="BS109" s="0"/>
      <c r="BT109" s="270"/>
      <c r="BU109" s="270"/>
      <c r="BV109" s="270"/>
      <c r="BW109" s="270"/>
      <c r="BX109" s="270"/>
      <c r="BY109" s="270"/>
      <c r="BZ109" s="270"/>
      <c r="CA109" s="270"/>
      <c r="CB109" s="270"/>
      <c r="CC109" s="270"/>
      <c r="CD109" s="270"/>
      <c r="CE109" s="270"/>
      <c r="CF109" s="270"/>
      <c r="CG109" s="270"/>
    </row>
    <row r="110" customFormat="false" ht="12.75" hidden="false" customHeight="false" outlineLevel="0" collapsed="false">
      <c r="A110" s="296" t="n">
        <v>40179</v>
      </c>
      <c r="B110" s="357" t="n">
        <v>0.062090871508745</v>
      </c>
      <c r="D110" s="374" t="n">
        <v>39114</v>
      </c>
      <c r="E110" s="375" t="n">
        <v>42.1378623962402</v>
      </c>
      <c r="F110" s="375" t="n">
        <v>42.6878623962402</v>
      </c>
      <c r="G110" s="375" t="n">
        <v>43.2378623962402</v>
      </c>
      <c r="H110" s="360"/>
      <c r="I110" s="375" t="n">
        <v>20.25</v>
      </c>
      <c r="J110" s="375" t="n">
        <v>20.5</v>
      </c>
      <c r="K110" s="375" t="n">
        <v>21.25</v>
      </c>
      <c r="L110" s="362"/>
      <c r="M110" s="363" t="n">
        <v>39995</v>
      </c>
      <c r="N110" s="376" t="n">
        <v>41</v>
      </c>
      <c r="O110" s="376" t="n">
        <v>42.5</v>
      </c>
      <c r="P110" s="376" t="n">
        <v>44</v>
      </c>
      <c r="Q110" s="270"/>
      <c r="R110" s="376" t="n">
        <v>31.5</v>
      </c>
      <c r="S110" s="376" t="n">
        <v>33</v>
      </c>
      <c r="T110" s="376" t="n">
        <v>34.5</v>
      </c>
      <c r="U110" s="270"/>
      <c r="V110" s="376" t="n">
        <v>0</v>
      </c>
      <c r="W110" s="376" t="n">
        <v>0</v>
      </c>
      <c r="X110" s="376" t="n">
        <v>0</v>
      </c>
      <c r="Y110" s="270"/>
      <c r="Z110" s="376" t="n">
        <v>0.06</v>
      </c>
      <c r="AA110" s="376" t="n">
        <v>0.08</v>
      </c>
      <c r="AB110" s="376" t="n">
        <v>0.12</v>
      </c>
      <c r="AC110" s="270"/>
      <c r="AD110" s="376" t="n">
        <v>0.16125</v>
      </c>
      <c r="AE110" s="376" t="n">
        <v>0.215</v>
      </c>
      <c r="AF110" s="376" t="n">
        <v>0.3225</v>
      </c>
      <c r="AG110" s="270"/>
      <c r="AH110" s="376" t="n">
        <v>-0.4</v>
      </c>
      <c r="AI110" s="376" t="n">
        <v>3.9</v>
      </c>
      <c r="AJ110" s="376" t="n">
        <v>0.5</v>
      </c>
      <c r="AK110" s="270"/>
      <c r="AL110" s="376" t="n">
        <v>-0.1</v>
      </c>
      <c r="AM110" s="376" t="n">
        <v>1.15</v>
      </c>
      <c r="AN110" s="376" t="n">
        <v>0.1</v>
      </c>
      <c r="AO110" s="270"/>
      <c r="AP110" s="362" t="n">
        <v>34</v>
      </c>
      <c r="AQ110" s="375" t="n">
        <v>0.4</v>
      </c>
      <c r="AR110" s="270"/>
      <c r="AS110" s="270"/>
      <c r="AT110" s="270"/>
      <c r="AU110" s="270"/>
      <c r="AV110" s="270"/>
      <c r="AW110" s="270"/>
      <c r="AX110" s="270"/>
      <c r="AY110" s="270"/>
      <c r="AZ110" s="270"/>
      <c r="BA110" s="270"/>
      <c r="BB110" s="270"/>
      <c r="BC110" s="270"/>
      <c r="BD110" s="270"/>
      <c r="BE110" s="270"/>
      <c r="BF110" s="270"/>
      <c r="BG110" s="270"/>
      <c r="BH110" s="363" t="n">
        <v>39995</v>
      </c>
      <c r="BI110" s="378" t="n">
        <v>0.75</v>
      </c>
      <c r="BJ110" s="270"/>
      <c r="BK110" s="270"/>
      <c r="BL110" s="270"/>
      <c r="BM110" s="270"/>
      <c r="BN110" s="270"/>
      <c r="BO110" s="0"/>
      <c r="BP110" s="0"/>
      <c r="BQ110" s="0"/>
      <c r="BR110" s="0"/>
      <c r="BS110" s="0"/>
      <c r="BT110" s="270"/>
      <c r="BU110" s="270"/>
      <c r="BV110" s="270"/>
      <c r="BW110" s="270"/>
      <c r="BX110" s="270"/>
      <c r="BY110" s="270"/>
      <c r="BZ110" s="270"/>
      <c r="CA110" s="270"/>
      <c r="CB110" s="270"/>
      <c r="CC110" s="270"/>
      <c r="CD110" s="270"/>
      <c r="CE110" s="270"/>
      <c r="CF110" s="270"/>
      <c r="CG110" s="270"/>
    </row>
    <row r="111" customFormat="false" ht="12.75" hidden="false" customHeight="false" outlineLevel="0" collapsed="false">
      <c r="A111" s="296" t="n">
        <v>40210</v>
      </c>
      <c r="B111" s="357" t="n">
        <v>0.062144550568167</v>
      </c>
      <c r="D111" s="374" t="n">
        <v>39142</v>
      </c>
      <c r="E111" s="375" t="n">
        <v>33.1485443115234</v>
      </c>
      <c r="F111" s="375" t="n">
        <v>33.8985443115234</v>
      </c>
      <c r="G111" s="375" t="n">
        <v>34.6485443115234</v>
      </c>
      <c r="H111" s="360"/>
      <c r="I111" s="375" t="n">
        <v>21.25</v>
      </c>
      <c r="J111" s="375" t="n">
        <v>21.5</v>
      </c>
      <c r="K111" s="375" t="n">
        <v>22.25</v>
      </c>
      <c r="L111" s="362"/>
      <c r="M111" s="363" t="n">
        <v>40026</v>
      </c>
      <c r="N111" s="376" t="n">
        <v>39.0000038146973</v>
      </c>
      <c r="O111" s="376" t="n">
        <v>40.5000038146973</v>
      </c>
      <c r="P111" s="376" t="n">
        <v>42.0000038146973</v>
      </c>
      <c r="Q111" s="270"/>
      <c r="R111" s="376" t="n">
        <v>31.5</v>
      </c>
      <c r="S111" s="376" t="n">
        <v>33</v>
      </c>
      <c r="T111" s="376" t="n">
        <v>34.5</v>
      </c>
      <c r="U111" s="270"/>
      <c r="V111" s="376" t="n">
        <v>0</v>
      </c>
      <c r="W111" s="376" t="n">
        <v>0</v>
      </c>
      <c r="X111" s="376" t="n">
        <v>0</v>
      </c>
      <c r="Y111" s="270"/>
      <c r="Z111" s="376" t="n">
        <v>0.06</v>
      </c>
      <c r="AA111" s="376" t="n">
        <v>0.08</v>
      </c>
      <c r="AB111" s="376" t="n">
        <v>0.12</v>
      </c>
      <c r="AC111" s="270"/>
      <c r="AD111" s="376" t="n">
        <v>0.16125</v>
      </c>
      <c r="AE111" s="376" t="n">
        <v>0.215</v>
      </c>
      <c r="AF111" s="376" t="n">
        <v>0.3225</v>
      </c>
      <c r="AG111" s="270"/>
      <c r="AH111" s="376" t="n">
        <v>-0.5</v>
      </c>
      <c r="AI111" s="376" t="n">
        <v>3.9</v>
      </c>
      <c r="AJ111" s="376" t="n">
        <v>1.75</v>
      </c>
      <c r="AK111" s="270"/>
      <c r="AL111" s="376" t="n">
        <v>-0.1</v>
      </c>
      <c r="AM111" s="376" t="n">
        <v>1.15</v>
      </c>
      <c r="AN111" s="376" t="n">
        <v>0.1</v>
      </c>
      <c r="AO111" s="270"/>
      <c r="AP111" s="362" t="n">
        <v>35</v>
      </c>
      <c r="AQ111" s="375" t="n">
        <v>0.4</v>
      </c>
      <c r="AR111" s="270"/>
      <c r="AS111" s="270"/>
      <c r="AT111" s="270"/>
      <c r="AU111" s="270"/>
      <c r="AV111" s="270"/>
      <c r="AW111" s="270"/>
      <c r="AX111" s="270"/>
      <c r="AY111" s="270"/>
      <c r="AZ111" s="270"/>
      <c r="BA111" s="270"/>
      <c r="BB111" s="270"/>
      <c r="BC111" s="270"/>
      <c r="BD111" s="270"/>
      <c r="BE111" s="270"/>
      <c r="BF111" s="270"/>
      <c r="BG111" s="270"/>
      <c r="BH111" s="363" t="n">
        <v>40026</v>
      </c>
      <c r="BI111" s="378" t="n">
        <v>0.75</v>
      </c>
      <c r="BJ111" s="270"/>
      <c r="BK111" s="270"/>
      <c r="BL111" s="270"/>
      <c r="BM111" s="270"/>
      <c r="BN111" s="270"/>
      <c r="BO111" s="0"/>
      <c r="BP111" s="0"/>
      <c r="BQ111" s="0"/>
      <c r="BR111" s="0"/>
      <c r="BS111" s="0"/>
      <c r="BT111" s="270"/>
      <c r="BU111" s="270"/>
      <c r="BV111" s="270"/>
      <c r="BW111" s="270"/>
      <c r="BX111" s="270"/>
      <c r="BY111" s="270"/>
      <c r="BZ111" s="270"/>
      <c r="CA111" s="270"/>
      <c r="CB111" s="270"/>
      <c r="CC111" s="270"/>
      <c r="CD111" s="270"/>
      <c r="CE111" s="270"/>
      <c r="CF111" s="270"/>
      <c r="CG111" s="270"/>
    </row>
    <row r="112" customFormat="false" ht="12.75" hidden="false" customHeight="false" outlineLevel="0" collapsed="false">
      <c r="A112" s="296" t="n">
        <v>40238</v>
      </c>
      <c r="B112" s="357" t="n">
        <v>0.0622039809565</v>
      </c>
      <c r="D112" s="374" t="n">
        <v>39173</v>
      </c>
      <c r="E112" s="375" t="n">
        <v>33.0985450744629</v>
      </c>
      <c r="F112" s="375" t="n">
        <v>34.3485450744629</v>
      </c>
      <c r="G112" s="375" t="n">
        <v>35.5985450744629</v>
      </c>
      <c r="H112" s="360"/>
      <c r="I112" s="375" t="n">
        <v>19.25</v>
      </c>
      <c r="J112" s="375" t="n">
        <v>19.5</v>
      </c>
      <c r="K112" s="375" t="n">
        <v>20.25</v>
      </c>
      <c r="L112" s="362"/>
      <c r="M112" s="363" t="n">
        <v>40057</v>
      </c>
      <c r="N112" s="376" t="n">
        <v>31</v>
      </c>
      <c r="O112" s="376" t="n">
        <v>32.5</v>
      </c>
      <c r="P112" s="376" t="n">
        <v>34</v>
      </c>
      <c r="Q112" s="270"/>
      <c r="R112" s="376" t="n">
        <v>25.5</v>
      </c>
      <c r="S112" s="376" t="n">
        <v>27</v>
      </c>
      <c r="T112" s="376" t="n">
        <v>28.5</v>
      </c>
      <c r="U112" s="270"/>
      <c r="V112" s="376" t="n">
        <v>0</v>
      </c>
      <c r="W112" s="376" t="n">
        <v>0</v>
      </c>
      <c r="X112" s="376" t="n">
        <v>0</v>
      </c>
      <c r="Y112" s="270"/>
      <c r="Z112" s="376" t="n">
        <v>0.06</v>
      </c>
      <c r="AA112" s="376" t="n">
        <v>0.08</v>
      </c>
      <c r="AB112" s="376" t="n">
        <v>0.12</v>
      </c>
      <c r="AC112" s="270"/>
      <c r="AD112" s="376" t="n">
        <v>0.10125</v>
      </c>
      <c r="AE112" s="376" t="n">
        <v>0.135</v>
      </c>
      <c r="AF112" s="376" t="n">
        <v>0.2025</v>
      </c>
      <c r="AG112" s="270"/>
      <c r="AH112" s="376" t="n">
        <v>-1</v>
      </c>
      <c r="AI112" s="376" t="n">
        <v>2.33</v>
      </c>
      <c r="AJ112" s="376" t="n">
        <v>2.5</v>
      </c>
      <c r="AK112" s="270"/>
      <c r="AL112" s="376" t="n">
        <v>-0.1</v>
      </c>
      <c r="AM112" s="376" t="n">
        <v>1.05</v>
      </c>
      <c r="AN112" s="376" t="n">
        <v>0.1</v>
      </c>
      <c r="AO112" s="270"/>
      <c r="AP112" s="362" t="n">
        <v>35</v>
      </c>
      <c r="AQ112" s="375" t="n">
        <v>0.4</v>
      </c>
      <c r="AR112" s="270"/>
      <c r="AS112" s="270"/>
      <c r="AT112" s="270"/>
      <c r="AU112" s="270"/>
      <c r="AV112" s="270"/>
      <c r="AW112" s="270"/>
      <c r="AX112" s="270"/>
      <c r="AY112" s="270"/>
      <c r="AZ112" s="270"/>
      <c r="BA112" s="270"/>
      <c r="BB112" s="270"/>
      <c r="BC112" s="270"/>
      <c r="BD112" s="270"/>
      <c r="BE112" s="270"/>
      <c r="BF112" s="270"/>
      <c r="BG112" s="270"/>
      <c r="BH112" s="363" t="n">
        <v>40057</v>
      </c>
      <c r="BI112" s="378" t="n">
        <v>0.75</v>
      </c>
      <c r="BJ112" s="270"/>
      <c r="BK112" s="270"/>
      <c r="BL112" s="270"/>
      <c r="BM112" s="270"/>
      <c r="BN112" s="270"/>
      <c r="BO112" s="0"/>
      <c r="BP112" s="0"/>
      <c r="BQ112" s="0"/>
      <c r="BR112" s="0"/>
      <c r="BS112" s="0"/>
      <c r="BT112" s="270"/>
      <c r="BU112" s="270"/>
      <c r="BV112" s="270"/>
      <c r="BW112" s="270"/>
      <c r="BX112" s="270"/>
      <c r="BY112" s="270"/>
      <c r="BZ112" s="270"/>
      <c r="CA112" s="270"/>
      <c r="CB112" s="270"/>
      <c r="CC112" s="270"/>
      <c r="CD112" s="270"/>
      <c r="CE112" s="270"/>
      <c r="CF112" s="270"/>
      <c r="CG112" s="270"/>
    </row>
    <row r="113" customFormat="false" ht="12.75" hidden="false" customHeight="false" outlineLevel="0" collapsed="false">
      <c r="A113" s="296" t="n">
        <v>40269</v>
      </c>
      <c r="B113" s="357" t="n">
        <v>0.062261494236649</v>
      </c>
      <c r="D113" s="374" t="n">
        <v>39203</v>
      </c>
      <c r="E113" s="375" t="n">
        <v>34.0035667419434</v>
      </c>
      <c r="F113" s="375" t="n">
        <v>36.0035667419434</v>
      </c>
      <c r="G113" s="375" t="n">
        <v>38.0035667419434</v>
      </c>
      <c r="H113" s="360"/>
      <c r="I113" s="375" t="n">
        <v>21.25</v>
      </c>
      <c r="J113" s="375" t="n">
        <v>21.5</v>
      </c>
      <c r="K113" s="375" t="n">
        <v>22.25</v>
      </c>
      <c r="L113" s="362"/>
      <c r="M113" s="363" t="n">
        <v>40087</v>
      </c>
      <c r="N113" s="376" t="n">
        <v>25.996000289917</v>
      </c>
      <c r="O113" s="376" t="n">
        <v>27.496000289917</v>
      </c>
      <c r="P113" s="376" t="n">
        <v>28.996000289917</v>
      </c>
      <c r="Q113" s="270"/>
      <c r="R113" s="376" t="n">
        <v>20.4965000152588</v>
      </c>
      <c r="S113" s="376" t="n">
        <v>21.9965000152588</v>
      </c>
      <c r="T113" s="376" t="n">
        <v>23.4965000152588</v>
      </c>
      <c r="U113" s="270"/>
      <c r="V113" s="376" t="n">
        <v>0</v>
      </c>
      <c r="W113" s="376" t="n">
        <v>0</v>
      </c>
      <c r="X113" s="376" t="n">
        <v>0</v>
      </c>
      <c r="Y113" s="270"/>
      <c r="Z113" s="376" t="n">
        <v>0.06</v>
      </c>
      <c r="AA113" s="376" t="n">
        <v>0.08</v>
      </c>
      <c r="AB113" s="376" t="n">
        <v>0.12</v>
      </c>
      <c r="AC113" s="270"/>
      <c r="AD113" s="376" t="n">
        <v>0.07875</v>
      </c>
      <c r="AE113" s="376" t="n">
        <v>0.105</v>
      </c>
      <c r="AF113" s="376" t="n">
        <v>0.1575</v>
      </c>
      <c r="AG113" s="270"/>
      <c r="AH113" s="376" t="n">
        <v>-1</v>
      </c>
      <c r="AI113" s="376" t="n">
        <v>2.06</v>
      </c>
      <c r="AJ113" s="376" t="n">
        <v>2.5</v>
      </c>
      <c r="AK113" s="270"/>
      <c r="AL113" s="376" t="n">
        <v>-0.1</v>
      </c>
      <c r="AM113" s="376" t="n">
        <v>1</v>
      </c>
      <c r="AN113" s="376" t="n">
        <v>0.1</v>
      </c>
      <c r="AO113" s="270"/>
      <c r="AP113" s="362" t="n">
        <v>35</v>
      </c>
      <c r="AQ113" s="375" t="n">
        <v>0.4</v>
      </c>
      <c r="AR113" s="270"/>
      <c r="AS113" s="270"/>
      <c r="AT113" s="270"/>
      <c r="AU113" s="270"/>
      <c r="AV113" s="270"/>
      <c r="AW113" s="270"/>
      <c r="AX113" s="270"/>
      <c r="AY113" s="270"/>
      <c r="AZ113" s="270"/>
      <c r="BA113" s="270"/>
      <c r="BB113" s="270"/>
      <c r="BC113" s="270"/>
      <c r="BD113" s="270"/>
      <c r="BE113" s="270"/>
      <c r="BF113" s="270"/>
      <c r="BG113" s="270"/>
      <c r="BH113" s="363" t="n">
        <v>40087</v>
      </c>
      <c r="BI113" s="378" t="n">
        <v>0.75</v>
      </c>
      <c r="BJ113" s="270"/>
      <c r="BK113" s="270"/>
      <c r="BL113" s="270"/>
      <c r="BM113" s="270"/>
      <c r="BN113" s="270"/>
      <c r="BO113" s="0"/>
      <c r="BP113" s="0"/>
      <c r="BQ113" s="0"/>
      <c r="BR113" s="0"/>
      <c r="BS113" s="0"/>
      <c r="BT113" s="270"/>
      <c r="BU113" s="270"/>
      <c r="BV113" s="270"/>
      <c r="BW113" s="270"/>
      <c r="BX113" s="270"/>
      <c r="BY113" s="270"/>
      <c r="BZ113" s="270"/>
      <c r="CA113" s="270"/>
      <c r="CB113" s="270"/>
      <c r="CC113" s="270"/>
      <c r="CD113" s="270"/>
      <c r="CE113" s="270"/>
      <c r="CF113" s="270"/>
      <c r="CG113" s="270"/>
    </row>
    <row r="114" customFormat="false" ht="12.75" hidden="false" customHeight="false" outlineLevel="0" collapsed="false">
      <c r="A114" s="296" t="n">
        <v>40299</v>
      </c>
      <c r="B114" s="357" t="n">
        <v>0.062320924627289</v>
      </c>
      <c r="D114" s="374" t="n">
        <v>39234</v>
      </c>
      <c r="E114" s="375" t="n">
        <v>38.2478561401367</v>
      </c>
      <c r="F114" s="375" t="n">
        <v>43.2478561401367</v>
      </c>
      <c r="G114" s="375" t="n">
        <v>48.2478561401367</v>
      </c>
      <c r="H114" s="360"/>
      <c r="I114" s="375" t="n">
        <v>24.25</v>
      </c>
      <c r="J114" s="375" t="n">
        <v>24.5</v>
      </c>
      <c r="K114" s="375" t="n">
        <v>25.25</v>
      </c>
      <c r="L114" s="362"/>
      <c r="M114" s="363" t="n">
        <v>40118</v>
      </c>
      <c r="N114" s="376" t="n">
        <v>28</v>
      </c>
      <c r="O114" s="376" t="n">
        <v>29.5</v>
      </c>
      <c r="P114" s="376" t="n">
        <v>31</v>
      </c>
      <c r="Q114" s="270"/>
      <c r="R114" s="376" t="n">
        <v>20.5</v>
      </c>
      <c r="S114" s="376" t="n">
        <v>22</v>
      </c>
      <c r="T114" s="376" t="n">
        <v>23.5</v>
      </c>
      <c r="U114" s="270"/>
      <c r="V114" s="376" t="n">
        <v>0</v>
      </c>
      <c r="W114" s="376" t="n">
        <v>0</v>
      </c>
      <c r="X114" s="376" t="n">
        <v>0</v>
      </c>
      <c r="Y114" s="270"/>
      <c r="Z114" s="376" t="n">
        <v>0.06</v>
      </c>
      <c r="AA114" s="376" t="n">
        <v>0.08</v>
      </c>
      <c r="AB114" s="376" t="n">
        <v>0.12</v>
      </c>
      <c r="AC114" s="270"/>
      <c r="AD114" s="376" t="n">
        <v>0.07875</v>
      </c>
      <c r="AE114" s="376" t="n">
        <v>0.105</v>
      </c>
      <c r="AF114" s="376" t="n">
        <v>0.1575</v>
      </c>
      <c r="AG114" s="270"/>
      <c r="AH114" s="376" t="n">
        <v>-0.5</v>
      </c>
      <c r="AI114" s="376" t="n">
        <v>2.052</v>
      </c>
      <c r="AJ114" s="376" t="n">
        <v>1</v>
      </c>
      <c r="AK114" s="270"/>
      <c r="AL114" s="376" t="n">
        <v>-0.1</v>
      </c>
      <c r="AM114" s="376" t="n">
        <v>1</v>
      </c>
      <c r="AN114" s="376" t="n">
        <v>0.1</v>
      </c>
      <c r="AO114" s="270"/>
      <c r="AP114" s="362" t="n">
        <v>36</v>
      </c>
      <c r="AQ114" s="375" t="n">
        <v>0.4</v>
      </c>
      <c r="AR114" s="270"/>
      <c r="AS114" s="270"/>
      <c r="AT114" s="270"/>
      <c r="AU114" s="270"/>
      <c r="AV114" s="270"/>
      <c r="AW114" s="270"/>
      <c r="AX114" s="270"/>
      <c r="AY114" s="270"/>
      <c r="AZ114" s="270"/>
      <c r="BA114" s="270"/>
      <c r="BB114" s="270"/>
      <c r="BC114" s="270"/>
      <c r="BD114" s="270"/>
      <c r="BE114" s="270"/>
      <c r="BF114" s="270"/>
      <c r="BG114" s="270"/>
      <c r="BH114" s="363" t="n">
        <v>40118</v>
      </c>
      <c r="BI114" s="378" t="n">
        <v>0.75</v>
      </c>
      <c r="BJ114" s="270"/>
      <c r="BK114" s="270"/>
      <c r="BL114" s="270"/>
      <c r="BM114" s="270"/>
      <c r="BN114" s="270"/>
      <c r="BO114" s="0"/>
      <c r="BP114" s="0"/>
      <c r="BQ114" s="0"/>
      <c r="BR114" s="0"/>
      <c r="BS114" s="0"/>
      <c r="BT114" s="270"/>
      <c r="BU114" s="270"/>
      <c r="BV114" s="270"/>
      <c r="BW114" s="270"/>
      <c r="BX114" s="270"/>
      <c r="BY114" s="270"/>
      <c r="BZ114" s="270"/>
      <c r="CA114" s="270"/>
      <c r="CB114" s="270"/>
      <c r="CC114" s="270"/>
      <c r="CD114" s="270"/>
      <c r="CE114" s="270"/>
      <c r="CF114" s="270"/>
      <c r="CG114" s="270"/>
    </row>
    <row r="115" customFormat="false" ht="12.75" hidden="false" customHeight="false" outlineLevel="0" collapsed="false">
      <c r="A115" s="296" t="n">
        <v>40330</v>
      </c>
      <c r="B115" s="357" t="n">
        <v>0.062378437909669</v>
      </c>
      <c r="D115" s="374" t="n">
        <v>39264</v>
      </c>
      <c r="E115" s="375" t="n">
        <v>57.2471466064453</v>
      </c>
      <c r="F115" s="375" t="n">
        <v>67.2471466064453</v>
      </c>
      <c r="G115" s="375" t="n">
        <v>77.2471466064453</v>
      </c>
      <c r="H115" s="360"/>
      <c r="I115" s="375" t="n">
        <v>24.75</v>
      </c>
      <c r="J115" s="375" t="n">
        <v>25</v>
      </c>
      <c r="K115" s="375" t="n">
        <v>25.75</v>
      </c>
      <c r="L115" s="362"/>
      <c r="M115" s="363" t="n">
        <v>40148</v>
      </c>
      <c r="N115" s="376" t="n">
        <v>33</v>
      </c>
      <c r="O115" s="376" t="n">
        <v>34.5</v>
      </c>
      <c r="P115" s="376" t="n">
        <v>36</v>
      </c>
      <c r="Q115" s="270"/>
      <c r="R115" s="376" t="n">
        <v>27.5</v>
      </c>
      <c r="S115" s="376" t="n">
        <v>29</v>
      </c>
      <c r="T115" s="376" t="n">
        <v>30.5</v>
      </c>
      <c r="U115" s="270"/>
      <c r="V115" s="376" t="n">
        <v>0</v>
      </c>
      <c r="W115" s="376" t="n">
        <v>0</v>
      </c>
      <c r="X115" s="376" t="n">
        <v>0</v>
      </c>
      <c r="Y115" s="270"/>
      <c r="Z115" s="376" t="n">
        <v>0.06</v>
      </c>
      <c r="AA115" s="376" t="n">
        <v>0.08</v>
      </c>
      <c r="AB115" s="376" t="n">
        <v>0.12</v>
      </c>
      <c r="AC115" s="270"/>
      <c r="AD115" s="376" t="n">
        <v>0.10875</v>
      </c>
      <c r="AE115" s="376" t="n">
        <v>0.145</v>
      </c>
      <c r="AF115" s="376" t="n">
        <v>0.2175</v>
      </c>
      <c r="AG115" s="270"/>
      <c r="AH115" s="376" t="n">
        <v>-0.4</v>
      </c>
      <c r="AI115" s="376" t="n">
        <v>1.89</v>
      </c>
      <c r="AJ115" s="376" t="n">
        <v>0.5</v>
      </c>
      <c r="AK115" s="270"/>
      <c r="AL115" s="376" t="n">
        <v>-0.1</v>
      </c>
      <c r="AM115" s="376" t="n">
        <v>1</v>
      </c>
      <c r="AN115" s="376" t="n">
        <v>0.1</v>
      </c>
      <c r="AO115" s="270"/>
      <c r="AP115" s="362" t="n">
        <v>36</v>
      </c>
      <c r="AQ115" s="375" t="n">
        <v>0.4</v>
      </c>
      <c r="AR115" s="270"/>
      <c r="AS115" s="270"/>
      <c r="AT115" s="270"/>
      <c r="AU115" s="270"/>
      <c r="AV115" s="270"/>
      <c r="AW115" s="270"/>
      <c r="AX115" s="270"/>
      <c r="AY115" s="270"/>
      <c r="AZ115" s="270"/>
      <c r="BA115" s="270"/>
      <c r="BB115" s="270"/>
      <c r="BC115" s="270"/>
      <c r="BD115" s="270"/>
      <c r="BE115" s="270"/>
      <c r="BF115" s="270"/>
      <c r="BG115" s="270"/>
      <c r="BH115" s="363" t="n">
        <v>40148</v>
      </c>
      <c r="BI115" s="378" t="n">
        <v>0.75</v>
      </c>
      <c r="BJ115" s="270"/>
      <c r="BK115" s="270"/>
      <c r="BL115" s="270"/>
      <c r="BM115" s="270"/>
      <c r="BN115" s="270"/>
      <c r="BO115" s="0"/>
      <c r="BP115" s="0"/>
      <c r="BQ115" s="0"/>
      <c r="BR115" s="0"/>
      <c r="BS115" s="0"/>
      <c r="BT115" s="270"/>
      <c r="BU115" s="270"/>
      <c r="BV115" s="270"/>
      <c r="BW115" s="270"/>
      <c r="BX115" s="270"/>
      <c r="BY115" s="270"/>
      <c r="BZ115" s="270"/>
      <c r="CA115" s="270"/>
      <c r="CB115" s="270"/>
      <c r="CC115" s="270"/>
      <c r="CD115" s="270"/>
      <c r="CE115" s="270"/>
      <c r="CF115" s="270"/>
      <c r="CG115" s="270"/>
    </row>
    <row r="116" customFormat="false" ht="12.75" hidden="false" customHeight="false" outlineLevel="0" collapsed="false">
      <c r="A116" s="296" t="n">
        <v>40360</v>
      </c>
      <c r="B116" s="357" t="n">
        <v>0.062437868302616</v>
      </c>
      <c r="D116" s="374" t="n">
        <v>39295</v>
      </c>
      <c r="E116" s="375" t="n">
        <v>57.2471466064453</v>
      </c>
      <c r="F116" s="375" t="n">
        <v>67.2471466064453</v>
      </c>
      <c r="G116" s="375" t="n">
        <v>77.2471466064453</v>
      </c>
      <c r="H116" s="360"/>
      <c r="I116" s="375" t="n">
        <v>25.75</v>
      </c>
      <c r="J116" s="375" t="n">
        <v>26</v>
      </c>
      <c r="K116" s="375" t="n">
        <v>26.75</v>
      </c>
      <c r="L116" s="362"/>
      <c r="M116" s="363" t="n">
        <v>40179</v>
      </c>
      <c r="N116" s="376" t="n">
        <v>35.5</v>
      </c>
      <c r="O116" s="376" t="n">
        <v>37</v>
      </c>
      <c r="P116" s="376" t="n">
        <v>38.5</v>
      </c>
      <c r="Q116" s="270"/>
      <c r="R116" s="376" t="n">
        <v>25</v>
      </c>
      <c r="S116" s="376" t="n">
        <v>26.5</v>
      </c>
      <c r="T116" s="376" t="n">
        <v>28</v>
      </c>
      <c r="U116" s="270"/>
      <c r="V116" s="376" t="n">
        <v>0</v>
      </c>
      <c r="W116" s="376" t="n">
        <v>0</v>
      </c>
      <c r="X116" s="376" t="n">
        <v>0</v>
      </c>
      <c r="Y116" s="270"/>
      <c r="Z116" s="376" t="n">
        <v>0.06</v>
      </c>
      <c r="AA116" s="376" t="n">
        <v>0.08</v>
      </c>
      <c r="AB116" s="376" t="n">
        <v>0.12</v>
      </c>
      <c r="AC116" s="270"/>
      <c r="AD116" s="376" t="n">
        <v>0.10125</v>
      </c>
      <c r="AE116" s="376" t="n">
        <v>0.135</v>
      </c>
      <c r="AF116" s="376" t="n">
        <v>0.2025</v>
      </c>
      <c r="AG116" s="270"/>
      <c r="AH116" s="376" t="n">
        <v>-0.4</v>
      </c>
      <c r="AI116" s="376" t="n">
        <v>2.322</v>
      </c>
      <c r="AJ116" s="376" t="n">
        <v>0.5</v>
      </c>
      <c r="AK116" s="270"/>
      <c r="AL116" s="376" t="n">
        <v>-0.1</v>
      </c>
      <c r="AM116" s="376" t="n">
        <v>1</v>
      </c>
      <c r="AN116" s="376" t="n">
        <v>0.1</v>
      </c>
      <c r="AO116" s="270"/>
      <c r="AP116" s="362" t="n">
        <v>36</v>
      </c>
      <c r="AQ116" s="375" t="n">
        <v>0.4</v>
      </c>
      <c r="AR116" s="270"/>
      <c r="AS116" s="270"/>
      <c r="AT116" s="270"/>
      <c r="AU116" s="270"/>
      <c r="AV116" s="270"/>
      <c r="AW116" s="270"/>
      <c r="AX116" s="270"/>
      <c r="AY116" s="270"/>
      <c r="AZ116" s="270"/>
      <c r="BA116" s="270"/>
      <c r="BB116" s="270"/>
      <c r="BC116" s="270"/>
      <c r="BD116" s="270"/>
      <c r="BE116" s="270"/>
      <c r="BF116" s="270"/>
      <c r="BG116" s="270"/>
      <c r="BH116" s="363" t="n">
        <v>40179</v>
      </c>
      <c r="BI116" s="378" t="n">
        <v>0.75</v>
      </c>
      <c r="BJ116" s="270"/>
      <c r="BK116" s="270"/>
      <c r="BL116" s="270"/>
      <c r="BM116" s="270"/>
      <c r="BN116" s="270"/>
      <c r="BO116" s="0"/>
      <c r="BP116" s="0"/>
      <c r="BQ116" s="0"/>
      <c r="BR116" s="0"/>
      <c r="BS116" s="0"/>
      <c r="BT116" s="270"/>
      <c r="BU116" s="270"/>
      <c r="BV116" s="270"/>
      <c r="BW116" s="270"/>
      <c r="BX116" s="270"/>
      <c r="BY116" s="270"/>
      <c r="BZ116" s="270"/>
      <c r="CA116" s="270"/>
      <c r="CB116" s="270"/>
      <c r="CC116" s="270"/>
      <c r="CD116" s="270"/>
      <c r="CE116" s="270"/>
      <c r="CF116" s="270"/>
      <c r="CG116" s="270"/>
    </row>
    <row r="117" customFormat="false" ht="12.75" hidden="false" customHeight="false" outlineLevel="0" collapsed="false">
      <c r="A117" s="296" t="n">
        <v>40391</v>
      </c>
      <c r="B117" s="357" t="n">
        <v>0.062497298696735</v>
      </c>
      <c r="D117" s="374" t="n">
        <v>39326</v>
      </c>
      <c r="E117" s="375" t="n">
        <v>33.4521438598633</v>
      </c>
      <c r="F117" s="375" t="n">
        <v>36.2521438598633</v>
      </c>
      <c r="G117" s="375" t="n">
        <v>39.0521438598633</v>
      </c>
      <c r="H117" s="360"/>
      <c r="I117" s="375" t="n">
        <v>18.75</v>
      </c>
      <c r="J117" s="375" t="n">
        <v>19</v>
      </c>
      <c r="K117" s="375" t="n">
        <v>19.75</v>
      </c>
      <c r="L117" s="362"/>
      <c r="M117" s="363" t="n">
        <v>40210</v>
      </c>
      <c r="N117" s="376" t="n">
        <v>30.9960021972656</v>
      </c>
      <c r="O117" s="376" t="n">
        <v>32.4960021972656</v>
      </c>
      <c r="P117" s="376" t="n">
        <v>33.9960021972656</v>
      </c>
      <c r="Q117" s="270"/>
      <c r="R117" s="376" t="n">
        <v>22.4965019226074</v>
      </c>
      <c r="S117" s="376" t="n">
        <v>23.9965019226074</v>
      </c>
      <c r="T117" s="376" t="n">
        <v>25.4965019226074</v>
      </c>
      <c r="U117" s="270"/>
      <c r="V117" s="376" t="n">
        <v>0</v>
      </c>
      <c r="W117" s="376" t="n">
        <v>0</v>
      </c>
      <c r="X117" s="376" t="n">
        <v>0</v>
      </c>
      <c r="Y117" s="270"/>
      <c r="Z117" s="376" t="n">
        <v>0.06</v>
      </c>
      <c r="AA117" s="376" t="n">
        <v>0.08</v>
      </c>
      <c r="AB117" s="376" t="n">
        <v>0.12</v>
      </c>
      <c r="AC117" s="270"/>
      <c r="AD117" s="376" t="n">
        <v>0.10125</v>
      </c>
      <c r="AE117" s="376" t="n">
        <v>0.135</v>
      </c>
      <c r="AF117" s="376" t="n">
        <v>0.2025</v>
      </c>
      <c r="AG117" s="270"/>
      <c r="AH117" s="376" t="n">
        <v>-0.4</v>
      </c>
      <c r="AI117" s="376" t="n">
        <v>2.322</v>
      </c>
      <c r="AJ117" s="376" t="n">
        <v>0.6</v>
      </c>
      <c r="AK117" s="270"/>
      <c r="AL117" s="376" t="n">
        <v>-0.1</v>
      </c>
      <c r="AM117" s="376" t="n">
        <v>1</v>
      </c>
      <c r="AN117" s="376" t="n">
        <v>0.1</v>
      </c>
      <c r="AO117" s="270"/>
      <c r="AP117" s="362" t="n">
        <v>37</v>
      </c>
      <c r="AQ117" s="375" t="n">
        <v>0.4</v>
      </c>
      <c r="AR117" s="270"/>
      <c r="AS117" s="270"/>
      <c r="AT117" s="270"/>
      <c r="AU117" s="270"/>
      <c r="AV117" s="270"/>
      <c r="AW117" s="270"/>
      <c r="AX117" s="270"/>
      <c r="AY117" s="270"/>
      <c r="AZ117" s="270"/>
      <c r="BA117" s="270"/>
      <c r="BB117" s="270"/>
      <c r="BC117" s="270"/>
      <c r="BD117" s="270"/>
      <c r="BE117" s="270"/>
      <c r="BF117" s="270"/>
      <c r="BG117" s="270"/>
      <c r="BH117" s="363" t="n">
        <v>40210</v>
      </c>
      <c r="BI117" s="378" t="n">
        <v>0.75</v>
      </c>
      <c r="BJ117" s="270"/>
      <c r="BK117" s="270"/>
      <c r="BL117" s="270"/>
      <c r="BM117" s="270"/>
      <c r="BN117" s="270"/>
      <c r="BO117" s="0"/>
      <c r="BP117" s="0"/>
      <c r="BQ117" s="0"/>
      <c r="BR117" s="0"/>
      <c r="BS117" s="0"/>
      <c r="BT117" s="270"/>
      <c r="BU117" s="270"/>
      <c r="BV117" s="270"/>
      <c r="BW117" s="270"/>
      <c r="BX117" s="270"/>
      <c r="BY117" s="270"/>
      <c r="BZ117" s="270"/>
      <c r="CA117" s="270"/>
      <c r="CB117" s="270"/>
      <c r="CC117" s="270"/>
      <c r="CD117" s="270"/>
      <c r="CE117" s="270"/>
      <c r="CF117" s="270"/>
      <c r="CG117" s="270"/>
    </row>
    <row r="118" customFormat="false" ht="12.75" hidden="false" customHeight="false" outlineLevel="0" collapsed="false">
      <c r="A118" s="296" t="n">
        <v>40422</v>
      </c>
      <c r="B118" s="357" t="n">
        <v>0.062554811982482</v>
      </c>
      <c r="D118" s="374" t="n">
        <v>39356</v>
      </c>
      <c r="E118" s="375" t="n">
        <v>33.0989334106445</v>
      </c>
      <c r="F118" s="375" t="n">
        <v>34.1489334106445</v>
      </c>
      <c r="G118" s="375" t="n">
        <v>35.1989334106445</v>
      </c>
      <c r="H118" s="360"/>
      <c r="I118" s="375" t="n">
        <v>16.2500019073486</v>
      </c>
      <c r="J118" s="375" t="n">
        <v>16.5000019073486</v>
      </c>
      <c r="K118" s="375" t="n">
        <v>17.2500019073486</v>
      </c>
      <c r="L118" s="362"/>
      <c r="M118" s="363" t="n">
        <v>40238</v>
      </c>
      <c r="N118" s="376" t="n">
        <v>26</v>
      </c>
      <c r="O118" s="376" t="n">
        <v>27.5</v>
      </c>
      <c r="P118" s="376" t="n">
        <v>29</v>
      </c>
      <c r="Q118" s="270"/>
      <c r="R118" s="376" t="n">
        <v>20.5</v>
      </c>
      <c r="S118" s="376" t="n">
        <v>22</v>
      </c>
      <c r="T118" s="376" t="n">
        <v>23.5</v>
      </c>
      <c r="U118" s="270"/>
      <c r="V118" s="376" t="n">
        <v>0</v>
      </c>
      <c r="W118" s="376" t="n">
        <v>0</v>
      </c>
      <c r="X118" s="376" t="n">
        <v>0</v>
      </c>
      <c r="Y118" s="270"/>
      <c r="Z118" s="376" t="n">
        <v>0.06</v>
      </c>
      <c r="AA118" s="376" t="n">
        <v>0.08</v>
      </c>
      <c r="AB118" s="376" t="n">
        <v>0.12</v>
      </c>
      <c r="AC118" s="270"/>
      <c r="AD118" s="376" t="n">
        <v>0.09</v>
      </c>
      <c r="AE118" s="376" t="n">
        <v>0.12</v>
      </c>
      <c r="AF118" s="376" t="n">
        <v>0.18</v>
      </c>
      <c r="AG118" s="270"/>
      <c r="AH118" s="376" t="n">
        <v>-0.5</v>
      </c>
      <c r="AI118" s="376" t="n">
        <v>2.052</v>
      </c>
      <c r="AJ118" s="376" t="n">
        <v>1</v>
      </c>
      <c r="AK118" s="270"/>
      <c r="AL118" s="376" t="n">
        <v>-0.1</v>
      </c>
      <c r="AM118" s="376" t="n">
        <v>1</v>
      </c>
      <c r="AN118" s="376" t="n">
        <v>0.1</v>
      </c>
      <c r="AO118" s="270"/>
      <c r="AP118" s="362" t="n">
        <v>37</v>
      </c>
      <c r="AQ118" s="375" t="n">
        <v>0.4</v>
      </c>
      <c r="AR118" s="270"/>
      <c r="AS118" s="270"/>
      <c r="AT118" s="270"/>
      <c r="AU118" s="270"/>
      <c r="AV118" s="270"/>
      <c r="AW118" s="270"/>
      <c r="AX118" s="270"/>
      <c r="AY118" s="270"/>
      <c r="AZ118" s="270"/>
      <c r="BA118" s="270"/>
      <c r="BB118" s="270"/>
      <c r="BC118" s="270"/>
      <c r="BD118" s="270"/>
      <c r="BE118" s="270"/>
      <c r="BF118" s="270"/>
      <c r="BG118" s="270"/>
      <c r="BH118" s="363" t="n">
        <v>40238</v>
      </c>
      <c r="BI118" s="378" t="n">
        <v>0.75</v>
      </c>
      <c r="BJ118" s="270"/>
      <c r="BK118" s="270"/>
      <c r="BL118" s="270"/>
      <c r="BM118" s="270"/>
      <c r="BN118" s="270"/>
      <c r="BO118" s="0"/>
      <c r="BP118" s="0"/>
      <c r="BQ118" s="0"/>
      <c r="BR118" s="0"/>
      <c r="BS118" s="0"/>
      <c r="BT118" s="270"/>
      <c r="BU118" s="270"/>
      <c r="BV118" s="270"/>
      <c r="BW118" s="270"/>
      <c r="BX118" s="270"/>
      <c r="BY118" s="270"/>
      <c r="BZ118" s="270"/>
      <c r="CA118" s="270"/>
      <c r="CB118" s="270"/>
      <c r="CC118" s="270"/>
      <c r="CD118" s="270"/>
      <c r="CE118" s="270"/>
      <c r="CF118" s="270"/>
      <c r="CG118" s="270"/>
    </row>
    <row r="119" customFormat="false" ht="12.75" hidden="false" customHeight="false" outlineLevel="0" collapsed="false">
      <c r="A119" s="296" t="n">
        <v>40452</v>
      </c>
      <c r="B119" s="357" t="n">
        <v>0.062614242378907</v>
      </c>
      <c r="D119" s="374" t="n">
        <v>39387</v>
      </c>
      <c r="E119" s="375" t="n">
        <v>33.1989318847656</v>
      </c>
      <c r="F119" s="375" t="n">
        <v>34.2489318847656</v>
      </c>
      <c r="G119" s="375" t="n">
        <v>35.2989318847656</v>
      </c>
      <c r="H119" s="360"/>
      <c r="I119" s="375" t="n">
        <v>18.25</v>
      </c>
      <c r="J119" s="375" t="n">
        <v>18.5</v>
      </c>
      <c r="K119" s="375" t="n">
        <v>19.25</v>
      </c>
      <c r="L119" s="362"/>
      <c r="M119" s="363" t="n">
        <v>40269</v>
      </c>
      <c r="N119" s="376" t="n">
        <v>26</v>
      </c>
      <c r="O119" s="376" t="n">
        <v>27.5</v>
      </c>
      <c r="P119" s="376" t="n">
        <v>29</v>
      </c>
      <c r="Q119" s="270"/>
      <c r="R119" s="376" t="n">
        <v>20.4950008392334</v>
      </c>
      <c r="S119" s="376" t="n">
        <v>21.9950008392334</v>
      </c>
      <c r="T119" s="376" t="n">
        <v>23.4950008392334</v>
      </c>
      <c r="U119" s="270"/>
      <c r="V119" s="376" t="n">
        <v>0</v>
      </c>
      <c r="W119" s="376" t="n">
        <v>0</v>
      </c>
      <c r="X119" s="376" t="n">
        <v>0</v>
      </c>
      <c r="Y119" s="270"/>
      <c r="Z119" s="376" t="n">
        <v>0.06</v>
      </c>
      <c r="AA119" s="376" t="n">
        <v>0.08</v>
      </c>
      <c r="AB119" s="376" t="n">
        <v>0.12</v>
      </c>
      <c r="AC119" s="270"/>
      <c r="AD119" s="376" t="n">
        <v>0.09</v>
      </c>
      <c r="AE119" s="376" t="n">
        <v>0.12</v>
      </c>
      <c r="AF119" s="376" t="n">
        <v>0.18</v>
      </c>
      <c r="AG119" s="270"/>
      <c r="AH119" s="376" t="n">
        <v>-0.5</v>
      </c>
      <c r="AI119" s="376" t="n">
        <v>1.998</v>
      </c>
      <c r="AJ119" s="376" t="n">
        <v>1</v>
      </c>
      <c r="AK119" s="270"/>
      <c r="AL119" s="376" t="n">
        <v>-0.1</v>
      </c>
      <c r="AM119" s="376" t="n">
        <v>1</v>
      </c>
      <c r="AN119" s="376" t="n">
        <v>0.1</v>
      </c>
      <c r="AO119" s="270"/>
      <c r="AP119" s="362" t="n">
        <v>37</v>
      </c>
      <c r="AQ119" s="375" t="n">
        <v>0.4</v>
      </c>
      <c r="AR119" s="270"/>
      <c r="AS119" s="270"/>
      <c r="AT119" s="270"/>
      <c r="AU119" s="270"/>
      <c r="AV119" s="270"/>
      <c r="AW119" s="270"/>
      <c r="AX119" s="270"/>
      <c r="AY119" s="270"/>
      <c r="AZ119" s="270"/>
      <c r="BA119" s="270"/>
      <c r="BB119" s="270"/>
      <c r="BC119" s="270"/>
      <c r="BD119" s="270"/>
      <c r="BE119" s="270"/>
      <c r="BF119" s="270"/>
      <c r="BG119" s="270"/>
      <c r="BH119" s="363" t="n">
        <v>40269</v>
      </c>
      <c r="BI119" s="378" t="n">
        <v>0.75</v>
      </c>
      <c r="BJ119" s="270"/>
      <c r="BK119" s="270"/>
      <c r="BL119" s="270"/>
      <c r="BM119" s="270"/>
      <c r="BN119" s="270"/>
      <c r="BO119" s="0"/>
      <c r="BP119" s="0"/>
      <c r="BQ119" s="0"/>
      <c r="BR119" s="0"/>
      <c r="BS119" s="0"/>
      <c r="BT119" s="270"/>
      <c r="BU119" s="270"/>
      <c r="BV119" s="270"/>
      <c r="BW119" s="270"/>
      <c r="BX119" s="270"/>
      <c r="BY119" s="270"/>
      <c r="BZ119" s="270"/>
      <c r="CA119" s="270"/>
      <c r="CB119" s="270"/>
      <c r="CC119" s="270"/>
      <c r="CD119" s="270"/>
      <c r="CE119" s="270"/>
      <c r="CF119" s="270"/>
      <c r="CG119" s="270"/>
    </row>
    <row r="120" customFormat="false" ht="12.75" hidden="false" customHeight="false" outlineLevel="0" collapsed="false">
      <c r="A120" s="296" t="n">
        <v>40483</v>
      </c>
      <c r="B120" s="357" t="n">
        <v>0.062671755666886</v>
      </c>
      <c r="D120" s="374" t="n">
        <v>39417</v>
      </c>
      <c r="E120" s="375" t="n">
        <v>33.2989303588867</v>
      </c>
      <c r="F120" s="375" t="n">
        <v>34.3489303588867</v>
      </c>
      <c r="G120" s="375" t="n">
        <v>35.3989303588867</v>
      </c>
      <c r="H120" s="360"/>
      <c r="I120" s="375" t="n">
        <v>17.3600006103516</v>
      </c>
      <c r="J120" s="375" t="n">
        <v>17.6100006103516</v>
      </c>
      <c r="K120" s="375" t="n">
        <v>18.3600006103516</v>
      </c>
      <c r="L120" s="362"/>
      <c r="M120" s="363" t="n">
        <v>40299</v>
      </c>
      <c r="N120" s="376" t="n">
        <v>28</v>
      </c>
      <c r="O120" s="376" t="n">
        <v>29.5</v>
      </c>
      <c r="P120" s="376" t="n">
        <v>31</v>
      </c>
      <c r="Q120" s="270"/>
      <c r="R120" s="376" t="n">
        <v>21.5049991607666</v>
      </c>
      <c r="S120" s="376" t="n">
        <v>23.0049991607666</v>
      </c>
      <c r="T120" s="376" t="n">
        <v>24.5049991607666</v>
      </c>
      <c r="U120" s="270"/>
      <c r="V120" s="376" t="n">
        <v>0</v>
      </c>
      <c r="W120" s="376" t="n">
        <v>0</v>
      </c>
      <c r="X120" s="376" t="n">
        <v>0</v>
      </c>
      <c r="Y120" s="270"/>
      <c r="Z120" s="376" t="n">
        <v>0.06</v>
      </c>
      <c r="AA120" s="376" t="n">
        <v>0.08</v>
      </c>
      <c r="AB120" s="376" t="n">
        <v>0.12</v>
      </c>
      <c r="AC120" s="270"/>
      <c r="AD120" s="376" t="n">
        <v>0.11625</v>
      </c>
      <c r="AE120" s="376" t="n">
        <v>0.155</v>
      </c>
      <c r="AF120" s="376" t="n">
        <v>0.2325</v>
      </c>
      <c r="AG120" s="270"/>
      <c r="AH120" s="376" t="n">
        <v>-0.4</v>
      </c>
      <c r="AI120" s="376" t="n">
        <v>2.15</v>
      </c>
      <c r="AJ120" s="376" t="n">
        <v>0.5</v>
      </c>
      <c r="AK120" s="270"/>
      <c r="AL120" s="376" t="n">
        <v>-0.1</v>
      </c>
      <c r="AM120" s="376" t="n">
        <v>1.05</v>
      </c>
      <c r="AN120" s="376" t="n">
        <v>0.1</v>
      </c>
      <c r="AO120" s="270"/>
      <c r="AP120" s="362" t="n">
        <v>38</v>
      </c>
      <c r="AQ120" s="375" t="n">
        <v>0.4</v>
      </c>
      <c r="AR120" s="270"/>
      <c r="AS120" s="270"/>
      <c r="AT120" s="270"/>
      <c r="AU120" s="270"/>
      <c r="AV120" s="270"/>
      <c r="AW120" s="270"/>
      <c r="AX120" s="270"/>
      <c r="AY120" s="270"/>
      <c r="AZ120" s="270"/>
      <c r="BA120" s="270"/>
      <c r="BB120" s="270"/>
      <c r="BC120" s="270"/>
      <c r="BD120" s="270"/>
      <c r="BE120" s="270"/>
      <c r="BF120" s="270"/>
      <c r="BG120" s="270"/>
      <c r="BH120" s="363" t="n">
        <v>40299</v>
      </c>
      <c r="BI120" s="378" t="n">
        <v>0.75</v>
      </c>
      <c r="BJ120" s="270"/>
      <c r="BK120" s="270"/>
      <c r="BL120" s="270"/>
      <c r="BM120" s="270"/>
      <c r="BN120" s="270"/>
      <c r="BO120" s="0"/>
      <c r="BP120" s="0"/>
      <c r="BQ120" s="0"/>
      <c r="BR120" s="0"/>
      <c r="BS120" s="0"/>
      <c r="BT120" s="270"/>
      <c r="BU120" s="270"/>
      <c r="BV120" s="270"/>
      <c r="BW120" s="270"/>
      <c r="BX120" s="270"/>
      <c r="BY120" s="270"/>
      <c r="BZ120" s="270"/>
      <c r="CA120" s="270"/>
      <c r="CB120" s="270"/>
      <c r="CC120" s="270"/>
      <c r="CD120" s="270"/>
      <c r="CE120" s="270"/>
      <c r="CF120" s="270"/>
      <c r="CG120" s="270"/>
    </row>
    <row r="121" customFormat="false" ht="12.75" hidden="false" customHeight="false" outlineLevel="0" collapsed="false">
      <c r="A121" s="296" t="n">
        <v>40513</v>
      </c>
      <c r="B121" s="357" t="n">
        <v>0.062731186065617</v>
      </c>
      <c r="D121" s="374" t="n">
        <v>39448</v>
      </c>
      <c r="E121" s="375" t="n">
        <v>42.0378646850586</v>
      </c>
      <c r="F121" s="375" t="n">
        <v>43.5378646850586</v>
      </c>
      <c r="G121" s="375" t="n">
        <v>45.0378646850586</v>
      </c>
      <c r="H121" s="360"/>
      <c r="I121" s="375" t="n">
        <v>22.25</v>
      </c>
      <c r="J121" s="375" t="n">
        <v>22.5</v>
      </c>
      <c r="K121" s="375" t="n">
        <v>23.25</v>
      </c>
      <c r="L121" s="362"/>
      <c r="M121" s="363" t="n">
        <v>40330</v>
      </c>
      <c r="N121" s="376" t="n">
        <v>35</v>
      </c>
      <c r="O121" s="376" t="n">
        <v>36.5</v>
      </c>
      <c r="P121" s="376" t="n">
        <v>38</v>
      </c>
      <c r="Q121" s="270"/>
      <c r="R121" s="376" t="n">
        <v>25.5</v>
      </c>
      <c r="S121" s="376" t="n">
        <v>27</v>
      </c>
      <c r="T121" s="376" t="n">
        <v>28.5</v>
      </c>
      <c r="U121" s="270"/>
      <c r="V121" s="376" t="n">
        <v>0</v>
      </c>
      <c r="W121" s="376" t="n">
        <v>0</v>
      </c>
      <c r="X121" s="376" t="n">
        <v>0</v>
      </c>
      <c r="Y121" s="270"/>
      <c r="Z121" s="376" t="n">
        <v>0.06</v>
      </c>
      <c r="AA121" s="376" t="n">
        <v>0.08</v>
      </c>
      <c r="AB121" s="376" t="n">
        <v>0.12</v>
      </c>
      <c r="AC121" s="270"/>
      <c r="AD121" s="376" t="n">
        <v>0.13125</v>
      </c>
      <c r="AE121" s="376" t="n">
        <v>0.175</v>
      </c>
      <c r="AF121" s="376" t="n">
        <v>0.2625</v>
      </c>
      <c r="AG121" s="270"/>
      <c r="AH121" s="376" t="n">
        <v>-0.4</v>
      </c>
      <c r="AI121" s="376" t="n">
        <v>2.9</v>
      </c>
      <c r="AJ121" s="376" t="n">
        <v>0.5</v>
      </c>
      <c r="AK121" s="270"/>
      <c r="AL121" s="376" t="n">
        <v>-0.1</v>
      </c>
      <c r="AM121" s="376" t="n">
        <v>1.15</v>
      </c>
      <c r="AN121" s="376" t="n">
        <v>0.1</v>
      </c>
      <c r="AO121" s="270"/>
      <c r="AP121" s="362" t="n">
        <v>38</v>
      </c>
      <c r="AQ121" s="375" t="n">
        <v>0.4</v>
      </c>
      <c r="AR121" s="270"/>
      <c r="AS121" s="270"/>
      <c r="AT121" s="270"/>
      <c r="AU121" s="270"/>
      <c r="AV121" s="270"/>
      <c r="AW121" s="270"/>
      <c r="AX121" s="270"/>
      <c r="AY121" s="270"/>
      <c r="AZ121" s="270"/>
      <c r="BA121" s="270"/>
      <c r="BB121" s="270"/>
      <c r="BC121" s="270"/>
      <c r="BD121" s="270"/>
      <c r="BE121" s="270"/>
      <c r="BF121" s="270"/>
      <c r="BG121" s="270"/>
      <c r="BH121" s="363" t="n">
        <v>40330</v>
      </c>
      <c r="BI121" s="378" t="n">
        <v>0.75</v>
      </c>
      <c r="BJ121" s="270"/>
      <c r="BK121" s="270"/>
      <c r="BL121" s="270"/>
      <c r="BM121" s="270"/>
      <c r="BN121" s="270"/>
      <c r="BO121" s="0"/>
      <c r="BP121" s="0"/>
      <c r="BQ121" s="0"/>
      <c r="BR121" s="0"/>
      <c r="BS121" s="0"/>
      <c r="BT121" s="270"/>
      <c r="BU121" s="270"/>
      <c r="BV121" s="270"/>
      <c r="BW121" s="270"/>
      <c r="BX121" s="270"/>
      <c r="BY121" s="270"/>
      <c r="BZ121" s="270"/>
      <c r="CA121" s="270"/>
      <c r="CB121" s="270"/>
      <c r="CC121" s="270"/>
      <c r="CD121" s="270"/>
      <c r="CE121" s="270"/>
      <c r="CF121" s="270"/>
      <c r="CG121" s="270"/>
    </row>
    <row r="122" customFormat="false" ht="12.75" hidden="false" customHeight="false" outlineLevel="0" collapsed="false">
      <c r="A122" s="296" t="n">
        <v>40544</v>
      </c>
      <c r="B122" s="357" t="n">
        <v>0.062783533726248</v>
      </c>
      <c r="D122" s="374" t="n">
        <v>39479</v>
      </c>
      <c r="E122" s="375" t="n">
        <v>41.6878623962402</v>
      </c>
      <c r="F122" s="375" t="n">
        <v>43.1878623962402</v>
      </c>
      <c r="G122" s="375" t="n">
        <v>44.6878623962402</v>
      </c>
      <c r="H122" s="360"/>
      <c r="I122" s="375" t="n">
        <v>20.75</v>
      </c>
      <c r="J122" s="375" t="n">
        <v>21</v>
      </c>
      <c r="K122" s="375" t="n">
        <v>21.75</v>
      </c>
      <c r="L122" s="362"/>
      <c r="M122" s="363" t="n">
        <v>40360</v>
      </c>
      <c r="N122" s="376" t="n">
        <v>41</v>
      </c>
      <c r="O122" s="376" t="n">
        <v>42.5</v>
      </c>
      <c r="P122" s="376" t="n">
        <v>44</v>
      </c>
      <c r="Q122" s="270"/>
      <c r="R122" s="376" t="n">
        <v>31.5</v>
      </c>
      <c r="S122" s="376" t="n">
        <v>33</v>
      </c>
      <c r="T122" s="376" t="n">
        <v>34.5</v>
      </c>
      <c r="U122" s="270"/>
      <c r="V122" s="376" t="n">
        <v>0</v>
      </c>
      <c r="W122" s="376" t="n">
        <v>0</v>
      </c>
      <c r="X122" s="376" t="n">
        <v>0</v>
      </c>
      <c r="Y122" s="270"/>
      <c r="Z122" s="376" t="n">
        <v>0.06</v>
      </c>
      <c r="AA122" s="376" t="n">
        <v>0.08</v>
      </c>
      <c r="AB122" s="376" t="n">
        <v>0.12</v>
      </c>
      <c r="AC122" s="270"/>
      <c r="AD122" s="376" t="n">
        <v>0.16125</v>
      </c>
      <c r="AE122" s="376" t="n">
        <v>0.215</v>
      </c>
      <c r="AF122" s="376" t="n">
        <v>0.3225</v>
      </c>
      <c r="AG122" s="270"/>
      <c r="AH122" s="376" t="n">
        <v>-0.4</v>
      </c>
      <c r="AI122" s="376" t="n">
        <v>3.9</v>
      </c>
      <c r="AJ122" s="376" t="n">
        <v>0.5</v>
      </c>
      <c r="AK122" s="270"/>
      <c r="AL122" s="376" t="n">
        <v>-0.1</v>
      </c>
      <c r="AM122" s="376" t="n">
        <v>1.15</v>
      </c>
      <c r="AN122" s="376" t="n">
        <v>0.1</v>
      </c>
      <c r="AO122" s="270"/>
      <c r="AP122" s="362" t="n">
        <v>38</v>
      </c>
      <c r="AQ122" s="375" t="n">
        <v>0.4</v>
      </c>
      <c r="AR122" s="270"/>
      <c r="AS122" s="270"/>
      <c r="AT122" s="270"/>
      <c r="AU122" s="270"/>
      <c r="AV122" s="270"/>
      <c r="AW122" s="270"/>
      <c r="AX122" s="270"/>
      <c r="AY122" s="270"/>
      <c r="AZ122" s="270"/>
      <c r="BA122" s="270"/>
      <c r="BB122" s="270"/>
      <c r="BC122" s="270"/>
      <c r="BD122" s="270"/>
      <c r="BE122" s="270"/>
      <c r="BF122" s="270"/>
      <c r="BG122" s="270"/>
      <c r="BH122" s="363" t="n">
        <v>40360</v>
      </c>
      <c r="BI122" s="378" t="n">
        <v>0.75</v>
      </c>
      <c r="BJ122" s="270"/>
      <c r="BK122" s="270"/>
      <c r="BL122" s="270"/>
      <c r="BM122" s="270"/>
      <c r="BN122" s="270"/>
      <c r="BO122" s="0"/>
      <c r="BP122" s="0"/>
      <c r="BQ122" s="0"/>
      <c r="BR122" s="0"/>
      <c r="BS122" s="0"/>
      <c r="BT122" s="270"/>
      <c r="BU122" s="270"/>
      <c r="BV122" s="270"/>
      <c r="BW122" s="270"/>
      <c r="BX122" s="270"/>
      <c r="BY122" s="270"/>
      <c r="BZ122" s="270"/>
      <c r="CA122" s="270"/>
      <c r="CB122" s="270"/>
      <c r="CC122" s="270"/>
      <c r="CD122" s="270"/>
      <c r="CE122" s="270"/>
      <c r="CF122" s="270"/>
      <c r="CG122" s="270"/>
    </row>
    <row r="123" customFormat="false" ht="12.75" hidden="false" customHeight="false" outlineLevel="0" collapsed="false">
      <c r="A123" s="296" t="n">
        <v>40575</v>
      </c>
      <c r="B123" s="357" t="n">
        <v>0.062808881840582</v>
      </c>
      <c r="D123" s="374" t="n">
        <v>39508</v>
      </c>
      <c r="E123" s="375" t="n">
        <v>32.8985443115234</v>
      </c>
      <c r="F123" s="375" t="n">
        <v>34.3985443115234</v>
      </c>
      <c r="G123" s="375" t="n">
        <v>35.8985443115234</v>
      </c>
      <c r="H123" s="360"/>
      <c r="I123" s="375" t="n">
        <v>21.75</v>
      </c>
      <c r="J123" s="375" t="n">
        <v>22</v>
      </c>
      <c r="K123" s="375" t="n">
        <v>22.75</v>
      </c>
      <c r="L123" s="362"/>
      <c r="M123" s="363" t="n">
        <v>40391</v>
      </c>
      <c r="N123" s="376" t="n">
        <v>39.0000038146973</v>
      </c>
      <c r="O123" s="376" t="n">
        <v>40.5000038146973</v>
      </c>
      <c r="P123" s="376" t="n">
        <v>42.0000038146973</v>
      </c>
      <c r="Q123" s="270"/>
      <c r="R123" s="376" t="n">
        <v>31.5</v>
      </c>
      <c r="S123" s="376" t="n">
        <v>33</v>
      </c>
      <c r="T123" s="376" t="n">
        <v>34.5</v>
      </c>
      <c r="U123" s="270"/>
      <c r="V123" s="376" t="n">
        <v>0</v>
      </c>
      <c r="W123" s="376" t="n">
        <v>0</v>
      </c>
      <c r="X123" s="376" t="n">
        <v>0</v>
      </c>
      <c r="Y123" s="270"/>
      <c r="Z123" s="376" t="n">
        <v>0.06</v>
      </c>
      <c r="AA123" s="376" t="n">
        <v>0.08</v>
      </c>
      <c r="AB123" s="376" t="n">
        <v>0.12</v>
      </c>
      <c r="AC123" s="270"/>
      <c r="AD123" s="376" t="n">
        <v>0.16125</v>
      </c>
      <c r="AE123" s="376" t="n">
        <v>0.215</v>
      </c>
      <c r="AF123" s="376" t="n">
        <v>0.3225</v>
      </c>
      <c r="AG123" s="270"/>
      <c r="AH123" s="376" t="n">
        <v>-0.5</v>
      </c>
      <c r="AI123" s="376" t="n">
        <v>3.9</v>
      </c>
      <c r="AJ123" s="376" t="n">
        <v>1.75</v>
      </c>
      <c r="AK123" s="270"/>
      <c r="AL123" s="376" t="n">
        <v>-0.1</v>
      </c>
      <c r="AM123" s="376" t="n">
        <v>1.15</v>
      </c>
      <c r="AN123" s="376" t="n">
        <v>0.1</v>
      </c>
      <c r="AO123" s="270"/>
      <c r="AP123" s="362" t="n">
        <v>39</v>
      </c>
      <c r="AQ123" s="375" t="n">
        <v>0.4</v>
      </c>
      <c r="AR123" s="270"/>
      <c r="AS123" s="270"/>
      <c r="AT123" s="270"/>
      <c r="AU123" s="270"/>
      <c r="AV123" s="270"/>
      <c r="AW123" s="270"/>
      <c r="AX123" s="270"/>
      <c r="AY123" s="270"/>
      <c r="AZ123" s="270"/>
      <c r="BA123" s="270"/>
      <c r="BB123" s="270"/>
      <c r="BC123" s="270"/>
      <c r="BD123" s="270"/>
      <c r="BE123" s="270"/>
      <c r="BF123" s="270"/>
      <c r="BG123" s="270"/>
      <c r="BH123" s="363" t="n">
        <v>40391</v>
      </c>
      <c r="BI123" s="378" t="n">
        <v>0.75</v>
      </c>
      <c r="BJ123" s="270"/>
      <c r="BK123" s="270"/>
      <c r="BL123" s="270"/>
      <c r="BM123" s="270"/>
      <c r="BN123" s="270"/>
      <c r="BO123" s="0"/>
      <c r="BP123" s="0"/>
      <c r="BQ123" s="0"/>
      <c r="BR123" s="0"/>
      <c r="BS123" s="0"/>
      <c r="BT123" s="270"/>
      <c r="BU123" s="270"/>
      <c r="BV123" s="270"/>
      <c r="BW123" s="270"/>
      <c r="BX123" s="270"/>
      <c r="BY123" s="270"/>
      <c r="BZ123" s="270"/>
      <c r="CA123" s="270"/>
      <c r="CB123" s="270"/>
      <c r="CC123" s="270"/>
      <c r="CD123" s="270"/>
      <c r="CE123" s="270"/>
      <c r="CF123" s="270"/>
      <c r="CG123" s="270"/>
    </row>
    <row r="124" customFormat="false" ht="12.75" hidden="false" customHeight="false" outlineLevel="0" collapsed="false">
      <c r="A124" s="296" t="n">
        <v>40603</v>
      </c>
      <c r="B124" s="357" t="n">
        <v>0.062836945824558</v>
      </c>
      <c r="D124" s="374" t="n">
        <v>39539</v>
      </c>
      <c r="E124" s="375" t="n">
        <v>33.3485450744629</v>
      </c>
      <c r="F124" s="375" t="n">
        <v>34.8485450744629</v>
      </c>
      <c r="G124" s="375" t="n">
        <v>36.3485450744629</v>
      </c>
      <c r="H124" s="360"/>
      <c r="I124" s="375" t="n">
        <v>19.75</v>
      </c>
      <c r="J124" s="375" t="n">
        <v>20</v>
      </c>
      <c r="K124" s="375" t="n">
        <v>20.75</v>
      </c>
      <c r="L124" s="362"/>
      <c r="M124" s="363" t="n">
        <v>40422</v>
      </c>
      <c r="N124" s="376" t="n">
        <v>31</v>
      </c>
      <c r="O124" s="376" t="n">
        <v>32.5</v>
      </c>
      <c r="P124" s="376" t="n">
        <v>34</v>
      </c>
      <c r="Q124" s="270"/>
      <c r="R124" s="376" t="n">
        <v>25.5</v>
      </c>
      <c r="S124" s="376" t="n">
        <v>27</v>
      </c>
      <c r="T124" s="376" t="n">
        <v>28.5</v>
      </c>
      <c r="U124" s="270"/>
      <c r="V124" s="376" t="n">
        <v>0</v>
      </c>
      <c r="W124" s="376" t="n">
        <v>0</v>
      </c>
      <c r="X124" s="376" t="n">
        <v>0</v>
      </c>
      <c r="Y124" s="270"/>
      <c r="Z124" s="376" t="n">
        <v>0.06</v>
      </c>
      <c r="AA124" s="376" t="n">
        <v>0.08</v>
      </c>
      <c r="AB124" s="376" t="n">
        <v>0.12</v>
      </c>
      <c r="AC124" s="270"/>
      <c r="AD124" s="376" t="n">
        <v>0.10125</v>
      </c>
      <c r="AE124" s="376" t="n">
        <v>0.135</v>
      </c>
      <c r="AF124" s="376" t="n">
        <v>0.2025</v>
      </c>
      <c r="AG124" s="270"/>
      <c r="AH124" s="376" t="n">
        <v>-1</v>
      </c>
      <c r="AI124" s="376" t="n">
        <v>2.33</v>
      </c>
      <c r="AJ124" s="376" t="n">
        <v>2.5</v>
      </c>
      <c r="AK124" s="270"/>
      <c r="AL124" s="376" t="n">
        <v>-0.1</v>
      </c>
      <c r="AM124" s="376" t="n">
        <v>1.05</v>
      </c>
      <c r="AN124" s="376" t="n">
        <v>0.1</v>
      </c>
      <c r="AO124" s="270"/>
      <c r="AP124" s="362" t="n">
        <v>39</v>
      </c>
      <c r="AQ124" s="375" t="n">
        <v>0.4</v>
      </c>
      <c r="AR124" s="270"/>
      <c r="AS124" s="270"/>
      <c r="AT124" s="270"/>
      <c r="AU124" s="270"/>
      <c r="AV124" s="270"/>
      <c r="AW124" s="270"/>
      <c r="AX124" s="270"/>
      <c r="AY124" s="270"/>
      <c r="AZ124" s="270"/>
      <c r="BA124" s="270"/>
      <c r="BB124" s="270"/>
      <c r="BC124" s="270"/>
      <c r="BD124" s="270"/>
      <c r="BE124" s="270"/>
      <c r="BF124" s="270"/>
      <c r="BG124" s="270"/>
      <c r="BH124" s="363" t="n">
        <v>40422</v>
      </c>
      <c r="BI124" s="378" t="n">
        <v>0.75</v>
      </c>
      <c r="BJ124" s="270"/>
      <c r="BK124" s="270"/>
      <c r="BL124" s="270"/>
      <c r="BM124" s="270"/>
      <c r="BN124" s="270"/>
      <c r="BO124" s="0"/>
      <c r="BP124" s="0"/>
      <c r="BQ124" s="0"/>
      <c r="BR124" s="0"/>
      <c r="BS124" s="0"/>
      <c r="BT124" s="270"/>
      <c r="BU124" s="270"/>
      <c r="BV124" s="270"/>
      <c r="BW124" s="270"/>
      <c r="BX124" s="270"/>
      <c r="BY124" s="270"/>
      <c r="BZ124" s="270"/>
      <c r="CA124" s="270"/>
      <c r="CB124" s="270"/>
      <c r="CC124" s="270"/>
      <c r="CD124" s="270"/>
      <c r="CE124" s="270"/>
      <c r="CF124" s="270"/>
      <c r="CG124" s="270"/>
    </row>
    <row r="125" customFormat="false" ht="12.75" hidden="false" customHeight="false" outlineLevel="0" collapsed="false">
      <c r="A125" s="296" t="n">
        <v>40634</v>
      </c>
      <c r="B125" s="357" t="n">
        <v>0.062864104518976</v>
      </c>
      <c r="D125" s="374" t="n">
        <v>39569</v>
      </c>
      <c r="E125" s="375" t="n">
        <v>34.4535667419434</v>
      </c>
      <c r="F125" s="375" t="n">
        <v>36.5035667419434</v>
      </c>
      <c r="G125" s="375" t="n">
        <v>38.5535667419434</v>
      </c>
      <c r="H125" s="360"/>
      <c r="I125" s="375" t="n">
        <v>21.75</v>
      </c>
      <c r="J125" s="375" t="n">
        <v>22</v>
      </c>
      <c r="K125" s="375" t="n">
        <v>22.75</v>
      </c>
      <c r="L125" s="362"/>
      <c r="M125" s="363" t="n">
        <v>40452</v>
      </c>
      <c r="N125" s="376" t="n">
        <v>25.996000289917</v>
      </c>
      <c r="O125" s="376" t="n">
        <v>27.496000289917</v>
      </c>
      <c r="P125" s="376" t="n">
        <v>28.996000289917</v>
      </c>
      <c r="Q125" s="270"/>
      <c r="R125" s="376" t="n">
        <v>20.4965000152588</v>
      </c>
      <c r="S125" s="376" t="n">
        <v>21.9965000152588</v>
      </c>
      <c r="T125" s="376" t="n">
        <v>23.4965000152588</v>
      </c>
      <c r="U125" s="270"/>
      <c r="V125" s="376" t="n">
        <v>0</v>
      </c>
      <c r="W125" s="376" t="n">
        <v>0</v>
      </c>
      <c r="X125" s="376" t="n">
        <v>0</v>
      </c>
      <c r="Y125" s="270"/>
      <c r="Z125" s="376" t="n">
        <v>0.06</v>
      </c>
      <c r="AA125" s="376" t="n">
        <v>0.08</v>
      </c>
      <c r="AB125" s="376" t="n">
        <v>0.12</v>
      </c>
      <c r="AC125" s="270"/>
      <c r="AD125" s="376" t="n">
        <v>0.07875</v>
      </c>
      <c r="AE125" s="376" t="n">
        <v>0.105</v>
      </c>
      <c r="AF125" s="376" t="n">
        <v>0.1575</v>
      </c>
      <c r="AG125" s="270"/>
      <c r="AH125" s="376" t="n">
        <v>-1</v>
      </c>
      <c r="AI125" s="376" t="n">
        <v>2.06</v>
      </c>
      <c r="AJ125" s="376" t="n">
        <v>2.5</v>
      </c>
      <c r="AK125" s="270"/>
      <c r="AL125" s="376" t="n">
        <v>-0.1</v>
      </c>
      <c r="AM125" s="376" t="n">
        <v>1</v>
      </c>
      <c r="AN125" s="376" t="n">
        <v>0.1</v>
      </c>
      <c r="AO125" s="270"/>
      <c r="AP125" s="362" t="n">
        <v>39</v>
      </c>
      <c r="AQ125" s="375" t="n">
        <v>0.4</v>
      </c>
      <c r="AR125" s="270"/>
      <c r="AS125" s="270"/>
      <c r="AT125" s="270"/>
      <c r="AU125" s="270"/>
      <c r="AV125" s="270"/>
      <c r="AW125" s="270"/>
      <c r="AX125" s="270"/>
      <c r="AY125" s="270"/>
      <c r="AZ125" s="270"/>
      <c r="BA125" s="270"/>
      <c r="BB125" s="270"/>
      <c r="BC125" s="270"/>
      <c r="BD125" s="270"/>
      <c r="BE125" s="270"/>
      <c r="BF125" s="270"/>
      <c r="BG125" s="270"/>
      <c r="BH125" s="363" t="n">
        <v>40452</v>
      </c>
      <c r="BI125" s="378" t="n">
        <v>0.75</v>
      </c>
      <c r="BJ125" s="270"/>
      <c r="BK125" s="270"/>
      <c r="BL125" s="270"/>
      <c r="BM125" s="270"/>
      <c r="BN125" s="270"/>
      <c r="BO125" s="0"/>
      <c r="BP125" s="0"/>
      <c r="BQ125" s="0"/>
      <c r="BR125" s="0"/>
      <c r="BS125" s="0"/>
      <c r="BT125" s="270"/>
      <c r="BU125" s="270"/>
      <c r="BV125" s="270"/>
      <c r="BW125" s="270"/>
      <c r="BX125" s="270"/>
      <c r="BY125" s="270"/>
      <c r="BZ125" s="270"/>
      <c r="CA125" s="270"/>
      <c r="CB125" s="270"/>
      <c r="CC125" s="270"/>
      <c r="CD125" s="270"/>
      <c r="CE125" s="270"/>
      <c r="CF125" s="270"/>
      <c r="CG125" s="270"/>
    </row>
    <row r="126" customFormat="false" ht="12.75" hidden="false" customHeight="false" outlineLevel="0" collapsed="false">
      <c r="A126" s="296" t="n">
        <v>40664</v>
      </c>
      <c r="B126" s="357" t="n">
        <v>0.062892168503466</v>
      </c>
      <c r="D126" s="374" t="n">
        <v>39600</v>
      </c>
      <c r="E126" s="375" t="n">
        <v>38.9978561401367</v>
      </c>
      <c r="F126" s="375" t="n">
        <v>43.9978561401367</v>
      </c>
      <c r="G126" s="375" t="n">
        <v>48.9978561401367</v>
      </c>
      <c r="H126" s="360"/>
      <c r="I126" s="375" t="n">
        <v>24.75</v>
      </c>
      <c r="J126" s="375" t="n">
        <v>25</v>
      </c>
      <c r="K126" s="375" t="n">
        <v>25.75</v>
      </c>
      <c r="L126" s="362"/>
      <c r="M126" s="363" t="n">
        <v>40483</v>
      </c>
      <c r="N126" s="376" t="n">
        <v>28</v>
      </c>
      <c r="O126" s="376" t="n">
        <v>29.5</v>
      </c>
      <c r="P126" s="376" t="n">
        <v>31</v>
      </c>
      <c r="Q126" s="270"/>
      <c r="R126" s="376" t="n">
        <v>20.5</v>
      </c>
      <c r="S126" s="376" t="n">
        <v>22</v>
      </c>
      <c r="T126" s="376" t="n">
        <v>23.5</v>
      </c>
      <c r="U126" s="270"/>
      <c r="V126" s="376" t="n">
        <v>0</v>
      </c>
      <c r="W126" s="376" t="n">
        <v>0</v>
      </c>
      <c r="X126" s="376" t="n">
        <v>0</v>
      </c>
      <c r="Y126" s="270"/>
      <c r="Z126" s="376" t="n">
        <v>0.06</v>
      </c>
      <c r="AA126" s="376" t="n">
        <v>0.08</v>
      </c>
      <c r="AB126" s="376" t="n">
        <v>0.12</v>
      </c>
      <c r="AC126" s="270"/>
      <c r="AD126" s="376" t="n">
        <v>0.07875</v>
      </c>
      <c r="AE126" s="376" t="n">
        <v>0.105</v>
      </c>
      <c r="AF126" s="376" t="n">
        <v>0.1575</v>
      </c>
      <c r="AG126" s="270"/>
      <c r="AH126" s="376" t="n">
        <v>-0.5</v>
      </c>
      <c r="AI126" s="376" t="n">
        <v>2.052</v>
      </c>
      <c r="AJ126" s="376" t="n">
        <v>1</v>
      </c>
      <c r="AK126" s="270"/>
      <c r="AL126" s="376" t="n">
        <v>-0.1</v>
      </c>
      <c r="AM126" s="376" t="n">
        <v>1</v>
      </c>
      <c r="AN126" s="376" t="n">
        <v>0.1</v>
      </c>
      <c r="AO126" s="270"/>
      <c r="AP126" s="362" t="n">
        <v>40</v>
      </c>
      <c r="AQ126" s="375" t="n">
        <v>0.4</v>
      </c>
      <c r="AR126" s="270"/>
      <c r="AS126" s="270"/>
      <c r="AT126" s="270"/>
      <c r="AU126" s="270"/>
      <c r="AV126" s="270"/>
      <c r="AW126" s="270"/>
      <c r="AX126" s="270"/>
      <c r="AY126" s="270"/>
      <c r="AZ126" s="270"/>
      <c r="BA126" s="270"/>
      <c r="BB126" s="270"/>
      <c r="BC126" s="270"/>
      <c r="BD126" s="270"/>
      <c r="BE126" s="270"/>
      <c r="BF126" s="270"/>
      <c r="BG126" s="270"/>
      <c r="BH126" s="363" t="n">
        <v>40483</v>
      </c>
      <c r="BI126" s="378" t="n">
        <v>0.75</v>
      </c>
      <c r="BJ126" s="270"/>
      <c r="BK126" s="270"/>
      <c r="BL126" s="270"/>
      <c r="BM126" s="270"/>
      <c r="BN126" s="270"/>
      <c r="BO126" s="0"/>
      <c r="BP126" s="0"/>
      <c r="BQ126" s="0"/>
      <c r="BR126" s="0"/>
      <c r="BS126" s="0"/>
      <c r="BT126" s="270"/>
      <c r="BU126" s="270"/>
      <c r="BV126" s="270"/>
      <c r="BW126" s="270"/>
      <c r="BX126" s="270"/>
      <c r="BY126" s="270"/>
      <c r="BZ126" s="270"/>
      <c r="CA126" s="270"/>
      <c r="CB126" s="270"/>
      <c r="CC126" s="270"/>
      <c r="CD126" s="270"/>
      <c r="CE126" s="270"/>
      <c r="CF126" s="270"/>
      <c r="CG126" s="270"/>
    </row>
    <row r="127" customFormat="false" ht="12.75" hidden="false" customHeight="false" outlineLevel="0" collapsed="false">
      <c r="A127" s="296" t="n">
        <v>40695</v>
      </c>
      <c r="B127" s="357" t="n">
        <v>0.062919327198382</v>
      </c>
      <c r="D127" s="374" t="n">
        <v>39630</v>
      </c>
      <c r="E127" s="375" t="n">
        <v>57.9971466064453</v>
      </c>
      <c r="F127" s="375" t="n">
        <v>67.9971466064453</v>
      </c>
      <c r="G127" s="375" t="n">
        <v>77.9971466064453</v>
      </c>
      <c r="H127" s="360"/>
      <c r="I127" s="375" t="n">
        <v>25.25</v>
      </c>
      <c r="J127" s="375" t="n">
        <v>25.5</v>
      </c>
      <c r="K127" s="375" t="n">
        <v>26.25</v>
      </c>
      <c r="L127" s="362"/>
      <c r="M127" s="363" t="n">
        <v>40513</v>
      </c>
      <c r="N127" s="376" t="n">
        <v>33</v>
      </c>
      <c r="O127" s="376" t="n">
        <v>34.5</v>
      </c>
      <c r="P127" s="376" t="n">
        <v>36</v>
      </c>
      <c r="Q127" s="270"/>
      <c r="R127" s="376" t="n">
        <v>27.5</v>
      </c>
      <c r="S127" s="376" t="n">
        <v>29</v>
      </c>
      <c r="T127" s="376" t="n">
        <v>30.5</v>
      </c>
      <c r="U127" s="270"/>
      <c r="V127" s="376" t="n">
        <v>0</v>
      </c>
      <c r="W127" s="376" t="n">
        <v>0</v>
      </c>
      <c r="X127" s="376" t="n">
        <v>0</v>
      </c>
      <c r="Y127" s="270"/>
      <c r="Z127" s="376" t="n">
        <v>0.06</v>
      </c>
      <c r="AA127" s="376" t="n">
        <v>0.08</v>
      </c>
      <c r="AB127" s="376" t="n">
        <v>0.12</v>
      </c>
      <c r="AC127" s="270"/>
      <c r="AD127" s="376" t="n">
        <v>0.10875</v>
      </c>
      <c r="AE127" s="376" t="n">
        <v>0.145</v>
      </c>
      <c r="AF127" s="376" t="n">
        <v>0.2175</v>
      </c>
      <c r="AG127" s="270"/>
      <c r="AH127" s="376" t="n">
        <v>-0.4</v>
      </c>
      <c r="AI127" s="376" t="n">
        <v>1.89</v>
      </c>
      <c r="AJ127" s="376" t="n">
        <v>0.5</v>
      </c>
      <c r="AK127" s="270"/>
      <c r="AL127" s="376" t="n">
        <v>-0.1</v>
      </c>
      <c r="AM127" s="376" t="n">
        <v>1</v>
      </c>
      <c r="AN127" s="376" t="n">
        <v>0.1</v>
      </c>
      <c r="AO127" s="270"/>
      <c r="AP127" s="362" t="n">
        <v>40</v>
      </c>
      <c r="AQ127" s="375" t="n">
        <v>0.4</v>
      </c>
      <c r="AR127" s="270"/>
      <c r="AS127" s="270"/>
      <c r="AT127" s="270"/>
      <c r="AU127" s="270"/>
      <c r="AV127" s="270"/>
      <c r="AW127" s="270"/>
      <c r="AX127" s="270"/>
      <c r="AY127" s="270"/>
      <c r="AZ127" s="270"/>
      <c r="BA127" s="270"/>
      <c r="BB127" s="270"/>
      <c r="BC127" s="270"/>
      <c r="BD127" s="270"/>
      <c r="BE127" s="270"/>
      <c r="BF127" s="270"/>
      <c r="BG127" s="270"/>
      <c r="BH127" s="363" t="n">
        <v>40513</v>
      </c>
      <c r="BI127" s="378" t="n">
        <v>0.75</v>
      </c>
      <c r="BJ127" s="270"/>
      <c r="BK127" s="270"/>
      <c r="BL127" s="270"/>
      <c r="BM127" s="270"/>
      <c r="BN127" s="270"/>
      <c r="BO127" s="0"/>
      <c r="BP127" s="0"/>
      <c r="BQ127" s="0"/>
      <c r="BR127" s="0"/>
      <c r="BS127" s="0"/>
      <c r="BT127" s="270"/>
      <c r="BU127" s="270"/>
      <c r="BV127" s="270"/>
      <c r="BW127" s="270"/>
      <c r="BX127" s="270"/>
      <c r="BY127" s="270"/>
      <c r="BZ127" s="270"/>
      <c r="CA127" s="270"/>
      <c r="CB127" s="270"/>
      <c r="CC127" s="270"/>
      <c r="CD127" s="270"/>
      <c r="CE127" s="270"/>
      <c r="CF127" s="270"/>
      <c r="CG127" s="270"/>
    </row>
    <row r="128" customFormat="false" ht="12.75" hidden="false" customHeight="false" outlineLevel="0" collapsed="false">
      <c r="A128" s="296" t="n">
        <v>40725</v>
      </c>
      <c r="B128" s="357" t="n">
        <v>0.062947391183386</v>
      </c>
      <c r="D128" s="374" t="n">
        <v>39661</v>
      </c>
      <c r="E128" s="375" t="n">
        <v>57.9971466064453</v>
      </c>
      <c r="F128" s="375" t="n">
        <v>67.9971466064453</v>
      </c>
      <c r="G128" s="375" t="n">
        <v>77.9971466064453</v>
      </c>
      <c r="H128" s="360"/>
      <c r="I128" s="375" t="n">
        <v>26.25</v>
      </c>
      <c r="J128" s="375" t="n">
        <v>26.5</v>
      </c>
      <c r="K128" s="375" t="n">
        <v>27.25</v>
      </c>
      <c r="L128" s="362"/>
      <c r="M128" s="363" t="n">
        <v>40544</v>
      </c>
      <c r="N128" s="376" t="n">
        <v>35.5</v>
      </c>
      <c r="O128" s="376" t="n">
        <v>37</v>
      </c>
      <c r="P128" s="376" t="n">
        <v>38.5</v>
      </c>
      <c r="Q128" s="270"/>
      <c r="R128" s="376" t="n">
        <v>25</v>
      </c>
      <c r="S128" s="376" t="n">
        <v>26.5</v>
      </c>
      <c r="T128" s="376" t="n">
        <v>28</v>
      </c>
      <c r="U128" s="270"/>
      <c r="V128" s="376" t="n">
        <v>0</v>
      </c>
      <c r="W128" s="376" t="n">
        <v>0</v>
      </c>
      <c r="X128" s="376" t="n">
        <v>0</v>
      </c>
      <c r="Y128" s="270"/>
      <c r="Z128" s="376" t="n">
        <v>0.06</v>
      </c>
      <c r="AA128" s="376" t="n">
        <v>0.08</v>
      </c>
      <c r="AB128" s="376" t="n">
        <v>0.12</v>
      </c>
      <c r="AC128" s="270"/>
      <c r="AD128" s="376" t="n">
        <v>0.10125</v>
      </c>
      <c r="AE128" s="376" t="n">
        <v>0.135</v>
      </c>
      <c r="AF128" s="376" t="n">
        <v>0.2025</v>
      </c>
      <c r="AG128" s="270"/>
      <c r="AH128" s="376" t="n">
        <v>-0.4</v>
      </c>
      <c r="AI128" s="376" t="n">
        <v>2.322</v>
      </c>
      <c r="AJ128" s="376" t="n">
        <v>0.5</v>
      </c>
      <c r="AK128" s="270"/>
      <c r="AL128" s="376" t="n">
        <v>-0.1</v>
      </c>
      <c r="AM128" s="376" t="n">
        <v>1</v>
      </c>
      <c r="AN128" s="376" t="n">
        <v>0.1</v>
      </c>
      <c r="AO128" s="270"/>
      <c r="AP128" s="362" t="n">
        <v>40</v>
      </c>
      <c r="AQ128" s="375" t="n">
        <v>0.4</v>
      </c>
      <c r="AR128" s="270"/>
      <c r="AS128" s="270"/>
      <c r="AT128" s="270"/>
      <c r="AU128" s="270"/>
      <c r="AV128" s="270"/>
      <c r="AW128" s="270"/>
      <c r="AX128" s="270"/>
      <c r="AY128" s="270"/>
      <c r="AZ128" s="270"/>
      <c r="BA128" s="270"/>
      <c r="BB128" s="270"/>
      <c r="BC128" s="270"/>
      <c r="BD128" s="270"/>
      <c r="BE128" s="270"/>
      <c r="BF128" s="270"/>
      <c r="BG128" s="270"/>
      <c r="BH128" s="363" t="n">
        <v>40544</v>
      </c>
      <c r="BI128" s="378" t="n">
        <v>0.75</v>
      </c>
      <c r="BJ128" s="270"/>
      <c r="BK128" s="270"/>
      <c r="BL128" s="270"/>
      <c r="BM128" s="270"/>
      <c r="BN128" s="270"/>
      <c r="BO128" s="0"/>
      <c r="BP128" s="0"/>
      <c r="BQ128" s="0"/>
      <c r="BR128" s="0"/>
      <c r="BS128" s="0"/>
      <c r="BT128" s="270"/>
      <c r="BU128" s="270"/>
      <c r="BV128" s="270"/>
      <c r="BW128" s="270"/>
      <c r="BX128" s="270"/>
      <c r="BY128" s="270"/>
      <c r="BZ128" s="270"/>
      <c r="CA128" s="270"/>
      <c r="CB128" s="270"/>
      <c r="CC128" s="270"/>
      <c r="CD128" s="270"/>
      <c r="CE128" s="270"/>
      <c r="CF128" s="270"/>
      <c r="CG128" s="270"/>
    </row>
    <row r="129" customFormat="false" ht="12.75" hidden="false" customHeight="false" outlineLevel="0" collapsed="false">
      <c r="A129" s="296" t="n">
        <v>40756</v>
      </c>
      <c r="B129" s="357" t="n">
        <v>0.06297545516865</v>
      </c>
      <c r="D129" s="374" t="n">
        <v>39692</v>
      </c>
      <c r="E129" s="375" t="n">
        <v>35.2521438598633</v>
      </c>
      <c r="F129" s="375" t="n">
        <v>36.7521438598633</v>
      </c>
      <c r="G129" s="375" t="n">
        <v>38.2521438598633</v>
      </c>
      <c r="H129" s="360"/>
      <c r="I129" s="375" t="n">
        <v>19.25</v>
      </c>
      <c r="J129" s="375" t="n">
        <v>19.5</v>
      </c>
      <c r="K129" s="375" t="n">
        <v>20.25</v>
      </c>
      <c r="L129" s="362"/>
      <c r="M129" s="363" t="n">
        <v>40575</v>
      </c>
      <c r="N129" s="376" t="n">
        <v>30.9960021972656</v>
      </c>
      <c r="O129" s="376" t="n">
        <v>32.4960021972656</v>
      </c>
      <c r="P129" s="376" t="n">
        <v>33.9960021972656</v>
      </c>
      <c r="Q129" s="270"/>
      <c r="R129" s="376" t="n">
        <v>22.4965019226074</v>
      </c>
      <c r="S129" s="376" t="n">
        <v>23.9965019226074</v>
      </c>
      <c r="T129" s="376" t="n">
        <v>25.4965019226074</v>
      </c>
      <c r="U129" s="270"/>
      <c r="V129" s="376" t="n">
        <v>0</v>
      </c>
      <c r="W129" s="376" t="n">
        <v>0</v>
      </c>
      <c r="X129" s="376" t="n">
        <v>0</v>
      </c>
      <c r="Y129" s="270"/>
      <c r="Z129" s="376" t="n">
        <v>0.06</v>
      </c>
      <c r="AA129" s="376" t="n">
        <v>0.08</v>
      </c>
      <c r="AB129" s="376" t="n">
        <v>0.12</v>
      </c>
      <c r="AC129" s="270"/>
      <c r="AD129" s="376" t="n">
        <v>0.10125</v>
      </c>
      <c r="AE129" s="376" t="n">
        <v>0.135</v>
      </c>
      <c r="AF129" s="376" t="n">
        <v>0.2025</v>
      </c>
      <c r="AG129" s="270"/>
      <c r="AH129" s="376" t="n">
        <v>-0.4</v>
      </c>
      <c r="AI129" s="376" t="n">
        <v>2.322</v>
      </c>
      <c r="AJ129" s="376" t="n">
        <v>0.6</v>
      </c>
      <c r="AK129" s="270"/>
      <c r="AL129" s="376" t="n">
        <v>-0.1</v>
      </c>
      <c r="AM129" s="376" t="n">
        <v>1</v>
      </c>
      <c r="AN129" s="376" t="n">
        <v>0.1</v>
      </c>
      <c r="AO129" s="270"/>
      <c r="AP129" s="362" t="n">
        <v>41</v>
      </c>
      <c r="AQ129" s="375" t="n">
        <v>0.4</v>
      </c>
      <c r="AR129" s="270"/>
      <c r="AS129" s="270"/>
      <c r="AT129" s="270"/>
      <c r="AU129" s="270"/>
      <c r="AV129" s="270"/>
      <c r="AW129" s="270"/>
      <c r="AX129" s="270"/>
      <c r="AY129" s="270"/>
      <c r="AZ129" s="270"/>
      <c r="BA129" s="270"/>
      <c r="BB129" s="270"/>
      <c r="BC129" s="270"/>
      <c r="BD129" s="270"/>
      <c r="BE129" s="270"/>
      <c r="BF129" s="270"/>
      <c r="BG129" s="270"/>
      <c r="BH129" s="363" t="n">
        <v>40575</v>
      </c>
      <c r="BI129" s="378" t="n">
        <v>0.75</v>
      </c>
      <c r="BJ129" s="270"/>
      <c r="BK129" s="270"/>
      <c r="BL129" s="270"/>
      <c r="BM129" s="270"/>
      <c r="BN129" s="270"/>
      <c r="BO129" s="0"/>
      <c r="BP129" s="0"/>
      <c r="BQ129" s="0"/>
      <c r="BR129" s="0"/>
      <c r="BS129" s="0"/>
      <c r="BT129" s="270"/>
      <c r="BU129" s="270"/>
      <c r="BV129" s="270"/>
      <c r="BW129" s="270"/>
      <c r="BX129" s="270"/>
      <c r="BY129" s="270"/>
      <c r="BZ129" s="270"/>
      <c r="CA129" s="270"/>
      <c r="CB129" s="270"/>
      <c r="CC129" s="270"/>
      <c r="CD129" s="270"/>
      <c r="CE129" s="270"/>
      <c r="CF129" s="270"/>
      <c r="CG129" s="270"/>
    </row>
    <row r="130" customFormat="false" ht="12.75" hidden="false" customHeight="false" outlineLevel="0" collapsed="false">
      <c r="A130" s="296" t="n">
        <v>40787</v>
      </c>
      <c r="B130" s="357" t="n">
        <v>0.063002613864317</v>
      </c>
      <c r="D130" s="374" t="n">
        <v>39722</v>
      </c>
      <c r="E130" s="375" t="n">
        <v>33.1489334106445</v>
      </c>
      <c r="F130" s="375" t="n">
        <v>34.6489334106445</v>
      </c>
      <c r="G130" s="375" t="n">
        <v>36.1489334106445</v>
      </c>
      <c r="H130" s="360"/>
      <c r="I130" s="375" t="n">
        <v>16.7500019073486</v>
      </c>
      <c r="J130" s="375" t="n">
        <v>17.0000019073486</v>
      </c>
      <c r="K130" s="375" t="n">
        <v>17.7500019073486</v>
      </c>
      <c r="L130" s="362"/>
      <c r="M130" s="363" t="n">
        <v>40603</v>
      </c>
      <c r="N130" s="376" t="n">
        <v>26</v>
      </c>
      <c r="O130" s="376" t="n">
        <v>27.5</v>
      </c>
      <c r="P130" s="376" t="n">
        <v>29</v>
      </c>
      <c r="Q130" s="270"/>
      <c r="R130" s="376" t="n">
        <v>20.5</v>
      </c>
      <c r="S130" s="376" t="n">
        <v>22</v>
      </c>
      <c r="T130" s="376" t="n">
        <v>23.5</v>
      </c>
      <c r="U130" s="270"/>
      <c r="V130" s="376" t="n">
        <v>0</v>
      </c>
      <c r="W130" s="376" t="n">
        <v>0</v>
      </c>
      <c r="X130" s="376" t="n">
        <v>0</v>
      </c>
      <c r="Y130" s="270"/>
      <c r="Z130" s="376" t="n">
        <v>0.06</v>
      </c>
      <c r="AA130" s="376" t="n">
        <v>0.08</v>
      </c>
      <c r="AB130" s="376" t="n">
        <v>0.12</v>
      </c>
      <c r="AC130" s="270"/>
      <c r="AD130" s="376" t="n">
        <v>0.09</v>
      </c>
      <c r="AE130" s="376" t="n">
        <v>0.12</v>
      </c>
      <c r="AF130" s="376" t="n">
        <v>0.18</v>
      </c>
      <c r="AG130" s="270"/>
      <c r="AH130" s="376" t="n">
        <v>-0.5</v>
      </c>
      <c r="AI130" s="376" t="n">
        <v>2.052</v>
      </c>
      <c r="AJ130" s="376" t="n">
        <v>1</v>
      </c>
      <c r="AK130" s="270"/>
      <c r="AL130" s="376" t="n">
        <v>-0.1</v>
      </c>
      <c r="AM130" s="376" t="n">
        <v>1</v>
      </c>
      <c r="AN130" s="376" t="n">
        <v>0.1</v>
      </c>
      <c r="AO130" s="270"/>
      <c r="AP130" s="362" t="n">
        <v>41</v>
      </c>
      <c r="AQ130" s="375" t="n">
        <v>0.4</v>
      </c>
      <c r="AR130" s="270"/>
      <c r="AS130" s="270"/>
      <c r="AT130" s="270"/>
      <c r="AU130" s="270"/>
      <c r="AV130" s="270"/>
      <c r="AW130" s="270"/>
      <c r="AX130" s="270"/>
      <c r="AY130" s="270"/>
      <c r="AZ130" s="270"/>
      <c r="BA130" s="270"/>
      <c r="BB130" s="270"/>
      <c r="BC130" s="270"/>
      <c r="BD130" s="270"/>
      <c r="BE130" s="270"/>
      <c r="BF130" s="270"/>
      <c r="BG130" s="270"/>
      <c r="BH130" s="363" t="n">
        <v>40603</v>
      </c>
      <c r="BI130" s="378" t="n">
        <v>0.75</v>
      </c>
      <c r="BJ130" s="270"/>
      <c r="BK130" s="270"/>
      <c r="BL130" s="270"/>
      <c r="BM130" s="270"/>
      <c r="BN130" s="270"/>
      <c r="BO130" s="0"/>
      <c r="BP130" s="0"/>
      <c r="BQ130" s="0"/>
      <c r="BR130" s="0"/>
      <c r="BS130" s="0"/>
      <c r="BT130" s="270"/>
      <c r="BU130" s="270"/>
      <c r="BV130" s="270"/>
      <c r="BW130" s="270"/>
      <c r="BX130" s="270"/>
      <c r="BY130" s="270"/>
      <c r="BZ130" s="270"/>
      <c r="CA130" s="270"/>
      <c r="CB130" s="270"/>
      <c r="CC130" s="270"/>
      <c r="CD130" s="270"/>
      <c r="CE130" s="270"/>
      <c r="CF130" s="270"/>
      <c r="CG130" s="270"/>
    </row>
    <row r="131" customFormat="false" ht="12.75" hidden="false" customHeight="false" outlineLevel="0" collapsed="false">
      <c r="A131" s="296" t="n">
        <v>40817</v>
      </c>
      <c r="B131" s="357" t="n">
        <v>0.063030677850096</v>
      </c>
      <c r="D131" s="374" t="n">
        <v>39753</v>
      </c>
      <c r="E131" s="375" t="n">
        <v>33.2489318847656</v>
      </c>
      <c r="F131" s="375" t="n">
        <v>34.7489318847656</v>
      </c>
      <c r="G131" s="375" t="n">
        <v>36.2489318847656</v>
      </c>
      <c r="H131" s="360"/>
      <c r="I131" s="375" t="n">
        <v>18.75</v>
      </c>
      <c r="J131" s="375" t="n">
        <v>19</v>
      </c>
      <c r="K131" s="375" t="n">
        <v>19.75</v>
      </c>
      <c r="L131" s="362"/>
      <c r="M131" s="363" t="n">
        <v>40634</v>
      </c>
      <c r="N131" s="376" t="n">
        <v>26</v>
      </c>
      <c r="O131" s="376" t="n">
        <v>27.5</v>
      </c>
      <c r="P131" s="376" t="n">
        <v>29</v>
      </c>
      <c r="Q131" s="270"/>
      <c r="R131" s="376" t="n">
        <v>20.4950008392334</v>
      </c>
      <c r="S131" s="376" t="n">
        <v>21.9950008392334</v>
      </c>
      <c r="T131" s="376" t="n">
        <v>23.4950008392334</v>
      </c>
      <c r="U131" s="270"/>
      <c r="V131" s="376" t="n">
        <v>0</v>
      </c>
      <c r="W131" s="376" t="n">
        <v>0</v>
      </c>
      <c r="X131" s="376" t="n">
        <v>0</v>
      </c>
      <c r="Y131" s="270"/>
      <c r="Z131" s="376" t="n">
        <v>0.06</v>
      </c>
      <c r="AA131" s="376" t="n">
        <v>0.08</v>
      </c>
      <c r="AB131" s="376" t="n">
        <v>0.12</v>
      </c>
      <c r="AC131" s="270"/>
      <c r="AD131" s="376" t="n">
        <v>0.09</v>
      </c>
      <c r="AE131" s="376" t="n">
        <v>0.12</v>
      </c>
      <c r="AF131" s="376" t="n">
        <v>0.18</v>
      </c>
      <c r="AG131" s="270"/>
      <c r="AH131" s="376" t="n">
        <v>-0.5</v>
      </c>
      <c r="AI131" s="376" t="n">
        <v>1.998</v>
      </c>
      <c r="AJ131" s="376" t="n">
        <v>1</v>
      </c>
      <c r="AK131" s="270"/>
      <c r="AL131" s="376" t="n">
        <v>-0.1</v>
      </c>
      <c r="AM131" s="376" t="n">
        <v>1</v>
      </c>
      <c r="AN131" s="376" t="n">
        <v>0.1</v>
      </c>
      <c r="AO131" s="270"/>
      <c r="AP131" s="362" t="n">
        <v>41</v>
      </c>
      <c r="AQ131" s="375" t="n">
        <v>0.4</v>
      </c>
      <c r="AR131" s="270"/>
      <c r="AS131" s="270"/>
      <c r="AT131" s="270"/>
      <c r="AU131" s="270"/>
      <c r="AV131" s="270"/>
      <c r="AW131" s="270"/>
      <c r="AX131" s="270"/>
      <c r="AY131" s="270"/>
      <c r="AZ131" s="270"/>
      <c r="BA131" s="270"/>
      <c r="BB131" s="270"/>
      <c r="BC131" s="270"/>
      <c r="BD131" s="270"/>
      <c r="BE131" s="270"/>
      <c r="BF131" s="270"/>
      <c r="BG131" s="270"/>
      <c r="BH131" s="363" t="n">
        <v>40634</v>
      </c>
      <c r="BI131" s="378" t="n">
        <v>0.75</v>
      </c>
      <c r="BJ131" s="270"/>
      <c r="BK131" s="270"/>
      <c r="BL131" s="270"/>
      <c r="BM131" s="270"/>
      <c r="BN131" s="270"/>
      <c r="BO131" s="0"/>
      <c r="BP131" s="0"/>
      <c r="BQ131" s="0"/>
      <c r="BR131" s="0"/>
      <c r="BS131" s="0"/>
      <c r="BT131" s="270"/>
      <c r="BU131" s="270"/>
      <c r="BV131" s="270"/>
      <c r="BW131" s="270"/>
      <c r="BX131" s="270"/>
      <c r="BY131" s="270"/>
      <c r="BZ131" s="270"/>
      <c r="CA131" s="270"/>
      <c r="CB131" s="270"/>
      <c r="CC131" s="270"/>
      <c r="CD131" s="270"/>
      <c r="CE131" s="270"/>
      <c r="CF131" s="270"/>
      <c r="CG131" s="270"/>
    </row>
    <row r="132" customFormat="false" ht="12.75" hidden="false" customHeight="false" outlineLevel="0" collapsed="false">
      <c r="A132" s="296" t="n">
        <v>40848</v>
      </c>
      <c r="B132" s="357" t="n">
        <v>0.063057836546261</v>
      </c>
      <c r="D132" s="374" t="n">
        <v>39783</v>
      </c>
      <c r="E132" s="375" t="n">
        <v>33.3489303588867</v>
      </c>
      <c r="F132" s="375" t="n">
        <v>34.8489303588867</v>
      </c>
      <c r="G132" s="375" t="n">
        <v>36.3489303588867</v>
      </c>
      <c r="H132" s="360"/>
      <c r="I132" s="375" t="n">
        <v>17.8600006103516</v>
      </c>
      <c r="J132" s="375" t="n">
        <v>18.1100006103516</v>
      </c>
      <c r="K132" s="375" t="n">
        <v>18.8600006103516</v>
      </c>
      <c r="L132" s="362"/>
      <c r="M132" s="363" t="n">
        <v>40664</v>
      </c>
      <c r="N132" s="376" t="n">
        <v>28</v>
      </c>
      <c r="O132" s="376" t="n">
        <v>29.5</v>
      </c>
      <c r="P132" s="376" t="n">
        <v>31</v>
      </c>
      <c r="Q132" s="270"/>
      <c r="R132" s="376" t="n">
        <v>21.5049991607666</v>
      </c>
      <c r="S132" s="376" t="n">
        <v>23.0049991607666</v>
      </c>
      <c r="T132" s="376" t="n">
        <v>24.5049991607666</v>
      </c>
      <c r="U132" s="270"/>
      <c r="V132" s="376" t="n">
        <v>0</v>
      </c>
      <c r="W132" s="376" t="n">
        <v>0</v>
      </c>
      <c r="X132" s="376" t="n">
        <v>0</v>
      </c>
      <c r="Y132" s="270"/>
      <c r="Z132" s="376" t="n">
        <v>0.06</v>
      </c>
      <c r="AA132" s="376" t="n">
        <v>0.08</v>
      </c>
      <c r="AB132" s="376" t="n">
        <v>0.12</v>
      </c>
      <c r="AC132" s="270"/>
      <c r="AD132" s="376" t="n">
        <v>0.11625</v>
      </c>
      <c r="AE132" s="376" t="n">
        <v>0.155</v>
      </c>
      <c r="AF132" s="376" t="n">
        <v>0.2325</v>
      </c>
      <c r="AG132" s="270"/>
      <c r="AH132" s="376" t="n">
        <v>-0.4</v>
      </c>
      <c r="AI132" s="376" t="n">
        <v>2.15</v>
      </c>
      <c r="AJ132" s="376" t="n">
        <v>0.5</v>
      </c>
      <c r="AK132" s="270"/>
      <c r="AL132" s="376" t="n">
        <v>-0.1</v>
      </c>
      <c r="AM132" s="376" t="n">
        <v>1.05</v>
      </c>
      <c r="AN132" s="376" t="n">
        <v>0.1</v>
      </c>
      <c r="AO132" s="270"/>
      <c r="AP132" s="362" t="n">
        <v>42</v>
      </c>
      <c r="AQ132" s="375" t="n">
        <v>0.4</v>
      </c>
      <c r="AR132" s="270"/>
      <c r="AS132" s="270"/>
      <c r="AT132" s="270"/>
      <c r="AU132" s="270"/>
      <c r="AV132" s="270"/>
      <c r="AW132" s="270"/>
      <c r="AX132" s="270"/>
      <c r="AY132" s="270"/>
      <c r="AZ132" s="270"/>
      <c r="BA132" s="270"/>
      <c r="BB132" s="270"/>
      <c r="BC132" s="270"/>
      <c r="BD132" s="270"/>
      <c r="BE132" s="270"/>
      <c r="BF132" s="270"/>
      <c r="BG132" s="270"/>
      <c r="BH132" s="363" t="n">
        <v>40664</v>
      </c>
      <c r="BI132" s="378" t="n">
        <v>0.75</v>
      </c>
      <c r="BJ132" s="270"/>
      <c r="BK132" s="270"/>
      <c r="BL132" s="270"/>
      <c r="BM132" s="270"/>
      <c r="BN132" s="270"/>
      <c r="BO132" s="0"/>
      <c r="BP132" s="0"/>
      <c r="BQ132" s="0"/>
      <c r="BR132" s="0"/>
      <c r="BS132" s="0"/>
      <c r="BT132" s="270"/>
      <c r="BU132" s="270"/>
      <c r="BV132" s="270"/>
      <c r="BW132" s="270"/>
      <c r="BX132" s="270"/>
      <c r="BY132" s="270"/>
      <c r="BZ132" s="270"/>
      <c r="CA132" s="270"/>
      <c r="CB132" s="270"/>
      <c r="CC132" s="270"/>
      <c r="CD132" s="270"/>
      <c r="CE132" s="270"/>
      <c r="CF132" s="270"/>
      <c r="CG132" s="270"/>
    </row>
    <row r="133" customFormat="false" ht="12.75" hidden="false" customHeight="false" outlineLevel="0" collapsed="false">
      <c r="A133" s="296" t="n">
        <v>40878</v>
      </c>
      <c r="B133" s="357" t="n">
        <v>0.063085900532554</v>
      </c>
      <c r="D133" s="374" t="n">
        <v>39814</v>
      </c>
      <c r="E133" s="375" t="n">
        <v>42.5378646850586</v>
      </c>
      <c r="F133" s="375" t="n">
        <v>44.0378646850586</v>
      </c>
      <c r="G133" s="375" t="n">
        <v>45.5378646850586</v>
      </c>
      <c r="H133" s="360"/>
      <c r="I133" s="375" t="n">
        <v>22.75</v>
      </c>
      <c r="J133" s="375" t="n">
        <v>23</v>
      </c>
      <c r="K133" s="375" t="n">
        <v>23.75</v>
      </c>
      <c r="L133" s="362"/>
      <c r="M133" s="363" t="n">
        <v>40695</v>
      </c>
      <c r="N133" s="376" t="n">
        <v>35</v>
      </c>
      <c r="O133" s="376" t="n">
        <v>36.5</v>
      </c>
      <c r="P133" s="376" t="n">
        <v>38</v>
      </c>
      <c r="Q133" s="270"/>
      <c r="R133" s="376" t="n">
        <v>25.5</v>
      </c>
      <c r="S133" s="376" t="n">
        <v>27</v>
      </c>
      <c r="T133" s="376" t="n">
        <v>28.5</v>
      </c>
      <c r="U133" s="270"/>
      <c r="V133" s="376" t="n">
        <v>0</v>
      </c>
      <c r="W133" s="376" t="n">
        <v>0</v>
      </c>
      <c r="X133" s="376" t="n">
        <v>0</v>
      </c>
      <c r="Y133" s="270"/>
      <c r="Z133" s="376" t="n">
        <v>0.06</v>
      </c>
      <c r="AA133" s="376" t="n">
        <v>0.08</v>
      </c>
      <c r="AB133" s="376" t="n">
        <v>0.12</v>
      </c>
      <c r="AC133" s="270"/>
      <c r="AD133" s="376" t="n">
        <v>0.13125</v>
      </c>
      <c r="AE133" s="376" t="n">
        <v>0.175</v>
      </c>
      <c r="AF133" s="376" t="n">
        <v>0.2625</v>
      </c>
      <c r="AG133" s="270"/>
      <c r="AH133" s="376" t="n">
        <v>-0.4</v>
      </c>
      <c r="AI133" s="376" t="n">
        <v>2.9</v>
      </c>
      <c r="AJ133" s="376" t="n">
        <v>0.5</v>
      </c>
      <c r="AK133" s="270"/>
      <c r="AL133" s="376" t="n">
        <v>-0.1</v>
      </c>
      <c r="AM133" s="376" t="n">
        <v>1.15</v>
      </c>
      <c r="AN133" s="376" t="n">
        <v>0.1</v>
      </c>
      <c r="AO133" s="270"/>
      <c r="AP133" s="362" t="n">
        <v>42</v>
      </c>
      <c r="AQ133" s="375" t="n">
        <v>0.4</v>
      </c>
      <c r="AR133" s="270"/>
      <c r="AS133" s="270"/>
      <c r="AT133" s="270"/>
      <c r="AU133" s="270"/>
      <c r="AV133" s="270"/>
      <c r="AW133" s="270"/>
      <c r="AX133" s="270"/>
      <c r="AY133" s="270"/>
      <c r="AZ133" s="270"/>
      <c r="BA133" s="270"/>
      <c r="BB133" s="270"/>
      <c r="BC133" s="270"/>
      <c r="BD133" s="270"/>
      <c r="BE133" s="270"/>
      <c r="BF133" s="270"/>
      <c r="BG133" s="270"/>
      <c r="BH133" s="363" t="n">
        <v>40695</v>
      </c>
      <c r="BI133" s="378" t="n">
        <v>0.75</v>
      </c>
      <c r="BJ133" s="270"/>
      <c r="BK133" s="270"/>
      <c r="BL133" s="270"/>
      <c r="BM133" s="270"/>
      <c r="BN133" s="270"/>
      <c r="BO133" s="0"/>
      <c r="BP133" s="0"/>
      <c r="BQ133" s="0"/>
      <c r="BR133" s="0"/>
      <c r="BS133" s="0"/>
      <c r="BT133" s="270"/>
      <c r="BU133" s="270"/>
      <c r="BV133" s="270"/>
      <c r="BW133" s="270"/>
      <c r="BX133" s="270"/>
      <c r="BY133" s="270"/>
      <c r="BZ133" s="270"/>
      <c r="CA133" s="270"/>
      <c r="CB133" s="270"/>
      <c r="CC133" s="270"/>
      <c r="CD133" s="270"/>
      <c r="CE133" s="270"/>
      <c r="CF133" s="270"/>
      <c r="CG133" s="270"/>
    </row>
    <row r="134" customFormat="false" ht="12.75" hidden="false" customHeight="false" outlineLevel="0" collapsed="false">
      <c r="A134" s="296" t="n">
        <v>40909</v>
      </c>
      <c r="B134" s="357" t="n">
        <v>0.063113964519109</v>
      </c>
      <c r="D134" s="374" t="n">
        <v>39845</v>
      </c>
      <c r="E134" s="375" t="n">
        <v>42.1878623962402</v>
      </c>
      <c r="F134" s="375" t="n">
        <v>43.6878623962402</v>
      </c>
      <c r="G134" s="375" t="n">
        <v>45.1878623962402</v>
      </c>
      <c r="H134" s="360"/>
      <c r="I134" s="375" t="n">
        <v>21.25</v>
      </c>
      <c r="J134" s="375" t="n">
        <v>21.5</v>
      </c>
      <c r="K134" s="375" t="n">
        <v>22.25</v>
      </c>
      <c r="L134" s="362"/>
      <c r="M134" s="363" t="n">
        <v>40725</v>
      </c>
      <c r="N134" s="376" t="n">
        <v>41</v>
      </c>
      <c r="O134" s="376" t="n">
        <v>42.5</v>
      </c>
      <c r="P134" s="376" t="n">
        <v>44</v>
      </c>
      <c r="Q134" s="270"/>
      <c r="R134" s="376" t="n">
        <v>31.5</v>
      </c>
      <c r="S134" s="376" t="n">
        <v>33</v>
      </c>
      <c r="T134" s="376" t="n">
        <v>34.5</v>
      </c>
      <c r="U134" s="270"/>
      <c r="V134" s="376" t="n">
        <v>0</v>
      </c>
      <c r="W134" s="376" t="n">
        <v>0</v>
      </c>
      <c r="X134" s="376" t="n">
        <v>0</v>
      </c>
      <c r="Y134" s="270"/>
      <c r="Z134" s="376" t="n">
        <v>0.06</v>
      </c>
      <c r="AA134" s="376" t="n">
        <v>0.08</v>
      </c>
      <c r="AB134" s="376" t="n">
        <v>0.12</v>
      </c>
      <c r="AC134" s="270"/>
      <c r="AD134" s="376" t="n">
        <v>0.16125</v>
      </c>
      <c r="AE134" s="376" t="n">
        <v>0.215</v>
      </c>
      <c r="AF134" s="376" t="n">
        <v>0.3225</v>
      </c>
      <c r="AG134" s="270"/>
      <c r="AH134" s="376" t="n">
        <v>-0.4</v>
      </c>
      <c r="AI134" s="376" t="n">
        <v>3.9</v>
      </c>
      <c r="AJ134" s="376" t="n">
        <v>0.5</v>
      </c>
      <c r="AK134" s="270"/>
      <c r="AL134" s="376" t="n">
        <v>-0.1</v>
      </c>
      <c r="AM134" s="376" t="n">
        <v>1.15</v>
      </c>
      <c r="AN134" s="376" t="n">
        <v>0.1</v>
      </c>
      <c r="AO134" s="270"/>
      <c r="AP134" s="362" t="n">
        <v>42</v>
      </c>
      <c r="AQ134" s="375" t="n">
        <v>0.4</v>
      </c>
      <c r="AR134" s="270"/>
      <c r="AS134" s="270"/>
      <c r="AT134" s="270"/>
      <c r="AU134" s="270"/>
      <c r="AV134" s="270"/>
      <c r="AW134" s="270"/>
      <c r="AX134" s="270"/>
      <c r="AY134" s="270"/>
      <c r="AZ134" s="270"/>
      <c r="BA134" s="270"/>
      <c r="BB134" s="270"/>
      <c r="BC134" s="270"/>
      <c r="BD134" s="270"/>
      <c r="BE134" s="270"/>
      <c r="BF134" s="270"/>
      <c r="BG134" s="270"/>
      <c r="BH134" s="363" t="n">
        <v>40725</v>
      </c>
      <c r="BI134" s="378" t="n">
        <v>0.75</v>
      </c>
      <c r="BJ134" s="270"/>
      <c r="BK134" s="270"/>
      <c r="BL134" s="270"/>
      <c r="BM134" s="270"/>
      <c r="BN134" s="270"/>
      <c r="BO134" s="0"/>
      <c r="BP134" s="0"/>
      <c r="BQ134" s="0"/>
      <c r="BR134" s="0"/>
      <c r="BS134" s="0"/>
      <c r="BT134" s="270"/>
      <c r="BU134" s="270"/>
      <c r="BV134" s="270"/>
      <c r="BW134" s="270"/>
      <c r="BX134" s="270"/>
      <c r="BY134" s="270"/>
      <c r="BZ134" s="270"/>
      <c r="CA134" s="270"/>
      <c r="CB134" s="270"/>
      <c r="CC134" s="270"/>
      <c r="CD134" s="270"/>
      <c r="CE134" s="270"/>
      <c r="CF134" s="270"/>
      <c r="CG134" s="270"/>
    </row>
    <row r="135" customFormat="false" ht="12.75" hidden="false" customHeight="false" outlineLevel="0" collapsed="false">
      <c r="A135" s="296" t="n">
        <v>40940</v>
      </c>
      <c r="B135" s="357" t="n">
        <v>0.063140217926123</v>
      </c>
      <c r="D135" s="374" t="n">
        <v>39873</v>
      </c>
      <c r="E135" s="375" t="n">
        <v>33.3985443115234</v>
      </c>
      <c r="F135" s="375" t="n">
        <v>34.8985443115234</v>
      </c>
      <c r="G135" s="375" t="n">
        <v>36.3985443115234</v>
      </c>
      <c r="H135" s="360"/>
      <c r="I135" s="375" t="n">
        <v>22.25</v>
      </c>
      <c r="J135" s="375" t="n">
        <v>22.5</v>
      </c>
      <c r="K135" s="375" t="n">
        <v>23.25</v>
      </c>
      <c r="L135" s="362"/>
      <c r="M135" s="363" t="n">
        <v>40756</v>
      </c>
      <c r="N135" s="376" t="n">
        <v>39.0000038146973</v>
      </c>
      <c r="O135" s="376" t="n">
        <v>40.5000038146973</v>
      </c>
      <c r="P135" s="376" t="n">
        <v>42.0000038146973</v>
      </c>
      <c r="Q135" s="270"/>
      <c r="R135" s="376" t="n">
        <v>31.5</v>
      </c>
      <c r="S135" s="376" t="n">
        <v>33</v>
      </c>
      <c r="T135" s="376" t="n">
        <v>34.5</v>
      </c>
      <c r="U135" s="270"/>
      <c r="V135" s="376" t="n">
        <v>0</v>
      </c>
      <c r="W135" s="376" t="n">
        <v>0</v>
      </c>
      <c r="X135" s="376" t="n">
        <v>0</v>
      </c>
      <c r="Y135" s="270"/>
      <c r="Z135" s="376" t="n">
        <v>0.06</v>
      </c>
      <c r="AA135" s="376" t="n">
        <v>0.08</v>
      </c>
      <c r="AB135" s="376" t="n">
        <v>0.12</v>
      </c>
      <c r="AC135" s="270"/>
      <c r="AD135" s="376" t="n">
        <v>0.16125</v>
      </c>
      <c r="AE135" s="376" t="n">
        <v>0.215</v>
      </c>
      <c r="AF135" s="376" t="n">
        <v>0.3225</v>
      </c>
      <c r="AG135" s="270"/>
      <c r="AH135" s="376" t="n">
        <v>-0.5</v>
      </c>
      <c r="AI135" s="376" t="n">
        <v>3.9</v>
      </c>
      <c r="AJ135" s="376" t="n">
        <v>1.75</v>
      </c>
      <c r="AK135" s="270"/>
      <c r="AL135" s="376" t="n">
        <v>-0.1</v>
      </c>
      <c r="AM135" s="376" t="n">
        <v>1.15</v>
      </c>
      <c r="AN135" s="376" t="n">
        <v>0.1</v>
      </c>
      <c r="AO135" s="270"/>
      <c r="AP135" s="362" t="n">
        <v>43</v>
      </c>
      <c r="AQ135" s="375" t="n">
        <v>0.4</v>
      </c>
      <c r="AR135" s="270"/>
      <c r="AS135" s="270"/>
      <c r="AT135" s="270"/>
      <c r="AU135" s="270"/>
      <c r="AV135" s="270"/>
      <c r="AW135" s="270"/>
      <c r="AX135" s="270"/>
      <c r="AY135" s="270"/>
      <c r="AZ135" s="270"/>
      <c r="BA135" s="270"/>
      <c r="BB135" s="270"/>
      <c r="BC135" s="270"/>
      <c r="BD135" s="270"/>
      <c r="BE135" s="270"/>
      <c r="BF135" s="270"/>
      <c r="BG135" s="270"/>
      <c r="BH135" s="363" t="n">
        <v>40756</v>
      </c>
      <c r="BI135" s="378" t="n">
        <v>0.75</v>
      </c>
      <c r="BJ135" s="270"/>
      <c r="BK135" s="270"/>
      <c r="BL135" s="270"/>
      <c r="BM135" s="270"/>
      <c r="BN135" s="270"/>
      <c r="BO135" s="0"/>
      <c r="BP135" s="0"/>
      <c r="BQ135" s="0"/>
      <c r="BR135" s="0"/>
      <c r="BS135" s="0"/>
      <c r="BT135" s="270"/>
      <c r="BU135" s="270"/>
      <c r="BV135" s="270"/>
      <c r="BW135" s="270"/>
      <c r="BX135" s="270"/>
      <c r="BY135" s="270"/>
      <c r="BZ135" s="270"/>
      <c r="CA135" s="270"/>
      <c r="CB135" s="270"/>
      <c r="CC135" s="270"/>
      <c r="CD135" s="270"/>
      <c r="CE135" s="270"/>
      <c r="CF135" s="270"/>
      <c r="CG135" s="270"/>
    </row>
    <row r="136" customFormat="false" ht="12.75" hidden="false" customHeight="false" outlineLevel="0" collapsed="false">
      <c r="A136" s="296" t="n">
        <v>40969</v>
      </c>
      <c r="B136" s="357" t="n">
        <v>0.063168281913183</v>
      </c>
      <c r="D136" s="374" t="n">
        <v>39904</v>
      </c>
      <c r="E136" s="375" t="n">
        <v>33.8485450744629</v>
      </c>
      <c r="F136" s="375" t="n">
        <v>35.3485450744629</v>
      </c>
      <c r="G136" s="375" t="n">
        <v>36.8485450744629</v>
      </c>
      <c r="H136" s="360"/>
      <c r="I136" s="375" t="n">
        <v>20.25</v>
      </c>
      <c r="J136" s="375" t="n">
        <v>20.5</v>
      </c>
      <c r="K136" s="375" t="n">
        <v>21.25</v>
      </c>
      <c r="L136" s="362"/>
      <c r="M136" s="363" t="n">
        <v>40787</v>
      </c>
      <c r="N136" s="376" t="n">
        <v>31</v>
      </c>
      <c r="O136" s="376" t="n">
        <v>32.5</v>
      </c>
      <c r="P136" s="376" t="n">
        <v>34</v>
      </c>
      <c r="Q136" s="270"/>
      <c r="R136" s="376" t="n">
        <v>25.5</v>
      </c>
      <c r="S136" s="376" t="n">
        <v>27</v>
      </c>
      <c r="T136" s="376" t="n">
        <v>28.5</v>
      </c>
      <c r="U136" s="270"/>
      <c r="V136" s="376" t="n">
        <v>0</v>
      </c>
      <c r="W136" s="376" t="n">
        <v>0</v>
      </c>
      <c r="X136" s="376" t="n">
        <v>0</v>
      </c>
      <c r="Y136" s="270"/>
      <c r="Z136" s="376" t="n">
        <v>0.06</v>
      </c>
      <c r="AA136" s="376" t="n">
        <v>0.08</v>
      </c>
      <c r="AB136" s="376" t="n">
        <v>0.12</v>
      </c>
      <c r="AC136" s="270"/>
      <c r="AD136" s="376" t="n">
        <v>0.10125</v>
      </c>
      <c r="AE136" s="376" t="n">
        <v>0.135</v>
      </c>
      <c r="AF136" s="376" t="n">
        <v>0.2025</v>
      </c>
      <c r="AG136" s="270"/>
      <c r="AH136" s="376" t="n">
        <v>-1</v>
      </c>
      <c r="AI136" s="376" t="n">
        <v>2.33</v>
      </c>
      <c r="AJ136" s="376" t="n">
        <v>2.5</v>
      </c>
      <c r="AK136" s="270"/>
      <c r="AL136" s="376" t="n">
        <v>-0.1</v>
      </c>
      <c r="AM136" s="376" t="n">
        <v>1.05</v>
      </c>
      <c r="AN136" s="376" t="n">
        <v>0.1</v>
      </c>
      <c r="AO136" s="270"/>
      <c r="AP136" s="362" t="n">
        <v>43</v>
      </c>
      <c r="AQ136" s="375" t="n">
        <v>0.4</v>
      </c>
      <c r="AR136" s="270"/>
      <c r="AS136" s="270"/>
      <c r="AT136" s="270"/>
      <c r="AU136" s="270"/>
      <c r="AV136" s="270"/>
      <c r="AW136" s="270"/>
      <c r="AX136" s="270"/>
      <c r="AY136" s="270"/>
      <c r="AZ136" s="270"/>
      <c r="BA136" s="270"/>
      <c r="BB136" s="270"/>
      <c r="BC136" s="270"/>
      <c r="BD136" s="270"/>
      <c r="BE136" s="270"/>
      <c r="BF136" s="270"/>
      <c r="BG136" s="270"/>
      <c r="BH136" s="363" t="n">
        <v>40787</v>
      </c>
      <c r="BI136" s="378" t="n">
        <v>0.75</v>
      </c>
      <c r="BJ136" s="270"/>
      <c r="BK136" s="270"/>
      <c r="BL136" s="270"/>
      <c r="BM136" s="270"/>
      <c r="BN136" s="270"/>
      <c r="BO136" s="0"/>
      <c r="BP136" s="0"/>
      <c r="BQ136" s="0"/>
      <c r="BR136" s="0"/>
      <c r="BS136" s="0"/>
      <c r="BT136" s="270"/>
      <c r="BU136" s="270"/>
      <c r="BV136" s="270"/>
      <c r="BW136" s="270"/>
      <c r="BX136" s="270"/>
      <c r="BY136" s="270"/>
      <c r="BZ136" s="270"/>
      <c r="CA136" s="270"/>
      <c r="CB136" s="270"/>
      <c r="CC136" s="270"/>
      <c r="CD136" s="270"/>
      <c r="CE136" s="270"/>
      <c r="CF136" s="270"/>
      <c r="CG136" s="270"/>
    </row>
    <row r="137" customFormat="false" ht="12.75" hidden="false" customHeight="false" outlineLevel="0" collapsed="false">
      <c r="A137" s="296" t="n">
        <v>41000</v>
      </c>
      <c r="B137" s="357" t="n">
        <v>0.063195440610586</v>
      </c>
      <c r="D137" s="374" t="n">
        <v>39934</v>
      </c>
      <c r="E137" s="375" t="n">
        <v>34.9035667419434</v>
      </c>
      <c r="F137" s="375" t="n">
        <v>37.0035667419434</v>
      </c>
      <c r="G137" s="375" t="n">
        <v>39.1035667419434</v>
      </c>
      <c r="H137" s="360"/>
      <c r="I137" s="375" t="n">
        <v>22.25</v>
      </c>
      <c r="J137" s="375" t="n">
        <v>22.5</v>
      </c>
      <c r="K137" s="375" t="n">
        <v>23.25</v>
      </c>
      <c r="L137" s="362"/>
      <c r="M137" s="363" t="n">
        <v>40817</v>
      </c>
      <c r="N137" s="376" t="n">
        <v>25.996000289917</v>
      </c>
      <c r="O137" s="376" t="n">
        <v>27.496000289917</v>
      </c>
      <c r="P137" s="376" t="n">
        <v>28.996000289917</v>
      </c>
      <c r="Q137" s="270"/>
      <c r="R137" s="376" t="n">
        <v>20.4965000152588</v>
      </c>
      <c r="S137" s="376" t="n">
        <v>21.9965000152588</v>
      </c>
      <c r="T137" s="376" t="n">
        <v>23.4965000152588</v>
      </c>
      <c r="U137" s="270"/>
      <c r="V137" s="376" t="n">
        <v>0</v>
      </c>
      <c r="W137" s="376" t="n">
        <v>0</v>
      </c>
      <c r="X137" s="376" t="n">
        <v>0</v>
      </c>
      <c r="Y137" s="270"/>
      <c r="Z137" s="376" t="n">
        <v>0.06</v>
      </c>
      <c r="AA137" s="376" t="n">
        <v>0.08</v>
      </c>
      <c r="AB137" s="376" t="n">
        <v>0.12</v>
      </c>
      <c r="AC137" s="270"/>
      <c r="AD137" s="376" t="n">
        <v>0.07875</v>
      </c>
      <c r="AE137" s="376" t="n">
        <v>0.105</v>
      </c>
      <c r="AF137" s="376" t="n">
        <v>0.1575</v>
      </c>
      <c r="AG137" s="270"/>
      <c r="AH137" s="376" t="n">
        <v>-1</v>
      </c>
      <c r="AI137" s="376" t="n">
        <v>2.06</v>
      </c>
      <c r="AJ137" s="376" t="n">
        <v>2.5</v>
      </c>
      <c r="AK137" s="270"/>
      <c r="AL137" s="376" t="n">
        <v>-0.1</v>
      </c>
      <c r="AM137" s="376" t="n">
        <v>1</v>
      </c>
      <c r="AN137" s="376" t="n">
        <v>0.1</v>
      </c>
      <c r="AO137" s="270"/>
      <c r="AP137" s="362" t="n">
        <v>43</v>
      </c>
      <c r="AQ137" s="375" t="n">
        <v>0.4</v>
      </c>
      <c r="AR137" s="270"/>
      <c r="AS137" s="270"/>
      <c r="AT137" s="270"/>
      <c r="AU137" s="270"/>
      <c r="AV137" s="270"/>
      <c r="AW137" s="270"/>
      <c r="AX137" s="270"/>
      <c r="AY137" s="270"/>
      <c r="AZ137" s="270"/>
      <c r="BA137" s="270"/>
      <c r="BB137" s="270"/>
      <c r="BC137" s="270"/>
      <c r="BD137" s="270"/>
      <c r="BE137" s="270"/>
      <c r="BF137" s="270"/>
      <c r="BG137" s="270"/>
      <c r="BH137" s="363" t="n">
        <v>40817</v>
      </c>
      <c r="BI137" s="378" t="n">
        <v>0.75</v>
      </c>
      <c r="BJ137" s="270"/>
      <c r="BK137" s="270"/>
      <c r="BL137" s="270"/>
      <c r="BM137" s="270"/>
      <c r="BN137" s="270"/>
      <c r="BO137" s="0"/>
      <c r="BP137" s="0"/>
      <c r="BQ137" s="0"/>
      <c r="BR137" s="0"/>
      <c r="BS137" s="0"/>
      <c r="BT137" s="270"/>
      <c r="BU137" s="270"/>
      <c r="BV137" s="270"/>
      <c r="BW137" s="270"/>
      <c r="BX137" s="270"/>
      <c r="BY137" s="270"/>
      <c r="BZ137" s="270"/>
      <c r="CA137" s="270"/>
      <c r="CB137" s="270"/>
      <c r="CC137" s="270"/>
      <c r="CD137" s="270"/>
      <c r="CE137" s="270"/>
      <c r="CF137" s="270"/>
      <c r="CG137" s="270"/>
    </row>
    <row r="138" customFormat="false" ht="12.75" hidden="false" customHeight="false" outlineLevel="0" collapsed="false">
      <c r="A138" s="296" t="n">
        <v>41030</v>
      </c>
      <c r="B138" s="357" t="n">
        <v>0.063223504598161</v>
      </c>
      <c r="D138" s="374" t="n">
        <v>39965</v>
      </c>
      <c r="E138" s="375" t="n">
        <v>39.9978561401367</v>
      </c>
      <c r="F138" s="375" t="n">
        <v>44.9978561401367</v>
      </c>
      <c r="G138" s="375" t="n">
        <v>49.9978561401367</v>
      </c>
      <c r="H138" s="360"/>
      <c r="I138" s="375" t="n">
        <v>25.25</v>
      </c>
      <c r="J138" s="375" t="n">
        <v>25.5</v>
      </c>
      <c r="K138" s="375" t="n">
        <v>26.25</v>
      </c>
      <c r="L138" s="362"/>
      <c r="M138" s="363" t="n">
        <v>40848</v>
      </c>
      <c r="N138" s="376" t="n">
        <v>28</v>
      </c>
      <c r="O138" s="376" t="n">
        <v>29.5</v>
      </c>
      <c r="P138" s="376" t="n">
        <v>31</v>
      </c>
      <c r="Q138" s="270"/>
      <c r="R138" s="376" t="n">
        <v>20.5</v>
      </c>
      <c r="S138" s="376" t="n">
        <v>22</v>
      </c>
      <c r="T138" s="376" t="n">
        <v>23.5</v>
      </c>
      <c r="U138" s="270"/>
      <c r="V138" s="376" t="n">
        <v>0</v>
      </c>
      <c r="W138" s="376" t="n">
        <v>0</v>
      </c>
      <c r="X138" s="376" t="n">
        <v>0</v>
      </c>
      <c r="Y138" s="270"/>
      <c r="Z138" s="376" t="n">
        <v>0.06</v>
      </c>
      <c r="AA138" s="376" t="n">
        <v>0.08</v>
      </c>
      <c r="AB138" s="376" t="n">
        <v>0.12</v>
      </c>
      <c r="AC138" s="270"/>
      <c r="AD138" s="376" t="n">
        <v>0.07875</v>
      </c>
      <c r="AE138" s="376" t="n">
        <v>0.105</v>
      </c>
      <c r="AF138" s="376" t="n">
        <v>0.1575</v>
      </c>
      <c r="AG138" s="270"/>
      <c r="AH138" s="376" t="n">
        <v>-0.5</v>
      </c>
      <c r="AI138" s="376" t="n">
        <v>2.052</v>
      </c>
      <c r="AJ138" s="376" t="n">
        <v>1</v>
      </c>
      <c r="AK138" s="270"/>
      <c r="AL138" s="376" t="n">
        <v>-0.1</v>
      </c>
      <c r="AM138" s="376" t="n">
        <v>1</v>
      </c>
      <c r="AN138" s="376" t="n">
        <v>0.1</v>
      </c>
      <c r="AO138" s="270"/>
      <c r="AP138" s="362" t="n">
        <v>44</v>
      </c>
      <c r="AQ138" s="375" t="n">
        <v>0.4</v>
      </c>
      <c r="AR138" s="270"/>
      <c r="AS138" s="270"/>
      <c r="AT138" s="270"/>
      <c r="AU138" s="270"/>
      <c r="AV138" s="270"/>
      <c r="AW138" s="270"/>
      <c r="AX138" s="270"/>
      <c r="AY138" s="270"/>
      <c r="AZ138" s="270"/>
      <c r="BA138" s="270"/>
      <c r="BB138" s="270"/>
      <c r="BC138" s="270"/>
      <c r="BD138" s="270"/>
      <c r="BE138" s="270"/>
      <c r="BF138" s="270"/>
      <c r="BG138" s="270"/>
      <c r="BH138" s="363" t="n">
        <v>40848</v>
      </c>
      <c r="BI138" s="378" t="n">
        <v>0.75</v>
      </c>
      <c r="BJ138" s="270"/>
      <c r="BK138" s="270"/>
      <c r="BL138" s="270"/>
      <c r="BM138" s="270"/>
      <c r="BN138" s="270"/>
      <c r="BO138" s="0"/>
      <c r="BP138" s="0"/>
      <c r="BQ138" s="0"/>
      <c r="BR138" s="0"/>
      <c r="BS138" s="0"/>
      <c r="BT138" s="270"/>
      <c r="BU138" s="270"/>
      <c r="BV138" s="270"/>
      <c r="BW138" s="270"/>
      <c r="BX138" s="270"/>
      <c r="BY138" s="270"/>
      <c r="BZ138" s="270"/>
      <c r="CA138" s="270"/>
      <c r="CB138" s="270"/>
      <c r="CC138" s="270"/>
      <c r="CD138" s="270"/>
      <c r="CE138" s="270"/>
      <c r="CF138" s="270"/>
      <c r="CG138" s="270"/>
    </row>
    <row r="139" customFormat="false" ht="12.75" hidden="false" customHeight="false" outlineLevel="0" collapsed="false">
      <c r="A139" s="296" t="n">
        <v>41061</v>
      </c>
      <c r="B139" s="357" t="n">
        <v>0.063250663296063</v>
      </c>
      <c r="D139" s="374" t="n">
        <v>39995</v>
      </c>
      <c r="E139" s="375" t="n">
        <v>59.9971466064453</v>
      </c>
      <c r="F139" s="375" t="n">
        <v>69.9971466064453</v>
      </c>
      <c r="G139" s="375" t="n">
        <v>79.9971466064453</v>
      </c>
      <c r="H139" s="360"/>
      <c r="I139" s="375" t="n">
        <v>25.75</v>
      </c>
      <c r="J139" s="375" t="n">
        <v>26</v>
      </c>
      <c r="K139" s="375" t="n">
        <v>26.75</v>
      </c>
      <c r="L139" s="362"/>
      <c r="M139" s="363" t="n">
        <v>40878</v>
      </c>
      <c r="N139" s="376" t="n">
        <v>33</v>
      </c>
      <c r="O139" s="376" t="n">
        <v>34.5</v>
      </c>
      <c r="P139" s="376" t="n">
        <v>36</v>
      </c>
      <c r="Q139" s="270"/>
      <c r="R139" s="376" t="n">
        <v>27.5</v>
      </c>
      <c r="S139" s="376" t="n">
        <v>29</v>
      </c>
      <c r="T139" s="376" t="n">
        <v>30.5</v>
      </c>
      <c r="U139" s="270"/>
      <c r="V139" s="376" t="n">
        <v>0</v>
      </c>
      <c r="W139" s="376" t="n">
        <v>0</v>
      </c>
      <c r="X139" s="376" t="n">
        <v>0</v>
      </c>
      <c r="Y139" s="270"/>
      <c r="Z139" s="376" t="n">
        <v>0.06</v>
      </c>
      <c r="AA139" s="376" t="n">
        <v>0.08</v>
      </c>
      <c r="AB139" s="376" t="n">
        <v>0.12</v>
      </c>
      <c r="AC139" s="270"/>
      <c r="AD139" s="376" t="n">
        <v>0.10875</v>
      </c>
      <c r="AE139" s="376" t="n">
        <v>0.145</v>
      </c>
      <c r="AF139" s="376" t="n">
        <v>0.2175</v>
      </c>
      <c r="AG139" s="270"/>
      <c r="AH139" s="376" t="n">
        <v>-0.4</v>
      </c>
      <c r="AI139" s="376" t="n">
        <v>1.89</v>
      </c>
      <c r="AJ139" s="376" t="n">
        <v>0.5</v>
      </c>
      <c r="AK139" s="270"/>
      <c r="AL139" s="376" t="n">
        <v>-0.1</v>
      </c>
      <c r="AM139" s="376" t="n">
        <v>1</v>
      </c>
      <c r="AN139" s="376" t="n">
        <v>0.1</v>
      </c>
      <c r="AO139" s="270"/>
      <c r="AP139" s="362" t="n">
        <v>44</v>
      </c>
      <c r="AQ139" s="375" t="n">
        <v>0.4</v>
      </c>
      <c r="AR139" s="270"/>
      <c r="AS139" s="270"/>
      <c r="AT139" s="270"/>
      <c r="AU139" s="270"/>
      <c r="AV139" s="270"/>
      <c r="AW139" s="270"/>
      <c r="AX139" s="270"/>
      <c r="AY139" s="270"/>
      <c r="AZ139" s="270"/>
      <c r="BA139" s="270"/>
      <c r="BB139" s="270"/>
      <c r="BC139" s="270"/>
      <c r="BD139" s="270"/>
      <c r="BE139" s="270"/>
      <c r="BF139" s="270"/>
      <c r="BG139" s="270"/>
      <c r="BH139" s="363" t="n">
        <v>40878</v>
      </c>
      <c r="BI139" s="378" t="n">
        <v>0.75</v>
      </c>
      <c r="BJ139" s="270"/>
      <c r="BK139" s="270"/>
      <c r="BL139" s="270"/>
      <c r="BM139" s="270"/>
      <c r="BN139" s="270"/>
      <c r="BO139" s="0"/>
      <c r="BP139" s="0"/>
      <c r="BQ139" s="0"/>
      <c r="BR139" s="0"/>
      <c r="BS139" s="0"/>
      <c r="BT139" s="270"/>
      <c r="BU139" s="270"/>
      <c r="BV139" s="270"/>
      <c r="BW139" s="270"/>
      <c r="BX139" s="270"/>
      <c r="BY139" s="270"/>
      <c r="BZ139" s="270"/>
      <c r="CA139" s="270"/>
      <c r="CB139" s="270"/>
      <c r="CC139" s="270"/>
      <c r="CD139" s="270"/>
      <c r="CE139" s="270"/>
      <c r="CF139" s="270"/>
      <c r="CG139" s="270"/>
    </row>
    <row r="140" customFormat="false" ht="12.75" hidden="false" customHeight="false" outlineLevel="0" collapsed="false">
      <c r="A140" s="296" t="n">
        <v>41091</v>
      </c>
      <c r="B140" s="357" t="n">
        <v>0.063278727284152</v>
      </c>
      <c r="D140" s="374" t="n">
        <v>40026</v>
      </c>
      <c r="E140" s="375" t="n">
        <v>59.9971466064453</v>
      </c>
      <c r="F140" s="375" t="n">
        <v>69.9971466064453</v>
      </c>
      <c r="G140" s="375" t="n">
        <v>79.9971466064453</v>
      </c>
      <c r="H140" s="360"/>
      <c r="I140" s="375" t="n">
        <v>26.75</v>
      </c>
      <c r="J140" s="375" t="n">
        <v>27</v>
      </c>
      <c r="K140" s="375" t="n">
        <v>27.75</v>
      </c>
      <c r="L140" s="362"/>
      <c r="M140" s="363" t="n">
        <v>40909</v>
      </c>
      <c r="N140" s="376" t="n">
        <v>35.5</v>
      </c>
      <c r="O140" s="376" t="n">
        <v>37</v>
      </c>
      <c r="P140" s="376" t="n">
        <v>38.5</v>
      </c>
      <c r="Q140" s="270"/>
      <c r="R140" s="376" t="n">
        <v>25</v>
      </c>
      <c r="S140" s="376" t="n">
        <v>26.5</v>
      </c>
      <c r="T140" s="376" t="n">
        <v>28</v>
      </c>
      <c r="U140" s="270"/>
      <c r="V140" s="376" t="n">
        <v>0</v>
      </c>
      <c r="W140" s="376" t="n">
        <v>0</v>
      </c>
      <c r="X140" s="376" t="n">
        <v>0</v>
      </c>
      <c r="Y140" s="270"/>
      <c r="Z140" s="376" t="n">
        <v>0.06</v>
      </c>
      <c r="AA140" s="376" t="n">
        <v>0.08</v>
      </c>
      <c r="AB140" s="376" t="n">
        <v>0.12</v>
      </c>
      <c r="AC140" s="270"/>
      <c r="AD140" s="376" t="n">
        <v>0.10125</v>
      </c>
      <c r="AE140" s="376" t="n">
        <v>0.135</v>
      </c>
      <c r="AF140" s="376" t="n">
        <v>0.2025</v>
      </c>
      <c r="AG140" s="270"/>
      <c r="AH140" s="376" t="n">
        <v>-0.4</v>
      </c>
      <c r="AI140" s="376" t="n">
        <v>2.322</v>
      </c>
      <c r="AJ140" s="376" t="n">
        <v>0.5</v>
      </c>
      <c r="AK140" s="270"/>
      <c r="AL140" s="376" t="n">
        <v>-0.1</v>
      </c>
      <c r="AM140" s="376" t="n">
        <v>1</v>
      </c>
      <c r="AN140" s="376" t="n">
        <v>0.1</v>
      </c>
      <c r="AO140" s="270"/>
      <c r="AP140" s="362" t="n">
        <v>44</v>
      </c>
      <c r="AQ140" s="375" t="n">
        <v>0.4</v>
      </c>
      <c r="AR140" s="270"/>
      <c r="AS140" s="270"/>
      <c r="AT140" s="270"/>
      <c r="AU140" s="270"/>
      <c r="AV140" s="270"/>
      <c r="AW140" s="270"/>
      <c r="AX140" s="270"/>
      <c r="AY140" s="270"/>
      <c r="AZ140" s="270"/>
      <c r="BA140" s="270"/>
      <c r="BB140" s="270"/>
      <c r="BC140" s="270"/>
      <c r="BD140" s="270"/>
      <c r="BE140" s="270"/>
      <c r="BF140" s="270"/>
      <c r="BG140" s="270"/>
      <c r="BH140" s="363" t="n">
        <v>40909</v>
      </c>
      <c r="BI140" s="378" t="n">
        <v>0.75</v>
      </c>
      <c r="BJ140" s="270"/>
      <c r="BK140" s="270"/>
      <c r="BL140" s="270"/>
      <c r="BM140" s="270"/>
      <c r="BN140" s="270"/>
      <c r="BO140" s="0"/>
      <c r="BP140" s="0"/>
      <c r="BQ140" s="0"/>
      <c r="BR140" s="0"/>
      <c r="BS140" s="0"/>
      <c r="BT140" s="270"/>
      <c r="BU140" s="270"/>
      <c r="BV140" s="270"/>
      <c r="BW140" s="270"/>
      <c r="BX140" s="270"/>
      <c r="BY140" s="270"/>
      <c r="BZ140" s="270"/>
      <c r="CA140" s="270"/>
      <c r="CB140" s="270"/>
      <c r="CC140" s="270"/>
      <c r="CD140" s="270"/>
      <c r="CE140" s="270"/>
      <c r="CF140" s="270"/>
      <c r="CG140" s="270"/>
    </row>
    <row r="141" customFormat="false" ht="12.75" hidden="false" customHeight="false" outlineLevel="0" collapsed="false">
      <c r="A141" s="296" t="n">
        <v>41122</v>
      </c>
      <c r="B141" s="357" t="n">
        <v>0.063306791272501</v>
      </c>
      <c r="D141" s="374" t="n">
        <v>40057</v>
      </c>
      <c r="E141" s="375" t="n">
        <v>35.7521438598633</v>
      </c>
      <c r="F141" s="375" t="n">
        <v>37.2521438598633</v>
      </c>
      <c r="G141" s="375" t="n">
        <v>38.7521438598633</v>
      </c>
      <c r="H141" s="360"/>
      <c r="I141" s="375" t="n">
        <v>19.75</v>
      </c>
      <c r="J141" s="375" t="n">
        <v>20</v>
      </c>
      <c r="K141" s="375" t="n">
        <v>20.75</v>
      </c>
      <c r="L141" s="362"/>
      <c r="M141" s="363" t="n">
        <v>40940</v>
      </c>
      <c r="N141" s="376" t="n">
        <v>30.9960021972656</v>
      </c>
      <c r="O141" s="376" t="n">
        <v>32.4960021972656</v>
      </c>
      <c r="P141" s="376" t="n">
        <v>33.9960021972656</v>
      </c>
      <c r="Q141" s="270"/>
      <c r="R141" s="376" t="n">
        <v>22.4965019226074</v>
      </c>
      <c r="S141" s="376" t="n">
        <v>23.9965019226074</v>
      </c>
      <c r="T141" s="376" t="n">
        <v>25.4965019226074</v>
      </c>
      <c r="U141" s="270"/>
      <c r="V141" s="376" t="n">
        <v>0</v>
      </c>
      <c r="W141" s="376" t="n">
        <v>0</v>
      </c>
      <c r="X141" s="376" t="n">
        <v>0</v>
      </c>
      <c r="Y141" s="270"/>
      <c r="Z141" s="376" t="n">
        <v>0.06</v>
      </c>
      <c r="AA141" s="376" t="n">
        <v>0.08</v>
      </c>
      <c r="AB141" s="376" t="n">
        <v>0.12</v>
      </c>
      <c r="AC141" s="270"/>
      <c r="AD141" s="376" t="n">
        <v>0.10125</v>
      </c>
      <c r="AE141" s="376" t="n">
        <v>0.135</v>
      </c>
      <c r="AF141" s="376" t="n">
        <v>0.2025</v>
      </c>
      <c r="AG141" s="270"/>
      <c r="AH141" s="376" t="n">
        <v>-0.4</v>
      </c>
      <c r="AI141" s="376" t="n">
        <v>2.322</v>
      </c>
      <c r="AJ141" s="376" t="n">
        <v>0.6</v>
      </c>
      <c r="AK141" s="270"/>
      <c r="AL141" s="376" t="n">
        <v>-0.1</v>
      </c>
      <c r="AM141" s="376" t="n">
        <v>1</v>
      </c>
      <c r="AN141" s="376" t="n">
        <v>0.1</v>
      </c>
      <c r="AO141" s="270"/>
      <c r="AP141" s="362" t="n">
        <v>45</v>
      </c>
      <c r="AQ141" s="375" t="n">
        <v>0.4</v>
      </c>
      <c r="AR141" s="270"/>
      <c r="AS141" s="270"/>
      <c r="AT141" s="270"/>
      <c r="AU141" s="270"/>
      <c r="AV141" s="270"/>
      <c r="AW141" s="270"/>
      <c r="AX141" s="270"/>
      <c r="AY141" s="270"/>
      <c r="AZ141" s="270"/>
      <c r="BA141" s="270"/>
      <c r="BB141" s="270"/>
      <c r="BC141" s="270"/>
      <c r="BD141" s="270"/>
      <c r="BE141" s="270"/>
      <c r="BF141" s="270"/>
      <c r="BG141" s="270"/>
      <c r="BH141" s="363" t="n">
        <v>40940</v>
      </c>
      <c r="BI141" s="378" t="n">
        <v>0.75</v>
      </c>
      <c r="BJ141" s="270"/>
      <c r="BK141" s="270"/>
      <c r="BL141" s="270"/>
      <c r="BM141" s="270"/>
      <c r="BN141" s="270"/>
      <c r="BO141" s="0"/>
      <c r="BP141" s="0"/>
      <c r="BQ141" s="0"/>
      <c r="BR141" s="0"/>
      <c r="BS141" s="0"/>
      <c r="BT141" s="270"/>
      <c r="BU141" s="270"/>
      <c r="BV141" s="270"/>
      <c r="BW141" s="270"/>
      <c r="BX141" s="270"/>
      <c r="BY141" s="270"/>
      <c r="BZ141" s="270"/>
      <c r="CA141" s="270"/>
      <c r="CB141" s="270"/>
      <c r="CC141" s="270"/>
      <c r="CD141" s="270"/>
      <c r="CE141" s="270"/>
      <c r="CF141" s="270"/>
      <c r="CG141" s="270"/>
    </row>
    <row r="142" customFormat="false" ht="12.75" hidden="false" customHeight="false" outlineLevel="0" collapsed="false">
      <c r="A142" s="296" t="n">
        <v>41153</v>
      </c>
      <c r="B142" s="357" t="n">
        <v>0.063333949971153</v>
      </c>
      <c r="D142" s="374" t="n">
        <v>40087</v>
      </c>
      <c r="E142" s="375" t="n">
        <v>33.6489334106445</v>
      </c>
      <c r="F142" s="375" t="n">
        <v>35.1489334106445</v>
      </c>
      <c r="G142" s="375" t="n">
        <v>36.6489334106445</v>
      </c>
      <c r="H142" s="360"/>
      <c r="I142" s="375" t="n">
        <v>17.2500019073486</v>
      </c>
      <c r="J142" s="375" t="n">
        <v>17.5000019073486</v>
      </c>
      <c r="K142" s="375" t="n">
        <v>18.2500019073486</v>
      </c>
      <c r="L142" s="362"/>
      <c r="M142" s="363" t="n">
        <v>40969</v>
      </c>
      <c r="N142" s="376" t="n">
        <v>26</v>
      </c>
      <c r="O142" s="376" t="n">
        <v>27.5</v>
      </c>
      <c r="P142" s="376" t="n">
        <v>29</v>
      </c>
      <c r="Q142" s="270"/>
      <c r="R142" s="376" t="n">
        <v>20.5</v>
      </c>
      <c r="S142" s="376" t="n">
        <v>22</v>
      </c>
      <c r="T142" s="376" t="n">
        <v>23.5</v>
      </c>
      <c r="U142" s="270"/>
      <c r="V142" s="376" t="n">
        <v>0</v>
      </c>
      <c r="W142" s="376" t="n">
        <v>0</v>
      </c>
      <c r="X142" s="376" t="n">
        <v>0</v>
      </c>
      <c r="Y142" s="270"/>
      <c r="Z142" s="376" t="n">
        <v>0.06</v>
      </c>
      <c r="AA142" s="376" t="n">
        <v>0.08</v>
      </c>
      <c r="AB142" s="376" t="n">
        <v>0.12</v>
      </c>
      <c r="AC142" s="270"/>
      <c r="AD142" s="376" t="n">
        <v>0.09</v>
      </c>
      <c r="AE142" s="376" t="n">
        <v>0.12</v>
      </c>
      <c r="AF142" s="376" t="n">
        <v>0.18</v>
      </c>
      <c r="AG142" s="270"/>
      <c r="AH142" s="376" t="n">
        <v>-0.5</v>
      </c>
      <c r="AI142" s="376" t="n">
        <v>2.052</v>
      </c>
      <c r="AJ142" s="376" t="n">
        <v>1</v>
      </c>
      <c r="AK142" s="270"/>
      <c r="AL142" s="376" t="n">
        <v>-0.1</v>
      </c>
      <c r="AM142" s="376" t="n">
        <v>1</v>
      </c>
      <c r="AN142" s="376" t="n">
        <v>0.1</v>
      </c>
      <c r="AO142" s="270"/>
      <c r="AP142" s="362" t="n">
        <v>45</v>
      </c>
      <c r="AQ142" s="375" t="n">
        <v>0.4</v>
      </c>
      <c r="AR142" s="270"/>
      <c r="AS142" s="270"/>
      <c r="AT142" s="270"/>
      <c r="AU142" s="270"/>
      <c r="AV142" s="270"/>
      <c r="AW142" s="270"/>
      <c r="AX142" s="270"/>
      <c r="AY142" s="270"/>
      <c r="AZ142" s="270"/>
      <c r="BA142" s="270"/>
      <c r="BB142" s="270"/>
      <c r="BC142" s="270"/>
      <c r="BD142" s="270"/>
      <c r="BE142" s="270"/>
      <c r="BF142" s="270"/>
      <c r="BG142" s="270"/>
      <c r="BH142" s="363" t="n">
        <v>40969</v>
      </c>
      <c r="BI142" s="378" t="n">
        <v>0.75</v>
      </c>
      <c r="BJ142" s="270"/>
      <c r="BK142" s="270"/>
      <c r="BL142" s="270"/>
      <c r="BM142" s="270"/>
      <c r="BN142" s="270"/>
      <c r="BO142" s="0"/>
      <c r="BP142" s="0"/>
      <c r="BQ142" s="0"/>
      <c r="BR142" s="0"/>
      <c r="BS142" s="0"/>
      <c r="BT142" s="270"/>
      <c r="BU142" s="270"/>
      <c r="BV142" s="270"/>
      <c r="BW142" s="270"/>
      <c r="BX142" s="270"/>
      <c r="BY142" s="270"/>
      <c r="BZ142" s="270"/>
      <c r="CA142" s="270"/>
      <c r="CB142" s="270"/>
      <c r="CC142" s="270"/>
      <c r="CD142" s="270"/>
      <c r="CE142" s="270"/>
      <c r="CF142" s="270"/>
      <c r="CG142" s="270"/>
    </row>
    <row r="143" customFormat="false" ht="12.75" hidden="false" customHeight="false" outlineLevel="0" collapsed="false">
      <c r="A143" s="296" t="n">
        <v>41183</v>
      </c>
      <c r="B143" s="357" t="n">
        <v>0.063362013960017</v>
      </c>
      <c r="D143" s="374" t="n">
        <v>40118</v>
      </c>
      <c r="E143" s="375" t="n">
        <v>33.7489318847656</v>
      </c>
      <c r="F143" s="375" t="n">
        <v>35.2489318847656</v>
      </c>
      <c r="G143" s="375" t="n">
        <v>36.7489318847656</v>
      </c>
      <c r="H143" s="360"/>
      <c r="I143" s="375" t="n">
        <v>19.25</v>
      </c>
      <c r="J143" s="375" t="n">
        <v>19.5</v>
      </c>
      <c r="K143" s="375" t="n">
        <v>20.25</v>
      </c>
      <c r="L143" s="362"/>
      <c r="M143" s="363" t="n">
        <v>41000</v>
      </c>
      <c r="N143" s="376" t="n">
        <v>26</v>
      </c>
      <c r="O143" s="376" t="n">
        <v>27.5</v>
      </c>
      <c r="P143" s="376" t="n">
        <v>29</v>
      </c>
      <c r="Q143" s="270"/>
      <c r="R143" s="376" t="n">
        <v>20.4950008392334</v>
      </c>
      <c r="S143" s="376" t="n">
        <v>21.9950008392334</v>
      </c>
      <c r="T143" s="376" t="n">
        <v>23.4950008392334</v>
      </c>
      <c r="U143" s="270"/>
      <c r="V143" s="376" t="n">
        <v>0</v>
      </c>
      <c r="W143" s="376" t="n">
        <v>0</v>
      </c>
      <c r="X143" s="376" t="n">
        <v>0</v>
      </c>
      <c r="Y143" s="270"/>
      <c r="Z143" s="376" t="n">
        <v>0.06</v>
      </c>
      <c r="AA143" s="376" t="n">
        <v>0.08</v>
      </c>
      <c r="AB143" s="376" t="n">
        <v>0.12</v>
      </c>
      <c r="AC143" s="270"/>
      <c r="AD143" s="376" t="n">
        <v>0.09</v>
      </c>
      <c r="AE143" s="376" t="n">
        <v>0.12</v>
      </c>
      <c r="AF143" s="376" t="n">
        <v>0.18</v>
      </c>
      <c r="AG143" s="270"/>
      <c r="AH143" s="376" t="n">
        <v>-0.5</v>
      </c>
      <c r="AI143" s="376" t="n">
        <v>1.998</v>
      </c>
      <c r="AJ143" s="376" t="n">
        <v>1</v>
      </c>
      <c r="AK143" s="270"/>
      <c r="AL143" s="376" t="n">
        <v>-0.1</v>
      </c>
      <c r="AM143" s="376" t="n">
        <v>1</v>
      </c>
      <c r="AN143" s="376" t="n">
        <v>0.1</v>
      </c>
      <c r="AO143" s="270"/>
      <c r="AP143" s="362" t="n">
        <v>45</v>
      </c>
      <c r="AQ143" s="375" t="n">
        <v>0.4</v>
      </c>
      <c r="AR143" s="270"/>
      <c r="AS143" s="270"/>
      <c r="AT143" s="270"/>
      <c r="AU143" s="270"/>
      <c r="AV143" s="270"/>
      <c r="AW143" s="270"/>
      <c r="AX143" s="270"/>
      <c r="AY143" s="270"/>
      <c r="AZ143" s="270"/>
      <c r="BA143" s="270"/>
      <c r="BB143" s="270"/>
      <c r="BC143" s="270"/>
      <c r="BD143" s="270"/>
      <c r="BE143" s="270"/>
      <c r="BF143" s="270"/>
      <c r="BG143" s="270"/>
      <c r="BH143" s="363" t="n">
        <v>41000</v>
      </c>
      <c r="BI143" s="378" t="n">
        <v>0.75</v>
      </c>
      <c r="BJ143" s="270"/>
      <c r="BK143" s="270"/>
      <c r="BL143" s="270"/>
      <c r="BM143" s="270"/>
      <c r="BN143" s="270"/>
      <c r="BO143" s="0"/>
      <c r="BP143" s="0"/>
      <c r="BQ143" s="0"/>
      <c r="BR143" s="0"/>
      <c r="BS143" s="0"/>
      <c r="BT143" s="270"/>
      <c r="BU143" s="270"/>
      <c r="BV143" s="270"/>
      <c r="BW143" s="270"/>
      <c r="BX143" s="270"/>
      <c r="BY143" s="270"/>
      <c r="BZ143" s="270"/>
      <c r="CA143" s="270"/>
      <c r="CB143" s="270"/>
      <c r="CC143" s="270"/>
      <c r="CD143" s="270"/>
      <c r="CE143" s="270"/>
      <c r="CF143" s="270"/>
      <c r="CG143" s="270"/>
    </row>
    <row r="144" customFormat="false" ht="12.75" hidden="false" customHeight="false" outlineLevel="0" collapsed="false">
      <c r="A144" s="296" t="n">
        <v>41214</v>
      </c>
      <c r="B144" s="357" t="n">
        <v>0.063389172659167</v>
      </c>
      <c r="D144" s="374" t="n">
        <v>40148</v>
      </c>
      <c r="E144" s="375" t="n">
        <v>33.8489303588867</v>
      </c>
      <c r="F144" s="375" t="n">
        <v>35.3489303588867</v>
      </c>
      <c r="G144" s="375" t="n">
        <v>36.8489303588867</v>
      </c>
      <c r="H144" s="360"/>
      <c r="I144" s="375" t="n">
        <v>18.3600006103516</v>
      </c>
      <c r="J144" s="375" t="n">
        <v>18.6100006103516</v>
      </c>
      <c r="K144" s="375" t="n">
        <v>19.3600006103516</v>
      </c>
      <c r="L144" s="362"/>
      <c r="M144" s="363" t="n">
        <v>41030</v>
      </c>
      <c r="N144" s="376" t="n">
        <v>28</v>
      </c>
      <c r="O144" s="376" t="n">
        <v>29.5</v>
      </c>
      <c r="P144" s="376" t="n">
        <v>31</v>
      </c>
      <c r="Q144" s="270"/>
      <c r="R144" s="376" t="n">
        <v>21.5049991607666</v>
      </c>
      <c r="S144" s="376" t="n">
        <v>23.0049991607666</v>
      </c>
      <c r="T144" s="376" t="n">
        <v>24.5049991607666</v>
      </c>
      <c r="U144" s="270"/>
      <c r="V144" s="376" t="n">
        <v>0</v>
      </c>
      <c r="W144" s="376" t="n">
        <v>0</v>
      </c>
      <c r="X144" s="376" t="n">
        <v>0</v>
      </c>
      <c r="Y144" s="270"/>
      <c r="Z144" s="376" t="n">
        <v>0.06</v>
      </c>
      <c r="AA144" s="376" t="n">
        <v>0.08</v>
      </c>
      <c r="AB144" s="376" t="n">
        <v>0.12</v>
      </c>
      <c r="AC144" s="270"/>
      <c r="AD144" s="376" t="n">
        <v>0.11625</v>
      </c>
      <c r="AE144" s="376" t="n">
        <v>0.155</v>
      </c>
      <c r="AF144" s="376" t="n">
        <v>0.2325</v>
      </c>
      <c r="AG144" s="270"/>
      <c r="AH144" s="376" t="n">
        <v>-0.4</v>
      </c>
      <c r="AI144" s="376" t="n">
        <v>2.15</v>
      </c>
      <c r="AJ144" s="376" t="n">
        <v>0.5</v>
      </c>
      <c r="AK144" s="270"/>
      <c r="AL144" s="376" t="n">
        <v>-0.1</v>
      </c>
      <c r="AM144" s="376" t="n">
        <v>1.05</v>
      </c>
      <c r="AN144" s="376" t="n">
        <v>0.1</v>
      </c>
      <c r="AO144" s="270"/>
      <c r="AP144" s="362" t="n">
        <v>46</v>
      </c>
      <c r="AQ144" s="375" t="n">
        <v>0.4</v>
      </c>
      <c r="AR144" s="270"/>
      <c r="AS144" s="270"/>
      <c r="AT144" s="270"/>
      <c r="AU144" s="270"/>
      <c r="AV144" s="270"/>
      <c r="AW144" s="270"/>
      <c r="AX144" s="270"/>
      <c r="AY144" s="270"/>
      <c r="AZ144" s="270"/>
      <c r="BA144" s="270"/>
      <c r="BB144" s="270"/>
      <c r="BC144" s="270"/>
      <c r="BD144" s="270"/>
      <c r="BE144" s="270"/>
      <c r="BF144" s="270"/>
      <c r="BG144" s="270"/>
      <c r="BH144" s="363" t="n">
        <v>41030</v>
      </c>
      <c r="BI144" s="378" t="n">
        <v>0.75</v>
      </c>
      <c r="BJ144" s="270"/>
      <c r="BK144" s="270"/>
      <c r="BL144" s="270"/>
      <c r="BM144" s="270"/>
      <c r="BN144" s="270"/>
      <c r="BO144" s="0"/>
      <c r="BP144" s="0"/>
      <c r="BQ144" s="0"/>
      <c r="BR144" s="0"/>
      <c r="BS144" s="0"/>
      <c r="BT144" s="270"/>
      <c r="BU144" s="270"/>
      <c r="BV144" s="270"/>
      <c r="BW144" s="270"/>
      <c r="BX144" s="270"/>
      <c r="BY144" s="270"/>
      <c r="BZ144" s="270"/>
      <c r="CA144" s="270"/>
      <c r="CB144" s="270"/>
      <c r="CC144" s="270"/>
      <c r="CD144" s="270"/>
      <c r="CE144" s="270"/>
      <c r="CF144" s="270"/>
      <c r="CG144" s="270"/>
    </row>
    <row r="145" customFormat="false" ht="12.75" hidden="false" customHeight="false" outlineLevel="0" collapsed="false">
      <c r="A145" s="296" t="n">
        <v>41244</v>
      </c>
      <c r="B145" s="357" t="n">
        <v>0.063417236648545</v>
      </c>
      <c r="D145" s="374" t="n">
        <v>40179</v>
      </c>
      <c r="E145" s="375" t="n">
        <v>43.0378646850586</v>
      </c>
      <c r="F145" s="375" t="n">
        <v>44.5378646850586</v>
      </c>
      <c r="G145" s="375" t="n">
        <v>46.0378646850586</v>
      </c>
      <c r="H145" s="360"/>
      <c r="I145" s="375" t="n">
        <v>23.25</v>
      </c>
      <c r="J145" s="375" t="n">
        <v>23.5</v>
      </c>
      <c r="K145" s="375" t="n">
        <v>24.25</v>
      </c>
      <c r="L145" s="362"/>
      <c r="M145" s="363" t="n">
        <v>41061</v>
      </c>
      <c r="N145" s="376" t="n">
        <v>35</v>
      </c>
      <c r="O145" s="376" t="n">
        <v>36.5</v>
      </c>
      <c r="P145" s="376" t="n">
        <v>38</v>
      </c>
      <c r="Q145" s="270"/>
      <c r="R145" s="376" t="n">
        <v>25.5</v>
      </c>
      <c r="S145" s="376" t="n">
        <v>27</v>
      </c>
      <c r="T145" s="376" t="n">
        <v>28.5</v>
      </c>
      <c r="U145" s="270"/>
      <c r="V145" s="376" t="n">
        <v>0</v>
      </c>
      <c r="W145" s="376" t="n">
        <v>0</v>
      </c>
      <c r="X145" s="376" t="n">
        <v>0</v>
      </c>
      <c r="Y145" s="270"/>
      <c r="Z145" s="376" t="n">
        <v>0.06</v>
      </c>
      <c r="AA145" s="376" t="n">
        <v>0.08</v>
      </c>
      <c r="AB145" s="376" t="n">
        <v>0.12</v>
      </c>
      <c r="AC145" s="270"/>
      <c r="AD145" s="376" t="n">
        <v>0.13125</v>
      </c>
      <c r="AE145" s="376" t="n">
        <v>0.175</v>
      </c>
      <c r="AF145" s="376" t="n">
        <v>0.2625</v>
      </c>
      <c r="AG145" s="270"/>
      <c r="AH145" s="376" t="n">
        <v>-0.4</v>
      </c>
      <c r="AI145" s="376" t="n">
        <v>2.9</v>
      </c>
      <c r="AJ145" s="376" t="n">
        <v>0.5</v>
      </c>
      <c r="AK145" s="270"/>
      <c r="AL145" s="376" t="n">
        <v>-0.1</v>
      </c>
      <c r="AM145" s="376" t="n">
        <v>1.15</v>
      </c>
      <c r="AN145" s="376" t="n">
        <v>0.1</v>
      </c>
      <c r="AO145" s="270"/>
      <c r="AP145" s="362" t="n">
        <v>46</v>
      </c>
      <c r="AQ145" s="375" t="n">
        <v>0.4</v>
      </c>
      <c r="AR145" s="270"/>
      <c r="AS145" s="270"/>
      <c r="AT145" s="270"/>
      <c r="AU145" s="270"/>
      <c r="AV145" s="270"/>
      <c r="AW145" s="270"/>
      <c r="AX145" s="270"/>
      <c r="AY145" s="270"/>
      <c r="AZ145" s="270"/>
      <c r="BA145" s="270"/>
      <c r="BB145" s="270"/>
      <c r="BC145" s="270"/>
      <c r="BD145" s="270"/>
      <c r="BE145" s="270"/>
      <c r="BF145" s="270"/>
      <c r="BG145" s="270"/>
      <c r="BH145" s="363" t="n">
        <v>41061</v>
      </c>
      <c r="BI145" s="378" t="n">
        <v>0.75</v>
      </c>
      <c r="BJ145" s="270"/>
      <c r="BK145" s="270"/>
      <c r="BL145" s="270"/>
      <c r="BM145" s="270"/>
      <c r="BN145" s="270"/>
      <c r="BO145" s="0"/>
      <c r="BP145" s="0"/>
      <c r="BQ145" s="0"/>
      <c r="BR145" s="0"/>
      <c r="BS145" s="0"/>
      <c r="BT145" s="270"/>
      <c r="BU145" s="270"/>
      <c r="BV145" s="270"/>
      <c r="BW145" s="270"/>
      <c r="BX145" s="270"/>
      <c r="BY145" s="270"/>
      <c r="BZ145" s="270"/>
      <c r="CA145" s="270"/>
      <c r="CB145" s="270"/>
      <c r="CC145" s="270"/>
      <c r="CD145" s="270"/>
      <c r="CE145" s="270"/>
      <c r="CF145" s="270"/>
      <c r="CG145" s="270"/>
    </row>
    <row r="146" customFormat="false" ht="12.75" hidden="false" customHeight="false" outlineLevel="0" collapsed="false">
      <c r="A146" s="296" t="n">
        <v>41275</v>
      </c>
      <c r="B146" s="357" t="n">
        <v>0.063445300638185</v>
      </c>
      <c r="D146" s="374" t="n">
        <v>40210</v>
      </c>
      <c r="E146" s="375" t="n">
        <v>42.6878623962402</v>
      </c>
      <c r="F146" s="375" t="n">
        <v>44.1878623962402</v>
      </c>
      <c r="G146" s="375" t="n">
        <v>45.6878623962402</v>
      </c>
      <c r="H146" s="360"/>
      <c r="I146" s="375" t="n">
        <v>21.75</v>
      </c>
      <c r="J146" s="375" t="n">
        <v>22</v>
      </c>
      <c r="K146" s="375" t="n">
        <v>22.75</v>
      </c>
      <c r="L146" s="362"/>
      <c r="M146" s="363" t="n">
        <v>41091</v>
      </c>
      <c r="N146" s="376" t="n">
        <v>41</v>
      </c>
      <c r="O146" s="376" t="n">
        <v>42.5</v>
      </c>
      <c r="P146" s="376" t="n">
        <v>44</v>
      </c>
      <c r="Q146" s="270"/>
      <c r="R146" s="376" t="n">
        <v>31.5</v>
      </c>
      <c r="S146" s="376" t="n">
        <v>33</v>
      </c>
      <c r="T146" s="376" t="n">
        <v>34.5</v>
      </c>
      <c r="U146" s="270"/>
      <c r="V146" s="376" t="n">
        <v>0</v>
      </c>
      <c r="W146" s="376" t="n">
        <v>0</v>
      </c>
      <c r="X146" s="376" t="n">
        <v>0</v>
      </c>
      <c r="Y146" s="270"/>
      <c r="Z146" s="376" t="n">
        <v>0.06</v>
      </c>
      <c r="AA146" s="376" t="n">
        <v>0.08</v>
      </c>
      <c r="AB146" s="376" t="n">
        <v>0.12</v>
      </c>
      <c r="AC146" s="270"/>
      <c r="AD146" s="376" t="n">
        <v>0.16125</v>
      </c>
      <c r="AE146" s="376" t="n">
        <v>0.215</v>
      </c>
      <c r="AF146" s="376" t="n">
        <v>0.3225</v>
      </c>
      <c r="AG146" s="270"/>
      <c r="AH146" s="376" t="n">
        <v>-0.4</v>
      </c>
      <c r="AI146" s="376" t="n">
        <v>3.9</v>
      </c>
      <c r="AJ146" s="376" t="n">
        <v>0.5</v>
      </c>
      <c r="AK146" s="270"/>
      <c r="AL146" s="376" t="n">
        <v>-0.1</v>
      </c>
      <c r="AM146" s="376" t="n">
        <v>1.15</v>
      </c>
      <c r="AN146" s="376" t="n">
        <v>0.1</v>
      </c>
      <c r="AO146" s="270"/>
      <c r="AP146" s="362" t="n">
        <v>46</v>
      </c>
      <c r="AQ146" s="375" t="n">
        <v>0.4</v>
      </c>
      <c r="AR146" s="270"/>
      <c r="AS146" s="270"/>
      <c r="AT146" s="270"/>
      <c r="AU146" s="270"/>
      <c r="AV146" s="270"/>
      <c r="AW146" s="270"/>
      <c r="AX146" s="270"/>
      <c r="AY146" s="270"/>
      <c r="AZ146" s="270"/>
      <c r="BA146" s="270"/>
      <c r="BB146" s="270"/>
      <c r="BC146" s="270"/>
      <c r="BD146" s="270"/>
      <c r="BE146" s="270"/>
      <c r="BF146" s="270"/>
      <c r="BG146" s="270"/>
      <c r="BH146" s="363" t="n">
        <v>41091</v>
      </c>
      <c r="BI146" s="378" t="n">
        <v>0.75</v>
      </c>
      <c r="BJ146" s="270"/>
      <c r="BK146" s="270"/>
      <c r="BL146" s="270"/>
      <c r="BM146" s="270"/>
      <c r="BN146" s="270"/>
      <c r="BO146" s="0"/>
      <c r="BP146" s="0"/>
      <c r="BQ146" s="0"/>
      <c r="BR146" s="0"/>
      <c r="BS146" s="0"/>
      <c r="BT146" s="270"/>
      <c r="BU146" s="270"/>
      <c r="BV146" s="270"/>
      <c r="BW146" s="270"/>
      <c r="BX146" s="270"/>
      <c r="BY146" s="270"/>
      <c r="BZ146" s="270"/>
      <c r="CA146" s="270"/>
      <c r="CB146" s="270"/>
      <c r="CC146" s="270"/>
      <c r="CD146" s="270"/>
      <c r="CE146" s="270"/>
      <c r="CF146" s="270"/>
      <c r="CG146" s="270"/>
    </row>
    <row r="147" customFormat="false" ht="12.75" hidden="false" customHeight="false" outlineLevel="0" collapsed="false">
      <c r="A147" s="296" t="n">
        <v>41306</v>
      </c>
      <c r="B147" s="357" t="n">
        <v>0.063470648758083</v>
      </c>
      <c r="D147" s="374" t="n">
        <v>40238</v>
      </c>
      <c r="E147" s="375" t="n">
        <v>33.8985443115234</v>
      </c>
      <c r="F147" s="375" t="n">
        <v>35.3985443115234</v>
      </c>
      <c r="G147" s="375" t="n">
        <v>36.8985443115234</v>
      </c>
      <c r="H147" s="360"/>
      <c r="I147" s="375" t="n">
        <v>22.75</v>
      </c>
      <c r="J147" s="375" t="n">
        <v>23</v>
      </c>
      <c r="K147" s="375" t="n">
        <v>23.75</v>
      </c>
      <c r="L147" s="362"/>
      <c r="M147" s="363" t="n">
        <v>41122</v>
      </c>
      <c r="N147" s="376" t="n">
        <v>39.0000038146973</v>
      </c>
      <c r="O147" s="376" t="n">
        <v>40.5000038146973</v>
      </c>
      <c r="P147" s="376" t="n">
        <v>42.0000038146973</v>
      </c>
      <c r="Q147" s="270"/>
      <c r="R147" s="376" t="n">
        <v>31.5</v>
      </c>
      <c r="S147" s="376" t="n">
        <v>33</v>
      </c>
      <c r="T147" s="376" t="n">
        <v>34.5</v>
      </c>
      <c r="U147" s="270"/>
      <c r="V147" s="376" t="n">
        <v>0</v>
      </c>
      <c r="W147" s="376" t="n">
        <v>0</v>
      </c>
      <c r="X147" s="376" t="n">
        <v>0</v>
      </c>
      <c r="Y147" s="270"/>
      <c r="Z147" s="376" t="n">
        <v>0.06</v>
      </c>
      <c r="AA147" s="376" t="n">
        <v>0.08</v>
      </c>
      <c r="AB147" s="376" t="n">
        <v>0.12</v>
      </c>
      <c r="AC147" s="270"/>
      <c r="AD147" s="376" t="n">
        <v>0.16125</v>
      </c>
      <c r="AE147" s="376" t="n">
        <v>0.215</v>
      </c>
      <c r="AF147" s="376" t="n">
        <v>0.3225</v>
      </c>
      <c r="AG147" s="270"/>
      <c r="AH147" s="376" t="n">
        <v>-0.5</v>
      </c>
      <c r="AI147" s="376" t="n">
        <v>3.9</v>
      </c>
      <c r="AJ147" s="376" t="n">
        <v>1.75</v>
      </c>
      <c r="AK147" s="270"/>
      <c r="AL147" s="376" t="n">
        <v>-0.1</v>
      </c>
      <c r="AM147" s="376" t="n">
        <v>1.15</v>
      </c>
      <c r="AN147" s="376" t="n">
        <v>0.1</v>
      </c>
      <c r="AO147" s="270"/>
      <c r="AP147" s="362" t="n">
        <v>47</v>
      </c>
      <c r="AQ147" s="375" t="n">
        <v>0.4</v>
      </c>
      <c r="AR147" s="270"/>
      <c r="AS147" s="270"/>
      <c r="AT147" s="270"/>
      <c r="AU147" s="270"/>
      <c r="AV147" s="270"/>
      <c r="AW147" s="270"/>
      <c r="AX147" s="270"/>
      <c r="AY147" s="270"/>
      <c r="AZ147" s="270"/>
      <c r="BA147" s="270"/>
      <c r="BB147" s="270"/>
      <c r="BC147" s="270"/>
      <c r="BD147" s="270"/>
      <c r="BE147" s="270"/>
      <c r="BF147" s="270"/>
      <c r="BG147" s="270"/>
      <c r="BH147" s="363" t="n">
        <v>41122</v>
      </c>
      <c r="BI147" s="378" t="n">
        <v>0.75</v>
      </c>
      <c r="BJ147" s="270"/>
      <c r="BK147" s="270"/>
      <c r="BL147" s="270"/>
      <c r="BM147" s="270"/>
      <c r="BN147" s="270"/>
      <c r="BO147" s="0"/>
      <c r="BP147" s="0"/>
      <c r="BQ147" s="0"/>
      <c r="BR147" s="0"/>
      <c r="BS147" s="0"/>
      <c r="BT147" s="270"/>
      <c r="BU147" s="270"/>
      <c r="BV147" s="270"/>
      <c r="BW147" s="270"/>
      <c r="BX147" s="270"/>
      <c r="BY147" s="270"/>
      <c r="BZ147" s="270"/>
      <c r="CA147" s="270"/>
      <c r="CB147" s="270"/>
      <c r="CC147" s="270"/>
      <c r="CD147" s="270"/>
      <c r="CE147" s="270"/>
      <c r="CF147" s="270"/>
      <c r="CG147" s="270"/>
    </row>
    <row r="148" customFormat="false" ht="12.75" hidden="false" customHeight="false" outlineLevel="0" collapsed="false">
      <c r="A148" s="296" t="n">
        <v>41334</v>
      </c>
      <c r="B148" s="357" t="n">
        <v>0.06349871274822</v>
      </c>
      <c r="D148" s="374" t="n">
        <v>40269</v>
      </c>
      <c r="E148" s="375" t="n">
        <v>34.3485450744629</v>
      </c>
      <c r="F148" s="375" t="n">
        <v>35.8485450744629</v>
      </c>
      <c r="G148" s="375" t="n">
        <v>37.3485450744629</v>
      </c>
      <c r="H148" s="360"/>
      <c r="I148" s="375" t="n">
        <v>20.75</v>
      </c>
      <c r="J148" s="375" t="n">
        <v>21</v>
      </c>
      <c r="K148" s="375" t="n">
        <v>21.75</v>
      </c>
      <c r="L148" s="362"/>
      <c r="M148" s="363" t="n">
        <v>41153</v>
      </c>
      <c r="N148" s="376" t="n">
        <v>31</v>
      </c>
      <c r="O148" s="376" t="n">
        <v>32.5</v>
      </c>
      <c r="P148" s="376" t="n">
        <v>34</v>
      </c>
      <c r="Q148" s="270"/>
      <c r="R148" s="376" t="n">
        <v>25.5</v>
      </c>
      <c r="S148" s="376" t="n">
        <v>27</v>
      </c>
      <c r="T148" s="376" t="n">
        <v>28.5</v>
      </c>
      <c r="U148" s="270"/>
      <c r="V148" s="376" t="n">
        <v>0</v>
      </c>
      <c r="W148" s="376" t="n">
        <v>0</v>
      </c>
      <c r="X148" s="376" t="n">
        <v>0</v>
      </c>
      <c r="Y148" s="270"/>
      <c r="Z148" s="376" t="n">
        <v>0.06</v>
      </c>
      <c r="AA148" s="376" t="n">
        <v>0.08</v>
      </c>
      <c r="AB148" s="376" t="n">
        <v>0.12</v>
      </c>
      <c r="AC148" s="270"/>
      <c r="AD148" s="376" t="n">
        <v>0.10125</v>
      </c>
      <c r="AE148" s="376" t="n">
        <v>0.135</v>
      </c>
      <c r="AF148" s="376" t="n">
        <v>0.2025</v>
      </c>
      <c r="AG148" s="270"/>
      <c r="AH148" s="376" t="n">
        <v>-1</v>
      </c>
      <c r="AI148" s="376" t="n">
        <v>2.33</v>
      </c>
      <c r="AJ148" s="376" t="n">
        <v>2.5</v>
      </c>
      <c r="AK148" s="270"/>
      <c r="AL148" s="376" t="n">
        <v>-0.1</v>
      </c>
      <c r="AM148" s="376" t="n">
        <v>1.05</v>
      </c>
      <c r="AN148" s="376" t="n">
        <v>0.1</v>
      </c>
      <c r="AO148" s="270"/>
      <c r="AP148" s="362" t="n">
        <v>47</v>
      </c>
      <c r="AQ148" s="375" t="n">
        <v>0.4</v>
      </c>
      <c r="AR148" s="270"/>
      <c r="AS148" s="270"/>
      <c r="AT148" s="270"/>
      <c r="AU148" s="270"/>
      <c r="AV148" s="270"/>
      <c r="AW148" s="270"/>
      <c r="AX148" s="270"/>
      <c r="AY148" s="270"/>
      <c r="AZ148" s="270"/>
      <c r="BA148" s="270"/>
      <c r="BB148" s="270"/>
      <c r="BC148" s="270"/>
      <c r="BD148" s="270"/>
      <c r="BE148" s="270"/>
      <c r="BF148" s="270"/>
      <c r="BG148" s="270"/>
      <c r="BH148" s="363" t="n">
        <v>41153</v>
      </c>
      <c r="BI148" s="378" t="n">
        <v>0.75</v>
      </c>
      <c r="BJ148" s="270"/>
      <c r="BK148" s="270"/>
      <c r="BL148" s="270"/>
      <c r="BM148" s="270"/>
      <c r="BN148" s="270"/>
      <c r="BO148" s="0"/>
      <c r="BP148" s="0"/>
      <c r="BQ148" s="0"/>
      <c r="BR148" s="0"/>
      <c r="BS148" s="0"/>
      <c r="BT148" s="270"/>
      <c r="BU148" s="270"/>
      <c r="BV148" s="270"/>
      <c r="BW148" s="270"/>
      <c r="BX148" s="270"/>
      <c r="BY148" s="270"/>
      <c r="BZ148" s="270"/>
      <c r="CA148" s="270"/>
      <c r="CB148" s="270"/>
      <c r="CC148" s="270"/>
      <c r="CD148" s="270"/>
      <c r="CE148" s="270"/>
      <c r="CF148" s="270"/>
      <c r="CG148" s="270"/>
    </row>
    <row r="149" customFormat="false" ht="12.75" hidden="false" customHeight="false" outlineLevel="0" collapsed="false">
      <c r="A149" s="296" t="n">
        <v>41365</v>
      </c>
      <c r="B149" s="357" t="n">
        <v>0.063525871448601</v>
      </c>
      <c r="D149" s="374" t="n">
        <v>40299</v>
      </c>
      <c r="E149" s="375" t="n">
        <v>35.3535667419434</v>
      </c>
      <c r="F149" s="375" t="n">
        <v>37.5035667419434</v>
      </c>
      <c r="G149" s="375" t="n">
        <v>39.6535667419434</v>
      </c>
      <c r="H149" s="360"/>
      <c r="I149" s="375" t="n">
        <v>22.75</v>
      </c>
      <c r="J149" s="375" t="n">
        <v>23</v>
      </c>
      <c r="K149" s="375" t="n">
        <v>23.75</v>
      </c>
      <c r="L149" s="362"/>
      <c r="M149" s="363" t="n">
        <v>41183</v>
      </c>
      <c r="N149" s="376" t="n">
        <v>25.996000289917</v>
      </c>
      <c r="O149" s="376" t="n">
        <v>27.496000289917</v>
      </c>
      <c r="P149" s="376" t="n">
        <v>28.996000289917</v>
      </c>
      <c r="Q149" s="270"/>
      <c r="R149" s="376" t="n">
        <v>20.4965000152588</v>
      </c>
      <c r="S149" s="376" t="n">
        <v>21.9965000152588</v>
      </c>
      <c r="T149" s="376" t="n">
        <v>23.4965000152588</v>
      </c>
      <c r="U149" s="270"/>
      <c r="V149" s="376" t="n">
        <v>0</v>
      </c>
      <c r="W149" s="376" t="n">
        <v>0</v>
      </c>
      <c r="X149" s="376" t="n">
        <v>0</v>
      </c>
      <c r="Y149" s="270"/>
      <c r="Z149" s="376" t="n">
        <v>0.06</v>
      </c>
      <c r="AA149" s="376" t="n">
        <v>0.08</v>
      </c>
      <c r="AB149" s="376" t="n">
        <v>0.12</v>
      </c>
      <c r="AC149" s="270"/>
      <c r="AD149" s="376" t="n">
        <v>0.07875</v>
      </c>
      <c r="AE149" s="376" t="n">
        <v>0.105</v>
      </c>
      <c r="AF149" s="376" t="n">
        <v>0.1575</v>
      </c>
      <c r="AG149" s="270"/>
      <c r="AH149" s="376" t="n">
        <v>-1</v>
      </c>
      <c r="AI149" s="376" t="n">
        <v>2.06</v>
      </c>
      <c r="AJ149" s="376" t="n">
        <v>2.5</v>
      </c>
      <c r="AK149" s="270"/>
      <c r="AL149" s="376" t="n">
        <v>-0.1</v>
      </c>
      <c r="AM149" s="376" t="n">
        <v>1</v>
      </c>
      <c r="AN149" s="376" t="n">
        <v>0.1</v>
      </c>
      <c r="AO149" s="270"/>
      <c r="AP149" s="362" t="n">
        <v>47</v>
      </c>
      <c r="AQ149" s="375" t="n">
        <v>0.4</v>
      </c>
      <c r="AR149" s="270"/>
      <c r="AS149" s="270"/>
      <c r="AT149" s="270"/>
      <c r="AU149" s="270"/>
      <c r="AV149" s="270"/>
      <c r="AW149" s="270"/>
      <c r="AX149" s="270"/>
      <c r="AY149" s="270"/>
      <c r="AZ149" s="270"/>
      <c r="BA149" s="270"/>
      <c r="BB149" s="270"/>
      <c r="BC149" s="270"/>
      <c r="BD149" s="270"/>
      <c r="BE149" s="270"/>
      <c r="BF149" s="270"/>
      <c r="BG149" s="270"/>
      <c r="BH149" s="363" t="n">
        <v>41183</v>
      </c>
      <c r="BI149" s="378" t="n">
        <v>0.75</v>
      </c>
      <c r="BJ149" s="270"/>
      <c r="BK149" s="270"/>
      <c r="BL149" s="270"/>
      <c r="BM149" s="270"/>
      <c r="BN149" s="270"/>
      <c r="BO149" s="0"/>
      <c r="BP149" s="0"/>
      <c r="BQ149" s="0"/>
      <c r="BR149" s="0"/>
      <c r="BS149" s="0"/>
      <c r="BT149" s="270"/>
      <c r="BU149" s="270"/>
      <c r="BV149" s="270"/>
      <c r="BW149" s="270"/>
      <c r="BX149" s="270"/>
      <c r="BY149" s="270"/>
      <c r="BZ149" s="270"/>
      <c r="CA149" s="270"/>
      <c r="CB149" s="270"/>
      <c r="CC149" s="270"/>
      <c r="CD149" s="270"/>
      <c r="CE149" s="270"/>
      <c r="CF149" s="270"/>
      <c r="CG149" s="270"/>
    </row>
    <row r="150" customFormat="false" ht="12.75" hidden="false" customHeight="false" outlineLevel="0" collapsed="false">
      <c r="A150" s="296" t="n">
        <v>41395</v>
      </c>
      <c r="B150" s="357" t="n">
        <v>0.063553935439252</v>
      </c>
      <c r="D150" s="374" t="n">
        <v>40330</v>
      </c>
      <c r="E150" s="375" t="n">
        <v>40.9978561401367</v>
      </c>
      <c r="F150" s="375" t="n">
        <v>45.9978561401367</v>
      </c>
      <c r="G150" s="375" t="n">
        <v>50.9978561401367</v>
      </c>
      <c r="H150" s="360"/>
      <c r="I150" s="375" t="n">
        <v>25.75</v>
      </c>
      <c r="J150" s="375" t="n">
        <v>26</v>
      </c>
      <c r="K150" s="375" t="n">
        <v>26.75</v>
      </c>
      <c r="L150" s="362"/>
      <c r="M150" s="363" t="n">
        <v>41214</v>
      </c>
      <c r="N150" s="376" t="n">
        <v>28</v>
      </c>
      <c r="O150" s="376" t="n">
        <v>29.5</v>
      </c>
      <c r="P150" s="376" t="n">
        <v>31</v>
      </c>
      <c r="Q150" s="270"/>
      <c r="R150" s="376" t="n">
        <v>20.5</v>
      </c>
      <c r="S150" s="376" t="n">
        <v>22</v>
      </c>
      <c r="T150" s="376" t="n">
        <v>23.5</v>
      </c>
      <c r="U150" s="270"/>
      <c r="V150" s="376" t="n">
        <v>0</v>
      </c>
      <c r="W150" s="376" t="n">
        <v>0</v>
      </c>
      <c r="X150" s="376" t="n">
        <v>0</v>
      </c>
      <c r="Y150" s="270"/>
      <c r="Z150" s="376" t="n">
        <v>0.06</v>
      </c>
      <c r="AA150" s="376" t="n">
        <v>0.08</v>
      </c>
      <c r="AB150" s="376" t="n">
        <v>0.12</v>
      </c>
      <c r="AC150" s="270"/>
      <c r="AD150" s="376" t="n">
        <v>0.07875</v>
      </c>
      <c r="AE150" s="376" t="n">
        <v>0.105</v>
      </c>
      <c r="AF150" s="376" t="n">
        <v>0.1575</v>
      </c>
      <c r="AG150" s="270"/>
      <c r="AH150" s="376" t="n">
        <v>-0.5</v>
      </c>
      <c r="AI150" s="376" t="n">
        <v>2.052</v>
      </c>
      <c r="AJ150" s="376" t="n">
        <v>1</v>
      </c>
      <c r="AK150" s="270"/>
      <c r="AL150" s="376" t="n">
        <v>-0.1</v>
      </c>
      <c r="AM150" s="376" t="n">
        <v>1</v>
      </c>
      <c r="AN150" s="376" t="n">
        <v>0.1</v>
      </c>
      <c r="AO150" s="270"/>
      <c r="AP150" s="362" t="n">
        <v>48</v>
      </c>
      <c r="AQ150" s="375" t="n">
        <v>0.4</v>
      </c>
      <c r="AR150" s="270"/>
      <c r="AS150" s="270"/>
      <c r="AT150" s="270"/>
      <c r="AU150" s="270"/>
      <c r="AV150" s="270"/>
      <c r="AW150" s="270"/>
      <c r="AX150" s="270"/>
      <c r="AY150" s="270"/>
      <c r="AZ150" s="270"/>
      <c r="BA150" s="270"/>
      <c r="BB150" s="270"/>
      <c r="BC150" s="270"/>
      <c r="BD150" s="270"/>
      <c r="BE150" s="270"/>
      <c r="BF150" s="270"/>
      <c r="BG150" s="270"/>
      <c r="BH150" s="363" t="n">
        <v>41214</v>
      </c>
      <c r="BI150" s="378" t="n">
        <v>0.75</v>
      </c>
      <c r="BJ150" s="270"/>
      <c r="BK150" s="270"/>
      <c r="BL150" s="270"/>
      <c r="BM150" s="270"/>
      <c r="BN150" s="270"/>
      <c r="BO150" s="0"/>
      <c r="BP150" s="0"/>
      <c r="BQ150" s="0"/>
      <c r="BR150" s="0"/>
      <c r="BS150" s="0"/>
      <c r="BT150" s="270"/>
      <c r="BU150" s="270"/>
      <c r="BV150" s="270"/>
      <c r="BW150" s="270"/>
      <c r="BX150" s="270"/>
      <c r="BY150" s="270"/>
      <c r="BZ150" s="270"/>
      <c r="CA150" s="270"/>
      <c r="CB150" s="270"/>
      <c r="CC150" s="270"/>
      <c r="CD150" s="270"/>
      <c r="CE150" s="270"/>
      <c r="CF150" s="270"/>
      <c r="CG150" s="270"/>
    </row>
    <row r="151" customFormat="false" ht="12.75" hidden="false" customHeight="false" outlineLevel="0" collapsed="false">
      <c r="A151" s="296" t="n">
        <v>41426</v>
      </c>
      <c r="B151" s="357" t="n">
        <v>0.06358109414013</v>
      </c>
      <c r="D151" s="374" t="n">
        <v>40360</v>
      </c>
      <c r="E151" s="375" t="n">
        <v>61.9971466064453</v>
      </c>
      <c r="F151" s="375" t="n">
        <v>71.9971466064453</v>
      </c>
      <c r="G151" s="375" t="n">
        <v>81.9971466064453</v>
      </c>
      <c r="H151" s="360"/>
      <c r="I151" s="375" t="n">
        <v>26.25</v>
      </c>
      <c r="J151" s="375" t="n">
        <v>26.5</v>
      </c>
      <c r="K151" s="375" t="n">
        <v>27.25</v>
      </c>
      <c r="L151" s="362"/>
      <c r="M151" s="363" t="n">
        <v>41244</v>
      </c>
      <c r="N151" s="376" t="n">
        <v>33</v>
      </c>
      <c r="O151" s="376" t="n">
        <v>34.5</v>
      </c>
      <c r="P151" s="376" t="n">
        <v>36</v>
      </c>
      <c r="Q151" s="270"/>
      <c r="R151" s="376" t="n">
        <v>27.5</v>
      </c>
      <c r="S151" s="376" t="n">
        <v>29</v>
      </c>
      <c r="T151" s="376" t="n">
        <v>30.5</v>
      </c>
      <c r="U151" s="270"/>
      <c r="V151" s="376" t="n">
        <v>0</v>
      </c>
      <c r="W151" s="376" t="n">
        <v>0</v>
      </c>
      <c r="X151" s="376" t="n">
        <v>0</v>
      </c>
      <c r="Y151" s="270"/>
      <c r="Z151" s="376" t="n">
        <v>0.06</v>
      </c>
      <c r="AA151" s="376" t="n">
        <v>0.08</v>
      </c>
      <c r="AB151" s="376" t="n">
        <v>0.12</v>
      </c>
      <c r="AC151" s="270"/>
      <c r="AD151" s="376" t="n">
        <v>0.10875</v>
      </c>
      <c r="AE151" s="376" t="n">
        <v>0.145</v>
      </c>
      <c r="AF151" s="376" t="n">
        <v>0.2175</v>
      </c>
      <c r="AG151" s="270"/>
      <c r="AH151" s="376" t="n">
        <v>-0.4</v>
      </c>
      <c r="AI151" s="376" t="n">
        <v>1.89</v>
      </c>
      <c r="AJ151" s="376" t="n">
        <v>0.5</v>
      </c>
      <c r="AK151" s="270"/>
      <c r="AL151" s="376" t="n">
        <v>-0.1</v>
      </c>
      <c r="AM151" s="376" t="n">
        <v>1</v>
      </c>
      <c r="AN151" s="376" t="n">
        <v>0.1</v>
      </c>
      <c r="AO151" s="270"/>
      <c r="AP151" s="362" t="n">
        <v>48</v>
      </c>
      <c r="AQ151" s="375" t="n">
        <v>0.4</v>
      </c>
      <c r="AR151" s="270"/>
      <c r="AS151" s="270"/>
      <c r="AT151" s="270"/>
      <c r="AU151" s="270"/>
      <c r="AV151" s="270"/>
      <c r="AW151" s="270"/>
      <c r="AX151" s="270"/>
      <c r="AY151" s="270"/>
      <c r="AZ151" s="270"/>
      <c r="BA151" s="270"/>
      <c r="BB151" s="270"/>
      <c r="BC151" s="270"/>
      <c r="BD151" s="270"/>
      <c r="BE151" s="270"/>
      <c r="BF151" s="270"/>
      <c r="BG151" s="270"/>
      <c r="BH151" s="363" t="n">
        <v>41244</v>
      </c>
      <c r="BI151" s="378" t="n">
        <v>0.75</v>
      </c>
      <c r="BJ151" s="270"/>
      <c r="BK151" s="270"/>
      <c r="BL151" s="270"/>
      <c r="BM151" s="270"/>
      <c r="BN151" s="270"/>
      <c r="BO151" s="0"/>
      <c r="BP151" s="0"/>
      <c r="BQ151" s="0"/>
      <c r="BR151" s="0"/>
      <c r="BS151" s="0"/>
      <c r="BT151" s="270"/>
      <c r="BU151" s="270"/>
      <c r="BV151" s="270"/>
      <c r="BW151" s="270"/>
      <c r="BX151" s="270"/>
      <c r="BY151" s="270"/>
      <c r="BZ151" s="270"/>
      <c r="CA151" s="270"/>
      <c r="CB151" s="270"/>
      <c r="CC151" s="270"/>
      <c r="CD151" s="270"/>
      <c r="CE151" s="270"/>
      <c r="CF151" s="270"/>
      <c r="CG151" s="270"/>
    </row>
    <row r="152" customFormat="false" ht="12.75" hidden="false" customHeight="false" outlineLevel="0" collapsed="false">
      <c r="A152" s="296" t="n">
        <v>41456</v>
      </c>
      <c r="B152" s="357" t="n">
        <v>0.063609158131295</v>
      </c>
      <c r="D152" s="374" t="n">
        <v>40391</v>
      </c>
      <c r="E152" s="375" t="n">
        <v>61.9971466064453</v>
      </c>
      <c r="F152" s="375" t="n">
        <v>71.9971466064453</v>
      </c>
      <c r="G152" s="375" t="n">
        <v>81.9971466064453</v>
      </c>
      <c r="H152" s="360"/>
      <c r="I152" s="375" t="n">
        <v>27.25</v>
      </c>
      <c r="J152" s="375" t="n">
        <v>27.5</v>
      </c>
      <c r="K152" s="375" t="n">
        <v>28.25</v>
      </c>
      <c r="L152" s="362"/>
      <c r="M152" s="363" t="n">
        <v>41275</v>
      </c>
      <c r="N152" s="376" t="n">
        <v>35.5</v>
      </c>
      <c r="O152" s="376" t="n">
        <v>37</v>
      </c>
      <c r="P152" s="376" t="n">
        <v>38.5</v>
      </c>
      <c r="Q152" s="270"/>
      <c r="R152" s="376" t="n">
        <v>25</v>
      </c>
      <c r="S152" s="376" t="n">
        <v>26.5</v>
      </c>
      <c r="T152" s="376" t="n">
        <v>28</v>
      </c>
      <c r="U152" s="270"/>
      <c r="V152" s="376" t="n">
        <v>0</v>
      </c>
      <c r="W152" s="376" t="n">
        <v>0</v>
      </c>
      <c r="X152" s="376" t="n">
        <v>0</v>
      </c>
      <c r="Y152" s="270"/>
      <c r="Z152" s="376" t="n">
        <v>0.06</v>
      </c>
      <c r="AA152" s="376" t="n">
        <v>0.08</v>
      </c>
      <c r="AB152" s="376" t="n">
        <v>0.12</v>
      </c>
      <c r="AC152" s="270"/>
      <c r="AD152" s="376" t="n">
        <v>0.10125</v>
      </c>
      <c r="AE152" s="376" t="n">
        <v>0.135</v>
      </c>
      <c r="AF152" s="376" t="n">
        <v>0.2025</v>
      </c>
      <c r="AG152" s="270"/>
      <c r="AH152" s="376" t="n">
        <v>-0.4</v>
      </c>
      <c r="AI152" s="376" t="n">
        <v>2.322</v>
      </c>
      <c r="AJ152" s="376" t="n">
        <v>0.5</v>
      </c>
      <c r="AK152" s="270"/>
      <c r="AL152" s="376" t="n">
        <v>-0.1</v>
      </c>
      <c r="AM152" s="376" t="n">
        <v>1</v>
      </c>
      <c r="AN152" s="376" t="n">
        <v>0.1</v>
      </c>
      <c r="AO152" s="270"/>
      <c r="AP152" s="362" t="n">
        <v>48</v>
      </c>
      <c r="AQ152" s="375" t="n">
        <v>0.4</v>
      </c>
      <c r="AR152" s="270"/>
      <c r="AS152" s="270"/>
      <c r="AT152" s="270"/>
      <c r="AU152" s="270"/>
      <c r="AV152" s="270"/>
      <c r="AW152" s="270"/>
      <c r="AX152" s="270"/>
      <c r="AY152" s="270"/>
      <c r="AZ152" s="270"/>
      <c r="BA152" s="270"/>
      <c r="BB152" s="270"/>
      <c r="BC152" s="270"/>
      <c r="BD152" s="270"/>
      <c r="BE152" s="270"/>
      <c r="BF152" s="270"/>
      <c r="BG152" s="270"/>
      <c r="BH152" s="363" t="n">
        <v>41275</v>
      </c>
      <c r="BI152" s="378" t="n">
        <v>0.75</v>
      </c>
      <c r="BJ152" s="270"/>
      <c r="BK152" s="270"/>
      <c r="BL152" s="270"/>
      <c r="BM152" s="270"/>
      <c r="BN152" s="270"/>
      <c r="BO152" s="0"/>
      <c r="BP152" s="0"/>
      <c r="BQ152" s="0"/>
      <c r="BR152" s="0"/>
      <c r="BS152" s="0"/>
      <c r="BT152" s="270"/>
      <c r="BU152" s="270"/>
      <c r="BV152" s="270"/>
      <c r="BW152" s="270"/>
      <c r="BX152" s="270"/>
      <c r="BY152" s="270"/>
      <c r="BZ152" s="270"/>
      <c r="CA152" s="270"/>
      <c r="CB152" s="270"/>
      <c r="CC152" s="270"/>
      <c r="CD152" s="270"/>
      <c r="CE152" s="270"/>
      <c r="CF152" s="270"/>
      <c r="CG152" s="270"/>
    </row>
    <row r="153" customFormat="false" ht="12.75" hidden="false" customHeight="false" outlineLevel="0" collapsed="false">
      <c r="A153" s="296" t="n">
        <v>41487</v>
      </c>
      <c r="B153" s="357" t="n">
        <v>0.063637222122721</v>
      </c>
      <c r="D153" s="374" t="n">
        <v>40422</v>
      </c>
      <c r="E153" s="375" t="n">
        <v>36.2521438598633</v>
      </c>
      <c r="F153" s="375" t="n">
        <v>37.7521438598633</v>
      </c>
      <c r="G153" s="375" t="n">
        <v>39.2521438598633</v>
      </c>
      <c r="H153" s="360"/>
      <c r="I153" s="375" t="n">
        <v>20.25</v>
      </c>
      <c r="J153" s="375" t="n">
        <v>20.5</v>
      </c>
      <c r="K153" s="375" t="n">
        <v>21.25</v>
      </c>
      <c r="L153" s="362"/>
      <c r="M153" s="363" t="n">
        <v>41306</v>
      </c>
      <c r="N153" s="376" t="n">
        <v>30.9960021972656</v>
      </c>
      <c r="O153" s="376" t="n">
        <v>32.4960021972656</v>
      </c>
      <c r="P153" s="376" t="n">
        <v>33.9960021972656</v>
      </c>
      <c r="Q153" s="270"/>
      <c r="R153" s="376" t="n">
        <v>22.4965019226074</v>
      </c>
      <c r="S153" s="376" t="n">
        <v>23.9965019226074</v>
      </c>
      <c r="T153" s="376" t="n">
        <v>25.4965019226074</v>
      </c>
      <c r="U153" s="270"/>
      <c r="V153" s="376" t="n">
        <v>0</v>
      </c>
      <c r="W153" s="376" t="n">
        <v>0</v>
      </c>
      <c r="X153" s="376" t="n">
        <v>0</v>
      </c>
      <c r="Y153" s="270"/>
      <c r="Z153" s="376" t="n">
        <v>0.06</v>
      </c>
      <c r="AA153" s="376" t="n">
        <v>0.08</v>
      </c>
      <c r="AB153" s="376" t="n">
        <v>0.12</v>
      </c>
      <c r="AC153" s="270"/>
      <c r="AD153" s="376" t="n">
        <v>0.10125</v>
      </c>
      <c r="AE153" s="376" t="n">
        <v>0.135</v>
      </c>
      <c r="AF153" s="376" t="n">
        <v>0.2025</v>
      </c>
      <c r="AG153" s="270"/>
      <c r="AH153" s="376" t="n">
        <v>-0.4</v>
      </c>
      <c r="AI153" s="376" t="n">
        <v>2.322</v>
      </c>
      <c r="AJ153" s="376" t="n">
        <v>0.6</v>
      </c>
      <c r="AK153" s="270"/>
      <c r="AL153" s="376" t="n">
        <v>-0.1</v>
      </c>
      <c r="AM153" s="376" t="n">
        <v>1</v>
      </c>
      <c r="AN153" s="376" t="n">
        <v>0.1</v>
      </c>
      <c r="AO153" s="270"/>
      <c r="AP153" s="362" t="n">
        <v>49</v>
      </c>
      <c r="AQ153" s="375" t="n">
        <v>0.4</v>
      </c>
      <c r="AR153" s="270"/>
      <c r="AS153" s="270"/>
      <c r="AT153" s="270"/>
      <c r="AU153" s="270"/>
      <c r="AV153" s="270"/>
      <c r="AW153" s="270"/>
      <c r="AX153" s="270"/>
      <c r="AY153" s="270"/>
      <c r="AZ153" s="270"/>
      <c r="BA153" s="270"/>
      <c r="BB153" s="270"/>
      <c r="BC153" s="270"/>
      <c r="BD153" s="270"/>
      <c r="BE153" s="270"/>
      <c r="BF153" s="270"/>
      <c r="BG153" s="270"/>
      <c r="BH153" s="363" t="n">
        <v>41306</v>
      </c>
      <c r="BI153" s="378" t="n">
        <v>0.75</v>
      </c>
      <c r="BJ153" s="270"/>
      <c r="BK153" s="270"/>
      <c r="BL153" s="270"/>
      <c r="BM153" s="270"/>
      <c r="BN153" s="270"/>
      <c r="BO153" s="0"/>
      <c r="BP153" s="0"/>
      <c r="BQ153" s="0"/>
      <c r="BR153" s="0"/>
      <c r="BS153" s="0"/>
      <c r="BT153" s="270"/>
      <c r="BU153" s="270"/>
      <c r="BV153" s="270"/>
      <c r="BW153" s="270"/>
      <c r="BX153" s="270"/>
      <c r="BY153" s="270"/>
      <c r="BZ153" s="270"/>
      <c r="CA153" s="270"/>
      <c r="CB153" s="270"/>
      <c r="CC153" s="270"/>
      <c r="CD153" s="270"/>
      <c r="CE153" s="270"/>
      <c r="CF153" s="270"/>
      <c r="CG153" s="270"/>
    </row>
    <row r="154" customFormat="false" ht="12.75" hidden="false" customHeight="false" outlineLevel="0" collapsed="false">
      <c r="A154" s="296" t="n">
        <v>41518</v>
      </c>
      <c r="B154" s="357" t="n">
        <v>0.063664380824349</v>
      </c>
      <c r="D154" s="374" t="n">
        <v>40452</v>
      </c>
      <c r="E154" s="375" t="n">
        <v>34.1489334106445</v>
      </c>
      <c r="F154" s="375" t="n">
        <v>35.6489334106445</v>
      </c>
      <c r="G154" s="375" t="n">
        <v>37.1489334106445</v>
      </c>
      <c r="H154" s="360"/>
      <c r="I154" s="375" t="n">
        <v>17.7500019073486</v>
      </c>
      <c r="J154" s="375" t="n">
        <v>18.0000019073486</v>
      </c>
      <c r="K154" s="375" t="n">
        <v>18.7500019073486</v>
      </c>
      <c r="L154" s="362"/>
      <c r="M154" s="363" t="n">
        <v>41334</v>
      </c>
      <c r="N154" s="376" t="n">
        <v>26</v>
      </c>
      <c r="O154" s="376" t="n">
        <v>27.5</v>
      </c>
      <c r="P154" s="376" t="n">
        <v>29</v>
      </c>
      <c r="Q154" s="270"/>
      <c r="R154" s="376" t="n">
        <v>20.5</v>
      </c>
      <c r="S154" s="376" t="n">
        <v>22</v>
      </c>
      <c r="T154" s="376" t="n">
        <v>23.5</v>
      </c>
      <c r="U154" s="270"/>
      <c r="V154" s="376" t="n">
        <v>0</v>
      </c>
      <c r="W154" s="376" t="n">
        <v>0</v>
      </c>
      <c r="X154" s="376" t="n">
        <v>0</v>
      </c>
      <c r="Y154" s="270"/>
      <c r="Z154" s="376" t="n">
        <v>0.06</v>
      </c>
      <c r="AA154" s="376" t="n">
        <v>0.08</v>
      </c>
      <c r="AB154" s="376" t="n">
        <v>0.12</v>
      </c>
      <c r="AC154" s="270"/>
      <c r="AD154" s="376" t="n">
        <v>0.09</v>
      </c>
      <c r="AE154" s="376" t="n">
        <v>0.12</v>
      </c>
      <c r="AF154" s="376" t="n">
        <v>0.18</v>
      </c>
      <c r="AG154" s="270"/>
      <c r="AH154" s="376" t="n">
        <v>-0.5</v>
      </c>
      <c r="AI154" s="376" t="n">
        <v>2.052</v>
      </c>
      <c r="AJ154" s="376" t="n">
        <v>1</v>
      </c>
      <c r="AK154" s="270"/>
      <c r="AL154" s="376" t="n">
        <v>-0.1</v>
      </c>
      <c r="AM154" s="376" t="n">
        <v>1</v>
      </c>
      <c r="AN154" s="376" t="n">
        <v>0.1</v>
      </c>
      <c r="AO154" s="270"/>
      <c r="AP154" s="362" t="n">
        <v>49</v>
      </c>
      <c r="AQ154" s="375" t="n">
        <v>0.4</v>
      </c>
      <c r="AR154" s="270"/>
      <c r="AS154" s="270"/>
      <c r="AT154" s="270"/>
      <c r="AU154" s="270"/>
      <c r="AV154" s="270"/>
      <c r="AW154" s="270"/>
      <c r="AX154" s="270"/>
      <c r="AY154" s="270"/>
      <c r="AZ154" s="270"/>
      <c r="BA154" s="270"/>
      <c r="BB154" s="270"/>
      <c r="BC154" s="270"/>
      <c r="BD154" s="270"/>
      <c r="BE154" s="270"/>
      <c r="BF154" s="270"/>
      <c r="BG154" s="270"/>
      <c r="BH154" s="363" t="n">
        <v>41334</v>
      </c>
      <c r="BI154" s="378" t="n">
        <v>0.75</v>
      </c>
      <c r="BJ154" s="270"/>
      <c r="BK154" s="270"/>
      <c r="BL154" s="270"/>
      <c r="BM154" s="270"/>
      <c r="BN154" s="270"/>
      <c r="BO154" s="0"/>
      <c r="BP154" s="0"/>
      <c r="BQ154" s="0"/>
      <c r="BR154" s="0"/>
      <c r="BS154" s="0"/>
      <c r="BT154" s="270"/>
      <c r="BU154" s="270"/>
      <c r="BV154" s="270"/>
      <c r="BW154" s="270"/>
      <c r="BX154" s="270"/>
      <c r="BY154" s="270"/>
      <c r="BZ154" s="270"/>
      <c r="CA154" s="270"/>
      <c r="CB154" s="270"/>
      <c r="CC154" s="270"/>
      <c r="CD154" s="270"/>
      <c r="CE154" s="270"/>
      <c r="CF154" s="270"/>
      <c r="CG154" s="270"/>
    </row>
    <row r="155" customFormat="false" ht="12.75" hidden="false" customHeight="false" outlineLevel="0" collapsed="false">
      <c r="A155" s="296" t="n">
        <v>41548</v>
      </c>
      <c r="B155" s="357" t="n">
        <v>0.063692444816289</v>
      </c>
      <c r="D155" s="374" t="n">
        <v>40483</v>
      </c>
      <c r="E155" s="375" t="n">
        <v>34.2489318847656</v>
      </c>
      <c r="F155" s="375" t="n">
        <v>35.7489318847656</v>
      </c>
      <c r="G155" s="375" t="n">
        <v>37.2489318847656</v>
      </c>
      <c r="H155" s="360"/>
      <c r="I155" s="375" t="n">
        <v>19.75</v>
      </c>
      <c r="J155" s="375" t="n">
        <v>20</v>
      </c>
      <c r="K155" s="375" t="n">
        <v>20.75</v>
      </c>
      <c r="L155" s="362"/>
      <c r="M155" s="363" t="n">
        <v>41365</v>
      </c>
      <c r="N155" s="376" t="n">
        <v>26</v>
      </c>
      <c r="O155" s="376" t="n">
        <v>27.5</v>
      </c>
      <c r="P155" s="376" t="n">
        <v>29</v>
      </c>
      <c r="Q155" s="270"/>
      <c r="R155" s="376" t="n">
        <v>20.4950008392334</v>
      </c>
      <c r="S155" s="376" t="n">
        <v>21.9950008392334</v>
      </c>
      <c r="T155" s="376" t="n">
        <v>23.4950008392334</v>
      </c>
      <c r="U155" s="270"/>
      <c r="V155" s="376" t="n">
        <v>0</v>
      </c>
      <c r="W155" s="376" t="n">
        <v>0</v>
      </c>
      <c r="X155" s="376" t="n">
        <v>0</v>
      </c>
      <c r="Y155" s="270"/>
      <c r="Z155" s="376" t="n">
        <v>0.06</v>
      </c>
      <c r="AA155" s="376" t="n">
        <v>0.08</v>
      </c>
      <c r="AB155" s="376" t="n">
        <v>0.12</v>
      </c>
      <c r="AC155" s="270"/>
      <c r="AD155" s="376" t="n">
        <v>0.09</v>
      </c>
      <c r="AE155" s="376" t="n">
        <v>0.12</v>
      </c>
      <c r="AF155" s="376" t="n">
        <v>0.18</v>
      </c>
      <c r="AG155" s="270"/>
      <c r="AH155" s="376" t="n">
        <v>-0.5</v>
      </c>
      <c r="AI155" s="376" t="n">
        <v>1.998</v>
      </c>
      <c r="AJ155" s="376" t="n">
        <v>1</v>
      </c>
      <c r="AK155" s="270"/>
      <c r="AL155" s="376" t="n">
        <v>-0.1</v>
      </c>
      <c r="AM155" s="376" t="n">
        <v>1</v>
      </c>
      <c r="AN155" s="376" t="n">
        <v>0.1</v>
      </c>
      <c r="AO155" s="270"/>
      <c r="AP155" s="362" t="n">
        <v>49</v>
      </c>
      <c r="AQ155" s="375" t="n">
        <v>0.4</v>
      </c>
      <c r="AR155" s="270"/>
      <c r="AS155" s="270"/>
      <c r="AT155" s="270"/>
      <c r="AU155" s="270"/>
      <c r="AV155" s="270"/>
      <c r="AW155" s="270"/>
      <c r="AX155" s="270"/>
      <c r="AY155" s="270"/>
      <c r="AZ155" s="270"/>
      <c r="BA155" s="270"/>
      <c r="BB155" s="270"/>
      <c r="BC155" s="270"/>
      <c r="BD155" s="270"/>
      <c r="BE155" s="270"/>
      <c r="BF155" s="270"/>
      <c r="BG155" s="270"/>
      <c r="BH155" s="363" t="n">
        <v>41365</v>
      </c>
      <c r="BI155" s="378" t="n">
        <v>0.75</v>
      </c>
      <c r="BJ155" s="270"/>
      <c r="BK155" s="270"/>
      <c r="BL155" s="270"/>
      <c r="BM155" s="270"/>
      <c r="BN155" s="270"/>
      <c r="BO155" s="0"/>
      <c r="BP155" s="0"/>
      <c r="BQ155" s="0"/>
      <c r="BR155" s="0"/>
      <c r="BS155" s="0"/>
      <c r="BT155" s="270"/>
      <c r="BU155" s="270"/>
      <c r="BV155" s="270"/>
      <c r="BW155" s="270"/>
      <c r="BX155" s="270"/>
      <c r="BY155" s="270"/>
      <c r="BZ155" s="270"/>
      <c r="CA155" s="270"/>
      <c r="CB155" s="270"/>
      <c r="CC155" s="270"/>
      <c r="CD155" s="270"/>
      <c r="CE155" s="270"/>
      <c r="CF155" s="270"/>
      <c r="CG155" s="270"/>
    </row>
    <row r="156" customFormat="false" ht="12.75" hidden="false" customHeight="false" outlineLevel="0" collapsed="false">
      <c r="A156" s="296" t="n">
        <v>41579</v>
      </c>
      <c r="B156" s="357" t="n">
        <v>0.063719603518415</v>
      </c>
      <c r="D156" s="374" t="n">
        <v>40513</v>
      </c>
      <c r="E156" s="375" t="n">
        <v>34.3489303588867</v>
      </c>
      <c r="F156" s="375" t="n">
        <v>35.8489303588867</v>
      </c>
      <c r="G156" s="375" t="n">
        <v>37.3489303588867</v>
      </c>
      <c r="H156" s="360"/>
      <c r="I156" s="375" t="n">
        <v>18.8600006103516</v>
      </c>
      <c r="J156" s="375" t="n">
        <v>19.1100006103516</v>
      </c>
      <c r="K156" s="375" t="n">
        <v>19.8600006103516</v>
      </c>
      <c r="L156" s="362"/>
      <c r="M156" s="363" t="n">
        <v>41395</v>
      </c>
      <c r="N156" s="376" t="n">
        <v>28</v>
      </c>
      <c r="O156" s="376" t="n">
        <v>29.5</v>
      </c>
      <c r="P156" s="376" t="n">
        <v>31</v>
      </c>
      <c r="Q156" s="270"/>
      <c r="R156" s="376" t="n">
        <v>21.5049991607666</v>
      </c>
      <c r="S156" s="376" t="n">
        <v>23.0049991607666</v>
      </c>
      <c r="T156" s="376" t="n">
        <v>24.5049991607666</v>
      </c>
      <c r="U156" s="270"/>
      <c r="V156" s="376" t="n">
        <v>0</v>
      </c>
      <c r="W156" s="376" t="n">
        <v>0</v>
      </c>
      <c r="X156" s="376" t="n">
        <v>0</v>
      </c>
      <c r="Y156" s="270"/>
      <c r="Z156" s="376" t="n">
        <v>0.06</v>
      </c>
      <c r="AA156" s="376" t="n">
        <v>0.08</v>
      </c>
      <c r="AB156" s="376" t="n">
        <v>0.12</v>
      </c>
      <c r="AC156" s="270"/>
      <c r="AD156" s="376" t="n">
        <v>0.11625</v>
      </c>
      <c r="AE156" s="376" t="n">
        <v>0.155</v>
      </c>
      <c r="AF156" s="376" t="n">
        <v>0.2325</v>
      </c>
      <c r="AG156" s="270"/>
      <c r="AH156" s="376" t="n">
        <v>-0.4</v>
      </c>
      <c r="AI156" s="376" t="n">
        <v>2.15</v>
      </c>
      <c r="AJ156" s="376" t="n">
        <v>0.5</v>
      </c>
      <c r="AK156" s="270"/>
      <c r="AL156" s="376" t="n">
        <v>-0.1</v>
      </c>
      <c r="AM156" s="376" t="n">
        <v>1.05</v>
      </c>
      <c r="AN156" s="376" t="n">
        <v>0.1</v>
      </c>
      <c r="AO156" s="270"/>
      <c r="AP156" s="362" t="n">
        <v>50</v>
      </c>
      <c r="AQ156" s="375" t="n">
        <v>0.4</v>
      </c>
      <c r="AR156" s="270"/>
      <c r="AS156" s="270"/>
      <c r="AT156" s="270"/>
      <c r="AU156" s="270"/>
      <c r="AV156" s="270"/>
      <c r="AW156" s="270"/>
      <c r="AX156" s="270"/>
      <c r="AY156" s="270"/>
      <c r="AZ156" s="270"/>
      <c r="BA156" s="270"/>
      <c r="BB156" s="270"/>
      <c r="BC156" s="270"/>
      <c r="BD156" s="270"/>
      <c r="BE156" s="270"/>
      <c r="BF156" s="270"/>
      <c r="BG156" s="270"/>
      <c r="BH156" s="363" t="n">
        <v>41395</v>
      </c>
      <c r="BI156" s="378" t="n">
        <v>0.75</v>
      </c>
      <c r="BJ156" s="270"/>
      <c r="BK156" s="270"/>
      <c r="BL156" s="270"/>
      <c r="BM156" s="270"/>
      <c r="BN156" s="270"/>
      <c r="BO156" s="0"/>
      <c r="BP156" s="0"/>
      <c r="BQ156" s="0"/>
      <c r="BR156" s="0"/>
      <c r="BS156" s="0"/>
      <c r="BT156" s="270"/>
      <c r="BU156" s="270"/>
      <c r="BV156" s="270"/>
      <c r="BW156" s="270"/>
      <c r="BX156" s="270"/>
      <c r="BY156" s="270"/>
      <c r="BZ156" s="270"/>
      <c r="CA156" s="270"/>
      <c r="CB156" s="270"/>
      <c r="CC156" s="270"/>
      <c r="CD156" s="270"/>
      <c r="CE156" s="270"/>
      <c r="CF156" s="270"/>
      <c r="CG156" s="270"/>
    </row>
    <row r="157" customFormat="false" ht="12.75" hidden="false" customHeight="false" outlineLevel="0" collapsed="false">
      <c r="A157" s="296" t="n">
        <v>41609</v>
      </c>
      <c r="B157" s="357" t="n">
        <v>0.063747667510869</v>
      </c>
      <c r="D157" s="374" t="n">
        <v>40544</v>
      </c>
      <c r="E157" s="375" t="n">
        <v>43.5378646850586</v>
      </c>
      <c r="F157" s="375" t="n">
        <v>45.0378646850586</v>
      </c>
      <c r="G157" s="375" t="n">
        <v>46.5378646850586</v>
      </c>
      <c r="H157" s="360"/>
      <c r="I157" s="375" t="n">
        <v>23.75</v>
      </c>
      <c r="J157" s="375" t="n">
        <v>24</v>
      </c>
      <c r="K157" s="375" t="n">
        <v>24.75</v>
      </c>
      <c r="L157" s="362"/>
      <c r="M157" s="363" t="n">
        <v>41426</v>
      </c>
      <c r="N157" s="376" t="n">
        <v>35</v>
      </c>
      <c r="O157" s="376" t="n">
        <v>36.5</v>
      </c>
      <c r="P157" s="376" t="n">
        <v>38</v>
      </c>
      <c r="Q157" s="270"/>
      <c r="R157" s="376" t="n">
        <v>25.5</v>
      </c>
      <c r="S157" s="376" t="n">
        <v>27</v>
      </c>
      <c r="T157" s="376" t="n">
        <v>28.5</v>
      </c>
      <c r="U157" s="270"/>
      <c r="V157" s="376" t="n">
        <v>0</v>
      </c>
      <c r="W157" s="376" t="n">
        <v>0</v>
      </c>
      <c r="X157" s="376" t="n">
        <v>0</v>
      </c>
      <c r="Y157" s="270"/>
      <c r="Z157" s="376" t="n">
        <v>0.06</v>
      </c>
      <c r="AA157" s="376" t="n">
        <v>0.08</v>
      </c>
      <c r="AB157" s="376" t="n">
        <v>0.12</v>
      </c>
      <c r="AC157" s="270"/>
      <c r="AD157" s="376" t="n">
        <v>0.13125</v>
      </c>
      <c r="AE157" s="376" t="n">
        <v>0.175</v>
      </c>
      <c r="AF157" s="376" t="n">
        <v>0.2625</v>
      </c>
      <c r="AG157" s="270"/>
      <c r="AH157" s="376" t="n">
        <v>-0.4</v>
      </c>
      <c r="AI157" s="376" t="n">
        <v>2.9</v>
      </c>
      <c r="AJ157" s="376" t="n">
        <v>0.5</v>
      </c>
      <c r="AK157" s="270"/>
      <c r="AL157" s="376" t="n">
        <v>-0.1</v>
      </c>
      <c r="AM157" s="376" t="n">
        <v>1.15</v>
      </c>
      <c r="AN157" s="376" t="n">
        <v>0.1</v>
      </c>
      <c r="AO157" s="270"/>
      <c r="AP157" s="362" t="n">
        <v>50</v>
      </c>
      <c r="AQ157" s="375" t="n">
        <v>0.4</v>
      </c>
      <c r="AR157" s="270"/>
      <c r="AS157" s="270"/>
      <c r="AT157" s="270"/>
      <c r="AU157" s="270"/>
      <c r="AV157" s="270"/>
      <c r="AW157" s="270"/>
      <c r="AX157" s="270"/>
      <c r="AY157" s="270"/>
      <c r="AZ157" s="270"/>
      <c r="BA157" s="270"/>
      <c r="BB157" s="270"/>
      <c r="BC157" s="270"/>
      <c r="BD157" s="270"/>
      <c r="BE157" s="270"/>
      <c r="BF157" s="270"/>
      <c r="BG157" s="270"/>
      <c r="BH157" s="363" t="n">
        <v>41426</v>
      </c>
      <c r="BI157" s="378" t="n">
        <v>0.75</v>
      </c>
      <c r="BJ157" s="270"/>
      <c r="BK157" s="270"/>
      <c r="BL157" s="270"/>
      <c r="BM157" s="270"/>
      <c r="BN157" s="270"/>
      <c r="BO157" s="0"/>
      <c r="BP157" s="0"/>
      <c r="BQ157" s="0"/>
      <c r="BR157" s="0"/>
      <c r="BS157" s="0"/>
      <c r="BT157" s="270"/>
      <c r="BU157" s="270"/>
      <c r="BV157" s="270"/>
      <c r="BW157" s="270"/>
      <c r="BX157" s="270"/>
      <c r="BY157" s="270"/>
      <c r="BZ157" s="270"/>
      <c r="CA157" s="270"/>
      <c r="CB157" s="270"/>
      <c r="CC157" s="270"/>
      <c r="CD157" s="270"/>
      <c r="CE157" s="270"/>
      <c r="CF157" s="270"/>
      <c r="CG157" s="270"/>
    </row>
    <row r="158" customFormat="false" ht="12.75" hidden="false" customHeight="false" outlineLevel="0" collapsed="false">
      <c r="A158" s="296" t="n">
        <v>41640</v>
      </c>
      <c r="B158" s="357" t="n">
        <v>0.063775731503584</v>
      </c>
      <c r="D158" s="374" t="n">
        <v>40575</v>
      </c>
      <c r="E158" s="375" t="n">
        <v>43.1878623962402</v>
      </c>
      <c r="F158" s="375" t="n">
        <v>44.6878623962402</v>
      </c>
      <c r="G158" s="375" t="n">
        <v>46.1878623962402</v>
      </c>
      <c r="H158" s="360"/>
      <c r="I158" s="375" t="n">
        <v>22.25</v>
      </c>
      <c r="J158" s="375" t="n">
        <v>22.5</v>
      </c>
      <c r="K158" s="375" t="n">
        <v>23.25</v>
      </c>
      <c r="L158" s="362"/>
      <c r="M158" s="363" t="n">
        <v>41456</v>
      </c>
      <c r="N158" s="376" t="n">
        <v>41</v>
      </c>
      <c r="O158" s="376" t="n">
        <v>42.5</v>
      </c>
      <c r="P158" s="376" t="n">
        <v>44</v>
      </c>
      <c r="Q158" s="270"/>
      <c r="R158" s="376" t="n">
        <v>31.5</v>
      </c>
      <c r="S158" s="376" t="n">
        <v>33</v>
      </c>
      <c r="T158" s="376" t="n">
        <v>34.5</v>
      </c>
      <c r="U158" s="270"/>
      <c r="V158" s="376" t="n">
        <v>0</v>
      </c>
      <c r="W158" s="376" t="n">
        <v>0</v>
      </c>
      <c r="X158" s="376" t="n">
        <v>0</v>
      </c>
      <c r="Y158" s="270"/>
      <c r="Z158" s="376" t="n">
        <v>0.06</v>
      </c>
      <c r="AA158" s="376" t="n">
        <v>0.08</v>
      </c>
      <c r="AB158" s="376" t="n">
        <v>0.12</v>
      </c>
      <c r="AC158" s="270"/>
      <c r="AD158" s="376" t="n">
        <v>0.16125</v>
      </c>
      <c r="AE158" s="376" t="n">
        <v>0.215</v>
      </c>
      <c r="AF158" s="376" t="n">
        <v>0.3225</v>
      </c>
      <c r="AG158" s="270"/>
      <c r="AH158" s="376" t="n">
        <v>-0.4</v>
      </c>
      <c r="AI158" s="376" t="n">
        <v>3.9</v>
      </c>
      <c r="AJ158" s="376" t="n">
        <v>0.5</v>
      </c>
      <c r="AK158" s="270"/>
      <c r="AL158" s="376" t="n">
        <v>-0.1</v>
      </c>
      <c r="AM158" s="376" t="n">
        <v>1.15</v>
      </c>
      <c r="AN158" s="376" t="n">
        <v>0.1</v>
      </c>
      <c r="AO158" s="270"/>
      <c r="AP158" s="362" t="n">
        <v>50</v>
      </c>
      <c r="AQ158" s="375" t="n">
        <v>0.4</v>
      </c>
      <c r="AR158" s="270"/>
      <c r="AS158" s="270"/>
      <c r="AT158" s="270"/>
      <c r="AU158" s="270"/>
      <c r="AV158" s="270"/>
      <c r="AW158" s="270"/>
      <c r="AX158" s="270"/>
      <c r="AY158" s="270"/>
      <c r="AZ158" s="270"/>
      <c r="BA158" s="270"/>
      <c r="BB158" s="270"/>
      <c r="BC158" s="270"/>
      <c r="BD158" s="270"/>
      <c r="BE158" s="270"/>
      <c r="BF158" s="270"/>
      <c r="BG158" s="270"/>
      <c r="BH158" s="363" t="n">
        <v>41456</v>
      </c>
      <c r="BI158" s="378" t="n">
        <v>0.75</v>
      </c>
      <c r="BJ158" s="270"/>
      <c r="BK158" s="270"/>
      <c r="BL158" s="270"/>
      <c r="BM158" s="270"/>
      <c r="BN158" s="270"/>
      <c r="BO158" s="0"/>
      <c r="BP158" s="0"/>
      <c r="BQ158" s="0"/>
      <c r="BR158" s="0"/>
      <c r="BS158" s="0"/>
      <c r="BT158" s="270"/>
      <c r="BU158" s="270"/>
      <c r="BV158" s="270"/>
      <c r="BW158" s="270"/>
      <c r="BX158" s="270"/>
      <c r="BY158" s="270"/>
      <c r="BZ158" s="270"/>
      <c r="CA158" s="270"/>
      <c r="CB158" s="270"/>
      <c r="CC158" s="270"/>
      <c r="CD158" s="270"/>
      <c r="CE158" s="270"/>
      <c r="CF158" s="270"/>
      <c r="CG158" s="270"/>
    </row>
    <row r="159" customFormat="false" ht="12.75" hidden="false" customHeight="false" outlineLevel="0" collapsed="false">
      <c r="A159" s="296" t="n">
        <v>41671</v>
      </c>
      <c r="B159" s="357" t="n">
        <v>0.063801079626261</v>
      </c>
      <c r="D159" s="374" t="n">
        <v>40603</v>
      </c>
      <c r="E159" s="375" t="n">
        <v>34.3985443115234</v>
      </c>
      <c r="F159" s="375" t="n">
        <v>35.8985443115234</v>
      </c>
      <c r="G159" s="375" t="n">
        <v>37.3985443115234</v>
      </c>
      <c r="H159" s="360"/>
      <c r="I159" s="375" t="n">
        <v>23.25</v>
      </c>
      <c r="J159" s="375" t="n">
        <v>23.5</v>
      </c>
      <c r="K159" s="375" t="n">
        <v>24.25</v>
      </c>
      <c r="L159" s="362"/>
      <c r="M159" s="363" t="n">
        <v>41487</v>
      </c>
      <c r="N159" s="376" t="n">
        <v>39.0000038146973</v>
      </c>
      <c r="O159" s="376" t="n">
        <v>40.5000038146973</v>
      </c>
      <c r="P159" s="376" t="n">
        <v>42.0000038146973</v>
      </c>
      <c r="Q159" s="270"/>
      <c r="R159" s="376" t="n">
        <v>31.5</v>
      </c>
      <c r="S159" s="376" t="n">
        <v>33</v>
      </c>
      <c r="T159" s="376" t="n">
        <v>34.5</v>
      </c>
      <c r="U159" s="270"/>
      <c r="V159" s="376" t="n">
        <v>0</v>
      </c>
      <c r="W159" s="376" t="n">
        <v>0</v>
      </c>
      <c r="X159" s="376" t="n">
        <v>0</v>
      </c>
      <c r="Y159" s="270"/>
      <c r="Z159" s="376" t="n">
        <v>0.06</v>
      </c>
      <c r="AA159" s="376" t="n">
        <v>0.08</v>
      </c>
      <c r="AB159" s="376" t="n">
        <v>0.12</v>
      </c>
      <c r="AC159" s="270"/>
      <c r="AD159" s="376" t="n">
        <v>0.16125</v>
      </c>
      <c r="AE159" s="376" t="n">
        <v>0.215</v>
      </c>
      <c r="AF159" s="376" t="n">
        <v>0.3225</v>
      </c>
      <c r="AG159" s="270"/>
      <c r="AH159" s="376" t="n">
        <v>-0.5</v>
      </c>
      <c r="AI159" s="376" t="n">
        <v>3.9</v>
      </c>
      <c r="AJ159" s="376" t="n">
        <v>1.75</v>
      </c>
      <c r="AK159" s="270"/>
      <c r="AL159" s="376" t="n">
        <v>-0.1</v>
      </c>
      <c r="AM159" s="376" t="n">
        <v>1.15</v>
      </c>
      <c r="AN159" s="376" t="n">
        <v>0.1</v>
      </c>
      <c r="AO159" s="270"/>
      <c r="AP159" s="362" t="n">
        <v>51</v>
      </c>
      <c r="AQ159" s="375" t="n">
        <v>0.4</v>
      </c>
      <c r="AR159" s="270"/>
      <c r="AS159" s="270"/>
      <c r="AT159" s="270"/>
      <c r="AU159" s="270"/>
      <c r="AV159" s="270"/>
      <c r="AW159" s="270"/>
      <c r="AX159" s="270"/>
      <c r="AY159" s="270"/>
      <c r="AZ159" s="270"/>
      <c r="BA159" s="270"/>
      <c r="BB159" s="270"/>
      <c r="BC159" s="270"/>
      <c r="BD159" s="270"/>
      <c r="BE159" s="270"/>
      <c r="BF159" s="270"/>
      <c r="BG159" s="270"/>
      <c r="BH159" s="363" t="n">
        <v>41487</v>
      </c>
      <c r="BI159" s="378" t="n">
        <v>0.75</v>
      </c>
      <c r="BJ159" s="270"/>
      <c r="BK159" s="270"/>
      <c r="BL159" s="270"/>
      <c r="BM159" s="270"/>
      <c r="BN159" s="270"/>
      <c r="BO159" s="0"/>
      <c r="BP159" s="0"/>
      <c r="BQ159" s="0"/>
      <c r="BR159" s="0"/>
      <c r="BS159" s="0"/>
      <c r="BT159" s="270"/>
      <c r="BU159" s="270"/>
      <c r="BV159" s="270"/>
      <c r="BW159" s="270"/>
      <c r="BX159" s="270"/>
      <c r="BY159" s="270"/>
      <c r="BZ159" s="270"/>
      <c r="CA159" s="270"/>
      <c r="CB159" s="270"/>
      <c r="CC159" s="270"/>
      <c r="CD159" s="270"/>
      <c r="CE159" s="270"/>
      <c r="CF159" s="270"/>
      <c r="CG159" s="270"/>
    </row>
    <row r="160" customFormat="false" ht="12.75" hidden="false" customHeight="false" outlineLevel="0" collapsed="false">
      <c r="A160" s="296" t="n">
        <v>41699</v>
      </c>
      <c r="B160" s="357" t="n">
        <v>0.063829143619474</v>
      </c>
      <c r="D160" s="374" t="n">
        <v>40634</v>
      </c>
      <c r="E160" s="375" t="n">
        <v>34.8485450744629</v>
      </c>
      <c r="F160" s="375" t="n">
        <v>36.3485450744629</v>
      </c>
      <c r="G160" s="375" t="n">
        <v>37.8485450744629</v>
      </c>
      <c r="H160" s="360"/>
      <c r="I160" s="375" t="n">
        <v>21.25</v>
      </c>
      <c r="J160" s="375" t="n">
        <v>21.5</v>
      </c>
      <c r="K160" s="375" t="n">
        <v>22.25</v>
      </c>
      <c r="L160" s="362"/>
      <c r="M160" s="363" t="n">
        <v>41518</v>
      </c>
      <c r="N160" s="376" t="n">
        <v>31</v>
      </c>
      <c r="O160" s="376" t="n">
        <v>32.5</v>
      </c>
      <c r="P160" s="376" t="n">
        <v>34</v>
      </c>
      <c r="Q160" s="270"/>
      <c r="R160" s="376" t="n">
        <v>25.5</v>
      </c>
      <c r="S160" s="376" t="n">
        <v>27</v>
      </c>
      <c r="T160" s="376" t="n">
        <v>28.5</v>
      </c>
      <c r="U160" s="270"/>
      <c r="V160" s="376" t="n">
        <v>0</v>
      </c>
      <c r="W160" s="376" t="n">
        <v>0</v>
      </c>
      <c r="X160" s="376" t="n">
        <v>0</v>
      </c>
      <c r="Y160" s="270"/>
      <c r="Z160" s="376" t="n">
        <v>0.06</v>
      </c>
      <c r="AA160" s="376" t="n">
        <v>0.08</v>
      </c>
      <c r="AB160" s="376" t="n">
        <v>0.12</v>
      </c>
      <c r="AC160" s="270"/>
      <c r="AD160" s="376" t="n">
        <v>0.10125</v>
      </c>
      <c r="AE160" s="376" t="n">
        <v>0.135</v>
      </c>
      <c r="AF160" s="376" t="n">
        <v>0.2025</v>
      </c>
      <c r="AG160" s="270"/>
      <c r="AH160" s="376" t="n">
        <v>-1</v>
      </c>
      <c r="AI160" s="376" t="n">
        <v>2.33</v>
      </c>
      <c r="AJ160" s="376" t="n">
        <v>2.5</v>
      </c>
      <c r="AK160" s="270"/>
      <c r="AL160" s="376" t="n">
        <v>-0.1</v>
      </c>
      <c r="AM160" s="376" t="n">
        <v>1.05</v>
      </c>
      <c r="AN160" s="376" t="n">
        <v>0.1</v>
      </c>
      <c r="AO160" s="270"/>
      <c r="AP160" s="362" t="n">
        <v>51</v>
      </c>
      <c r="AQ160" s="375" t="n">
        <v>0.4</v>
      </c>
      <c r="AR160" s="270"/>
      <c r="AS160" s="270"/>
      <c r="AT160" s="270"/>
      <c r="AU160" s="270"/>
      <c r="AV160" s="270"/>
      <c r="AW160" s="270"/>
      <c r="AX160" s="270"/>
      <c r="AY160" s="270"/>
      <c r="AZ160" s="270"/>
      <c r="BA160" s="270"/>
      <c r="BB160" s="270"/>
      <c r="BC160" s="270"/>
      <c r="BD160" s="270"/>
      <c r="BE160" s="270"/>
      <c r="BF160" s="270"/>
      <c r="BG160" s="270"/>
      <c r="BH160" s="363" t="n">
        <v>41518</v>
      </c>
      <c r="BI160" s="378" t="n">
        <v>0.75</v>
      </c>
      <c r="BJ160" s="270"/>
      <c r="BK160" s="270"/>
      <c r="BL160" s="270"/>
      <c r="BM160" s="270"/>
      <c r="BN160" s="270"/>
      <c r="BO160" s="0"/>
      <c r="BP160" s="0"/>
      <c r="BQ160" s="0"/>
      <c r="BR160" s="0"/>
      <c r="BS160" s="0"/>
      <c r="BT160" s="270"/>
      <c r="BU160" s="270"/>
      <c r="BV160" s="270"/>
      <c r="BW160" s="270"/>
      <c r="BX160" s="270"/>
      <c r="BY160" s="270"/>
      <c r="BZ160" s="270"/>
      <c r="CA160" s="270"/>
      <c r="CB160" s="270"/>
      <c r="CC160" s="270"/>
      <c r="CD160" s="270"/>
      <c r="CE160" s="270"/>
      <c r="CF160" s="270"/>
      <c r="CG160" s="270"/>
    </row>
    <row r="161" customFormat="false" ht="12.75" hidden="false" customHeight="false" outlineLevel="0" collapsed="false">
      <c r="A161" s="296" t="n">
        <v>41730</v>
      </c>
      <c r="B161" s="357" t="n">
        <v>0.063856302322831</v>
      </c>
      <c r="D161" s="374" t="n">
        <v>40664</v>
      </c>
      <c r="E161" s="375" t="n">
        <v>35.8035667419434</v>
      </c>
      <c r="F161" s="375" t="n">
        <v>38.0035667419434</v>
      </c>
      <c r="G161" s="375" t="n">
        <v>40.2035667419434</v>
      </c>
      <c r="H161" s="360"/>
      <c r="I161" s="375" t="n">
        <v>23.25</v>
      </c>
      <c r="J161" s="375" t="n">
        <v>23.5</v>
      </c>
      <c r="K161" s="375" t="n">
        <v>24.25</v>
      </c>
      <c r="L161" s="362"/>
      <c r="M161" s="363" t="n">
        <v>41548</v>
      </c>
      <c r="N161" s="376" t="n">
        <v>25.996000289917</v>
      </c>
      <c r="O161" s="376" t="n">
        <v>27.496000289917</v>
      </c>
      <c r="P161" s="376" t="n">
        <v>28.996000289917</v>
      </c>
      <c r="Q161" s="270"/>
      <c r="R161" s="376" t="n">
        <v>20.4965000152588</v>
      </c>
      <c r="S161" s="376" t="n">
        <v>21.9965000152588</v>
      </c>
      <c r="T161" s="376" t="n">
        <v>23.4965000152588</v>
      </c>
      <c r="U161" s="270"/>
      <c r="V161" s="376" t="n">
        <v>0</v>
      </c>
      <c r="W161" s="376" t="n">
        <v>0</v>
      </c>
      <c r="X161" s="376" t="n">
        <v>0</v>
      </c>
      <c r="Y161" s="270"/>
      <c r="Z161" s="376" t="n">
        <v>0.06</v>
      </c>
      <c r="AA161" s="376" t="n">
        <v>0.08</v>
      </c>
      <c r="AB161" s="376" t="n">
        <v>0.12</v>
      </c>
      <c r="AC161" s="270"/>
      <c r="AD161" s="376" t="n">
        <v>0.07875</v>
      </c>
      <c r="AE161" s="376" t="n">
        <v>0.105</v>
      </c>
      <c r="AF161" s="376" t="n">
        <v>0.1575</v>
      </c>
      <c r="AG161" s="270"/>
      <c r="AH161" s="376" t="n">
        <v>-1</v>
      </c>
      <c r="AI161" s="376" t="n">
        <v>2.06</v>
      </c>
      <c r="AJ161" s="376" t="n">
        <v>2.5</v>
      </c>
      <c r="AK161" s="270"/>
      <c r="AL161" s="376" t="n">
        <v>-0.1</v>
      </c>
      <c r="AM161" s="376" t="n">
        <v>1</v>
      </c>
      <c r="AN161" s="376" t="n">
        <v>0.1</v>
      </c>
      <c r="AO161" s="270"/>
      <c r="AP161" s="362" t="n">
        <v>51</v>
      </c>
      <c r="AQ161" s="375" t="n">
        <v>0.4</v>
      </c>
      <c r="AR161" s="270"/>
      <c r="AS161" s="270"/>
      <c r="AT161" s="270"/>
      <c r="AU161" s="270"/>
      <c r="AV161" s="270"/>
      <c r="AW161" s="270"/>
      <c r="AX161" s="270"/>
      <c r="AY161" s="270"/>
      <c r="AZ161" s="270"/>
      <c r="BA161" s="270"/>
      <c r="BB161" s="270"/>
      <c r="BC161" s="270"/>
      <c r="BD161" s="270"/>
      <c r="BE161" s="270"/>
      <c r="BF161" s="270"/>
      <c r="BG161" s="270"/>
      <c r="BH161" s="363" t="n">
        <v>41548</v>
      </c>
      <c r="BI161" s="378" t="n">
        <v>0.75</v>
      </c>
      <c r="BJ161" s="270"/>
      <c r="BK161" s="270"/>
      <c r="BL161" s="270"/>
      <c r="BM161" s="270"/>
      <c r="BN161" s="270"/>
      <c r="BO161" s="0"/>
      <c r="BP161" s="0"/>
      <c r="BQ161" s="0"/>
      <c r="BR161" s="0"/>
      <c r="BS161" s="0"/>
      <c r="BT161" s="270"/>
      <c r="BU161" s="270"/>
      <c r="BV161" s="270"/>
      <c r="BW161" s="270"/>
      <c r="BX161" s="270"/>
      <c r="BY161" s="270"/>
      <c r="BZ161" s="270"/>
      <c r="CA161" s="270"/>
      <c r="CB161" s="270"/>
      <c r="CC161" s="270"/>
      <c r="CD161" s="270"/>
      <c r="CE161" s="270"/>
      <c r="CF161" s="270"/>
      <c r="CG161" s="270"/>
    </row>
    <row r="162" customFormat="false" ht="12.75" hidden="false" customHeight="false" outlineLevel="0" collapsed="false">
      <c r="A162" s="296" t="n">
        <v>41760</v>
      </c>
      <c r="B162" s="357" t="n">
        <v>0.063884366316557</v>
      </c>
      <c r="D162" s="374" t="n">
        <v>40695</v>
      </c>
      <c r="E162" s="375" t="n">
        <v>41.9978561401367</v>
      </c>
      <c r="F162" s="375" t="n">
        <v>46.9978561401367</v>
      </c>
      <c r="G162" s="375" t="n">
        <v>51.9978561401367</v>
      </c>
      <c r="H162" s="360"/>
      <c r="I162" s="375" t="n">
        <v>26.25</v>
      </c>
      <c r="J162" s="375" t="n">
        <v>26.5</v>
      </c>
      <c r="K162" s="375" t="n">
        <v>27.25</v>
      </c>
      <c r="L162" s="362"/>
      <c r="M162" s="363" t="n">
        <v>41579</v>
      </c>
      <c r="N162" s="376" t="n">
        <v>28</v>
      </c>
      <c r="O162" s="376" t="n">
        <v>29.5</v>
      </c>
      <c r="P162" s="376" t="n">
        <v>31</v>
      </c>
      <c r="Q162" s="270"/>
      <c r="R162" s="376" t="n">
        <v>20.5</v>
      </c>
      <c r="S162" s="376" t="n">
        <v>22</v>
      </c>
      <c r="T162" s="376" t="n">
        <v>23.5</v>
      </c>
      <c r="U162" s="270"/>
      <c r="V162" s="376" t="n">
        <v>0</v>
      </c>
      <c r="W162" s="376" t="n">
        <v>0</v>
      </c>
      <c r="X162" s="376" t="n">
        <v>0</v>
      </c>
      <c r="Y162" s="270"/>
      <c r="Z162" s="376" t="n">
        <v>0.06</v>
      </c>
      <c r="AA162" s="376" t="n">
        <v>0.08</v>
      </c>
      <c r="AB162" s="376" t="n">
        <v>0.12</v>
      </c>
      <c r="AC162" s="270"/>
      <c r="AD162" s="376" t="n">
        <v>0.07875</v>
      </c>
      <c r="AE162" s="376" t="n">
        <v>0.105</v>
      </c>
      <c r="AF162" s="376" t="n">
        <v>0.1575</v>
      </c>
      <c r="AG162" s="270"/>
      <c r="AH162" s="376" t="n">
        <v>-0.5</v>
      </c>
      <c r="AI162" s="376" t="n">
        <v>2.052</v>
      </c>
      <c r="AJ162" s="376" t="n">
        <v>1</v>
      </c>
      <c r="AK162" s="270"/>
      <c r="AL162" s="376" t="n">
        <v>-0.1</v>
      </c>
      <c r="AM162" s="376" t="n">
        <v>1</v>
      </c>
      <c r="AN162" s="376" t="n">
        <v>0.1</v>
      </c>
      <c r="AO162" s="270"/>
      <c r="AP162" s="362" t="n">
        <v>52</v>
      </c>
      <c r="AQ162" s="375" t="n">
        <v>0.4</v>
      </c>
      <c r="AR162" s="270"/>
      <c r="AS162" s="270"/>
      <c r="AT162" s="270"/>
      <c r="AU162" s="270"/>
      <c r="AV162" s="270"/>
      <c r="AW162" s="270"/>
      <c r="AX162" s="270"/>
      <c r="AY162" s="270"/>
      <c r="AZ162" s="270"/>
      <c r="BA162" s="270"/>
      <c r="BB162" s="270"/>
      <c r="BC162" s="270"/>
      <c r="BD162" s="270"/>
      <c r="BE162" s="270"/>
      <c r="BF162" s="270"/>
      <c r="BG162" s="270"/>
      <c r="BH162" s="363" t="n">
        <v>41579</v>
      </c>
      <c r="BI162" s="378" t="n">
        <v>0.75</v>
      </c>
      <c r="BJ162" s="270"/>
      <c r="BK162" s="270"/>
      <c r="BL162" s="270"/>
      <c r="BM162" s="270"/>
      <c r="BN162" s="270"/>
      <c r="BO162" s="0"/>
      <c r="BP162" s="0"/>
      <c r="BQ162" s="0"/>
      <c r="BR162" s="0"/>
      <c r="BS162" s="0"/>
      <c r="BT162" s="270"/>
      <c r="BU162" s="270"/>
      <c r="BV162" s="270"/>
      <c r="BW162" s="270"/>
      <c r="BX162" s="270"/>
      <c r="BY162" s="270"/>
      <c r="BZ162" s="270"/>
      <c r="CA162" s="270"/>
      <c r="CB162" s="270"/>
      <c r="CC162" s="270"/>
      <c r="CD162" s="270"/>
      <c r="CE162" s="270"/>
      <c r="CF162" s="270"/>
      <c r="CG162" s="270"/>
    </row>
    <row r="163" customFormat="false" ht="12.75" hidden="false" customHeight="false" outlineLevel="0" collapsed="false">
      <c r="A163" s="296" t="n">
        <v>41791</v>
      </c>
      <c r="B163" s="357" t="n">
        <v>0.063911525020412</v>
      </c>
      <c r="D163" s="374" t="n">
        <v>40725</v>
      </c>
      <c r="E163" s="375" t="n">
        <v>63.9971466064453</v>
      </c>
      <c r="F163" s="375" t="n">
        <v>73.9971466064453</v>
      </c>
      <c r="G163" s="375" t="n">
        <v>83.9971466064453</v>
      </c>
      <c r="H163" s="360"/>
      <c r="I163" s="375" t="n">
        <v>26.75</v>
      </c>
      <c r="J163" s="375" t="n">
        <v>27</v>
      </c>
      <c r="K163" s="375" t="n">
        <v>27.75</v>
      </c>
      <c r="L163" s="362"/>
      <c r="M163" s="363" t="n">
        <v>41609</v>
      </c>
      <c r="N163" s="376" t="n">
        <v>33</v>
      </c>
      <c r="O163" s="376" t="n">
        <v>34.5</v>
      </c>
      <c r="P163" s="376" t="n">
        <v>36</v>
      </c>
      <c r="Q163" s="270"/>
      <c r="R163" s="376" t="n">
        <v>27.5</v>
      </c>
      <c r="S163" s="376" t="n">
        <v>29</v>
      </c>
      <c r="T163" s="376" t="n">
        <v>30.5</v>
      </c>
      <c r="U163" s="270"/>
      <c r="V163" s="376" t="n">
        <v>0</v>
      </c>
      <c r="W163" s="376" t="n">
        <v>0</v>
      </c>
      <c r="X163" s="376" t="n">
        <v>0</v>
      </c>
      <c r="Y163" s="270"/>
      <c r="Z163" s="376" t="n">
        <v>0.06</v>
      </c>
      <c r="AA163" s="376" t="n">
        <v>0.08</v>
      </c>
      <c r="AB163" s="376" t="n">
        <v>0.12</v>
      </c>
      <c r="AC163" s="270"/>
      <c r="AD163" s="376" t="n">
        <v>0.10875</v>
      </c>
      <c r="AE163" s="376" t="n">
        <v>0.145</v>
      </c>
      <c r="AF163" s="376" t="n">
        <v>0.2175</v>
      </c>
      <c r="AG163" s="270"/>
      <c r="AH163" s="376" t="n">
        <v>-0.4</v>
      </c>
      <c r="AI163" s="376" t="n">
        <v>1.89</v>
      </c>
      <c r="AJ163" s="376" t="n">
        <v>0.5</v>
      </c>
      <c r="AK163" s="270"/>
      <c r="AL163" s="376" t="n">
        <v>-0.1</v>
      </c>
      <c r="AM163" s="376" t="n">
        <v>1</v>
      </c>
      <c r="AN163" s="376" t="n">
        <v>0.1</v>
      </c>
      <c r="AO163" s="270"/>
      <c r="AP163" s="362" t="n">
        <v>52</v>
      </c>
      <c r="AQ163" s="375" t="n">
        <v>0.4</v>
      </c>
      <c r="AR163" s="270"/>
      <c r="AS163" s="270"/>
      <c r="AT163" s="270"/>
      <c r="AU163" s="270"/>
      <c r="AV163" s="270"/>
      <c r="AW163" s="270"/>
      <c r="AX163" s="270"/>
      <c r="AY163" s="270"/>
      <c r="AZ163" s="270"/>
      <c r="BA163" s="270"/>
      <c r="BB163" s="270"/>
      <c r="BC163" s="270"/>
      <c r="BD163" s="270"/>
      <c r="BE163" s="270"/>
      <c r="BF163" s="270"/>
      <c r="BG163" s="270"/>
      <c r="BH163" s="363" t="n">
        <v>41609</v>
      </c>
      <c r="BI163" s="378" t="n">
        <v>0.75</v>
      </c>
      <c r="BJ163" s="270"/>
      <c r="BK163" s="270"/>
      <c r="BL163" s="270"/>
      <c r="BM163" s="270"/>
      <c r="BN163" s="270"/>
      <c r="BO163" s="0"/>
      <c r="BP163" s="0"/>
      <c r="BQ163" s="0"/>
      <c r="BR163" s="0"/>
      <c r="BS163" s="0"/>
      <c r="BT163" s="270"/>
      <c r="BU163" s="270"/>
      <c r="BV163" s="270"/>
      <c r="BW163" s="270"/>
      <c r="BX163" s="270"/>
      <c r="BY163" s="270"/>
      <c r="BZ163" s="270"/>
      <c r="CA163" s="270"/>
      <c r="CB163" s="270"/>
      <c r="CC163" s="270"/>
      <c r="CD163" s="270"/>
      <c r="CE163" s="270"/>
      <c r="CF163" s="270"/>
      <c r="CG163" s="270"/>
    </row>
    <row r="164" customFormat="false" ht="12.75" hidden="false" customHeight="false" outlineLevel="0" collapsed="false">
      <c r="A164" s="296" t="n">
        <v>41821</v>
      </c>
      <c r="B164" s="357" t="n">
        <v>0.063939589014653</v>
      </c>
      <c r="D164" s="374" t="n">
        <v>40756</v>
      </c>
      <c r="E164" s="375" t="n">
        <v>63.9971466064453</v>
      </c>
      <c r="F164" s="375" t="n">
        <v>73.9971466064453</v>
      </c>
      <c r="G164" s="375" t="n">
        <v>83.9971466064453</v>
      </c>
      <c r="H164" s="360"/>
      <c r="I164" s="375" t="n">
        <v>27.75</v>
      </c>
      <c r="J164" s="375" t="n">
        <v>28</v>
      </c>
      <c r="K164" s="375" t="n">
        <v>28.75</v>
      </c>
      <c r="L164" s="362"/>
      <c r="M164" s="363" t="n">
        <v>41640</v>
      </c>
      <c r="N164" s="376" t="n">
        <v>35.5</v>
      </c>
      <c r="O164" s="376" t="n">
        <v>37</v>
      </c>
      <c r="P164" s="376" t="n">
        <v>38.5</v>
      </c>
      <c r="Q164" s="270"/>
      <c r="R164" s="376" t="n">
        <v>25</v>
      </c>
      <c r="S164" s="376" t="n">
        <v>26.5</v>
      </c>
      <c r="T164" s="376" t="n">
        <v>28</v>
      </c>
      <c r="U164" s="270"/>
      <c r="V164" s="376" t="n">
        <v>0</v>
      </c>
      <c r="W164" s="376" t="n">
        <v>0</v>
      </c>
      <c r="X164" s="376" t="n">
        <v>0</v>
      </c>
      <c r="Y164" s="270"/>
      <c r="Z164" s="376" t="n">
        <v>0.06</v>
      </c>
      <c r="AA164" s="376" t="n">
        <v>0.08</v>
      </c>
      <c r="AB164" s="376" t="n">
        <v>0.12</v>
      </c>
      <c r="AC164" s="270"/>
      <c r="AD164" s="376" t="n">
        <v>0.10125</v>
      </c>
      <c r="AE164" s="376" t="n">
        <v>0.135</v>
      </c>
      <c r="AF164" s="376" t="n">
        <v>0.2025</v>
      </c>
      <c r="AG164" s="270"/>
      <c r="AH164" s="376" t="n">
        <v>-0.4</v>
      </c>
      <c r="AI164" s="376" t="n">
        <v>2.322</v>
      </c>
      <c r="AJ164" s="376" t="n">
        <v>0.5</v>
      </c>
      <c r="AK164" s="270"/>
      <c r="AL164" s="376" t="n">
        <v>-0.1</v>
      </c>
      <c r="AM164" s="376" t="n">
        <v>1</v>
      </c>
      <c r="AN164" s="376" t="n">
        <v>0.1</v>
      </c>
      <c r="AO164" s="270"/>
      <c r="AP164" s="362" t="n">
        <v>52</v>
      </c>
      <c r="AQ164" s="375" t="n">
        <v>0.4</v>
      </c>
      <c r="AR164" s="270"/>
      <c r="AS164" s="270"/>
      <c r="AT164" s="270"/>
      <c r="AU164" s="270"/>
      <c r="AV164" s="270"/>
      <c r="AW164" s="270"/>
      <c r="AX164" s="270"/>
      <c r="AY164" s="270"/>
      <c r="AZ164" s="270"/>
      <c r="BA164" s="270"/>
      <c r="BB164" s="270"/>
      <c r="BC164" s="270"/>
      <c r="BD164" s="270"/>
      <c r="BE164" s="270"/>
      <c r="BF164" s="270"/>
      <c r="BG164" s="270"/>
      <c r="BH164" s="363" t="n">
        <v>41640</v>
      </c>
      <c r="BI164" s="378" t="n">
        <v>0.75</v>
      </c>
      <c r="BJ164" s="270"/>
      <c r="BK164" s="270"/>
      <c r="BL164" s="270"/>
      <c r="BM164" s="270"/>
      <c r="BN164" s="270"/>
      <c r="BO164" s="0"/>
      <c r="BP164" s="0"/>
      <c r="BQ164" s="0"/>
      <c r="BR164" s="0"/>
      <c r="BS164" s="0"/>
      <c r="BT164" s="270"/>
      <c r="BU164" s="270"/>
      <c r="BV164" s="270"/>
      <c r="BW164" s="270"/>
      <c r="BX164" s="270"/>
      <c r="BY164" s="270"/>
      <c r="BZ164" s="270"/>
      <c r="CA164" s="270"/>
      <c r="CB164" s="270"/>
      <c r="CC164" s="270"/>
      <c r="CD164" s="270"/>
      <c r="CE164" s="270"/>
      <c r="CF164" s="270"/>
      <c r="CG164" s="270"/>
    </row>
    <row r="165" customFormat="false" ht="12.75" hidden="false" customHeight="false" outlineLevel="0" collapsed="false">
      <c r="A165" s="296" t="n">
        <v>41852</v>
      </c>
      <c r="B165" s="357" t="n">
        <v>0.063967653009154</v>
      </c>
      <c r="D165" s="374" t="n">
        <v>40787</v>
      </c>
      <c r="E165" s="375" t="n">
        <v>36.7521438598633</v>
      </c>
      <c r="F165" s="375" t="n">
        <v>38.2521438598633</v>
      </c>
      <c r="G165" s="375" t="n">
        <v>39.7521438598633</v>
      </c>
      <c r="H165" s="360"/>
      <c r="I165" s="375" t="n">
        <v>20.75</v>
      </c>
      <c r="J165" s="375" t="n">
        <v>21</v>
      </c>
      <c r="K165" s="375" t="n">
        <v>21.75</v>
      </c>
      <c r="L165" s="362"/>
      <c r="M165" s="363" t="n">
        <v>41671</v>
      </c>
      <c r="N165" s="376" t="n">
        <v>30.9960021972656</v>
      </c>
      <c r="O165" s="376" t="n">
        <v>32.4960021972656</v>
      </c>
      <c r="P165" s="376" t="n">
        <v>33.9960021972656</v>
      </c>
      <c r="Q165" s="270"/>
      <c r="R165" s="376" t="n">
        <v>22.4965019226074</v>
      </c>
      <c r="S165" s="376" t="n">
        <v>23.9965019226074</v>
      </c>
      <c r="T165" s="376" t="n">
        <v>25.4965019226074</v>
      </c>
      <c r="U165" s="270"/>
      <c r="V165" s="376" t="n">
        <v>0</v>
      </c>
      <c r="W165" s="376" t="n">
        <v>0</v>
      </c>
      <c r="X165" s="376" t="n">
        <v>0</v>
      </c>
      <c r="Y165" s="270"/>
      <c r="Z165" s="376" t="n">
        <v>0.06</v>
      </c>
      <c r="AA165" s="376" t="n">
        <v>0.08</v>
      </c>
      <c r="AB165" s="376" t="n">
        <v>0.12</v>
      </c>
      <c r="AC165" s="270"/>
      <c r="AD165" s="376" t="n">
        <v>0.10125</v>
      </c>
      <c r="AE165" s="376" t="n">
        <v>0.135</v>
      </c>
      <c r="AF165" s="376" t="n">
        <v>0.2025</v>
      </c>
      <c r="AG165" s="270"/>
      <c r="AH165" s="376" t="n">
        <v>-0.4</v>
      </c>
      <c r="AI165" s="376" t="n">
        <v>2.322</v>
      </c>
      <c r="AJ165" s="376" t="n">
        <v>0.6</v>
      </c>
      <c r="AK165" s="270"/>
      <c r="AL165" s="376" t="n">
        <v>-0.1</v>
      </c>
      <c r="AM165" s="376" t="n">
        <v>1</v>
      </c>
      <c r="AN165" s="376" t="n">
        <v>0.1</v>
      </c>
      <c r="AO165" s="270"/>
      <c r="AP165" s="362" t="n">
        <v>53</v>
      </c>
      <c r="AQ165" s="375" t="n">
        <v>0.4</v>
      </c>
      <c r="AR165" s="270"/>
      <c r="AS165" s="270"/>
      <c r="AT165" s="270"/>
      <c r="AU165" s="270"/>
      <c r="AV165" s="270"/>
      <c r="AW165" s="270"/>
      <c r="AX165" s="270"/>
      <c r="AY165" s="270"/>
      <c r="AZ165" s="270"/>
      <c r="BA165" s="270"/>
      <c r="BB165" s="270"/>
      <c r="BC165" s="270"/>
      <c r="BD165" s="270"/>
      <c r="BE165" s="270"/>
      <c r="BF165" s="270"/>
      <c r="BG165" s="270"/>
      <c r="BH165" s="363" t="n">
        <v>41671</v>
      </c>
      <c r="BI165" s="378" t="n">
        <v>0.75</v>
      </c>
      <c r="BJ165" s="270"/>
      <c r="BK165" s="270"/>
      <c r="BL165" s="270"/>
      <c r="BM165" s="270"/>
      <c r="BN165" s="270"/>
      <c r="BO165" s="0"/>
      <c r="BP165" s="0"/>
      <c r="BQ165" s="0"/>
      <c r="BR165" s="0"/>
      <c r="BS165" s="0"/>
      <c r="BT165" s="270"/>
      <c r="BU165" s="270"/>
      <c r="BV165" s="270"/>
      <c r="BW165" s="270"/>
      <c r="BX165" s="270"/>
      <c r="BY165" s="270"/>
      <c r="BZ165" s="270"/>
      <c r="CA165" s="270"/>
      <c r="CB165" s="270"/>
      <c r="CC165" s="270"/>
      <c r="CD165" s="270"/>
      <c r="CE165" s="270"/>
      <c r="CF165" s="270"/>
      <c r="CG165" s="270"/>
    </row>
    <row r="166" customFormat="false" ht="12.75" hidden="false" customHeight="false" outlineLevel="0" collapsed="false">
      <c r="A166" s="296" t="n">
        <v>41883</v>
      </c>
      <c r="B166" s="357" t="n">
        <v>0.063994811713759</v>
      </c>
      <c r="D166" s="374" t="n">
        <v>40817</v>
      </c>
      <c r="E166" s="375" t="n">
        <v>34.6489334106445</v>
      </c>
      <c r="F166" s="375" t="n">
        <v>36.1489334106445</v>
      </c>
      <c r="G166" s="375" t="n">
        <v>37.6489334106445</v>
      </c>
      <c r="H166" s="360"/>
      <c r="I166" s="375" t="n">
        <v>18.2500019073486</v>
      </c>
      <c r="J166" s="375" t="n">
        <v>18.5000019073486</v>
      </c>
      <c r="K166" s="375" t="n">
        <v>19.2500019073486</v>
      </c>
      <c r="L166" s="362"/>
      <c r="M166" s="363" t="n">
        <v>41699</v>
      </c>
      <c r="N166" s="376" t="n">
        <v>26</v>
      </c>
      <c r="O166" s="376" t="n">
        <v>27.5</v>
      </c>
      <c r="P166" s="376" t="n">
        <v>29</v>
      </c>
      <c r="Q166" s="270"/>
      <c r="R166" s="376" t="n">
        <v>20.5</v>
      </c>
      <c r="S166" s="376" t="n">
        <v>22</v>
      </c>
      <c r="T166" s="376" t="n">
        <v>23.5</v>
      </c>
      <c r="U166" s="270"/>
      <c r="V166" s="376" t="n">
        <v>0</v>
      </c>
      <c r="W166" s="376" t="n">
        <v>0</v>
      </c>
      <c r="X166" s="376" t="n">
        <v>0</v>
      </c>
      <c r="Y166" s="270"/>
      <c r="Z166" s="376" t="n">
        <v>0.06</v>
      </c>
      <c r="AA166" s="376" t="n">
        <v>0.08</v>
      </c>
      <c r="AB166" s="376" t="n">
        <v>0.12</v>
      </c>
      <c r="AC166" s="270"/>
      <c r="AD166" s="376" t="n">
        <v>0.09</v>
      </c>
      <c r="AE166" s="376" t="n">
        <v>0.12</v>
      </c>
      <c r="AF166" s="376" t="n">
        <v>0.18</v>
      </c>
      <c r="AG166" s="270"/>
      <c r="AH166" s="376" t="n">
        <v>-0.5</v>
      </c>
      <c r="AI166" s="376" t="n">
        <v>2.052</v>
      </c>
      <c r="AJ166" s="376" t="n">
        <v>1</v>
      </c>
      <c r="AK166" s="270"/>
      <c r="AL166" s="376" t="n">
        <v>-0.1</v>
      </c>
      <c r="AM166" s="376" t="n">
        <v>1</v>
      </c>
      <c r="AN166" s="376" t="n">
        <v>0.1</v>
      </c>
      <c r="AO166" s="270"/>
      <c r="AP166" s="362" t="n">
        <v>53</v>
      </c>
      <c r="AQ166" s="375" t="n">
        <v>0.4</v>
      </c>
      <c r="AR166" s="270"/>
      <c r="AS166" s="270"/>
      <c r="AT166" s="270"/>
      <c r="AU166" s="270"/>
      <c r="AV166" s="270"/>
      <c r="AW166" s="270"/>
      <c r="AX166" s="270"/>
      <c r="AY166" s="270"/>
      <c r="AZ166" s="270"/>
      <c r="BA166" s="270"/>
      <c r="BB166" s="270"/>
      <c r="BC166" s="270"/>
      <c r="BD166" s="270"/>
      <c r="BE166" s="270"/>
      <c r="BF166" s="270"/>
      <c r="BG166" s="270"/>
      <c r="BH166" s="363" t="n">
        <v>41699</v>
      </c>
      <c r="BI166" s="378" t="n">
        <v>0.75</v>
      </c>
      <c r="BJ166" s="270"/>
      <c r="BK166" s="270"/>
      <c r="BL166" s="270"/>
      <c r="BM166" s="270"/>
      <c r="BN166" s="270"/>
      <c r="BO166" s="0"/>
      <c r="BP166" s="0"/>
      <c r="BQ166" s="0"/>
      <c r="BR166" s="0"/>
      <c r="BS166" s="0"/>
      <c r="BT166" s="270"/>
      <c r="BU166" s="270"/>
      <c r="BV166" s="270"/>
      <c r="BW166" s="270"/>
      <c r="BX166" s="270"/>
      <c r="BY166" s="270"/>
      <c r="BZ166" s="270"/>
      <c r="CA166" s="270"/>
      <c r="CB166" s="270"/>
      <c r="CC166" s="270"/>
      <c r="CD166" s="270"/>
      <c r="CE166" s="270"/>
      <c r="CF166" s="270"/>
      <c r="CG166" s="270"/>
    </row>
    <row r="167" customFormat="false" ht="12.75" hidden="false" customHeight="false" outlineLevel="0" collapsed="false">
      <c r="A167" s="296" t="n">
        <v>41913</v>
      </c>
      <c r="B167" s="357" t="n">
        <v>0.064022875708774</v>
      </c>
      <c r="D167" s="374" t="n">
        <v>40848</v>
      </c>
      <c r="E167" s="375" t="n">
        <v>34.7489318847656</v>
      </c>
      <c r="F167" s="375" t="n">
        <v>36.2489318847656</v>
      </c>
      <c r="G167" s="375" t="n">
        <v>37.7489318847656</v>
      </c>
      <c r="H167" s="360"/>
      <c r="I167" s="375" t="n">
        <v>20.25</v>
      </c>
      <c r="J167" s="375" t="n">
        <v>20.5</v>
      </c>
      <c r="K167" s="375" t="n">
        <v>21.25</v>
      </c>
      <c r="L167" s="362"/>
      <c r="M167" s="363" t="n">
        <v>41730</v>
      </c>
      <c r="N167" s="376" t="n">
        <v>26</v>
      </c>
      <c r="O167" s="376" t="n">
        <v>27.5</v>
      </c>
      <c r="P167" s="376" t="n">
        <v>29</v>
      </c>
      <c r="Q167" s="270"/>
      <c r="R167" s="376" t="n">
        <v>20.4950008392334</v>
      </c>
      <c r="S167" s="376" t="n">
        <v>21.9950008392334</v>
      </c>
      <c r="T167" s="376" t="n">
        <v>23.4950008392334</v>
      </c>
      <c r="U167" s="270"/>
      <c r="V167" s="376" t="n">
        <v>0</v>
      </c>
      <c r="W167" s="376" t="n">
        <v>0</v>
      </c>
      <c r="X167" s="376" t="n">
        <v>0</v>
      </c>
      <c r="Y167" s="270"/>
      <c r="Z167" s="376" t="n">
        <v>0.06</v>
      </c>
      <c r="AA167" s="376" t="n">
        <v>0.08</v>
      </c>
      <c r="AB167" s="376" t="n">
        <v>0.12</v>
      </c>
      <c r="AC167" s="270"/>
      <c r="AD167" s="376" t="n">
        <v>0.09</v>
      </c>
      <c r="AE167" s="376" t="n">
        <v>0.12</v>
      </c>
      <c r="AF167" s="376" t="n">
        <v>0.18</v>
      </c>
      <c r="AG167" s="270"/>
      <c r="AH167" s="376" t="n">
        <v>-0.5</v>
      </c>
      <c r="AI167" s="376" t="n">
        <v>1.998</v>
      </c>
      <c r="AJ167" s="376" t="n">
        <v>1</v>
      </c>
      <c r="AK167" s="270"/>
      <c r="AL167" s="376" t="n">
        <v>-0.1</v>
      </c>
      <c r="AM167" s="376" t="n">
        <v>1</v>
      </c>
      <c r="AN167" s="376" t="n">
        <v>0.1</v>
      </c>
      <c r="AO167" s="270"/>
      <c r="AP167" s="362" t="n">
        <v>53</v>
      </c>
      <c r="AQ167" s="375" t="n">
        <v>0.4</v>
      </c>
      <c r="AR167" s="270"/>
      <c r="AS167" s="270"/>
      <c r="AT167" s="270"/>
      <c r="AU167" s="270"/>
      <c r="AV167" s="270"/>
      <c r="AW167" s="270"/>
      <c r="AX167" s="270"/>
      <c r="AY167" s="270"/>
      <c r="AZ167" s="270"/>
      <c r="BA167" s="270"/>
      <c r="BB167" s="270"/>
      <c r="BC167" s="270"/>
      <c r="BD167" s="270"/>
      <c r="BE167" s="270"/>
      <c r="BF167" s="270"/>
      <c r="BG167" s="270"/>
      <c r="BH167" s="363" t="n">
        <v>41730</v>
      </c>
      <c r="BI167" s="378" t="n">
        <v>0.75</v>
      </c>
      <c r="BJ167" s="270"/>
      <c r="BK167" s="270"/>
      <c r="BL167" s="270"/>
      <c r="BM167" s="270"/>
      <c r="BN167" s="270"/>
      <c r="BO167" s="0"/>
      <c r="BP167" s="0"/>
      <c r="BQ167" s="0"/>
      <c r="BR167" s="0"/>
      <c r="BS167" s="0"/>
      <c r="BT167" s="270"/>
      <c r="BU167" s="270"/>
      <c r="BV167" s="270"/>
      <c r="BW167" s="270"/>
      <c r="BX167" s="270"/>
      <c r="BY167" s="270"/>
      <c r="BZ167" s="270"/>
      <c r="CA167" s="270"/>
      <c r="CB167" s="270"/>
      <c r="CC167" s="270"/>
      <c r="CD167" s="270"/>
      <c r="CE167" s="270"/>
      <c r="CF167" s="270"/>
      <c r="CG167" s="270"/>
    </row>
    <row r="168" customFormat="false" ht="12.75" hidden="false" customHeight="false" outlineLevel="0" collapsed="false">
      <c r="A168" s="296" t="n">
        <v>41944</v>
      </c>
      <c r="B168" s="357" t="n">
        <v>0.064050034413876</v>
      </c>
      <c r="D168" s="374" t="n">
        <v>40878</v>
      </c>
      <c r="E168" s="375" t="n">
        <v>34.8489303588867</v>
      </c>
      <c r="F168" s="375" t="n">
        <v>36.3489303588867</v>
      </c>
      <c r="G168" s="375" t="n">
        <v>37.8489303588867</v>
      </c>
      <c r="H168" s="360"/>
      <c r="I168" s="375" t="n">
        <v>19.3600006103516</v>
      </c>
      <c r="J168" s="375" t="n">
        <v>19.6100006103516</v>
      </c>
      <c r="K168" s="375" t="n">
        <v>20.3600006103516</v>
      </c>
      <c r="L168" s="362"/>
      <c r="M168" s="363" t="n">
        <v>41760</v>
      </c>
      <c r="N168" s="376" t="n">
        <v>28</v>
      </c>
      <c r="O168" s="376" t="n">
        <v>29.5</v>
      </c>
      <c r="P168" s="376" t="n">
        <v>31</v>
      </c>
      <c r="Q168" s="270"/>
      <c r="R168" s="376" t="n">
        <v>21.5049991607666</v>
      </c>
      <c r="S168" s="376" t="n">
        <v>23.0049991607666</v>
      </c>
      <c r="T168" s="376" t="n">
        <v>24.5049991607666</v>
      </c>
      <c r="U168" s="270"/>
      <c r="V168" s="376" t="n">
        <v>0</v>
      </c>
      <c r="W168" s="376" t="n">
        <v>0</v>
      </c>
      <c r="X168" s="376" t="n">
        <v>0</v>
      </c>
      <c r="Y168" s="270"/>
      <c r="Z168" s="376" t="n">
        <v>0.06</v>
      </c>
      <c r="AA168" s="376" t="n">
        <v>0.08</v>
      </c>
      <c r="AB168" s="376" t="n">
        <v>0.12</v>
      </c>
      <c r="AC168" s="270"/>
      <c r="AD168" s="376" t="n">
        <v>0.11625</v>
      </c>
      <c r="AE168" s="376" t="n">
        <v>0.155</v>
      </c>
      <c r="AF168" s="376" t="n">
        <v>0.2325</v>
      </c>
      <c r="AG168" s="270"/>
      <c r="AH168" s="376" t="n">
        <v>-0.4</v>
      </c>
      <c r="AI168" s="376" t="n">
        <v>2.15</v>
      </c>
      <c r="AJ168" s="376" t="n">
        <v>0.5</v>
      </c>
      <c r="AK168" s="270"/>
      <c r="AL168" s="376" t="n">
        <v>-0.1</v>
      </c>
      <c r="AM168" s="376" t="n">
        <v>1.05</v>
      </c>
      <c r="AN168" s="376" t="n">
        <v>0.1</v>
      </c>
      <c r="AO168" s="270"/>
      <c r="AP168" s="362" t="n">
        <v>54</v>
      </c>
      <c r="AQ168" s="375" t="n">
        <v>0.4</v>
      </c>
      <c r="AR168" s="270"/>
      <c r="AS168" s="270"/>
      <c r="AT168" s="270"/>
      <c r="AU168" s="270"/>
      <c r="AV168" s="270"/>
      <c r="AW168" s="270"/>
      <c r="AX168" s="270"/>
      <c r="AY168" s="270"/>
      <c r="AZ168" s="270"/>
      <c r="BA168" s="270"/>
      <c r="BB168" s="270"/>
      <c r="BC168" s="270"/>
      <c r="BD168" s="270"/>
      <c r="BE168" s="270"/>
      <c r="BF168" s="270"/>
      <c r="BG168" s="270"/>
      <c r="BH168" s="363" t="n">
        <v>41760</v>
      </c>
      <c r="BI168" s="378" t="n">
        <v>0.75</v>
      </c>
      <c r="BJ168" s="270"/>
      <c r="BK168" s="270"/>
      <c r="BL168" s="270"/>
      <c r="BM168" s="270"/>
      <c r="BN168" s="270"/>
      <c r="BO168" s="0"/>
      <c r="BP168" s="0"/>
      <c r="BQ168" s="0"/>
      <c r="BR168" s="0"/>
      <c r="BS168" s="0"/>
      <c r="BT168" s="270"/>
      <c r="BU168" s="270"/>
      <c r="BV168" s="270"/>
      <c r="BW168" s="270"/>
      <c r="BX168" s="270"/>
      <c r="BY168" s="270"/>
      <c r="BZ168" s="270"/>
      <c r="CA168" s="270"/>
      <c r="CB168" s="270"/>
      <c r="CC168" s="270"/>
      <c r="CD168" s="270"/>
      <c r="CE168" s="270"/>
      <c r="CF168" s="270"/>
      <c r="CG168" s="270"/>
    </row>
    <row r="169" customFormat="false" ht="12.75" hidden="false" customHeight="false" outlineLevel="0" collapsed="false">
      <c r="A169" s="296" t="n">
        <v>41974</v>
      </c>
      <c r="B169" s="357" t="n">
        <v>0.064078098409405</v>
      </c>
      <c r="D169" s="374" t="n">
        <v>40909</v>
      </c>
      <c r="E169" s="375" t="n">
        <v>44.0378646850586</v>
      </c>
      <c r="F169" s="375" t="n">
        <v>45.5378646850586</v>
      </c>
      <c r="G169" s="375" t="n">
        <v>47.0378646850586</v>
      </c>
      <c r="H169" s="360"/>
      <c r="I169" s="375" t="n">
        <v>24.25</v>
      </c>
      <c r="J169" s="375" t="n">
        <v>24.5</v>
      </c>
      <c r="K169" s="375" t="n">
        <v>25.25</v>
      </c>
      <c r="L169" s="362"/>
      <c r="M169" s="363" t="n">
        <v>41791</v>
      </c>
      <c r="N169" s="376" t="n">
        <v>35</v>
      </c>
      <c r="O169" s="376" t="n">
        <v>36.5</v>
      </c>
      <c r="P169" s="376" t="n">
        <v>38</v>
      </c>
      <c r="Q169" s="270"/>
      <c r="R169" s="376" t="n">
        <v>25.5</v>
      </c>
      <c r="S169" s="376" t="n">
        <v>27</v>
      </c>
      <c r="T169" s="376" t="n">
        <v>28.5</v>
      </c>
      <c r="U169" s="270"/>
      <c r="V169" s="376" t="n">
        <v>0</v>
      </c>
      <c r="W169" s="376" t="n">
        <v>0</v>
      </c>
      <c r="X169" s="376" t="n">
        <v>0</v>
      </c>
      <c r="Y169" s="270"/>
      <c r="Z169" s="376" t="n">
        <v>0.06</v>
      </c>
      <c r="AA169" s="376" t="n">
        <v>0.08</v>
      </c>
      <c r="AB169" s="376" t="n">
        <v>0.12</v>
      </c>
      <c r="AC169" s="270"/>
      <c r="AD169" s="376" t="n">
        <v>0.13125</v>
      </c>
      <c r="AE169" s="376" t="n">
        <v>0.175</v>
      </c>
      <c r="AF169" s="376" t="n">
        <v>0.2625</v>
      </c>
      <c r="AG169" s="270"/>
      <c r="AH169" s="376" t="n">
        <v>-0.4</v>
      </c>
      <c r="AI169" s="376" t="n">
        <v>2.9</v>
      </c>
      <c r="AJ169" s="376" t="n">
        <v>0.5</v>
      </c>
      <c r="AK169" s="270"/>
      <c r="AL169" s="376" t="n">
        <v>-0.1</v>
      </c>
      <c r="AM169" s="376" t="n">
        <v>1.15</v>
      </c>
      <c r="AN169" s="376" t="n">
        <v>0.1</v>
      </c>
      <c r="AO169" s="270"/>
      <c r="AP169" s="362" t="n">
        <v>54</v>
      </c>
      <c r="AQ169" s="375" t="n">
        <v>0.4</v>
      </c>
      <c r="AR169" s="270"/>
      <c r="AS169" s="270"/>
      <c r="AT169" s="270"/>
      <c r="AU169" s="270"/>
      <c r="AV169" s="270"/>
      <c r="AW169" s="270"/>
      <c r="AX169" s="270"/>
      <c r="AY169" s="270"/>
      <c r="AZ169" s="270"/>
      <c r="BA169" s="270"/>
      <c r="BB169" s="270"/>
      <c r="BC169" s="270"/>
      <c r="BD169" s="270"/>
      <c r="BE169" s="270"/>
      <c r="BF169" s="270"/>
      <c r="BG169" s="270"/>
      <c r="BH169" s="363" t="n">
        <v>41791</v>
      </c>
      <c r="BI169" s="378" t="n">
        <v>0.75</v>
      </c>
      <c r="BJ169" s="270"/>
      <c r="BK169" s="270"/>
      <c r="BL169" s="270"/>
      <c r="BM169" s="270"/>
      <c r="BN169" s="270"/>
      <c r="BO169" s="0"/>
      <c r="BP169" s="0"/>
      <c r="BQ169" s="0"/>
      <c r="BR169" s="0"/>
      <c r="BS169" s="0"/>
      <c r="BT169" s="270"/>
      <c r="BU169" s="270"/>
      <c r="BV169" s="270"/>
      <c r="BW169" s="270"/>
      <c r="BX169" s="270"/>
      <c r="BY169" s="270"/>
      <c r="BZ169" s="270"/>
      <c r="CA169" s="270"/>
      <c r="CB169" s="270"/>
      <c r="CC169" s="270"/>
      <c r="CD169" s="270"/>
      <c r="CE169" s="270"/>
      <c r="CF169" s="270"/>
      <c r="CG169" s="270"/>
    </row>
    <row r="170" customFormat="false" ht="12.75" hidden="false" customHeight="false" outlineLevel="0" collapsed="false">
      <c r="A170" s="296" t="n">
        <v>42005</v>
      </c>
      <c r="B170" s="357" t="n">
        <v>0.064106162405196</v>
      </c>
      <c r="D170" s="374" t="n">
        <v>40940</v>
      </c>
      <c r="E170" s="375" t="n">
        <v>43.6878623962402</v>
      </c>
      <c r="F170" s="375" t="n">
        <v>45.1878623962402</v>
      </c>
      <c r="G170" s="375" t="n">
        <v>46.6878623962402</v>
      </c>
      <c r="H170" s="360"/>
      <c r="I170" s="375" t="n">
        <v>22.75</v>
      </c>
      <c r="J170" s="375" t="n">
        <v>23</v>
      </c>
      <c r="K170" s="375" t="n">
        <v>23.75</v>
      </c>
      <c r="L170" s="362"/>
      <c r="M170" s="363" t="n">
        <v>41821</v>
      </c>
      <c r="N170" s="376" t="n">
        <v>41</v>
      </c>
      <c r="O170" s="376" t="n">
        <v>42.5</v>
      </c>
      <c r="P170" s="376" t="n">
        <v>44</v>
      </c>
      <c r="Q170" s="270"/>
      <c r="R170" s="376" t="n">
        <v>31.5</v>
      </c>
      <c r="S170" s="376" t="n">
        <v>33</v>
      </c>
      <c r="T170" s="376" t="n">
        <v>34.5</v>
      </c>
      <c r="U170" s="270"/>
      <c r="V170" s="376" t="n">
        <v>0</v>
      </c>
      <c r="W170" s="376" t="n">
        <v>0</v>
      </c>
      <c r="X170" s="376" t="n">
        <v>0</v>
      </c>
      <c r="Y170" s="270"/>
      <c r="Z170" s="376" t="n">
        <v>0.06</v>
      </c>
      <c r="AA170" s="376" t="n">
        <v>0.08</v>
      </c>
      <c r="AB170" s="376" t="n">
        <v>0.12</v>
      </c>
      <c r="AC170" s="270"/>
      <c r="AD170" s="376" t="n">
        <v>0.16125</v>
      </c>
      <c r="AE170" s="376" t="n">
        <v>0.215</v>
      </c>
      <c r="AF170" s="376" t="n">
        <v>0.3225</v>
      </c>
      <c r="AG170" s="270"/>
      <c r="AH170" s="376" t="n">
        <v>-0.4</v>
      </c>
      <c r="AI170" s="376" t="n">
        <v>3.9</v>
      </c>
      <c r="AJ170" s="376" t="n">
        <v>0.5</v>
      </c>
      <c r="AK170" s="270"/>
      <c r="AL170" s="376" t="n">
        <v>-0.1</v>
      </c>
      <c r="AM170" s="376" t="n">
        <v>1.15</v>
      </c>
      <c r="AN170" s="376" t="n">
        <v>0.1</v>
      </c>
      <c r="AO170" s="270"/>
      <c r="AP170" s="362" t="n">
        <v>54</v>
      </c>
      <c r="AQ170" s="375" t="n">
        <v>0.4</v>
      </c>
      <c r="AR170" s="270"/>
      <c r="AS170" s="270"/>
      <c r="AT170" s="270"/>
      <c r="AU170" s="270"/>
      <c r="AV170" s="270"/>
      <c r="AW170" s="270"/>
      <c r="AX170" s="270"/>
      <c r="AY170" s="270"/>
      <c r="AZ170" s="270"/>
      <c r="BA170" s="270"/>
      <c r="BB170" s="270"/>
      <c r="BC170" s="270"/>
      <c r="BD170" s="270"/>
      <c r="BE170" s="270"/>
      <c r="BF170" s="270"/>
      <c r="BG170" s="270"/>
      <c r="BH170" s="363" t="n">
        <v>41821</v>
      </c>
      <c r="BI170" s="378" t="n">
        <v>0.75</v>
      </c>
      <c r="BJ170" s="270"/>
      <c r="BK170" s="270"/>
      <c r="BL170" s="270"/>
      <c r="BM170" s="270"/>
      <c r="BN170" s="270"/>
      <c r="BO170" s="0"/>
      <c r="BP170" s="0"/>
      <c r="BQ170" s="0"/>
      <c r="BR170" s="0"/>
      <c r="BS170" s="0"/>
      <c r="BT170" s="270"/>
      <c r="BU170" s="270"/>
      <c r="BV170" s="270"/>
      <c r="BW170" s="270"/>
      <c r="BX170" s="270"/>
      <c r="BY170" s="270"/>
      <c r="BZ170" s="270"/>
      <c r="CA170" s="270"/>
      <c r="CB170" s="270"/>
      <c r="CC170" s="270"/>
      <c r="CD170" s="270"/>
      <c r="CE170" s="270"/>
      <c r="CF170" s="270"/>
      <c r="CG170" s="270"/>
    </row>
    <row r="171" customFormat="false" ht="12.75" hidden="false" customHeight="false" outlineLevel="0" collapsed="false">
      <c r="A171" s="296" t="n">
        <v>42036</v>
      </c>
      <c r="B171" s="357" t="n">
        <v>0.064131510530651</v>
      </c>
      <c r="D171" s="374" t="n">
        <v>40969</v>
      </c>
      <c r="E171" s="375" t="n">
        <v>34.8985443115234</v>
      </c>
      <c r="F171" s="375" t="n">
        <v>36.3985443115234</v>
      </c>
      <c r="G171" s="375" t="n">
        <v>37.8985443115234</v>
      </c>
      <c r="H171" s="360"/>
      <c r="I171" s="375" t="n">
        <v>23.75</v>
      </c>
      <c r="J171" s="375" t="n">
        <v>24</v>
      </c>
      <c r="K171" s="375" t="n">
        <v>24.75</v>
      </c>
      <c r="L171" s="362"/>
      <c r="M171" s="363" t="n">
        <v>41852</v>
      </c>
      <c r="N171" s="376" t="n">
        <v>39.0000038146973</v>
      </c>
      <c r="O171" s="376" t="n">
        <v>40.5000038146973</v>
      </c>
      <c r="P171" s="376" t="n">
        <v>42.0000038146973</v>
      </c>
      <c r="Q171" s="270"/>
      <c r="R171" s="376" t="n">
        <v>31.5</v>
      </c>
      <c r="S171" s="376" t="n">
        <v>33</v>
      </c>
      <c r="T171" s="376" t="n">
        <v>34.5</v>
      </c>
      <c r="U171" s="270"/>
      <c r="V171" s="376" t="n">
        <v>0</v>
      </c>
      <c r="W171" s="376" t="n">
        <v>0</v>
      </c>
      <c r="X171" s="376" t="n">
        <v>0</v>
      </c>
      <c r="Y171" s="270"/>
      <c r="Z171" s="376" t="n">
        <v>0.06</v>
      </c>
      <c r="AA171" s="376" t="n">
        <v>0.08</v>
      </c>
      <c r="AB171" s="376" t="n">
        <v>0.12</v>
      </c>
      <c r="AC171" s="270"/>
      <c r="AD171" s="376" t="n">
        <v>0.16125</v>
      </c>
      <c r="AE171" s="376" t="n">
        <v>0.215</v>
      </c>
      <c r="AF171" s="376" t="n">
        <v>0.3225</v>
      </c>
      <c r="AG171" s="270"/>
      <c r="AH171" s="376" t="n">
        <v>-0.5</v>
      </c>
      <c r="AI171" s="376" t="n">
        <v>3.9</v>
      </c>
      <c r="AJ171" s="376" t="n">
        <v>1.75</v>
      </c>
      <c r="AK171" s="270"/>
      <c r="AL171" s="376" t="n">
        <v>-0.1</v>
      </c>
      <c r="AM171" s="376" t="n">
        <v>1.15</v>
      </c>
      <c r="AN171" s="376" t="n">
        <v>0.1</v>
      </c>
      <c r="AO171" s="270"/>
      <c r="AP171" s="362" t="n">
        <v>55</v>
      </c>
      <c r="AQ171" s="375" t="n">
        <v>0.4</v>
      </c>
      <c r="AR171" s="270"/>
      <c r="AS171" s="270"/>
      <c r="AT171" s="270"/>
      <c r="AU171" s="270"/>
      <c r="AV171" s="270"/>
      <c r="AW171" s="270"/>
      <c r="AX171" s="270"/>
      <c r="AY171" s="270"/>
      <c r="AZ171" s="270"/>
      <c r="BA171" s="270"/>
      <c r="BB171" s="270"/>
      <c r="BC171" s="270"/>
      <c r="BD171" s="270"/>
      <c r="BE171" s="270"/>
      <c r="BF171" s="270"/>
      <c r="BG171" s="270"/>
      <c r="BH171" s="363" t="n">
        <v>41852</v>
      </c>
      <c r="BI171" s="378" t="n">
        <v>0.75</v>
      </c>
      <c r="BJ171" s="270"/>
      <c r="BK171" s="270"/>
      <c r="BL171" s="270"/>
      <c r="BM171" s="270"/>
      <c r="BN171" s="270"/>
      <c r="BO171" s="0"/>
      <c r="BP171" s="0"/>
      <c r="BQ171" s="0"/>
      <c r="BR171" s="0"/>
      <c r="BS171" s="0"/>
      <c r="BT171" s="270"/>
      <c r="BU171" s="270"/>
      <c r="BV171" s="270"/>
      <c r="BW171" s="270"/>
      <c r="BX171" s="270"/>
      <c r="BY171" s="270"/>
      <c r="BZ171" s="270"/>
      <c r="CA171" s="270"/>
      <c r="CB171" s="270"/>
      <c r="CC171" s="270"/>
      <c r="CD171" s="270"/>
      <c r="CE171" s="270"/>
      <c r="CF171" s="270"/>
      <c r="CG171" s="270"/>
    </row>
    <row r="172" customFormat="false" ht="12.75" hidden="false" customHeight="false" outlineLevel="0" collapsed="false">
      <c r="A172" s="296" t="n">
        <v>42064</v>
      </c>
      <c r="B172" s="357" t="n">
        <v>0.064159574526938</v>
      </c>
      <c r="D172" s="374" t="n">
        <v>41000</v>
      </c>
      <c r="E172" s="375" t="n">
        <v>35.3485450744629</v>
      </c>
      <c r="F172" s="375" t="n">
        <v>36.8485450744629</v>
      </c>
      <c r="G172" s="375" t="n">
        <v>38.3485450744629</v>
      </c>
      <c r="H172" s="360"/>
      <c r="I172" s="375" t="n">
        <v>21.75</v>
      </c>
      <c r="J172" s="375" t="n">
        <v>22</v>
      </c>
      <c r="K172" s="375" t="n">
        <v>22.75</v>
      </c>
      <c r="L172" s="362"/>
      <c r="M172" s="363" t="n">
        <v>41883</v>
      </c>
      <c r="N172" s="376" t="n">
        <v>31</v>
      </c>
      <c r="O172" s="376" t="n">
        <v>32.5</v>
      </c>
      <c r="P172" s="376" t="n">
        <v>34</v>
      </c>
      <c r="Q172" s="270"/>
      <c r="R172" s="376" t="n">
        <v>25.5</v>
      </c>
      <c r="S172" s="376" t="n">
        <v>27</v>
      </c>
      <c r="T172" s="376" t="n">
        <v>28.5</v>
      </c>
      <c r="U172" s="270"/>
      <c r="V172" s="376" t="n">
        <v>0</v>
      </c>
      <c r="W172" s="376" t="n">
        <v>0</v>
      </c>
      <c r="X172" s="376" t="n">
        <v>0</v>
      </c>
      <c r="Y172" s="270"/>
      <c r="Z172" s="376" t="n">
        <v>0.06</v>
      </c>
      <c r="AA172" s="376" t="n">
        <v>0.08</v>
      </c>
      <c r="AB172" s="376" t="n">
        <v>0.12</v>
      </c>
      <c r="AC172" s="270"/>
      <c r="AD172" s="376" t="n">
        <v>0.10125</v>
      </c>
      <c r="AE172" s="376" t="n">
        <v>0.135</v>
      </c>
      <c r="AF172" s="376" t="n">
        <v>0.2025</v>
      </c>
      <c r="AG172" s="270"/>
      <c r="AH172" s="376" t="n">
        <v>-1</v>
      </c>
      <c r="AI172" s="376" t="n">
        <v>2.33</v>
      </c>
      <c r="AJ172" s="376" t="n">
        <v>2.5</v>
      </c>
      <c r="AK172" s="270"/>
      <c r="AL172" s="376" t="n">
        <v>-0.1</v>
      </c>
      <c r="AM172" s="376" t="n">
        <v>1.05</v>
      </c>
      <c r="AN172" s="376" t="n">
        <v>0.1</v>
      </c>
      <c r="AO172" s="270"/>
      <c r="AP172" s="362" t="n">
        <v>55</v>
      </c>
      <c r="AQ172" s="375" t="n">
        <v>0.4</v>
      </c>
      <c r="AR172" s="270"/>
      <c r="AS172" s="270"/>
      <c r="AT172" s="270"/>
      <c r="AU172" s="270"/>
      <c r="AV172" s="270"/>
      <c r="AW172" s="270"/>
      <c r="AX172" s="270"/>
      <c r="AY172" s="270"/>
      <c r="AZ172" s="270"/>
      <c r="BA172" s="270"/>
      <c r="BB172" s="270"/>
      <c r="BC172" s="270"/>
      <c r="BD172" s="270"/>
      <c r="BE172" s="270"/>
      <c r="BF172" s="270"/>
      <c r="BG172" s="270"/>
      <c r="BH172" s="363" t="n">
        <v>41883</v>
      </c>
      <c r="BI172" s="378" t="n">
        <v>0.75</v>
      </c>
      <c r="BJ172" s="270"/>
      <c r="BK172" s="270"/>
      <c r="BL172" s="270"/>
      <c r="BM172" s="270"/>
      <c r="BN172" s="270"/>
      <c r="BO172" s="0"/>
      <c r="BP172" s="0"/>
      <c r="BQ172" s="0"/>
      <c r="BR172" s="0"/>
      <c r="BS172" s="0"/>
      <c r="BT172" s="270"/>
      <c r="BU172" s="270"/>
      <c r="BV172" s="270"/>
      <c r="BW172" s="270"/>
      <c r="BX172" s="270"/>
      <c r="BY172" s="270"/>
      <c r="BZ172" s="270"/>
      <c r="CA172" s="270"/>
      <c r="CB172" s="270"/>
      <c r="CC172" s="270"/>
      <c r="CD172" s="270"/>
      <c r="CE172" s="270"/>
      <c r="CF172" s="270"/>
      <c r="CG172" s="270"/>
    </row>
    <row r="173" customFormat="false" ht="12.75" hidden="false" customHeight="false" outlineLevel="0" collapsed="false">
      <c r="A173" s="296" t="n">
        <v>42095</v>
      </c>
      <c r="B173" s="357" t="n">
        <v>0.064186733233272</v>
      </c>
      <c r="D173" s="374" t="n">
        <v>41030</v>
      </c>
      <c r="E173" s="375" t="n">
        <v>36.2535667419434</v>
      </c>
      <c r="F173" s="375" t="n">
        <v>38.5035667419434</v>
      </c>
      <c r="G173" s="375" t="n">
        <v>40.7535667419434</v>
      </c>
      <c r="H173" s="360"/>
      <c r="I173" s="375" t="n">
        <v>23.75</v>
      </c>
      <c r="J173" s="375" t="n">
        <v>24</v>
      </c>
      <c r="K173" s="375" t="n">
        <v>24.75</v>
      </c>
      <c r="L173" s="362"/>
      <c r="M173" s="363" t="n">
        <v>41913</v>
      </c>
      <c r="N173" s="376" t="n">
        <v>25.996000289917</v>
      </c>
      <c r="O173" s="376" t="n">
        <v>27.496000289917</v>
      </c>
      <c r="P173" s="376" t="n">
        <v>28.996000289917</v>
      </c>
      <c r="Q173" s="270"/>
      <c r="R173" s="376" t="n">
        <v>20.4965000152588</v>
      </c>
      <c r="S173" s="376" t="n">
        <v>21.9965000152588</v>
      </c>
      <c r="T173" s="376" t="n">
        <v>23.4965000152588</v>
      </c>
      <c r="U173" s="270"/>
      <c r="V173" s="376" t="n">
        <v>0</v>
      </c>
      <c r="W173" s="376" t="n">
        <v>0</v>
      </c>
      <c r="X173" s="376" t="n">
        <v>0</v>
      </c>
      <c r="Y173" s="270"/>
      <c r="Z173" s="376" t="n">
        <v>0.06</v>
      </c>
      <c r="AA173" s="376" t="n">
        <v>0.08</v>
      </c>
      <c r="AB173" s="376" t="n">
        <v>0.12</v>
      </c>
      <c r="AC173" s="270"/>
      <c r="AD173" s="376" t="n">
        <v>0.07875</v>
      </c>
      <c r="AE173" s="376" t="n">
        <v>0.105</v>
      </c>
      <c r="AF173" s="376" t="n">
        <v>0.1575</v>
      </c>
      <c r="AG173" s="270"/>
      <c r="AH173" s="376" t="n">
        <v>-1</v>
      </c>
      <c r="AI173" s="376" t="n">
        <v>2.06</v>
      </c>
      <c r="AJ173" s="376" t="n">
        <v>2.5</v>
      </c>
      <c r="AK173" s="270"/>
      <c r="AL173" s="376" t="n">
        <v>-0.1</v>
      </c>
      <c r="AM173" s="376" t="n">
        <v>1</v>
      </c>
      <c r="AN173" s="376" t="n">
        <v>0.1</v>
      </c>
      <c r="AO173" s="270"/>
      <c r="AP173" s="362" t="n">
        <v>55</v>
      </c>
      <c r="AQ173" s="375" t="n">
        <v>0.4</v>
      </c>
      <c r="AR173" s="270"/>
      <c r="AS173" s="270"/>
      <c r="AT173" s="270"/>
      <c r="AU173" s="270"/>
      <c r="AV173" s="270"/>
      <c r="AW173" s="270"/>
      <c r="AX173" s="270"/>
      <c r="AY173" s="270"/>
      <c r="AZ173" s="270"/>
      <c r="BA173" s="270"/>
      <c r="BB173" s="270"/>
      <c r="BC173" s="270"/>
      <c r="BD173" s="270"/>
      <c r="BE173" s="270"/>
      <c r="BF173" s="270"/>
      <c r="BG173" s="270"/>
      <c r="BH173" s="363" t="n">
        <v>41913</v>
      </c>
      <c r="BI173" s="378" t="n">
        <v>0.75</v>
      </c>
      <c r="BJ173" s="270"/>
      <c r="BK173" s="270"/>
      <c r="BL173" s="270"/>
      <c r="BM173" s="270"/>
      <c r="BN173" s="270"/>
      <c r="BO173" s="0"/>
      <c r="BP173" s="0"/>
      <c r="BQ173" s="0"/>
      <c r="BR173" s="0"/>
      <c r="BS173" s="0"/>
      <c r="BT173" s="270"/>
      <c r="BU173" s="270"/>
      <c r="BV173" s="270"/>
      <c r="BW173" s="270"/>
      <c r="BX173" s="270"/>
      <c r="BY173" s="270"/>
      <c r="BZ173" s="270"/>
      <c r="CA173" s="270"/>
      <c r="CB173" s="270"/>
      <c r="CC173" s="270"/>
      <c r="CD173" s="270"/>
      <c r="CE173" s="270"/>
      <c r="CF173" s="270"/>
      <c r="CG173" s="270"/>
    </row>
    <row r="174" customFormat="false" ht="12.75" hidden="false" customHeight="false" outlineLevel="0" collapsed="false">
      <c r="A174" s="296" t="n">
        <v>42125</v>
      </c>
      <c r="B174" s="357" t="n">
        <v>0.064214797230073</v>
      </c>
      <c r="D174" s="374" t="n">
        <v>41061</v>
      </c>
      <c r="E174" s="375" t="n">
        <v>42.9978561401367</v>
      </c>
      <c r="F174" s="375" t="n">
        <v>47.9978561401367</v>
      </c>
      <c r="G174" s="375" t="n">
        <v>52.9978561401367</v>
      </c>
      <c r="H174" s="360"/>
      <c r="I174" s="375" t="n">
        <v>26.75</v>
      </c>
      <c r="J174" s="375" t="n">
        <v>27</v>
      </c>
      <c r="K174" s="375" t="n">
        <v>27.75</v>
      </c>
      <c r="L174" s="362"/>
      <c r="M174" s="363" t="n">
        <v>41944</v>
      </c>
      <c r="N174" s="376" t="n">
        <v>28</v>
      </c>
      <c r="O174" s="376" t="n">
        <v>29.5</v>
      </c>
      <c r="P174" s="376" t="n">
        <v>31</v>
      </c>
      <c r="Q174" s="270"/>
      <c r="R174" s="376" t="n">
        <v>20.5</v>
      </c>
      <c r="S174" s="376" t="n">
        <v>22</v>
      </c>
      <c r="T174" s="376" t="n">
        <v>23.5</v>
      </c>
      <c r="U174" s="270"/>
      <c r="V174" s="376" t="n">
        <v>0</v>
      </c>
      <c r="W174" s="376" t="n">
        <v>0</v>
      </c>
      <c r="X174" s="376" t="n">
        <v>0</v>
      </c>
      <c r="Y174" s="270"/>
      <c r="Z174" s="376" t="n">
        <v>0.06</v>
      </c>
      <c r="AA174" s="376" t="n">
        <v>0.08</v>
      </c>
      <c r="AB174" s="376" t="n">
        <v>0.12</v>
      </c>
      <c r="AC174" s="270"/>
      <c r="AD174" s="376" t="n">
        <v>0.07875</v>
      </c>
      <c r="AE174" s="376" t="n">
        <v>0.105</v>
      </c>
      <c r="AF174" s="376" t="n">
        <v>0.1575</v>
      </c>
      <c r="AG174" s="270"/>
      <c r="AH174" s="376" t="n">
        <v>-0.5</v>
      </c>
      <c r="AI174" s="376" t="n">
        <v>2.052</v>
      </c>
      <c r="AJ174" s="376" t="n">
        <v>1</v>
      </c>
      <c r="AK174" s="270"/>
      <c r="AL174" s="376" t="n">
        <v>-0.1</v>
      </c>
      <c r="AM174" s="376" t="n">
        <v>1</v>
      </c>
      <c r="AN174" s="376" t="n">
        <v>0.1</v>
      </c>
      <c r="AO174" s="270"/>
      <c r="AP174" s="362" t="n">
        <v>56</v>
      </c>
      <c r="AQ174" s="375" t="n">
        <v>0.4</v>
      </c>
      <c r="AR174" s="270"/>
      <c r="AS174" s="270"/>
      <c r="AT174" s="270"/>
      <c r="AU174" s="270"/>
      <c r="AV174" s="270"/>
      <c r="AW174" s="270"/>
      <c r="AX174" s="270"/>
      <c r="AY174" s="270"/>
      <c r="AZ174" s="270"/>
      <c r="BA174" s="270"/>
      <c r="BB174" s="270"/>
      <c r="BC174" s="270"/>
      <c r="BD174" s="270"/>
      <c r="BE174" s="270"/>
      <c r="BF174" s="270"/>
      <c r="BG174" s="270"/>
      <c r="BH174" s="363" t="n">
        <v>41944</v>
      </c>
      <c r="BI174" s="378" t="n">
        <v>0.75</v>
      </c>
      <c r="BJ174" s="270"/>
      <c r="BK174" s="270"/>
      <c r="BL174" s="270"/>
      <c r="BM174" s="270"/>
      <c r="BN174" s="270"/>
      <c r="BO174" s="0"/>
      <c r="BP174" s="0"/>
      <c r="BQ174" s="0"/>
      <c r="BR174" s="0"/>
      <c r="BS174" s="0"/>
      <c r="BT174" s="270"/>
      <c r="BU174" s="270"/>
      <c r="BV174" s="270"/>
      <c r="BW174" s="270"/>
      <c r="BX174" s="270"/>
      <c r="BY174" s="270"/>
      <c r="BZ174" s="270"/>
      <c r="CA174" s="270"/>
      <c r="CB174" s="270"/>
      <c r="CC174" s="270"/>
      <c r="CD174" s="270"/>
      <c r="CE174" s="270"/>
      <c r="CF174" s="270"/>
      <c r="CG174" s="270"/>
    </row>
    <row r="175" customFormat="false" ht="12.75" hidden="false" customHeight="false" outlineLevel="0" collapsed="false">
      <c r="A175" s="296" t="n">
        <v>42156</v>
      </c>
      <c r="B175" s="357" t="n">
        <v>0.064241955936904</v>
      </c>
      <c r="D175" s="374" t="n">
        <v>41091</v>
      </c>
      <c r="E175" s="375" t="n">
        <v>65.9971466064453</v>
      </c>
      <c r="F175" s="375" t="n">
        <v>75.9971466064453</v>
      </c>
      <c r="G175" s="375" t="n">
        <v>85.9971466064453</v>
      </c>
      <c r="H175" s="360"/>
      <c r="I175" s="375" t="n">
        <v>27.25</v>
      </c>
      <c r="J175" s="375" t="n">
        <v>27.5</v>
      </c>
      <c r="K175" s="375" t="n">
        <v>28.25</v>
      </c>
      <c r="L175" s="362"/>
      <c r="M175" s="363" t="n">
        <v>41974</v>
      </c>
      <c r="N175" s="376" t="n">
        <v>33</v>
      </c>
      <c r="O175" s="376" t="n">
        <v>34.5</v>
      </c>
      <c r="P175" s="376" t="n">
        <v>36</v>
      </c>
      <c r="Q175" s="270"/>
      <c r="R175" s="376" t="n">
        <v>27.5</v>
      </c>
      <c r="S175" s="376" t="n">
        <v>29</v>
      </c>
      <c r="T175" s="376" t="n">
        <v>30.5</v>
      </c>
      <c r="U175" s="270"/>
      <c r="V175" s="376" t="n">
        <v>0</v>
      </c>
      <c r="W175" s="376" t="n">
        <v>0</v>
      </c>
      <c r="X175" s="376" t="n">
        <v>0</v>
      </c>
      <c r="Y175" s="270"/>
      <c r="Z175" s="376" t="n">
        <v>0.06</v>
      </c>
      <c r="AA175" s="376" t="n">
        <v>0.08</v>
      </c>
      <c r="AB175" s="376" t="n">
        <v>0.12</v>
      </c>
      <c r="AC175" s="270"/>
      <c r="AD175" s="376" t="n">
        <v>0.10875</v>
      </c>
      <c r="AE175" s="376" t="n">
        <v>0.145</v>
      </c>
      <c r="AF175" s="376" t="n">
        <v>0.2175</v>
      </c>
      <c r="AG175" s="270"/>
      <c r="AH175" s="376" t="n">
        <v>-0.4</v>
      </c>
      <c r="AI175" s="376" t="n">
        <v>1.89</v>
      </c>
      <c r="AJ175" s="376" t="n">
        <v>0.5</v>
      </c>
      <c r="AK175" s="270"/>
      <c r="AL175" s="376" t="n">
        <v>-0.1</v>
      </c>
      <c r="AM175" s="376" t="n">
        <v>1</v>
      </c>
      <c r="AN175" s="376" t="n">
        <v>0.1</v>
      </c>
      <c r="AO175" s="270"/>
      <c r="AP175" s="362" t="n">
        <v>56</v>
      </c>
      <c r="AQ175" s="375" t="n">
        <v>0.4</v>
      </c>
      <c r="AR175" s="270"/>
      <c r="AS175" s="270"/>
      <c r="AT175" s="270"/>
      <c r="AU175" s="270"/>
      <c r="AV175" s="270"/>
      <c r="AW175" s="270"/>
      <c r="AX175" s="270"/>
      <c r="AY175" s="270"/>
      <c r="AZ175" s="270"/>
      <c r="BA175" s="270"/>
      <c r="BB175" s="270"/>
      <c r="BC175" s="270"/>
      <c r="BD175" s="270"/>
      <c r="BE175" s="270"/>
      <c r="BF175" s="270"/>
      <c r="BG175" s="270"/>
      <c r="BH175" s="363" t="n">
        <v>41974</v>
      </c>
      <c r="BI175" s="378" t="n">
        <v>0.75</v>
      </c>
      <c r="BJ175" s="270"/>
      <c r="BK175" s="270"/>
      <c r="BL175" s="270"/>
      <c r="BM175" s="270"/>
      <c r="BN175" s="270"/>
      <c r="BO175" s="0"/>
      <c r="BP175" s="0"/>
      <c r="BQ175" s="0"/>
      <c r="BR175" s="0"/>
      <c r="BS175" s="0"/>
      <c r="BT175" s="270"/>
      <c r="BU175" s="270"/>
      <c r="BV175" s="270"/>
      <c r="BW175" s="270"/>
      <c r="BX175" s="270"/>
      <c r="BY175" s="270"/>
      <c r="BZ175" s="270"/>
      <c r="CA175" s="270"/>
      <c r="CB175" s="270"/>
      <c r="CC175" s="270"/>
      <c r="CD175" s="270"/>
      <c r="CE175" s="270"/>
      <c r="CF175" s="270"/>
      <c r="CG175" s="270"/>
    </row>
    <row r="176" customFormat="false" ht="12.75" hidden="false" customHeight="false" outlineLevel="0" collapsed="false">
      <c r="A176" s="296" t="n">
        <v>42186</v>
      </c>
      <c r="B176" s="357" t="n">
        <v>0.064270019934219</v>
      </c>
      <c r="D176" s="374" t="n">
        <v>41122</v>
      </c>
      <c r="E176" s="375" t="n">
        <v>65.9971466064453</v>
      </c>
      <c r="F176" s="375" t="n">
        <v>75.9971466064453</v>
      </c>
      <c r="G176" s="375" t="n">
        <v>85.9971466064453</v>
      </c>
      <c r="H176" s="360"/>
      <c r="I176" s="375" t="n">
        <v>28.25</v>
      </c>
      <c r="J176" s="375" t="n">
        <v>28.5</v>
      </c>
      <c r="K176" s="375" t="n">
        <v>29.25</v>
      </c>
      <c r="L176" s="362"/>
      <c r="M176" s="363" t="n">
        <v>42005</v>
      </c>
      <c r="N176" s="376" t="n">
        <v>35.5</v>
      </c>
      <c r="O176" s="376" t="n">
        <v>37</v>
      </c>
      <c r="P176" s="376" t="n">
        <v>38.5</v>
      </c>
      <c r="Q176" s="270"/>
      <c r="R176" s="376" t="n">
        <v>25</v>
      </c>
      <c r="S176" s="376" t="n">
        <v>26.5</v>
      </c>
      <c r="T176" s="376" t="n">
        <v>28</v>
      </c>
      <c r="U176" s="270"/>
      <c r="V176" s="376" t="n">
        <v>0</v>
      </c>
      <c r="W176" s="376" t="n">
        <v>0</v>
      </c>
      <c r="X176" s="376" t="n">
        <v>0</v>
      </c>
      <c r="Y176" s="270"/>
      <c r="Z176" s="376" t="n">
        <v>0.06</v>
      </c>
      <c r="AA176" s="376" t="n">
        <v>0.08</v>
      </c>
      <c r="AB176" s="376" t="n">
        <v>0.12</v>
      </c>
      <c r="AC176" s="270"/>
      <c r="AD176" s="376" t="n">
        <v>0.10125</v>
      </c>
      <c r="AE176" s="376" t="n">
        <v>0.135</v>
      </c>
      <c r="AF176" s="376" t="n">
        <v>0.2025</v>
      </c>
      <c r="AG176" s="270"/>
      <c r="AH176" s="376" t="n">
        <v>-0.4</v>
      </c>
      <c r="AI176" s="376" t="n">
        <v>2.322</v>
      </c>
      <c r="AJ176" s="376" t="n">
        <v>0.5</v>
      </c>
      <c r="AK176" s="270"/>
      <c r="AL176" s="376" t="n">
        <v>-0.1</v>
      </c>
      <c r="AM176" s="376" t="n">
        <v>1</v>
      </c>
      <c r="AN176" s="376" t="n">
        <v>0.1</v>
      </c>
      <c r="AO176" s="270"/>
      <c r="AP176" s="362" t="n">
        <v>56</v>
      </c>
      <c r="AQ176" s="375" t="n">
        <v>0.4</v>
      </c>
      <c r="AR176" s="270"/>
      <c r="AS176" s="270"/>
      <c r="AT176" s="270"/>
      <c r="AU176" s="270"/>
      <c r="AV176" s="270"/>
      <c r="AW176" s="270"/>
      <c r="AX176" s="270"/>
      <c r="AY176" s="270"/>
      <c r="AZ176" s="270"/>
      <c r="BA176" s="270"/>
      <c r="BB176" s="270"/>
      <c r="BC176" s="270"/>
      <c r="BD176" s="270"/>
      <c r="BE176" s="270"/>
      <c r="BF176" s="270"/>
      <c r="BG176" s="270"/>
      <c r="BH176" s="363" t="n">
        <v>42005</v>
      </c>
      <c r="BI176" s="378" t="n">
        <v>0.75</v>
      </c>
      <c r="BJ176" s="270"/>
      <c r="BK176" s="270"/>
      <c r="BL176" s="270"/>
      <c r="BM176" s="270"/>
      <c r="BN176" s="270"/>
      <c r="BO176" s="0"/>
      <c r="BP176" s="0"/>
      <c r="BQ176" s="0"/>
      <c r="BR176" s="0"/>
      <c r="BS176" s="0"/>
      <c r="BT176" s="270"/>
      <c r="BU176" s="270"/>
      <c r="BV176" s="270"/>
      <c r="BW176" s="270"/>
      <c r="BX176" s="270"/>
      <c r="BY176" s="270"/>
      <c r="BZ176" s="270"/>
      <c r="CA176" s="270"/>
      <c r="CB176" s="270"/>
      <c r="CC176" s="270"/>
      <c r="CD176" s="270"/>
      <c r="CE176" s="270"/>
      <c r="CF176" s="270"/>
      <c r="CG176" s="270"/>
    </row>
    <row r="177" customFormat="false" ht="12.75" hidden="false" customHeight="false" outlineLevel="0" collapsed="false">
      <c r="A177" s="296" t="n">
        <v>42217</v>
      </c>
      <c r="B177" s="357" t="n">
        <v>0.064298083931795</v>
      </c>
      <c r="D177" s="374" t="n">
        <v>41153</v>
      </c>
      <c r="E177" s="375" t="n">
        <v>37.2521438598633</v>
      </c>
      <c r="F177" s="375" t="n">
        <v>38.7521438598633</v>
      </c>
      <c r="G177" s="375" t="n">
        <v>40.2521438598633</v>
      </c>
      <c r="H177" s="360"/>
      <c r="I177" s="375" t="n">
        <v>21.25</v>
      </c>
      <c r="J177" s="375" t="n">
        <v>21.5</v>
      </c>
      <c r="K177" s="375" t="n">
        <v>22.25</v>
      </c>
      <c r="L177" s="362"/>
      <c r="M177" s="363" t="n">
        <v>42036</v>
      </c>
      <c r="N177" s="376" t="n">
        <v>30.9960021972656</v>
      </c>
      <c r="O177" s="376" t="n">
        <v>32.4960021972656</v>
      </c>
      <c r="P177" s="376" t="n">
        <v>33.9960021972656</v>
      </c>
      <c r="Q177" s="270"/>
      <c r="R177" s="376" t="n">
        <v>22.4965019226074</v>
      </c>
      <c r="S177" s="376" t="n">
        <v>23.9965019226074</v>
      </c>
      <c r="T177" s="376" t="n">
        <v>25.4965019226074</v>
      </c>
      <c r="U177" s="270"/>
      <c r="V177" s="376" t="n">
        <v>0</v>
      </c>
      <c r="W177" s="376" t="n">
        <v>0</v>
      </c>
      <c r="X177" s="376" t="n">
        <v>0</v>
      </c>
      <c r="Y177" s="270"/>
      <c r="Z177" s="376" t="n">
        <v>0.06</v>
      </c>
      <c r="AA177" s="376" t="n">
        <v>0.08</v>
      </c>
      <c r="AB177" s="376" t="n">
        <v>0.12</v>
      </c>
      <c r="AC177" s="270"/>
      <c r="AD177" s="376" t="n">
        <v>0.10125</v>
      </c>
      <c r="AE177" s="376" t="n">
        <v>0.135</v>
      </c>
      <c r="AF177" s="376" t="n">
        <v>0.2025</v>
      </c>
      <c r="AG177" s="270"/>
      <c r="AH177" s="376" t="n">
        <v>-0.4</v>
      </c>
      <c r="AI177" s="376" t="n">
        <v>2.322</v>
      </c>
      <c r="AJ177" s="376" t="n">
        <v>0.6</v>
      </c>
      <c r="AK177" s="270"/>
      <c r="AL177" s="376" t="n">
        <v>-0.1</v>
      </c>
      <c r="AM177" s="376" t="n">
        <v>1</v>
      </c>
      <c r="AN177" s="376" t="n">
        <v>0.1</v>
      </c>
      <c r="AO177" s="270"/>
      <c r="AP177" s="362" t="n">
        <v>57</v>
      </c>
      <c r="AQ177" s="375" t="n">
        <v>0.4</v>
      </c>
      <c r="AR177" s="270"/>
      <c r="AS177" s="270"/>
      <c r="AT177" s="270"/>
      <c r="AU177" s="270"/>
      <c r="AV177" s="270"/>
      <c r="AW177" s="270"/>
      <c r="AX177" s="270"/>
      <c r="AY177" s="270"/>
      <c r="AZ177" s="270"/>
      <c r="BA177" s="270"/>
      <c r="BB177" s="270"/>
      <c r="BC177" s="270"/>
      <c r="BD177" s="270"/>
      <c r="BE177" s="270"/>
      <c r="BF177" s="270"/>
      <c r="BG177" s="270"/>
      <c r="BH177" s="363" t="n">
        <v>42036</v>
      </c>
      <c r="BI177" s="378" t="n">
        <v>0.75</v>
      </c>
      <c r="BJ177" s="270"/>
      <c r="BK177" s="270"/>
      <c r="BL177" s="270"/>
      <c r="BM177" s="270"/>
      <c r="BN177" s="270"/>
      <c r="BO177" s="0"/>
      <c r="BP177" s="0"/>
      <c r="BQ177" s="0"/>
      <c r="BR177" s="0"/>
      <c r="BS177" s="0"/>
      <c r="BT177" s="270"/>
      <c r="BU177" s="270"/>
      <c r="BV177" s="270"/>
      <c r="BW177" s="270"/>
      <c r="BX177" s="270"/>
      <c r="BY177" s="270"/>
      <c r="BZ177" s="270"/>
      <c r="CA177" s="270"/>
      <c r="CB177" s="270"/>
      <c r="CC177" s="270"/>
      <c r="CD177" s="270"/>
      <c r="CE177" s="270"/>
      <c r="CF177" s="270"/>
      <c r="CG177" s="270"/>
    </row>
    <row r="178" customFormat="false" ht="12.75" hidden="false" customHeight="false" outlineLevel="0" collapsed="false">
      <c r="A178" s="296" t="n">
        <v>42248</v>
      </c>
      <c r="B178" s="357" t="n">
        <v>0.064325242639376</v>
      </c>
      <c r="D178" s="374" t="n">
        <v>41183</v>
      </c>
      <c r="E178" s="375" t="n">
        <v>35.1489334106445</v>
      </c>
      <c r="F178" s="375" t="n">
        <v>36.6489334106445</v>
      </c>
      <c r="G178" s="375" t="n">
        <v>38.1489334106445</v>
      </c>
      <c r="H178" s="360"/>
      <c r="I178" s="375" t="n">
        <v>18.7500019073486</v>
      </c>
      <c r="J178" s="375" t="n">
        <v>19.0000019073486</v>
      </c>
      <c r="K178" s="375" t="n">
        <v>19.7500019073486</v>
      </c>
      <c r="L178" s="362"/>
      <c r="M178" s="363" t="n">
        <v>42064</v>
      </c>
      <c r="N178" s="376" t="n">
        <v>26</v>
      </c>
      <c r="O178" s="376" t="n">
        <v>27.5</v>
      </c>
      <c r="P178" s="376" t="n">
        <v>29</v>
      </c>
      <c r="Q178" s="270"/>
      <c r="R178" s="376" t="n">
        <v>20.5</v>
      </c>
      <c r="S178" s="376" t="n">
        <v>22</v>
      </c>
      <c r="T178" s="376" t="n">
        <v>23.5</v>
      </c>
      <c r="U178" s="270"/>
      <c r="V178" s="376" t="n">
        <v>0</v>
      </c>
      <c r="W178" s="376" t="n">
        <v>0</v>
      </c>
      <c r="X178" s="376" t="n">
        <v>0</v>
      </c>
      <c r="Y178" s="270"/>
      <c r="Z178" s="376" t="n">
        <v>0.06</v>
      </c>
      <c r="AA178" s="376" t="n">
        <v>0.08</v>
      </c>
      <c r="AB178" s="376" t="n">
        <v>0.12</v>
      </c>
      <c r="AC178" s="270"/>
      <c r="AD178" s="376" t="n">
        <v>0.09</v>
      </c>
      <c r="AE178" s="376" t="n">
        <v>0.12</v>
      </c>
      <c r="AF178" s="376" t="n">
        <v>0.18</v>
      </c>
      <c r="AG178" s="270"/>
      <c r="AH178" s="376" t="n">
        <v>-0.5</v>
      </c>
      <c r="AI178" s="376" t="n">
        <v>2.052</v>
      </c>
      <c r="AJ178" s="376" t="n">
        <v>1</v>
      </c>
      <c r="AK178" s="270"/>
      <c r="AL178" s="376" t="n">
        <v>-0.1</v>
      </c>
      <c r="AM178" s="376" t="n">
        <v>1</v>
      </c>
      <c r="AN178" s="376" t="n">
        <v>0.1</v>
      </c>
      <c r="AO178" s="270"/>
      <c r="AP178" s="362" t="n">
        <v>57</v>
      </c>
      <c r="AQ178" s="375" t="n">
        <v>0.4</v>
      </c>
      <c r="AR178" s="270"/>
      <c r="AS178" s="270"/>
      <c r="AT178" s="270"/>
      <c r="AU178" s="270"/>
      <c r="AV178" s="270"/>
      <c r="AW178" s="270"/>
      <c r="AX178" s="270"/>
      <c r="AY178" s="270"/>
      <c r="AZ178" s="270"/>
      <c r="BA178" s="270"/>
      <c r="BB178" s="270"/>
      <c r="BC178" s="270"/>
      <c r="BD178" s="270"/>
      <c r="BE178" s="270"/>
      <c r="BF178" s="270"/>
      <c r="BG178" s="270"/>
      <c r="BH178" s="363" t="n">
        <v>42064</v>
      </c>
      <c r="BI178" s="378" t="n">
        <v>0.75</v>
      </c>
      <c r="BJ178" s="270"/>
      <c r="BK178" s="270"/>
      <c r="BL178" s="270"/>
      <c r="BM178" s="270"/>
      <c r="BN178" s="270"/>
      <c r="BO178" s="0"/>
      <c r="BP178" s="0"/>
      <c r="BQ178" s="0"/>
      <c r="BR178" s="0"/>
      <c r="BS178" s="0"/>
      <c r="BT178" s="270"/>
      <c r="BU178" s="270"/>
      <c r="BV178" s="270"/>
      <c r="BW178" s="270"/>
      <c r="BX178" s="270"/>
      <c r="BY178" s="270"/>
      <c r="BZ178" s="270"/>
      <c r="CA178" s="270"/>
      <c r="CB178" s="270"/>
      <c r="CC178" s="270"/>
      <c r="CD178" s="270"/>
      <c r="CE178" s="270"/>
      <c r="CF178" s="270"/>
      <c r="CG178" s="270"/>
    </row>
    <row r="179" customFormat="false" ht="12.75" hidden="false" customHeight="false" outlineLevel="0" collapsed="false">
      <c r="A179" s="296" t="n">
        <v>42278</v>
      </c>
      <c r="B179" s="357" t="n">
        <v>0.064353306637467</v>
      </c>
      <c r="D179" s="374" t="n">
        <v>41214</v>
      </c>
      <c r="E179" s="375" t="n">
        <v>35.2489318847656</v>
      </c>
      <c r="F179" s="375" t="n">
        <v>36.7489318847656</v>
      </c>
      <c r="G179" s="375" t="n">
        <v>38.2489318847656</v>
      </c>
      <c r="H179" s="360"/>
      <c r="I179" s="375" t="n">
        <v>20.75</v>
      </c>
      <c r="J179" s="375" t="n">
        <v>21</v>
      </c>
      <c r="K179" s="375" t="n">
        <v>21.75</v>
      </c>
      <c r="L179" s="362"/>
      <c r="M179" s="363" t="n">
        <v>42095</v>
      </c>
      <c r="N179" s="376" t="n">
        <v>26</v>
      </c>
      <c r="O179" s="376" t="n">
        <v>27.5</v>
      </c>
      <c r="P179" s="376" t="n">
        <v>29</v>
      </c>
      <c r="Q179" s="270"/>
      <c r="R179" s="376" t="n">
        <v>20.4950008392334</v>
      </c>
      <c r="S179" s="376" t="n">
        <v>21.9950008392334</v>
      </c>
      <c r="T179" s="376" t="n">
        <v>23.4950008392334</v>
      </c>
      <c r="U179" s="270"/>
      <c r="V179" s="376" t="n">
        <v>0</v>
      </c>
      <c r="W179" s="376" t="n">
        <v>0</v>
      </c>
      <c r="X179" s="376" t="n">
        <v>0</v>
      </c>
      <c r="Y179" s="270"/>
      <c r="Z179" s="376" t="n">
        <v>0.06</v>
      </c>
      <c r="AA179" s="376" t="n">
        <v>0.08</v>
      </c>
      <c r="AB179" s="376" t="n">
        <v>0.12</v>
      </c>
      <c r="AC179" s="270"/>
      <c r="AD179" s="376" t="n">
        <v>0.09</v>
      </c>
      <c r="AE179" s="376" t="n">
        <v>0.12</v>
      </c>
      <c r="AF179" s="376" t="n">
        <v>0.18</v>
      </c>
      <c r="AG179" s="270"/>
      <c r="AH179" s="376" t="n">
        <v>-0.5</v>
      </c>
      <c r="AI179" s="376" t="n">
        <v>1.998</v>
      </c>
      <c r="AJ179" s="376" t="n">
        <v>1</v>
      </c>
      <c r="AK179" s="270"/>
      <c r="AL179" s="376" t="n">
        <v>-0.1</v>
      </c>
      <c r="AM179" s="376" t="n">
        <v>1</v>
      </c>
      <c r="AN179" s="376" t="n">
        <v>0.1</v>
      </c>
      <c r="AO179" s="270"/>
      <c r="AP179" s="362" t="n">
        <v>57</v>
      </c>
      <c r="AQ179" s="375" t="n">
        <v>0.4</v>
      </c>
      <c r="AR179" s="270"/>
      <c r="AS179" s="270"/>
      <c r="AT179" s="270"/>
      <c r="AU179" s="270"/>
      <c r="AV179" s="270"/>
      <c r="AW179" s="270"/>
      <c r="AX179" s="270"/>
      <c r="AY179" s="270"/>
      <c r="AZ179" s="270"/>
      <c r="BA179" s="270"/>
      <c r="BB179" s="270"/>
      <c r="BC179" s="270"/>
      <c r="BD179" s="270"/>
      <c r="BE179" s="270"/>
      <c r="BF179" s="270"/>
      <c r="BG179" s="270"/>
      <c r="BH179" s="363" t="n">
        <v>42095</v>
      </c>
      <c r="BI179" s="378" t="n">
        <v>0.75</v>
      </c>
      <c r="BJ179" s="270"/>
      <c r="BK179" s="270"/>
      <c r="BL179" s="270"/>
      <c r="BM179" s="270"/>
      <c r="BN179" s="270"/>
      <c r="BO179" s="0"/>
      <c r="BP179" s="0"/>
      <c r="BQ179" s="0"/>
      <c r="BR179" s="0"/>
      <c r="BS179" s="0"/>
      <c r="BT179" s="270"/>
      <c r="BU179" s="270"/>
      <c r="BV179" s="270"/>
      <c r="BW179" s="270"/>
      <c r="BX179" s="270"/>
      <c r="BY179" s="270"/>
      <c r="BZ179" s="270"/>
      <c r="CA179" s="270"/>
      <c r="CB179" s="270"/>
      <c r="CC179" s="270"/>
      <c r="CD179" s="270"/>
      <c r="CE179" s="270"/>
      <c r="CF179" s="270"/>
      <c r="CG179" s="270"/>
    </row>
    <row r="180" customFormat="false" ht="12.75" hidden="false" customHeight="false" outlineLevel="0" collapsed="false">
      <c r="A180" s="296" t="n">
        <v>42309</v>
      </c>
      <c r="B180" s="357" t="n">
        <v>0.064380465345545</v>
      </c>
      <c r="D180" s="374" t="n">
        <v>41244</v>
      </c>
      <c r="E180" s="375" t="n">
        <v>35.3489303588867</v>
      </c>
      <c r="F180" s="375" t="n">
        <v>36.8489303588867</v>
      </c>
      <c r="G180" s="375" t="n">
        <v>38.3489303588867</v>
      </c>
      <c r="H180" s="360"/>
      <c r="I180" s="375" t="n">
        <v>19.8600006103516</v>
      </c>
      <c r="J180" s="375" t="n">
        <v>20.1100006103516</v>
      </c>
      <c r="K180" s="375" t="n">
        <v>20.8600006103516</v>
      </c>
      <c r="L180" s="362"/>
      <c r="M180" s="363" t="n">
        <v>42125</v>
      </c>
      <c r="N180" s="376" t="n">
        <v>28</v>
      </c>
      <c r="O180" s="376" t="n">
        <v>29.5</v>
      </c>
      <c r="P180" s="376" t="n">
        <v>31</v>
      </c>
      <c r="Q180" s="270"/>
      <c r="R180" s="376" t="n">
        <v>21.5049991607666</v>
      </c>
      <c r="S180" s="376" t="n">
        <v>23.0049991607666</v>
      </c>
      <c r="T180" s="376" t="n">
        <v>24.5049991607666</v>
      </c>
      <c r="U180" s="270"/>
      <c r="V180" s="376" t="n">
        <v>0</v>
      </c>
      <c r="W180" s="376" t="n">
        <v>0</v>
      </c>
      <c r="X180" s="376" t="n">
        <v>0</v>
      </c>
      <c r="Y180" s="270"/>
      <c r="Z180" s="376" t="n">
        <v>0.06</v>
      </c>
      <c r="AA180" s="376" t="n">
        <v>0.08</v>
      </c>
      <c r="AB180" s="376" t="n">
        <v>0.12</v>
      </c>
      <c r="AC180" s="270"/>
      <c r="AD180" s="376" t="n">
        <v>0.11625</v>
      </c>
      <c r="AE180" s="376" t="n">
        <v>0.155</v>
      </c>
      <c r="AF180" s="376" t="n">
        <v>0.2325</v>
      </c>
      <c r="AG180" s="270"/>
      <c r="AH180" s="376" t="n">
        <v>-0.4</v>
      </c>
      <c r="AI180" s="376" t="n">
        <v>2.15</v>
      </c>
      <c r="AJ180" s="376" t="n">
        <v>0.5</v>
      </c>
      <c r="AK180" s="270"/>
      <c r="AL180" s="376" t="n">
        <v>-0.1</v>
      </c>
      <c r="AM180" s="376" t="n">
        <v>1.05</v>
      </c>
      <c r="AN180" s="376" t="n">
        <v>0.1</v>
      </c>
      <c r="AO180" s="270"/>
      <c r="AP180" s="362" t="n">
        <v>58</v>
      </c>
      <c r="AQ180" s="375" t="n">
        <v>0.4</v>
      </c>
      <c r="AR180" s="270"/>
      <c r="AS180" s="270"/>
      <c r="AT180" s="270"/>
      <c r="AU180" s="270"/>
      <c r="AV180" s="270"/>
      <c r="AW180" s="270"/>
      <c r="AX180" s="270"/>
      <c r="AY180" s="270"/>
      <c r="AZ180" s="270"/>
      <c r="BA180" s="270"/>
      <c r="BB180" s="270"/>
      <c r="BC180" s="270"/>
      <c r="BD180" s="270"/>
      <c r="BE180" s="270"/>
      <c r="BF180" s="270"/>
      <c r="BG180" s="270"/>
      <c r="BH180" s="363" t="n">
        <v>42125</v>
      </c>
      <c r="BI180" s="378" t="n">
        <v>0.75</v>
      </c>
      <c r="BJ180" s="270"/>
      <c r="BK180" s="270"/>
      <c r="BL180" s="270"/>
      <c r="BM180" s="270"/>
      <c r="BN180" s="270"/>
      <c r="BO180" s="0"/>
      <c r="BP180" s="0"/>
      <c r="BQ180" s="0"/>
      <c r="BR180" s="0"/>
      <c r="BS180" s="0"/>
      <c r="BT180" s="270"/>
      <c r="BU180" s="270"/>
      <c r="BV180" s="270"/>
      <c r="BW180" s="270"/>
      <c r="BX180" s="270"/>
      <c r="BY180" s="270"/>
      <c r="BZ180" s="270"/>
      <c r="CA180" s="270"/>
      <c r="CB180" s="270"/>
      <c r="CC180" s="270"/>
      <c r="CD180" s="270"/>
      <c r="CE180" s="270"/>
      <c r="CF180" s="270"/>
      <c r="CG180" s="270"/>
    </row>
    <row r="181" customFormat="false" ht="12.75" hidden="false" customHeight="false" outlineLevel="0" collapsed="false">
      <c r="A181" s="296" t="n">
        <v>42339</v>
      </c>
      <c r="B181" s="357" t="n">
        <v>0.064408529344149</v>
      </c>
      <c r="D181" s="374" t="n">
        <v>41275</v>
      </c>
      <c r="E181" s="375" t="n">
        <v>44.5378646850586</v>
      </c>
      <c r="F181" s="375" t="n">
        <v>46.0378646850586</v>
      </c>
      <c r="G181" s="375" t="n">
        <v>47.5378646850586</v>
      </c>
      <c r="H181" s="360"/>
      <c r="I181" s="375" t="n">
        <v>24.75</v>
      </c>
      <c r="J181" s="375" t="n">
        <v>25</v>
      </c>
      <c r="K181" s="375" t="n">
        <v>25.75</v>
      </c>
      <c r="L181" s="362"/>
      <c r="M181" s="363" t="n">
        <v>42156</v>
      </c>
      <c r="N181" s="376" t="n">
        <v>35</v>
      </c>
      <c r="O181" s="376" t="n">
        <v>36.5</v>
      </c>
      <c r="P181" s="376" t="n">
        <v>38</v>
      </c>
      <c r="Q181" s="270"/>
      <c r="R181" s="376" t="n">
        <v>25.5</v>
      </c>
      <c r="S181" s="376" t="n">
        <v>27</v>
      </c>
      <c r="T181" s="376" t="n">
        <v>28.5</v>
      </c>
      <c r="U181" s="270"/>
      <c r="V181" s="376" t="n">
        <v>0</v>
      </c>
      <c r="W181" s="376" t="n">
        <v>0</v>
      </c>
      <c r="X181" s="376" t="n">
        <v>0</v>
      </c>
      <c r="Y181" s="270"/>
      <c r="Z181" s="376" t="n">
        <v>0.06</v>
      </c>
      <c r="AA181" s="376" t="n">
        <v>0.08</v>
      </c>
      <c r="AB181" s="376" t="n">
        <v>0.12</v>
      </c>
      <c r="AC181" s="270"/>
      <c r="AD181" s="376" t="n">
        <v>0.13125</v>
      </c>
      <c r="AE181" s="376" t="n">
        <v>0.175</v>
      </c>
      <c r="AF181" s="376" t="n">
        <v>0.2625</v>
      </c>
      <c r="AG181" s="270"/>
      <c r="AH181" s="376" t="n">
        <v>-0.4</v>
      </c>
      <c r="AI181" s="376" t="n">
        <v>2.9</v>
      </c>
      <c r="AJ181" s="376" t="n">
        <v>0.5</v>
      </c>
      <c r="AK181" s="270"/>
      <c r="AL181" s="376" t="n">
        <v>-0.1</v>
      </c>
      <c r="AM181" s="376" t="n">
        <v>1.15</v>
      </c>
      <c r="AN181" s="376" t="n">
        <v>0.1</v>
      </c>
      <c r="AO181" s="270"/>
      <c r="AP181" s="362" t="n">
        <v>58</v>
      </c>
      <c r="AQ181" s="375" t="n">
        <v>0.4</v>
      </c>
      <c r="AR181" s="270"/>
      <c r="AS181" s="270"/>
      <c r="AT181" s="270"/>
      <c r="AU181" s="270"/>
      <c r="AV181" s="270"/>
      <c r="AW181" s="270"/>
      <c r="AX181" s="270"/>
      <c r="AY181" s="270"/>
      <c r="AZ181" s="270"/>
      <c r="BA181" s="270"/>
      <c r="BB181" s="270"/>
      <c r="BC181" s="270"/>
      <c r="BD181" s="270"/>
      <c r="BE181" s="270"/>
      <c r="BF181" s="270"/>
      <c r="BG181" s="270"/>
      <c r="BH181" s="363" t="n">
        <v>42156</v>
      </c>
      <c r="BI181" s="378" t="n">
        <v>0.75</v>
      </c>
      <c r="BJ181" s="270"/>
      <c r="BK181" s="270"/>
      <c r="BL181" s="270"/>
      <c r="BM181" s="270"/>
      <c r="BN181" s="270"/>
      <c r="BO181" s="0"/>
      <c r="BP181" s="0"/>
      <c r="BQ181" s="0"/>
      <c r="BR181" s="0"/>
      <c r="BS181" s="0"/>
      <c r="BT181" s="270"/>
      <c r="BU181" s="270"/>
      <c r="BV181" s="270"/>
      <c r="BW181" s="270"/>
      <c r="BX181" s="270"/>
      <c r="BY181" s="270"/>
      <c r="BZ181" s="270"/>
      <c r="CA181" s="270"/>
      <c r="CB181" s="270"/>
      <c r="CC181" s="270"/>
      <c r="CD181" s="270"/>
      <c r="CE181" s="270"/>
      <c r="CF181" s="270"/>
      <c r="CG181" s="270"/>
    </row>
    <row r="182" customFormat="false" ht="12.75" hidden="false" customHeight="false" outlineLevel="0" collapsed="false">
      <c r="A182" s="296" t="n">
        <v>42370</v>
      </c>
      <c r="B182" s="357" t="n">
        <v>0.064436593343014</v>
      </c>
      <c r="D182" s="374" t="n">
        <v>41306</v>
      </c>
      <c r="E182" s="375" t="n">
        <v>44.1878623962402</v>
      </c>
      <c r="F182" s="375" t="n">
        <v>45.6878623962402</v>
      </c>
      <c r="G182" s="375" t="n">
        <v>47.1878623962402</v>
      </c>
      <c r="H182" s="360"/>
      <c r="I182" s="375" t="n">
        <v>23.25</v>
      </c>
      <c r="J182" s="375" t="n">
        <v>23.5</v>
      </c>
      <c r="K182" s="375" t="n">
        <v>24.25</v>
      </c>
      <c r="L182" s="362"/>
      <c r="M182" s="363" t="n">
        <v>42186</v>
      </c>
      <c r="N182" s="376" t="n">
        <v>41</v>
      </c>
      <c r="O182" s="376" t="n">
        <v>42.5</v>
      </c>
      <c r="P182" s="376" t="n">
        <v>44</v>
      </c>
      <c r="Q182" s="270"/>
      <c r="R182" s="376" t="n">
        <v>31.5</v>
      </c>
      <c r="S182" s="376" t="n">
        <v>33</v>
      </c>
      <c r="T182" s="376" t="n">
        <v>34.5</v>
      </c>
      <c r="U182" s="270"/>
      <c r="V182" s="376" t="n">
        <v>0</v>
      </c>
      <c r="W182" s="376" t="n">
        <v>0</v>
      </c>
      <c r="X182" s="376" t="n">
        <v>0</v>
      </c>
      <c r="Y182" s="270"/>
      <c r="Z182" s="376" t="n">
        <v>0.06</v>
      </c>
      <c r="AA182" s="376" t="n">
        <v>0.08</v>
      </c>
      <c r="AB182" s="376" t="n">
        <v>0.12</v>
      </c>
      <c r="AC182" s="270"/>
      <c r="AD182" s="376" t="n">
        <v>0.16125</v>
      </c>
      <c r="AE182" s="376" t="n">
        <v>0.215</v>
      </c>
      <c r="AF182" s="376" t="n">
        <v>0.3225</v>
      </c>
      <c r="AG182" s="270"/>
      <c r="AH182" s="376" t="n">
        <v>-0.4</v>
      </c>
      <c r="AI182" s="376" t="n">
        <v>3.9</v>
      </c>
      <c r="AJ182" s="376" t="n">
        <v>0.5</v>
      </c>
      <c r="AK182" s="270"/>
      <c r="AL182" s="376" t="n">
        <v>-0.1</v>
      </c>
      <c r="AM182" s="376" t="n">
        <v>1.15</v>
      </c>
      <c r="AN182" s="376" t="n">
        <v>0.1</v>
      </c>
      <c r="AO182" s="270"/>
      <c r="AP182" s="362" t="n">
        <v>58</v>
      </c>
      <c r="AQ182" s="375" t="n">
        <v>0.4</v>
      </c>
      <c r="AR182" s="270"/>
      <c r="AS182" s="270"/>
      <c r="AT182" s="270"/>
      <c r="AU182" s="270"/>
      <c r="AV182" s="270"/>
      <c r="AW182" s="270"/>
      <c r="AX182" s="270"/>
      <c r="AY182" s="270"/>
      <c r="AZ182" s="270"/>
      <c r="BA182" s="270"/>
      <c r="BB182" s="270"/>
      <c r="BC182" s="270"/>
      <c r="BD182" s="270"/>
      <c r="BE182" s="270"/>
      <c r="BF182" s="270"/>
      <c r="BG182" s="270"/>
      <c r="BH182" s="363" t="n">
        <v>42186</v>
      </c>
      <c r="BI182" s="378" t="n">
        <v>0.75</v>
      </c>
      <c r="BJ182" s="270"/>
      <c r="BK182" s="270"/>
      <c r="BL182" s="270"/>
      <c r="BM182" s="270"/>
      <c r="BN182" s="270"/>
      <c r="BO182" s="0"/>
      <c r="BP182" s="0"/>
      <c r="BQ182" s="0"/>
      <c r="BR182" s="0"/>
      <c r="BS182" s="0"/>
      <c r="BT182" s="270"/>
      <c r="BU182" s="270"/>
      <c r="BV182" s="270"/>
      <c r="BW182" s="270"/>
      <c r="BX182" s="270"/>
      <c r="BY182" s="270"/>
      <c r="BZ182" s="270"/>
      <c r="CA182" s="270"/>
      <c r="CB182" s="270"/>
      <c r="CC182" s="270"/>
      <c r="CD182" s="270"/>
      <c r="CE182" s="270"/>
      <c r="CF182" s="270"/>
      <c r="CG182" s="270"/>
    </row>
    <row r="183" customFormat="false" ht="12.75" hidden="false" customHeight="false" outlineLevel="0" collapsed="false">
      <c r="A183" s="296" t="n">
        <v>42401</v>
      </c>
      <c r="B183" s="357" t="n">
        <v>0.064462846761543</v>
      </c>
      <c r="D183" s="374" t="n">
        <v>41334</v>
      </c>
      <c r="E183" s="375" t="n">
        <v>35.3985443115234</v>
      </c>
      <c r="F183" s="375" t="n">
        <v>36.8985443115234</v>
      </c>
      <c r="G183" s="375" t="n">
        <v>38.3985443115234</v>
      </c>
      <c r="H183" s="360"/>
      <c r="I183" s="375" t="n">
        <v>24.25</v>
      </c>
      <c r="J183" s="375" t="n">
        <v>24.5</v>
      </c>
      <c r="K183" s="375" t="n">
        <v>25.25</v>
      </c>
      <c r="L183" s="362"/>
      <c r="M183" s="363" t="n">
        <v>42217</v>
      </c>
      <c r="N183" s="376" t="n">
        <v>39.0000038146973</v>
      </c>
      <c r="O183" s="376" t="n">
        <v>40.5000038146973</v>
      </c>
      <c r="P183" s="376" t="n">
        <v>42.0000038146973</v>
      </c>
      <c r="Q183" s="270"/>
      <c r="R183" s="376" t="n">
        <v>31.5</v>
      </c>
      <c r="S183" s="376" t="n">
        <v>33</v>
      </c>
      <c r="T183" s="376" t="n">
        <v>34.5</v>
      </c>
      <c r="U183" s="270"/>
      <c r="V183" s="376" t="n">
        <v>0</v>
      </c>
      <c r="W183" s="376" t="n">
        <v>0</v>
      </c>
      <c r="X183" s="376" t="n">
        <v>0</v>
      </c>
      <c r="Y183" s="270"/>
      <c r="Z183" s="376" t="n">
        <v>0.06</v>
      </c>
      <c r="AA183" s="376" t="n">
        <v>0.08</v>
      </c>
      <c r="AB183" s="376" t="n">
        <v>0.12</v>
      </c>
      <c r="AC183" s="270"/>
      <c r="AD183" s="376" t="n">
        <v>0.16125</v>
      </c>
      <c r="AE183" s="376" t="n">
        <v>0.215</v>
      </c>
      <c r="AF183" s="376" t="n">
        <v>0.3225</v>
      </c>
      <c r="AG183" s="270"/>
      <c r="AH183" s="376" t="n">
        <v>-0.5</v>
      </c>
      <c r="AI183" s="376" t="n">
        <v>3.9</v>
      </c>
      <c r="AJ183" s="376" t="n">
        <v>1.75</v>
      </c>
      <c r="AK183" s="270"/>
      <c r="AL183" s="376" t="n">
        <v>-0.1</v>
      </c>
      <c r="AM183" s="376" t="n">
        <v>1.15</v>
      </c>
      <c r="AN183" s="376" t="n">
        <v>0.1</v>
      </c>
      <c r="AO183" s="270"/>
      <c r="AP183" s="362" t="n">
        <v>59</v>
      </c>
      <c r="AQ183" s="375" t="n">
        <v>0.4</v>
      </c>
      <c r="AR183" s="270"/>
      <c r="AS183" s="270"/>
      <c r="AT183" s="270"/>
      <c r="AU183" s="270"/>
      <c r="AV183" s="270"/>
      <c r="AW183" s="270"/>
      <c r="AX183" s="270"/>
      <c r="AY183" s="270"/>
      <c r="AZ183" s="270"/>
      <c r="BA183" s="270"/>
      <c r="BB183" s="270"/>
      <c r="BC183" s="270"/>
      <c r="BD183" s="270"/>
      <c r="BE183" s="270"/>
      <c r="BF183" s="270"/>
      <c r="BG183" s="270"/>
      <c r="BH183" s="363" t="n">
        <v>42217</v>
      </c>
      <c r="BI183" s="378" t="n">
        <v>0.75</v>
      </c>
      <c r="BJ183" s="270"/>
      <c r="BK183" s="270"/>
      <c r="BL183" s="270"/>
      <c r="BM183" s="270"/>
      <c r="BN183" s="270"/>
      <c r="BO183" s="0"/>
      <c r="BP183" s="0"/>
      <c r="BQ183" s="0"/>
      <c r="BR183" s="0"/>
      <c r="BS183" s="0"/>
      <c r="BT183" s="270"/>
      <c r="BU183" s="270"/>
      <c r="BV183" s="270"/>
      <c r="BW183" s="270"/>
      <c r="BX183" s="270"/>
      <c r="BY183" s="270"/>
      <c r="BZ183" s="270"/>
      <c r="CA183" s="270"/>
      <c r="CB183" s="270"/>
      <c r="CC183" s="270"/>
      <c r="CD183" s="270"/>
      <c r="CE183" s="270"/>
      <c r="CF183" s="270"/>
      <c r="CG183" s="270"/>
    </row>
    <row r="184" customFormat="false" ht="12.75" hidden="false" customHeight="false" outlineLevel="0" collapsed="false">
      <c r="A184" s="296" t="n">
        <v>42430</v>
      </c>
      <c r="B184" s="357" t="n">
        <v>0.064490910760914</v>
      </c>
      <c r="D184" s="374" t="n">
        <v>41365</v>
      </c>
      <c r="E184" s="375" t="n">
        <v>35.8485450744629</v>
      </c>
      <c r="F184" s="375" t="n">
        <v>37.3485450744629</v>
      </c>
      <c r="G184" s="375" t="n">
        <v>38.8485450744629</v>
      </c>
      <c r="H184" s="360"/>
      <c r="I184" s="375" t="n">
        <v>22.25</v>
      </c>
      <c r="J184" s="375" t="n">
        <v>22.5</v>
      </c>
      <c r="K184" s="375" t="n">
        <v>23.25</v>
      </c>
      <c r="L184" s="362"/>
      <c r="M184" s="363" t="n">
        <v>42248</v>
      </c>
      <c r="N184" s="376" t="n">
        <v>31</v>
      </c>
      <c r="O184" s="376" t="n">
        <v>32.5</v>
      </c>
      <c r="P184" s="376" t="n">
        <v>34</v>
      </c>
      <c r="Q184" s="270"/>
      <c r="R184" s="376" t="n">
        <v>25.5</v>
      </c>
      <c r="S184" s="376" t="n">
        <v>27</v>
      </c>
      <c r="T184" s="376" t="n">
        <v>28.5</v>
      </c>
      <c r="U184" s="270"/>
      <c r="V184" s="376" t="n">
        <v>0</v>
      </c>
      <c r="W184" s="376" t="n">
        <v>0</v>
      </c>
      <c r="X184" s="376" t="n">
        <v>0</v>
      </c>
      <c r="Y184" s="270"/>
      <c r="Z184" s="376" t="n">
        <v>0.06</v>
      </c>
      <c r="AA184" s="376" t="n">
        <v>0.08</v>
      </c>
      <c r="AB184" s="376" t="n">
        <v>0.12</v>
      </c>
      <c r="AC184" s="270"/>
      <c r="AD184" s="376" t="n">
        <v>0.10125</v>
      </c>
      <c r="AE184" s="376" t="n">
        <v>0.135</v>
      </c>
      <c r="AF184" s="376" t="n">
        <v>0.2025</v>
      </c>
      <c r="AG184" s="270"/>
      <c r="AH184" s="376" t="n">
        <v>-1</v>
      </c>
      <c r="AI184" s="376" t="n">
        <v>2.33</v>
      </c>
      <c r="AJ184" s="376" t="n">
        <v>2.5</v>
      </c>
      <c r="AK184" s="270"/>
      <c r="AL184" s="376" t="n">
        <v>-0.1</v>
      </c>
      <c r="AM184" s="376" t="n">
        <v>1.05</v>
      </c>
      <c r="AN184" s="376" t="n">
        <v>0.1</v>
      </c>
      <c r="AO184" s="270"/>
      <c r="AP184" s="362" t="n">
        <v>59</v>
      </c>
      <c r="AQ184" s="375" t="n">
        <v>0.4</v>
      </c>
      <c r="AR184" s="270"/>
      <c r="AS184" s="270"/>
      <c r="AT184" s="270"/>
      <c r="AU184" s="270"/>
      <c r="AV184" s="270"/>
      <c r="AW184" s="270"/>
      <c r="AX184" s="270"/>
      <c r="AY184" s="270"/>
      <c r="AZ184" s="270"/>
      <c r="BA184" s="270"/>
      <c r="BB184" s="270"/>
      <c r="BC184" s="270"/>
      <c r="BD184" s="270"/>
      <c r="BE184" s="270"/>
      <c r="BF184" s="270"/>
      <c r="BG184" s="270"/>
      <c r="BH184" s="363" t="n">
        <v>42248</v>
      </c>
      <c r="BI184" s="378" t="n">
        <v>0.75</v>
      </c>
      <c r="BJ184" s="270"/>
      <c r="BK184" s="270"/>
      <c r="BL184" s="270"/>
      <c r="BM184" s="270"/>
      <c r="BN184" s="270"/>
      <c r="BO184" s="0"/>
      <c r="BP184" s="0"/>
      <c r="BQ184" s="0"/>
      <c r="BR184" s="0"/>
      <c r="BS184" s="0"/>
      <c r="BT184" s="270"/>
      <c r="BU184" s="270"/>
      <c r="BV184" s="270"/>
      <c r="BW184" s="270"/>
      <c r="BX184" s="270"/>
      <c r="BY184" s="270"/>
      <c r="BZ184" s="270"/>
      <c r="CA184" s="270"/>
      <c r="CB184" s="270"/>
      <c r="CC184" s="270"/>
      <c r="CD184" s="270"/>
      <c r="CE184" s="270"/>
      <c r="CF184" s="270"/>
      <c r="CG184" s="270"/>
    </row>
    <row r="185" customFormat="false" ht="12.75" hidden="false" customHeight="false" outlineLevel="0" collapsed="false">
      <c r="A185" s="296" t="n">
        <v>42461</v>
      </c>
      <c r="B185" s="357" t="n">
        <v>0.064518069470231</v>
      </c>
      <c r="D185" s="374" t="n">
        <v>41395</v>
      </c>
      <c r="E185" s="375" t="n">
        <v>36.7035667419434</v>
      </c>
      <c r="F185" s="375" t="n">
        <v>39.0035667419434</v>
      </c>
      <c r="G185" s="375" t="n">
        <v>41.3035667419434</v>
      </c>
      <c r="H185" s="360"/>
      <c r="I185" s="375" t="n">
        <v>24.25</v>
      </c>
      <c r="J185" s="375" t="n">
        <v>24.5</v>
      </c>
      <c r="K185" s="375" t="n">
        <v>25.25</v>
      </c>
      <c r="L185" s="362"/>
      <c r="M185" s="363" t="n">
        <v>42278</v>
      </c>
      <c r="N185" s="376" t="n">
        <v>25.996000289917</v>
      </c>
      <c r="O185" s="376" t="n">
        <v>27.496000289917</v>
      </c>
      <c r="P185" s="376" t="n">
        <v>28.996000289917</v>
      </c>
      <c r="Q185" s="270"/>
      <c r="R185" s="376" t="n">
        <v>20.4965000152588</v>
      </c>
      <c r="S185" s="376" t="n">
        <v>21.9965000152588</v>
      </c>
      <c r="T185" s="376" t="n">
        <v>23.4965000152588</v>
      </c>
      <c r="U185" s="270"/>
      <c r="V185" s="376" t="n">
        <v>0</v>
      </c>
      <c r="W185" s="376" t="n">
        <v>0</v>
      </c>
      <c r="X185" s="376" t="n">
        <v>0</v>
      </c>
      <c r="Y185" s="270"/>
      <c r="Z185" s="376" t="n">
        <v>0.06</v>
      </c>
      <c r="AA185" s="376" t="n">
        <v>0.08</v>
      </c>
      <c r="AB185" s="376" t="n">
        <v>0.12</v>
      </c>
      <c r="AC185" s="270"/>
      <c r="AD185" s="376" t="n">
        <v>0.07875</v>
      </c>
      <c r="AE185" s="376" t="n">
        <v>0.105</v>
      </c>
      <c r="AF185" s="376" t="n">
        <v>0.1575</v>
      </c>
      <c r="AG185" s="270"/>
      <c r="AH185" s="376" t="n">
        <v>-1</v>
      </c>
      <c r="AI185" s="376" t="n">
        <v>2.06</v>
      </c>
      <c r="AJ185" s="376" t="n">
        <v>2.5</v>
      </c>
      <c r="AK185" s="270"/>
      <c r="AL185" s="376" t="n">
        <v>-0.1</v>
      </c>
      <c r="AM185" s="376" t="n">
        <v>1</v>
      </c>
      <c r="AN185" s="376" t="n">
        <v>0.1</v>
      </c>
      <c r="AO185" s="270"/>
      <c r="AP185" s="362" t="n">
        <v>59</v>
      </c>
      <c r="AQ185" s="375" t="n">
        <v>0.4</v>
      </c>
      <c r="AR185" s="270"/>
      <c r="AS185" s="270"/>
      <c r="AT185" s="270"/>
      <c r="AU185" s="270"/>
      <c r="AV185" s="270"/>
      <c r="AW185" s="270"/>
      <c r="AX185" s="270"/>
      <c r="AY185" s="270"/>
      <c r="AZ185" s="270"/>
      <c r="BA185" s="270"/>
      <c r="BB185" s="270"/>
      <c r="BC185" s="270"/>
      <c r="BD185" s="270"/>
      <c r="BE185" s="270"/>
      <c r="BF185" s="270"/>
      <c r="BG185" s="270"/>
      <c r="BH185" s="363" t="n">
        <v>42278</v>
      </c>
      <c r="BI185" s="378" t="n">
        <v>0.75</v>
      </c>
      <c r="BJ185" s="270"/>
      <c r="BK185" s="270"/>
      <c r="BL185" s="270"/>
      <c r="BM185" s="270"/>
      <c r="BN185" s="270"/>
      <c r="BO185" s="0"/>
      <c r="BP185" s="0"/>
      <c r="BQ185" s="0"/>
      <c r="BR185" s="0"/>
      <c r="BS185" s="0"/>
      <c r="BT185" s="270"/>
      <c r="BU185" s="270"/>
      <c r="BV185" s="270"/>
      <c r="BW185" s="270"/>
      <c r="BX185" s="270"/>
      <c r="BY185" s="270"/>
      <c r="BZ185" s="270"/>
      <c r="CA185" s="270"/>
      <c r="CB185" s="270"/>
      <c r="CC185" s="270"/>
      <c r="CD185" s="270"/>
      <c r="CE185" s="270"/>
      <c r="CF185" s="270"/>
      <c r="CG185" s="270"/>
    </row>
    <row r="186" customFormat="false" ht="12.75" hidden="false" customHeight="false" outlineLevel="0" collapsed="false">
      <c r="A186" s="296" t="n">
        <v>42491</v>
      </c>
      <c r="B186" s="357" t="n">
        <v>0.064546133470116</v>
      </c>
      <c r="D186" s="374" t="n">
        <v>41426</v>
      </c>
      <c r="E186" s="375" t="n">
        <v>43.9978561401367</v>
      </c>
      <c r="F186" s="375" t="n">
        <v>48.9978561401367</v>
      </c>
      <c r="G186" s="375" t="n">
        <v>53.9978561401367</v>
      </c>
      <c r="H186" s="360"/>
      <c r="I186" s="375" t="n">
        <v>27.25</v>
      </c>
      <c r="J186" s="375" t="n">
        <v>27.5</v>
      </c>
      <c r="K186" s="375" t="n">
        <v>28.25</v>
      </c>
      <c r="L186" s="362"/>
      <c r="M186" s="363" t="n">
        <v>42309</v>
      </c>
      <c r="N186" s="376" t="n">
        <v>28</v>
      </c>
      <c r="O186" s="376" t="n">
        <v>29.5</v>
      </c>
      <c r="P186" s="376" t="n">
        <v>31</v>
      </c>
      <c r="Q186" s="270"/>
      <c r="R186" s="376" t="n">
        <v>20.5</v>
      </c>
      <c r="S186" s="376" t="n">
        <v>22</v>
      </c>
      <c r="T186" s="376" t="n">
        <v>23.5</v>
      </c>
      <c r="U186" s="270"/>
      <c r="V186" s="376" t="n">
        <v>0</v>
      </c>
      <c r="W186" s="376" t="n">
        <v>0</v>
      </c>
      <c r="X186" s="376" t="n">
        <v>0</v>
      </c>
      <c r="Y186" s="270"/>
      <c r="Z186" s="376" t="n">
        <v>0.06</v>
      </c>
      <c r="AA186" s="376" t="n">
        <v>0.08</v>
      </c>
      <c r="AB186" s="376" t="n">
        <v>0.12</v>
      </c>
      <c r="AC186" s="270"/>
      <c r="AD186" s="376" t="n">
        <v>0.07875</v>
      </c>
      <c r="AE186" s="376" t="n">
        <v>0.105</v>
      </c>
      <c r="AF186" s="376" t="n">
        <v>0.1575</v>
      </c>
      <c r="AG186" s="270"/>
      <c r="AH186" s="376" t="n">
        <v>-0.5</v>
      </c>
      <c r="AI186" s="376" t="n">
        <v>2.052</v>
      </c>
      <c r="AJ186" s="376" t="n">
        <v>1</v>
      </c>
      <c r="AK186" s="270"/>
      <c r="AL186" s="376" t="n">
        <v>-0.1</v>
      </c>
      <c r="AM186" s="376" t="n">
        <v>1</v>
      </c>
      <c r="AN186" s="376" t="n">
        <v>0.1</v>
      </c>
      <c r="AO186" s="270"/>
      <c r="AP186" s="362" t="n">
        <v>60</v>
      </c>
      <c r="AQ186" s="375" t="n">
        <v>0.4</v>
      </c>
      <c r="AR186" s="270"/>
      <c r="AS186" s="270"/>
      <c r="AT186" s="270"/>
      <c r="AU186" s="270"/>
      <c r="AV186" s="270"/>
      <c r="AW186" s="270"/>
      <c r="AX186" s="270"/>
      <c r="AY186" s="270"/>
      <c r="AZ186" s="270"/>
      <c r="BA186" s="270"/>
      <c r="BB186" s="270"/>
      <c r="BC186" s="270"/>
      <c r="BD186" s="270"/>
      <c r="BE186" s="270"/>
      <c r="BF186" s="270"/>
      <c r="BG186" s="270"/>
      <c r="BH186" s="363" t="n">
        <v>42309</v>
      </c>
      <c r="BI186" s="378" t="n">
        <v>0.75</v>
      </c>
      <c r="BJ186" s="270"/>
      <c r="BK186" s="270"/>
      <c r="BL186" s="270"/>
      <c r="BM186" s="270"/>
      <c r="BN186" s="270"/>
      <c r="BO186" s="0"/>
      <c r="BP186" s="0"/>
      <c r="BQ186" s="0"/>
      <c r="BR186" s="0"/>
      <c r="BS186" s="0"/>
      <c r="BT186" s="270"/>
      <c r="BU186" s="270"/>
      <c r="BV186" s="270"/>
      <c r="BW186" s="270"/>
      <c r="BX186" s="270"/>
      <c r="BY186" s="270"/>
      <c r="BZ186" s="270"/>
      <c r="CA186" s="270"/>
      <c r="CB186" s="270"/>
      <c r="CC186" s="270"/>
      <c r="CD186" s="270"/>
      <c r="CE186" s="270"/>
      <c r="CF186" s="270"/>
      <c r="CG186" s="270"/>
    </row>
    <row r="187" customFormat="false" ht="12.75" hidden="false" customHeight="false" outlineLevel="0" collapsed="false">
      <c r="A187" s="296" t="n">
        <v>42522</v>
      </c>
      <c r="B187" s="357" t="n">
        <v>0.06457329217993</v>
      </c>
      <c r="D187" s="374" t="n">
        <v>41456</v>
      </c>
      <c r="E187" s="375" t="n">
        <v>67.9971466064453</v>
      </c>
      <c r="F187" s="375" t="n">
        <v>77.9971466064453</v>
      </c>
      <c r="G187" s="375" t="n">
        <v>87.9971466064453</v>
      </c>
      <c r="H187" s="360"/>
      <c r="I187" s="375" t="n">
        <v>27.75</v>
      </c>
      <c r="J187" s="375" t="n">
        <v>28</v>
      </c>
      <c r="K187" s="375" t="n">
        <v>28.75</v>
      </c>
      <c r="L187" s="362"/>
      <c r="M187" s="363" t="n">
        <v>42339</v>
      </c>
      <c r="N187" s="376" t="n">
        <v>33</v>
      </c>
      <c r="O187" s="376" t="n">
        <v>34.5</v>
      </c>
      <c r="P187" s="376" t="n">
        <v>36</v>
      </c>
      <c r="Q187" s="270"/>
      <c r="R187" s="376" t="n">
        <v>27.5</v>
      </c>
      <c r="S187" s="376" t="n">
        <v>29</v>
      </c>
      <c r="T187" s="376" t="n">
        <v>30.5</v>
      </c>
      <c r="U187" s="270"/>
      <c r="V187" s="376" t="n">
        <v>0</v>
      </c>
      <c r="W187" s="376" t="n">
        <v>0</v>
      </c>
      <c r="X187" s="376" t="n">
        <v>0</v>
      </c>
      <c r="Y187" s="270"/>
      <c r="Z187" s="376" t="n">
        <v>0.06</v>
      </c>
      <c r="AA187" s="376" t="n">
        <v>0.08</v>
      </c>
      <c r="AB187" s="376" t="n">
        <v>0.12</v>
      </c>
      <c r="AC187" s="270"/>
      <c r="AD187" s="376" t="n">
        <v>0.10875</v>
      </c>
      <c r="AE187" s="376" t="n">
        <v>0.145</v>
      </c>
      <c r="AF187" s="376" t="n">
        <v>0.2175</v>
      </c>
      <c r="AG187" s="270"/>
      <c r="AH187" s="376" t="n">
        <v>-0.4</v>
      </c>
      <c r="AI187" s="376" t="n">
        <v>1.89</v>
      </c>
      <c r="AJ187" s="376" t="n">
        <v>0.5</v>
      </c>
      <c r="AK187" s="270"/>
      <c r="AL187" s="376" t="n">
        <v>-0.1</v>
      </c>
      <c r="AM187" s="376" t="n">
        <v>1</v>
      </c>
      <c r="AN187" s="376" t="n">
        <v>0.1</v>
      </c>
      <c r="AO187" s="270"/>
      <c r="AP187" s="362" t="n">
        <v>60</v>
      </c>
      <c r="AQ187" s="375" t="n">
        <v>0.4</v>
      </c>
      <c r="AR187" s="270"/>
      <c r="AS187" s="270"/>
      <c r="AT187" s="270"/>
      <c r="AU187" s="270"/>
      <c r="AV187" s="270"/>
      <c r="AW187" s="270"/>
      <c r="AX187" s="270"/>
      <c r="AY187" s="270"/>
      <c r="AZ187" s="270"/>
      <c r="BA187" s="270"/>
      <c r="BB187" s="270"/>
      <c r="BC187" s="270"/>
      <c r="BD187" s="270"/>
      <c r="BE187" s="270"/>
      <c r="BF187" s="270"/>
      <c r="BG187" s="270"/>
      <c r="BH187" s="363" t="n">
        <v>42339</v>
      </c>
      <c r="BI187" s="378" t="n">
        <v>0.75</v>
      </c>
      <c r="BJ187" s="270"/>
      <c r="BK187" s="270"/>
      <c r="BL187" s="270"/>
      <c r="BM187" s="270"/>
      <c r="BN187" s="270"/>
      <c r="BO187" s="0"/>
      <c r="BP187" s="0"/>
      <c r="BQ187" s="0"/>
      <c r="BR187" s="0"/>
      <c r="BS187" s="0"/>
      <c r="BT187" s="270"/>
      <c r="BU187" s="270"/>
      <c r="BV187" s="270"/>
      <c r="BW187" s="270"/>
      <c r="BX187" s="270"/>
      <c r="BY187" s="270"/>
      <c r="BZ187" s="270"/>
      <c r="CA187" s="270"/>
      <c r="CB187" s="270"/>
      <c r="CC187" s="270"/>
      <c r="CD187" s="270"/>
      <c r="CE187" s="270"/>
      <c r="CF187" s="270"/>
      <c r="CG187" s="270"/>
    </row>
    <row r="188" customFormat="false" ht="12.75" hidden="false" customHeight="false" outlineLevel="0" collapsed="false">
      <c r="A188" s="296" t="n">
        <v>42552</v>
      </c>
      <c r="B188" s="357" t="n">
        <v>0.064601356180328</v>
      </c>
      <c r="D188" s="374" t="n">
        <v>41487</v>
      </c>
      <c r="E188" s="375" t="n">
        <v>67.9971466064453</v>
      </c>
      <c r="F188" s="375" t="n">
        <v>77.9971466064453</v>
      </c>
      <c r="G188" s="375" t="n">
        <v>87.9971466064453</v>
      </c>
      <c r="H188" s="360"/>
      <c r="I188" s="375" t="n">
        <v>28.75</v>
      </c>
      <c r="J188" s="375" t="n">
        <v>29</v>
      </c>
      <c r="K188" s="375" t="n">
        <v>29.75</v>
      </c>
      <c r="L188" s="362"/>
      <c r="M188" s="363" t="n">
        <v>42370</v>
      </c>
      <c r="N188" s="376" t="n">
        <v>35.5</v>
      </c>
      <c r="O188" s="376" t="n">
        <v>37</v>
      </c>
      <c r="P188" s="376" t="n">
        <v>38.5</v>
      </c>
      <c r="Q188" s="270"/>
      <c r="R188" s="376" t="n">
        <v>25</v>
      </c>
      <c r="S188" s="376" t="n">
        <v>26.5</v>
      </c>
      <c r="T188" s="376" t="n">
        <v>28</v>
      </c>
      <c r="U188" s="270"/>
      <c r="V188" s="376" t="n">
        <v>0</v>
      </c>
      <c r="W188" s="376" t="n">
        <v>0</v>
      </c>
      <c r="X188" s="376" t="n">
        <v>0</v>
      </c>
      <c r="Y188" s="270"/>
      <c r="Z188" s="376" t="n">
        <v>0.06</v>
      </c>
      <c r="AA188" s="376" t="n">
        <v>0.08</v>
      </c>
      <c r="AB188" s="376" t="n">
        <v>0.12</v>
      </c>
      <c r="AC188" s="270"/>
      <c r="AD188" s="376" t="n">
        <v>0.10125</v>
      </c>
      <c r="AE188" s="376" t="n">
        <v>0.135</v>
      </c>
      <c r="AF188" s="376" t="n">
        <v>0.2025</v>
      </c>
      <c r="AG188" s="270"/>
      <c r="AH188" s="376" t="n">
        <v>-0.4</v>
      </c>
      <c r="AI188" s="376" t="n">
        <v>2.322</v>
      </c>
      <c r="AJ188" s="376" t="n">
        <v>0.5</v>
      </c>
      <c r="AK188" s="270"/>
      <c r="AL188" s="376" t="n">
        <v>-0.1</v>
      </c>
      <c r="AM188" s="376" t="n">
        <v>1</v>
      </c>
      <c r="AN188" s="376" t="n">
        <v>0.1</v>
      </c>
      <c r="AO188" s="270"/>
      <c r="AP188" s="362" t="n">
        <v>60</v>
      </c>
      <c r="AQ188" s="375" t="n">
        <v>0.4</v>
      </c>
      <c r="AR188" s="270"/>
      <c r="AS188" s="270"/>
      <c r="AT188" s="270"/>
      <c r="AU188" s="270"/>
      <c r="AV188" s="270"/>
      <c r="AW188" s="270"/>
      <c r="AX188" s="270"/>
      <c r="AY188" s="270"/>
      <c r="AZ188" s="270"/>
      <c r="BA188" s="270"/>
      <c r="BB188" s="270"/>
      <c r="BC188" s="270"/>
      <c r="BD188" s="270"/>
      <c r="BE188" s="270"/>
      <c r="BF188" s="270"/>
      <c r="BG188" s="270"/>
      <c r="BH188" s="363" t="n">
        <v>42370</v>
      </c>
      <c r="BI188" s="378" t="n">
        <v>0.75</v>
      </c>
      <c r="BJ188" s="270"/>
      <c r="BK188" s="270"/>
      <c r="BL188" s="270"/>
      <c r="BM188" s="270"/>
      <c r="BN188" s="270"/>
      <c r="BO188" s="0"/>
      <c r="BP188" s="0"/>
      <c r="BQ188" s="0"/>
      <c r="BR188" s="0"/>
      <c r="BS188" s="0"/>
      <c r="BT188" s="270"/>
      <c r="BU188" s="270"/>
      <c r="BV188" s="270"/>
      <c r="BW188" s="270"/>
      <c r="BX188" s="270"/>
      <c r="BY188" s="270"/>
      <c r="BZ188" s="270"/>
      <c r="CA188" s="270"/>
      <c r="CB188" s="270"/>
      <c r="CC188" s="270"/>
      <c r="CD188" s="270"/>
      <c r="CE188" s="270"/>
      <c r="CF188" s="270"/>
      <c r="CG188" s="270"/>
    </row>
    <row r="189" customFormat="false" ht="12.75" hidden="false" customHeight="false" outlineLevel="0" collapsed="false">
      <c r="A189" s="296" t="n">
        <v>42583</v>
      </c>
      <c r="B189" s="357" t="n">
        <v>0.064629420180987</v>
      </c>
      <c r="D189" s="374" t="n">
        <v>41518</v>
      </c>
      <c r="E189" s="375" t="n">
        <v>37.7521438598633</v>
      </c>
      <c r="F189" s="375" t="n">
        <v>39.2521438598633</v>
      </c>
      <c r="G189" s="375" t="n">
        <v>40.7521438598633</v>
      </c>
      <c r="H189" s="360"/>
      <c r="I189" s="375" t="n">
        <v>21.75</v>
      </c>
      <c r="J189" s="375" t="n">
        <v>22</v>
      </c>
      <c r="K189" s="375" t="n">
        <v>22.75</v>
      </c>
      <c r="L189" s="362"/>
      <c r="M189" s="363" t="n">
        <v>42401</v>
      </c>
      <c r="N189" s="376" t="n">
        <v>30.9960021972656</v>
      </c>
      <c r="O189" s="376" t="n">
        <v>32.4960021972656</v>
      </c>
      <c r="P189" s="376" t="n">
        <v>33.9960021972656</v>
      </c>
      <c r="Q189" s="270"/>
      <c r="R189" s="376" t="n">
        <v>22.4965019226074</v>
      </c>
      <c r="S189" s="376" t="n">
        <v>23.9965019226074</v>
      </c>
      <c r="T189" s="376" t="n">
        <v>25.4965019226074</v>
      </c>
      <c r="U189" s="270"/>
      <c r="V189" s="376" t="n">
        <v>0</v>
      </c>
      <c r="W189" s="376" t="n">
        <v>0</v>
      </c>
      <c r="X189" s="376" t="n">
        <v>0</v>
      </c>
      <c r="Y189" s="270"/>
      <c r="Z189" s="376" t="n">
        <v>0.06</v>
      </c>
      <c r="AA189" s="376" t="n">
        <v>0.08</v>
      </c>
      <c r="AB189" s="376" t="n">
        <v>0.12</v>
      </c>
      <c r="AC189" s="270"/>
      <c r="AD189" s="376" t="n">
        <v>0.10125</v>
      </c>
      <c r="AE189" s="376" t="n">
        <v>0.135</v>
      </c>
      <c r="AF189" s="376" t="n">
        <v>0.2025</v>
      </c>
      <c r="AG189" s="270"/>
      <c r="AH189" s="376" t="n">
        <v>-0.4</v>
      </c>
      <c r="AI189" s="376" t="n">
        <v>2.322</v>
      </c>
      <c r="AJ189" s="376" t="n">
        <v>0.6</v>
      </c>
      <c r="AK189" s="270"/>
      <c r="AL189" s="376" t="n">
        <v>-0.1</v>
      </c>
      <c r="AM189" s="376" t="n">
        <v>1</v>
      </c>
      <c r="AN189" s="376" t="n">
        <v>0.1</v>
      </c>
      <c r="AO189" s="270"/>
      <c r="AP189" s="362" t="n">
        <v>61</v>
      </c>
      <c r="AQ189" s="375" t="n">
        <v>0.4</v>
      </c>
      <c r="AR189" s="270"/>
      <c r="AS189" s="270"/>
      <c r="AT189" s="270"/>
      <c r="AU189" s="270"/>
      <c r="AV189" s="270"/>
      <c r="AW189" s="270"/>
      <c r="AX189" s="270"/>
      <c r="AY189" s="270"/>
      <c r="AZ189" s="270"/>
      <c r="BA189" s="270"/>
      <c r="BB189" s="270"/>
      <c r="BC189" s="270"/>
      <c r="BD189" s="270"/>
      <c r="BE189" s="270"/>
      <c r="BF189" s="270"/>
      <c r="BG189" s="270"/>
      <c r="BH189" s="363" t="n">
        <v>42401</v>
      </c>
      <c r="BI189" s="378" t="n">
        <v>0.75</v>
      </c>
      <c r="BJ189" s="270"/>
      <c r="BK189" s="270"/>
      <c r="BL189" s="270"/>
      <c r="BM189" s="270"/>
      <c r="BN189" s="270"/>
      <c r="BO189" s="0"/>
      <c r="BP189" s="0"/>
      <c r="BQ189" s="0"/>
      <c r="BR189" s="0"/>
      <c r="BS189" s="0"/>
      <c r="BT189" s="270"/>
      <c r="BU189" s="270"/>
      <c r="BV189" s="270"/>
      <c r="BW189" s="270"/>
      <c r="BX189" s="270"/>
      <c r="BY189" s="270"/>
      <c r="BZ189" s="270"/>
      <c r="CA189" s="270"/>
      <c r="CB189" s="270"/>
      <c r="CC189" s="270"/>
      <c r="CD189" s="270"/>
      <c r="CE189" s="270"/>
      <c r="CF189" s="270"/>
      <c r="CG189" s="270"/>
    </row>
    <row r="190" customFormat="false" ht="12.75" hidden="false" customHeight="false" outlineLevel="0" collapsed="false">
      <c r="A190" s="296" t="n">
        <v>42614</v>
      </c>
      <c r="B190" s="357" t="n">
        <v>0.064656578891551</v>
      </c>
      <c r="D190" s="374" t="n">
        <v>41548</v>
      </c>
      <c r="E190" s="375" t="n">
        <v>35.6489334106445</v>
      </c>
      <c r="F190" s="375" t="n">
        <v>37.1489334106445</v>
      </c>
      <c r="G190" s="375" t="n">
        <v>38.6489334106445</v>
      </c>
      <c r="H190" s="360"/>
      <c r="I190" s="375" t="n">
        <v>19.2500019073486</v>
      </c>
      <c r="J190" s="375" t="n">
        <v>19.5000019073486</v>
      </c>
      <c r="K190" s="375" t="n">
        <v>20.2500019073486</v>
      </c>
      <c r="L190" s="362"/>
      <c r="M190" s="363" t="n">
        <v>42430</v>
      </c>
      <c r="N190" s="376" t="n">
        <v>26</v>
      </c>
      <c r="O190" s="376" t="n">
        <v>27.5</v>
      </c>
      <c r="P190" s="376" t="n">
        <v>29</v>
      </c>
      <c r="Q190" s="270"/>
      <c r="R190" s="376" t="n">
        <v>20.5</v>
      </c>
      <c r="S190" s="376" t="n">
        <v>22</v>
      </c>
      <c r="T190" s="376" t="n">
        <v>23.5</v>
      </c>
      <c r="U190" s="270"/>
      <c r="V190" s="376" t="n">
        <v>0</v>
      </c>
      <c r="W190" s="376" t="n">
        <v>0</v>
      </c>
      <c r="X190" s="376" t="n">
        <v>0</v>
      </c>
      <c r="Y190" s="270"/>
      <c r="Z190" s="376" t="n">
        <v>0.06</v>
      </c>
      <c r="AA190" s="376" t="n">
        <v>0.08</v>
      </c>
      <c r="AB190" s="376" t="n">
        <v>0.12</v>
      </c>
      <c r="AC190" s="270"/>
      <c r="AD190" s="376" t="n">
        <v>0.09</v>
      </c>
      <c r="AE190" s="376" t="n">
        <v>0.12</v>
      </c>
      <c r="AF190" s="376" t="n">
        <v>0.18</v>
      </c>
      <c r="AG190" s="270"/>
      <c r="AH190" s="376" t="n">
        <v>-0.5</v>
      </c>
      <c r="AI190" s="376" t="n">
        <v>2.052</v>
      </c>
      <c r="AJ190" s="376" t="n">
        <v>1</v>
      </c>
      <c r="AK190" s="270"/>
      <c r="AL190" s="376" t="n">
        <v>-0.1</v>
      </c>
      <c r="AM190" s="376" t="n">
        <v>1</v>
      </c>
      <c r="AN190" s="376" t="n">
        <v>0.1</v>
      </c>
      <c r="AO190" s="270"/>
      <c r="AP190" s="362" t="n">
        <v>61</v>
      </c>
      <c r="AQ190" s="375" t="n">
        <v>0.4</v>
      </c>
      <c r="AR190" s="270"/>
      <c r="AS190" s="270"/>
      <c r="AT190" s="270"/>
      <c r="AU190" s="270"/>
      <c r="AV190" s="270"/>
      <c r="AW190" s="270"/>
      <c r="AX190" s="270"/>
      <c r="AY190" s="270"/>
      <c r="AZ190" s="270"/>
      <c r="BA190" s="270"/>
      <c r="BB190" s="270"/>
      <c r="BC190" s="270"/>
      <c r="BD190" s="270"/>
      <c r="BE190" s="270"/>
      <c r="BF190" s="270"/>
      <c r="BG190" s="270"/>
      <c r="BH190" s="363" t="n">
        <v>42430</v>
      </c>
      <c r="BI190" s="378" t="n">
        <v>0.75</v>
      </c>
      <c r="BJ190" s="270"/>
      <c r="BK190" s="270"/>
      <c r="BL190" s="270"/>
      <c r="BM190" s="270"/>
      <c r="BN190" s="270"/>
      <c r="BO190" s="0"/>
      <c r="BP190" s="0"/>
      <c r="BQ190" s="0"/>
      <c r="BR190" s="0"/>
      <c r="BS190" s="0"/>
      <c r="BT190" s="270"/>
      <c r="BU190" s="270"/>
      <c r="BV190" s="270"/>
      <c r="BW190" s="270"/>
      <c r="BX190" s="270"/>
      <c r="BY190" s="270"/>
      <c r="BZ190" s="270"/>
      <c r="CA190" s="270"/>
      <c r="CB190" s="270"/>
      <c r="CC190" s="270"/>
      <c r="CD190" s="270"/>
      <c r="CE190" s="270"/>
      <c r="CF190" s="270"/>
      <c r="CG190" s="270"/>
    </row>
    <row r="191" customFormat="false" ht="12.75" hidden="false" customHeight="false" outlineLevel="0" collapsed="false">
      <c r="A191" s="296" t="n">
        <v>42644</v>
      </c>
      <c r="B191" s="357" t="n">
        <v>0.064684642892725</v>
      </c>
      <c r="D191" s="374" t="n">
        <v>41579</v>
      </c>
      <c r="E191" s="375" t="n">
        <v>35.7489318847656</v>
      </c>
      <c r="F191" s="375" t="n">
        <v>37.2489318847656</v>
      </c>
      <c r="G191" s="375" t="n">
        <v>38.7489318847656</v>
      </c>
      <c r="H191" s="360"/>
      <c r="I191" s="375" t="n">
        <v>21.25</v>
      </c>
      <c r="J191" s="375" t="n">
        <v>21.5</v>
      </c>
      <c r="K191" s="375" t="n">
        <v>22.25</v>
      </c>
      <c r="L191" s="362"/>
      <c r="M191" s="363" t="n">
        <v>42461</v>
      </c>
      <c r="N191" s="376" t="n">
        <v>26</v>
      </c>
      <c r="O191" s="376" t="n">
        <v>27.5</v>
      </c>
      <c r="P191" s="376" t="n">
        <v>29</v>
      </c>
      <c r="Q191" s="270"/>
      <c r="R191" s="376" t="n">
        <v>20.4950008392334</v>
      </c>
      <c r="S191" s="376" t="n">
        <v>21.9950008392334</v>
      </c>
      <c r="T191" s="376" t="n">
        <v>23.4950008392334</v>
      </c>
      <c r="U191" s="270"/>
      <c r="V191" s="376" t="n">
        <v>0</v>
      </c>
      <c r="W191" s="376" t="n">
        <v>0</v>
      </c>
      <c r="X191" s="376" t="n">
        <v>0</v>
      </c>
      <c r="Y191" s="270"/>
      <c r="Z191" s="376" t="n">
        <v>0.06</v>
      </c>
      <c r="AA191" s="376" t="n">
        <v>0.08</v>
      </c>
      <c r="AB191" s="376" t="n">
        <v>0.12</v>
      </c>
      <c r="AC191" s="270"/>
      <c r="AD191" s="376" t="n">
        <v>0.09</v>
      </c>
      <c r="AE191" s="376" t="n">
        <v>0.12</v>
      </c>
      <c r="AF191" s="376" t="n">
        <v>0.18</v>
      </c>
      <c r="AG191" s="270"/>
      <c r="AH191" s="376" t="n">
        <v>-0.5</v>
      </c>
      <c r="AI191" s="376" t="n">
        <v>1.998</v>
      </c>
      <c r="AJ191" s="376" t="n">
        <v>1</v>
      </c>
      <c r="AK191" s="270"/>
      <c r="AL191" s="376" t="n">
        <v>-0.1</v>
      </c>
      <c r="AM191" s="376" t="n">
        <v>1</v>
      </c>
      <c r="AN191" s="376" t="n">
        <v>0.1</v>
      </c>
      <c r="AO191" s="270"/>
      <c r="AP191" s="362" t="n">
        <v>61</v>
      </c>
      <c r="AQ191" s="375" t="n">
        <v>0.4</v>
      </c>
      <c r="AR191" s="270"/>
      <c r="AS191" s="270"/>
      <c r="AT191" s="270"/>
      <c r="AU191" s="270"/>
      <c r="AV191" s="270"/>
      <c r="AW191" s="270"/>
      <c r="AX191" s="270"/>
      <c r="AY191" s="270"/>
      <c r="AZ191" s="270"/>
      <c r="BA191" s="270"/>
      <c r="BB191" s="270"/>
      <c r="BC191" s="270"/>
      <c r="BD191" s="270"/>
      <c r="BE191" s="270"/>
      <c r="BF191" s="270"/>
      <c r="BG191" s="270"/>
      <c r="BH191" s="363" t="n">
        <v>42461</v>
      </c>
      <c r="BI191" s="378" t="n">
        <v>0.75</v>
      </c>
      <c r="BJ191" s="270"/>
      <c r="BK191" s="270"/>
      <c r="BL191" s="270"/>
      <c r="BM191" s="270"/>
      <c r="BN191" s="270"/>
      <c r="BO191" s="0"/>
      <c r="BP191" s="0"/>
      <c r="BQ191" s="0"/>
      <c r="BR191" s="0"/>
      <c r="BS191" s="0"/>
      <c r="BT191" s="270"/>
      <c r="BU191" s="270"/>
      <c r="BV191" s="270"/>
      <c r="BW191" s="270"/>
      <c r="BX191" s="270"/>
      <c r="BY191" s="270"/>
      <c r="BZ191" s="270"/>
      <c r="CA191" s="270"/>
      <c r="CB191" s="270"/>
      <c r="CC191" s="270"/>
      <c r="CD191" s="270"/>
      <c r="CE191" s="270"/>
      <c r="CF191" s="270"/>
      <c r="CG191" s="270"/>
    </row>
    <row r="192" customFormat="false" ht="12.75" hidden="false" customHeight="false" outlineLevel="0" collapsed="false">
      <c r="A192" s="296" t="n">
        <v>42675</v>
      </c>
      <c r="B192" s="357" t="n">
        <v>0.064711801603786</v>
      </c>
      <c r="D192" s="374" t="n">
        <v>41609</v>
      </c>
      <c r="E192" s="375" t="n">
        <v>35.8489303588867</v>
      </c>
      <c r="F192" s="375" t="n">
        <v>37.3489303588867</v>
      </c>
      <c r="G192" s="375" t="n">
        <v>38.8489303588867</v>
      </c>
      <c r="H192" s="360"/>
      <c r="I192" s="375" t="n">
        <v>20.3600006103516</v>
      </c>
      <c r="J192" s="375" t="n">
        <v>20.6100006103516</v>
      </c>
      <c r="K192" s="375" t="n">
        <v>21.3600006103516</v>
      </c>
      <c r="L192" s="362"/>
      <c r="M192" s="363" t="n">
        <v>42491</v>
      </c>
      <c r="N192" s="376" t="n">
        <v>28</v>
      </c>
      <c r="O192" s="376" t="n">
        <v>29.5</v>
      </c>
      <c r="P192" s="376" t="n">
        <v>31</v>
      </c>
      <c r="Q192" s="270"/>
      <c r="R192" s="376" t="n">
        <v>21.5049991607666</v>
      </c>
      <c r="S192" s="376" t="n">
        <v>23.0049991607666</v>
      </c>
      <c r="T192" s="376" t="n">
        <v>24.5049991607666</v>
      </c>
      <c r="U192" s="270"/>
      <c r="V192" s="376" t="n">
        <v>0</v>
      </c>
      <c r="W192" s="376" t="n">
        <v>0</v>
      </c>
      <c r="X192" s="376" t="n">
        <v>0</v>
      </c>
      <c r="Y192" s="270"/>
      <c r="Z192" s="376" t="n">
        <v>0.06</v>
      </c>
      <c r="AA192" s="376" t="n">
        <v>0.08</v>
      </c>
      <c r="AB192" s="376" t="n">
        <v>0.12</v>
      </c>
      <c r="AC192" s="270"/>
      <c r="AD192" s="376" t="n">
        <v>0.11625</v>
      </c>
      <c r="AE192" s="376" t="n">
        <v>0.155</v>
      </c>
      <c r="AF192" s="376" t="n">
        <v>0.2325</v>
      </c>
      <c r="AG192" s="270"/>
      <c r="AH192" s="376" t="n">
        <v>-0.4</v>
      </c>
      <c r="AI192" s="376" t="n">
        <v>2.15</v>
      </c>
      <c r="AJ192" s="376" t="n">
        <v>0.5</v>
      </c>
      <c r="AK192" s="270"/>
      <c r="AL192" s="376" t="n">
        <v>-0.1</v>
      </c>
      <c r="AM192" s="376" t="n">
        <v>1.05</v>
      </c>
      <c r="AN192" s="376" t="n">
        <v>0.1</v>
      </c>
      <c r="AO192" s="270"/>
      <c r="AP192" s="362" t="n">
        <v>62</v>
      </c>
      <c r="AQ192" s="375" t="n">
        <v>0.4</v>
      </c>
      <c r="AR192" s="270"/>
      <c r="AS192" s="270"/>
      <c r="AT192" s="270"/>
      <c r="AU192" s="270"/>
      <c r="AV192" s="270"/>
      <c r="AW192" s="270"/>
      <c r="AX192" s="270"/>
      <c r="AY192" s="270"/>
      <c r="AZ192" s="270"/>
      <c r="BA192" s="270"/>
      <c r="BB192" s="270"/>
      <c r="BC192" s="270"/>
      <c r="BD192" s="270"/>
      <c r="BE192" s="270"/>
      <c r="BF192" s="270"/>
      <c r="BG192" s="270"/>
      <c r="BH192" s="363" t="n">
        <v>42491</v>
      </c>
      <c r="BI192" s="378" t="n">
        <v>0.75</v>
      </c>
      <c r="BJ192" s="270"/>
      <c r="BK192" s="270"/>
      <c r="BL192" s="270"/>
      <c r="BM192" s="270"/>
      <c r="BN192" s="270"/>
      <c r="BO192" s="0"/>
      <c r="BP192" s="0"/>
      <c r="BQ192" s="0"/>
      <c r="BR192" s="0"/>
      <c r="BS192" s="0"/>
      <c r="BT192" s="270"/>
      <c r="BU192" s="270"/>
      <c r="BV192" s="270"/>
      <c r="BW192" s="270"/>
      <c r="BX192" s="270"/>
      <c r="BY192" s="270"/>
      <c r="BZ192" s="270"/>
      <c r="CA192" s="270"/>
      <c r="CB192" s="270"/>
      <c r="CC192" s="270"/>
      <c r="CD192" s="270"/>
      <c r="CE192" s="270"/>
      <c r="CF192" s="270"/>
      <c r="CG192" s="270"/>
    </row>
    <row r="193" customFormat="false" ht="12.75" hidden="false" customHeight="false" outlineLevel="0" collapsed="false">
      <c r="A193" s="296" t="n">
        <v>42705</v>
      </c>
      <c r="B193" s="357" t="n">
        <v>0.064739865605473</v>
      </c>
      <c r="D193" s="374" t="n">
        <v>41640</v>
      </c>
      <c r="E193" s="375" t="n">
        <v>45.0378646850586</v>
      </c>
      <c r="F193" s="375" t="n">
        <v>46.5378646850586</v>
      </c>
      <c r="G193" s="375" t="n">
        <v>48.0378646850586</v>
      </c>
      <c r="H193" s="360"/>
      <c r="I193" s="375" t="n">
        <v>25.25</v>
      </c>
      <c r="J193" s="375" t="n">
        <v>25.5</v>
      </c>
      <c r="K193" s="375" t="n">
        <v>26.25</v>
      </c>
      <c r="L193" s="362"/>
      <c r="M193" s="363" t="n">
        <v>42522</v>
      </c>
      <c r="N193" s="376" t="n">
        <v>35</v>
      </c>
      <c r="O193" s="376" t="n">
        <v>36.5</v>
      </c>
      <c r="P193" s="376" t="n">
        <v>38</v>
      </c>
      <c r="Q193" s="270"/>
      <c r="R193" s="376" t="n">
        <v>25.5</v>
      </c>
      <c r="S193" s="376" t="n">
        <v>27</v>
      </c>
      <c r="T193" s="376" t="n">
        <v>28.5</v>
      </c>
      <c r="U193" s="270"/>
      <c r="V193" s="376" t="n">
        <v>0</v>
      </c>
      <c r="W193" s="376" t="n">
        <v>0</v>
      </c>
      <c r="X193" s="376" t="n">
        <v>0</v>
      </c>
      <c r="Y193" s="270"/>
      <c r="Z193" s="376" t="n">
        <v>0.06</v>
      </c>
      <c r="AA193" s="376" t="n">
        <v>0.08</v>
      </c>
      <c r="AB193" s="376" t="n">
        <v>0.12</v>
      </c>
      <c r="AC193" s="270"/>
      <c r="AD193" s="376" t="n">
        <v>0.13125</v>
      </c>
      <c r="AE193" s="376" t="n">
        <v>0.175</v>
      </c>
      <c r="AF193" s="376" t="n">
        <v>0.2625</v>
      </c>
      <c r="AG193" s="270"/>
      <c r="AH193" s="376" t="n">
        <v>-0.4</v>
      </c>
      <c r="AI193" s="376" t="n">
        <v>2.9</v>
      </c>
      <c r="AJ193" s="376" t="n">
        <v>0.5</v>
      </c>
      <c r="AK193" s="270"/>
      <c r="AL193" s="376" t="n">
        <v>-0.1</v>
      </c>
      <c r="AM193" s="376" t="n">
        <v>1.15</v>
      </c>
      <c r="AN193" s="376" t="n">
        <v>0.1</v>
      </c>
      <c r="AO193" s="270"/>
      <c r="AP193" s="362" t="n">
        <v>62</v>
      </c>
      <c r="AQ193" s="375" t="n">
        <v>0.4</v>
      </c>
      <c r="AR193" s="270"/>
      <c r="AS193" s="270"/>
      <c r="AT193" s="270"/>
      <c r="AU193" s="270"/>
      <c r="AV193" s="270"/>
      <c r="AW193" s="270"/>
      <c r="AX193" s="270"/>
      <c r="AY193" s="270"/>
      <c r="AZ193" s="270"/>
      <c r="BA193" s="270"/>
      <c r="BB193" s="270"/>
      <c r="BC193" s="270"/>
      <c r="BD193" s="270"/>
      <c r="BE193" s="270"/>
      <c r="BF193" s="270"/>
      <c r="BG193" s="270"/>
      <c r="BH193" s="363" t="n">
        <v>42522</v>
      </c>
      <c r="BI193" s="378" t="n">
        <v>0.75</v>
      </c>
      <c r="BJ193" s="270"/>
      <c r="BK193" s="270"/>
      <c r="BL193" s="270"/>
      <c r="BM193" s="270"/>
      <c r="BN193" s="270"/>
      <c r="BO193" s="0"/>
      <c r="BP193" s="0"/>
      <c r="BQ193" s="0"/>
      <c r="BR193" s="0"/>
      <c r="BS193" s="0"/>
      <c r="BT193" s="270"/>
      <c r="BU193" s="270"/>
      <c r="BV193" s="270"/>
      <c r="BW193" s="270"/>
      <c r="BX193" s="270"/>
      <c r="BY193" s="270"/>
      <c r="BZ193" s="270"/>
      <c r="CA193" s="270"/>
      <c r="CB193" s="270"/>
      <c r="CC193" s="270"/>
      <c r="CD193" s="270"/>
      <c r="CE193" s="270"/>
      <c r="CF193" s="270"/>
      <c r="CG193" s="270"/>
    </row>
    <row r="194" customFormat="false" ht="12.75" hidden="false" customHeight="false" outlineLevel="0" collapsed="false">
      <c r="A194" s="296" t="n">
        <v>42736</v>
      </c>
      <c r="B194" s="357" t="n">
        <v>0.064767929607421</v>
      </c>
      <c r="D194" s="374" t="n">
        <v>41671</v>
      </c>
      <c r="E194" s="375" t="n">
        <v>44.6878623962402</v>
      </c>
      <c r="F194" s="375" t="n">
        <v>46.1878623962402</v>
      </c>
      <c r="G194" s="375" t="n">
        <v>47.6878623962402</v>
      </c>
      <c r="H194" s="360"/>
      <c r="I194" s="375" t="n">
        <v>23.75</v>
      </c>
      <c r="J194" s="375" t="n">
        <v>24</v>
      </c>
      <c r="K194" s="375" t="n">
        <v>24.75</v>
      </c>
      <c r="L194" s="362"/>
      <c r="M194" s="363" t="n">
        <v>42552</v>
      </c>
      <c r="N194" s="376" t="n">
        <v>41</v>
      </c>
      <c r="O194" s="376" t="n">
        <v>42.5</v>
      </c>
      <c r="P194" s="376" t="n">
        <v>44</v>
      </c>
      <c r="Q194" s="270"/>
      <c r="R194" s="376" t="n">
        <v>31.5</v>
      </c>
      <c r="S194" s="376" t="n">
        <v>33</v>
      </c>
      <c r="T194" s="376" t="n">
        <v>34.5</v>
      </c>
      <c r="U194" s="270"/>
      <c r="V194" s="376" t="n">
        <v>0</v>
      </c>
      <c r="W194" s="376" t="n">
        <v>0</v>
      </c>
      <c r="X194" s="376" t="n">
        <v>0</v>
      </c>
      <c r="Y194" s="270"/>
      <c r="Z194" s="376" t="n">
        <v>0.06</v>
      </c>
      <c r="AA194" s="376" t="n">
        <v>0.08</v>
      </c>
      <c r="AB194" s="376" t="n">
        <v>0.12</v>
      </c>
      <c r="AC194" s="270"/>
      <c r="AD194" s="376" t="n">
        <v>0.16125</v>
      </c>
      <c r="AE194" s="376" t="n">
        <v>0.215</v>
      </c>
      <c r="AF194" s="376" t="n">
        <v>0.3225</v>
      </c>
      <c r="AG194" s="270"/>
      <c r="AH194" s="376" t="n">
        <v>-0.4</v>
      </c>
      <c r="AI194" s="376" t="n">
        <v>3.9</v>
      </c>
      <c r="AJ194" s="376" t="n">
        <v>0.5</v>
      </c>
      <c r="AK194" s="270"/>
      <c r="AL194" s="376" t="n">
        <v>-0.1</v>
      </c>
      <c r="AM194" s="376" t="n">
        <v>1.15</v>
      </c>
      <c r="AN194" s="376" t="n">
        <v>0.1</v>
      </c>
      <c r="AO194" s="270"/>
      <c r="AP194" s="362" t="n">
        <v>62</v>
      </c>
      <c r="AQ194" s="375" t="n">
        <v>0.4</v>
      </c>
      <c r="AR194" s="270"/>
      <c r="AS194" s="270"/>
      <c r="AT194" s="270"/>
      <c r="AU194" s="270"/>
      <c r="AV194" s="270"/>
      <c r="AW194" s="270"/>
      <c r="AX194" s="270"/>
      <c r="AY194" s="270"/>
      <c r="AZ194" s="270"/>
      <c r="BA194" s="270"/>
      <c r="BB194" s="270"/>
      <c r="BC194" s="270"/>
      <c r="BD194" s="270"/>
      <c r="BE194" s="270"/>
      <c r="BF194" s="270"/>
      <c r="BG194" s="270"/>
      <c r="BH194" s="363" t="n">
        <v>42552</v>
      </c>
      <c r="BI194" s="378" t="n">
        <v>0.75</v>
      </c>
      <c r="BJ194" s="270"/>
      <c r="BK194" s="270"/>
      <c r="BL194" s="270"/>
      <c r="BM194" s="270"/>
      <c r="BN194" s="270"/>
      <c r="BO194" s="0"/>
      <c r="BP194" s="0"/>
      <c r="BQ194" s="0"/>
      <c r="BR194" s="0"/>
      <c r="BS194" s="0"/>
      <c r="BT194" s="270"/>
      <c r="BU194" s="270"/>
      <c r="BV194" s="270"/>
      <c r="BW194" s="270"/>
      <c r="BX194" s="270"/>
      <c r="BY194" s="270"/>
      <c r="BZ194" s="270"/>
      <c r="CA194" s="270"/>
      <c r="CB194" s="270"/>
      <c r="CC194" s="270"/>
      <c r="CD194" s="270"/>
      <c r="CE194" s="270"/>
      <c r="CF194" s="270"/>
      <c r="CG194" s="270"/>
    </row>
    <row r="195" customFormat="false" ht="12.75" hidden="false" customHeight="false" outlineLevel="0" collapsed="false">
      <c r="A195" s="296" t="n">
        <v>42767</v>
      </c>
      <c r="B195" s="357" t="n">
        <v>0.064793277738437</v>
      </c>
      <c r="D195" s="374" t="n">
        <v>41699</v>
      </c>
      <c r="E195" s="375" t="n">
        <v>35.8985443115234</v>
      </c>
      <c r="F195" s="375" t="n">
        <v>37.3985443115234</v>
      </c>
      <c r="G195" s="375" t="n">
        <v>38.8985443115234</v>
      </c>
      <c r="H195" s="360"/>
      <c r="I195" s="375" t="n">
        <v>24.75</v>
      </c>
      <c r="J195" s="375" t="n">
        <v>25</v>
      </c>
      <c r="K195" s="375" t="n">
        <v>25.75</v>
      </c>
      <c r="L195" s="362"/>
      <c r="M195" s="363" t="n">
        <v>42583</v>
      </c>
      <c r="N195" s="376" t="n">
        <v>39.0000038146973</v>
      </c>
      <c r="O195" s="376" t="n">
        <v>40.5000038146973</v>
      </c>
      <c r="P195" s="376" t="n">
        <v>42.0000038146973</v>
      </c>
      <c r="Q195" s="270"/>
      <c r="R195" s="376" t="n">
        <v>31.5</v>
      </c>
      <c r="S195" s="376" t="n">
        <v>33</v>
      </c>
      <c r="T195" s="376" t="n">
        <v>34.5</v>
      </c>
      <c r="U195" s="270"/>
      <c r="V195" s="376" t="n">
        <v>0</v>
      </c>
      <c r="W195" s="376" t="n">
        <v>0</v>
      </c>
      <c r="X195" s="376" t="n">
        <v>0</v>
      </c>
      <c r="Y195" s="270"/>
      <c r="Z195" s="376" t="n">
        <v>0.06</v>
      </c>
      <c r="AA195" s="376" t="n">
        <v>0.08</v>
      </c>
      <c r="AB195" s="376" t="n">
        <v>0.12</v>
      </c>
      <c r="AC195" s="270"/>
      <c r="AD195" s="376" t="n">
        <v>0.16125</v>
      </c>
      <c r="AE195" s="376" t="n">
        <v>0.215</v>
      </c>
      <c r="AF195" s="376" t="n">
        <v>0.3225</v>
      </c>
      <c r="AG195" s="270"/>
      <c r="AH195" s="376" t="n">
        <v>-0.5</v>
      </c>
      <c r="AI195" s="376" t="n">
        <v>3.9</v>
      </c>
      <c r="AJ195" s="376" t="n">
        <v>1.75</v>
      </c>
      <c r="AK195" s="270"/>
      <c r="AL195" s="376" t="n">
        <v>-0.1</v>
      </c>
      <c r="AM195" s="376" t="n">
        <v>1.15</v>
      </c>
      <c r="AN195" s="376" t="n">
        <v>0.1</v>
      </c>
      <c r="AO195" s="270"/>
      <c r="AP195" s="362" t="n">
        <v>63</v>
      </c>
      <c r="AQ195" s="375" t="n">
        <v>0.4</v>
      </c>
      <c r="AR195" s="270"/>
      <c r="AS195" s="270"/>
      <c r="AT195" s="270"/>
      <c r="AU195" s="270"/>
      <c r="AV195" s="270"/>
      <c r="AW195" s="270"/>
      <c r="AX195" s="270"/>
      <c r="AY195" s="270"/>
      <c r="AZ195" s="270"/>
      <c r="BA195" s="270"/>
      <c r="BB195" s="270"/>
      <c r="BC195" s="270"/>
      <c r="BD195" s="270"/>
      <c r="BE195" s="270"/>
      <c r="BF195" s="270"/>
      <c r="BG195" s="270"/>
      <c r="BH195" s="363" t="n">
        <v>42583</v>
      </c>
      <c r="BI195" s="378" t="n">
        <v>0.75</v>
      </c>
      <c r="BJ195" s="270"/>
      <c r="BK195" s="270"/>
      <c r="BL195" s="270"/>
      <c r="BM195" s="270"/>
      <c r="BN195" s="270"/>
      <c r="BO195" s="0"/>
      <c r="BP195" s="0"/>
      <c r="BQ195" s="0"/>
      <c r="BR195" s="0"/>
      <c r="BS195" s="0"/>
      <c r="BT195" s="270"/>
      <c r="BU195" s="270"/>
      <c r="BV195" s="270"/>
      <c r="BW195" s="270"/>
      <c r="BX195" s="270"/>
      <c r="BY195" s="270"/>
      <c r="BZ195" s="270"/>
      <c r="CA195" s="270"/>
      <c r="CB195" s="270"/>
      <c r="CC195" s="270"/>
      <c r="CD195" s="270"/>
      <c r="CE195" s="270"/>
      <c r="CF195" s="270"/>
      <c r="CG195" s="270"/>
    </row>
    <row r="196" customFormat="false" ht="12.75" hidden="false" customHeight="false" outlineLevel="0" collapsed="false">
      <c r="A196" s="296" t="n">
        <v>42795</v>
      </c>
      <c r="B196" s="357" t="n">
        <v>0.064821341740882</v>
      </c>
      <c r="D196" s="374" t="n">
        <v>41730</v>
      </c>
      <c r="E196" s="375" t="n">
        <v>36.3485450744629</v>
      </c>
      <c r="F196" s="375" t="n">
        <v>37.8485450744629</v>
      </c>
      <c r="G196" s="375" t="n">
        <v>39.3485450744629</v>
      </c>
      <c r="H196" s="360"/>
      <c r="I196" s="375" t="n">
        <v>22.75</v>
      </c>
      <c r="J196" s="375" t="n">
        <v>23</v>
      </c>
      <c r="K196" s="375" t="n">
        <v>23.75</v>
      </c>
      <c r="L196" s="362"/>
      <c r="M196" s="363" t="n">
        <v>42614</v>
      </c>
      <c r="N196" s="376" t="n">
        <v>31</v>
      </c>
      <c r="O196" s="376" t="n">
        <v>32.5</v>
      </c>
      <c r="P196" s="376" t="n">
        <v>34</v>
      </c>
      <c r="Q196" s="270"/>
      <c r="R196" s="376" t="n">
        <v>25.5</v>
      </c>
      <c r="S196" s="376" t="n">
        <v>27</v>
      </c>
      <c r="T196" s="376" t="n">
        <v>28.5</v>
      </c>
      <c r="U196" s="270"/>
      <c r="V196" s="376" t="n">
        <v>0</v>
      </c>
      <c r="W196" s="376" t="n">
        <v>0</v>
      </c>
      <c r="X196" s="376" t="n">
        <v>0</v>
      </c>
      <c r="Y196" s="270"/>
      <c r="Z196" s="376" t="n">
        <v>0.06</v>
      </c>
      <c r="AA196" s="376" t="n">
        <v>0.08</v>
      </c>
      <c r="AB196" s="376" t="n">
        <v>0.12</v>
      </c>
      <c r="AC196" s="270"/>
      <c r="AD196" s="376" t="n">
        <v>0.10125</v>
      </c>
      <c r="AE196" s="376" t="n">
        <v>0.135</v>
      </c>
      <c r="AF196" s="376" t="n">
        <v>0.2025</v>
      </c>
      <c r="AG196" s="270"/>
      <c r="AH196" s="376" t="n">
        <v>-1</v>
      </c>
      <c r="AI196" s="376" t="n">
        <v>2.33</v>
      </c>
      <c r="AJ196" s="376" t="n">
        <v>2.5</v>
      </c>
      <c r="AK196" s="270"/>
      <c r="AL196" s="376" t="n">
        <v>-0.1</v>
      </c>
      <c r="AM196" s="376" t="n">
        <v>1.05</v>
      </c>
      <c r="AN196" s="376" t="n">
        <v>0.1</v>
      </c>
      <c r="AO196" s="270"/>
      <c r="AP196" s="362" t="n">
        <v>63</v>
      </c>
      <c r="AQ196" s="375" t="n">
        <v>0.4</v>
      </c>
      <c r="AR196" s="270"/>
      <c r="AS196" s="270"/>
      <c r="AT196" s="270"/>
      <c r="AU196" s="270"/>
      <c r="AV196" s="270"/>
      <c r="AW196" s="270"/>
      <c r="AX196" s="270"/>
      <c r="AY196" s="270"/>
      <c r="AZ196" s="270"/>
      <c r="BA196" s="270"/>
      <c r="BB196" s="270"/>
      <c r="BC196" s="270"/>
      <c r="BD196" s="270"/>
      <c r="BE196" s="270"/>
      <c r="BF196" s="270"/>
      <c r="BG196" s="270"/>
      <c r="BH196" s="363" t="n">
        <v>42614</v>
      </c>
      <c r="BI196" s="378" t="n">
        <v>0.75</v>
      </c>
      <c r="BJ196" s="270"/>
      <c r="BK196" s="270"/>
      <c r="BL196" s="270"/>
      <c r="BM196" s="270"/>
      <c r="BN196" s="270"/>
      <c r="BO196" s="0"/>
      <c r="BP196" s="0"/>
      <c r="BQ196" s="0"/>
      <c r="BR196" s="0"/>
      <c r="BS196" s="0"/>
      <c r="BT196" s="270"/>
      <c r="BU196" s="270"/>
      <c r="BV196" s="270"/>
      <c r="BW196" s="270"/>
      <c r="BX196" s="270"/>
      <c r="BY196" s="270"/>
      <c r="BZ196" s="270"/>
      <c r="CA196" s="270"/>
      <c r="CB196" s="270"/>
      <c r="CC196" s="270"/>
      <c r="CD196" s="270"/>
      <c r="CE196" s="270"/>
      <c r="CF196" s="270"/>
      <c r="CG196" s="270"/>
    </row>
    <row r="197" customFormat="false" ht="12.75" hidden="false" customHeight="false" outlineLevel="0" collapsed="false">
      <c r="A197" s="296" t="n">
        <v>42826</v>
      </c>
      <c r="B197" s="357" t="n">
        <v>0.064848500453174</v>
      </c>
      <c r="D197" s="374" t="n">
        <v>41760</v>
      </c>
      <c r="E197" s="375" t="n">
        <v>37.1535667419434</v>
      </c>
      <c r="F197" s="375" t="n">
        <v>39.5035667419434</v>
      </c>
      <c r="G197" s="375" t="n">
        <v>41.8535667419434</v>
      </c>
      <c r="H197" s="360"/>
      <c r="I197" s="375" t="n">
        <v>24.75</v>
      </c>
      <c r="J197" s="375" t="n">
        <v>25</v>
      </c>
      <c r="K197" s="375" t="n">
        <v>25.75</v>
      </c>
      <c r="L197" s="362"/>
      <c r="M197" s="363" t="n">
        <v>42644</v>
      </c>
      <c r="N197" s="376" t="n">
        <v>25.996000289917</v>
      </c>
      <c r="O197" s="376" t="n">
        <v>27.496000289917</v>
      </c>
      <c r="P197" s="376" t="n">
        <v>28.996000289917</v>
      </c>
      <c r="Q197" s="270"/>
      <c r="R197" s="376" t="n">
        <v>20.4965000152588</v>
      </c>
      <c r="S197" s="376" t="n">
        <v>21.9965000152588</v>
      </c>
      <c r="T197" s="376" t="n">
        <v>23.4965000152588</v>
      </c>
      <c r="U197" s="270"/>
      <c r="V197" s="376" t="n">
        <v>0</v>
      </c>
      <c r="W197" s="376" t="n">
        <v>0</v>
      </c>
      <c r="X197" s="376" t="n">
        <v>0</v>
      </c>
      <c r="Y197" s="270"/>
      <c r="Z197" s="376" t="n">
        <v>0.06</v>
      </c>
      <c r="AA197" s="376" t="n">
        <v>0.08</v>
      </c>
      <c r="AB197" s="376" t="n">
        <v>0.12</v>
      </c>
      <c r="AC197" s="270"/>
      <c r="AD197" s="376" t="n">
        <v>0.07875</v>
      </c>
      <c r="AE197" s="376" t="n">
        <v>0.105</v>
      </c>
      <c r="AF197" s="376" t="n">
        <v>0.1575</v>
      </c>
      <c r="AG197" s="270"/>
      <c r="AH197" s="376" t="n">
        <v>-1</v>
      </c>
      <c r="AI197" s="376" t="n">
        <v>2.06</v>
      </c>
      <c r="AJ197" s="376" t="n">
        <v>2.5</v>
      </c>
      <c r="AK197" s="270"/>
      <c r="AL197" s="376" t="n">
        <v>-0.1</v>
      </c>
      <c r="AM197" s="376" t="n">
        <v>1</v>
      </c>
      <c r="AN197" s="376" t="n">
        <v>0.1</v>
      </c>
      <c r="AO197" s="270"/>
      <c r="AP197" s="362" t="n">
        <v>63</v>
      </c>
      <c r="AQ197" s="375" t="n">
        <v>0.4</v>
      </c>
      <c r="AR197" s="270"/>
      <c r="AS197" s="270"/>
      <c r="AT197" s="270"/>
      <c r="AU197" s="270"/>
      <c r="AV197" s="270"/>
      <c r="AW197" s="270"/>
      <c r="AX197" s="270"/>
      <c r="AY197" s="270"/>
      <c r="AZ197" s="270"/>
      <c r="BA197" s="270"/>
      <c r="BB197" s="270"/>
      <c r="BC197" s="270"/>
      <c r="BD197" s="270"/>
      <c r="BE197" s="270"/>
      <c r="BF197" s="270"/>
      <c r="BG197" s="270"/>
      <c r="BH197" s="363" t="n">
        <v>42644</v>
      </c>
      <c r="BI197" s="378" t="n">
        <v>0.75</v>
      </c>
      <c r="BJ197" s="270"/>
      <c r="BK197" s="270"/>
      <c r="BL197" s="270"/>
      <c r="BM197" s="270"/>
      <c r="BN197" s="270"/>
      <c r="BO197" s="0"/>
      <c r="BP197" s="0"/>
      <c r="BQ197" s="0"/>
      <c r="BR197" s="0"/>
      <c r="BS197" s="0"/>
      <c r="BT197" s="270"/>
      <c r="BU197" s="270"/>
      <c r="BV197" s="270"/>
      <c r="BW197" s="270"/>
      <c r="BX197" s="270"/>
      <c r="BY197" s="270"/>
      <c r="BZ197" s="270"/>
      <c r="CA197" s="270"/>
      <c r="CB197" s="270"/>
      <c r="CC197" s="270"/>
      <c r="CD197" s="270"/>
      <c r="CE197" s="270"/>
      <c r="CF197" s="270"/>
      <c r="CG197" s="270"/>
    </row>
    <row r="198" customFormat="false" ht="12.75" hidden="false" customHeight="false" outlineLevel="0" collapsed="false">
      <c r="A198" s="296" t="n">
        <v>42856</v>
      </c>
      <c r="B198" s="357" t="n">
        <v>0.064876564456132</v>
      </c>
      <c r="D198" s="374" t="n">
        <v>41791</v>
      </c>
      <c r="E198" s="375" t="n">
        <v>44.9978561401367</v>
      </c>
      <c r="F198" s="375" t="n">
        <v>49.9978561401367</v>
      </c>
      <c r="G198" s="375" t="n">
        <v>54.9978561401367</v>
      </c>
      <c r="H198" s="360"/>
      <c r="I198" s="375" t="n">
        <v>27.75</v>
      </c>
      <c r="J198" s="375" t="n">
        <v>28</v>
      </c>
      <c r="K198" s="375" t="n">
        <v>28.75</v>
      </c>
      <c r="L198" s="362"/>
      <c r="M198" s="363" t="n">
        <v>42675</v>
      </c>
      <c r="N198" s="376" t="n">
        <v>28</v>
      </c>
      <c r="O198" s="376" t="n">
        <v>29.5</v>
      </c>
      <c r="P198" s="376" t="n">
        <v>31</v>
      </c>
      <c r="Q198" s="270"/>
      <c r="R198" s="376" t="n">
        <v>20.5</v>
      </c>
      <c r="S198" s="376" t="n">
        <v>22</v>
      </c>
      <c r="T198" s="376" t="n">
        <v>23.5</v>
      </c>
      <c r="U198" s="270"/>
      <c r="V198" s="376" t="n">
        <v>0</v>
      </c>
      <c r="W198" s="376" t="n">
        <v>0</v>
      </c>
      <c r="X198" s="376" t="n">
        <v>0</v>
      </c>
      <c r="Y198" s="270"/>
      <c r="Z198" s="376" t="n">
        <v>0.06</v>
      </c>
      <c r="AA198" s="376" t="n">
        <v>0.08</v>
      </c>
      <c r="AB198" s="376" t="n">
        <v>0.12</v>
      </c>
      <c r="AC198" s="270"/>
      <c r="AD198" s="376" t="n">
        <v>0.07875</v>
      </c>
      <c r="AE198" s="376" t="n">
        <v>0.105</v>
      </c>
      <c r="AF198" s="376" t="n">
        <v>0.1575</v>
      </c>
      <c r="AG198" s="270"/>
      <c r="AH198" s="376" t="n">
        <v>-0.5</v>
      </c>
      <c r="AI198" s="376" t="n">
        <v>2.052</v>
      </c>
      <c r="AJ198" s="376" t="n">
        <v>1</v>
      </c>
      <c r="AK198" s="270"/>
      <c r="AL198" s="376" t="n">
        <v>-0.1</v>
      </c>
      <c r="AM198" s="376" t="n">
        <v>1</v>
      </c>
      <c r="AN198" s="376" t="n">
        <v>0.1</v>
      </c>
      <c r="AO198" s="270"/>
      <c r="AP198" s="362" t="n">
        <v>64</v>
      </c>
      <c r="AQ198" s="375" t="n">
        <v>0.4</v>
      </c>
      <c r="AR198" s="270"/>
      <c r="AS198" s="270"/>
      <c r="AT198" s="270"/>
      <c r="AU198" s="270"/>
      <c r="AV198" s="270"/>
      <c r="AW198" s="270"/>
      <c r="AX198" s="270"/>
      <c r="AY198" s="270"/>
      <c r="AZ198" s="270"/>
      <c r="BA198" s="270"/>
      <c r="BB198" s="270"/>
      <c r="BC198" s="270"/>
      <c r="BD198" s="270"/>
      <c r="BE198" s="270"/>
      <c r="BF198" s="270"/>
      <c r="BG198" s="270"/>
      <c r="BH198" s="363" t="n">
        <v>42675</v>
      </c>
      <c r="BI198" s="378" t="n">
        <v>0.75</v>
      </c>
      <c r="BJ198" s="270"/>
      <c r="BK198" s="270"/>
      <c r="BL198" s="270"/>
      <c r="BM198" s="270"/>
      <c r="BN198" s="270"/>
      <c r="BO198" s="0"/>
      <c r="BP198" s="0"/>
      <c r="BQ198" s="0"/>
      <c r="BR198" s="0"/>
      <c r="BS198" s="0"/>
      <c r="BT198" s="270"/>
      <c r="BU198" s="270"/>
      <c r="BV198" s="270"/>
      <c r="BW198" s="270"/>
      <c r="BX198" s="270"/>
      <c r="BY198" s="270"/>
      <c r="BZ198" s="270"/>
      <c r="CA198" s="270"/>
      <c r="CB198" s="270"/>
      <c r="CC198" s="270"/>
      <c r="CD198" s="270"/>
      <c r="CE198" s="270"/>
      <c r="CF198" s="270"/>
      <c r="CG198" s="270"/>
    </row>
    <row r="199" customFormat="false" ht="12.75" hidden="false" customHeight="false" outlineLevel="0" collapsed="false">
      <c r="A199" s="296" t="n">
        <v>42887</v>
      </c>
      <c r="B199" s="357" t="n">
        <v>0.064903723168922</v>
      </c>
      <c r="D199" s="374" t="n">
        <v>41821</v>
      </c>
      <c r="E199" s="375" t="n">
        <v>69.9971466064453</v>
      </c>
      <c r="F199" s="375" t="n">
        <v>79.9971466064453</v>
      </c>
      <c r="G199" s="375" t="n">
        <v>89.9971466064453</v>
      </c>
      <c r="H199" s="360"/>
      <c r="I199" s="375" t="n">
        <v>28.25</v>
      </c>
      <c r="J199" s="375" t="n">
        <v>28.5</v>
      </c>
      <c r="K199" s="375" t="n">
        <v>29.25</v>
      </c>
      <c r="L199" s="362"/>
      <c r="M199" s="363" t="n">
        <v>42705</v>
      </c>
      <c r="N199" s="376" t="n">
        <v>33</v>
      </c>
      <c r="O199" s="376" t="n">
        <v>34.5</v>
      </c>
      <c r="P199" s="376" t="n">
        <v>36</v>
      </c>
      <c r="Q199" s="270"/>
      <c r="R199" s="376" t="n">
        <v>27.5</v>
      </c>
      <c r="S199" s="376" t="n">
        <v>29</v>
      </c>
      <c r="T199" s="376" t="n">
        <v>30.5</v>
      </c>
      <c r="U199" s="270"/>
      <c r="V199" s="376" t="n">
        <v>0</v>
      </c>
      <c r="W199" s="376" t="n">
        <v>0</v>
      </c>
      <c r="X199" s="376" t="n">
        <v>0</v>
      </c>
      <c r="Y199" s="270"/>
      <c r="Z199" s="376" t="n">
        <v>0.06</v>
      </c>
      <c r="AA199" s="376" t="n">
        <v>0.08</v>
      </c>
      <c r="AB199" s="376" t="n">
        <v>0.12</v>
      </c>
      <c r="AC199" s="270"/>
      <c r="AD199" s="376" t="n">
        <v>0.10875</v>
      </c>
      <c r="AE199" s="376" t="n">
        <v>0.145</v>
      </c>
      <c r="AF199" s="376" t="n">
        <v>0.2175</v>
      </c>
      <c r="AG199" s="270"/>
      <c r="AH199" s="376" t="n">
        <v>-0.4</v>
      </c>
      <c r="AI199" s="376" t="n">
        <v>1.89</v>
      </c>
      <c r="AJ199" s="376" t="n">
        <v>0.5</v>
      </c>
      <c r="AK199" s="270"/>
      <c r="AL199" s="376" t="n">
        <v>-0.1</v>
      </c>
      <c r="AM199" s="376" t="n">
        <v>1</v>
      </c>
      <c r="AN199" s="376" t="n">
        <v>0.1</v>
      </c>
      <c r="AO199" s="270"/>
      <c r="AP199" s="362" t="n">
        <v>64</v>
      </c>
      <c r="AQ199" s="375" t="n">
        <v>0.4</v>
      </c>
      <c r="AR199" s="270"/>
      <c r="AS199" s="270"/>
      <c r="AT199" s="270"/>
      <c r="AU199" s="270"/>
      <c r="AV199" s="270"/>
      <c r="AW199" s="270"/>
      <c r="AX199" s="270"/>
      <c r="AY199" s="270"/>
      <c r="AZ199" s="270"/>
      <c r="BA199" s="270"/>
      <c r="BB199" s="270"/>
      <c r="BC199" s="270"/>
      <c r="BD199" s="270"/>
      <c r="BE199" s="270"/>
      <c r="BF199" s="270"/>
      <c r="BG199" s="270"/>
      <c r="BH199" s="363" t="n">
        <v>42705</v>
      </c>
      <c r="BI199" s="378" t="n">
        <v>0.75</v>
      </c>
      <c r="BJ199" s="270"/>
      <c r="BK199" s="270"/>
      <c r="BL199" s="270"/>
      <c r="BM199" s="270"/>
      <c r="BN199" s="270"/>
      <c r="BO199" s="0"/>
      <c r="BP199" s="0"/>
      <c r="BQ199" s="0"/>
      <c r="BR199" s="0"/>
      <c r="BS199" s="0"/>
      <c r="BT199" s="270"/>
      <c r="BU199" s="270"/>
      <c r="BV199" s="270"/>
      <c r="BW199" s="270"/>
      <c r="BX199" s="270"/>
      <c r="BY199" s="270"/>
      <c r="BZ199" s="270"/>
      <c r="CA199" s="270"/>
      <c r="CB199" s="270"/>
      <c r="CC199" s="270"/>
      <c r="CD199" s="270"/>
      <c r="CE199" s="270"/>
      <c r="CF199" s="270"/>
      <c r="CG199" s="270"/>
    </row>
    <row r="200" customFormat="false" ht="12.75" hidden="false" customHeight="false" outlineLevel="0" collapsed="false">
      <c r="A200" s="296" t="n">
        <v>42917</v>
      </c>
      <c r="B200" s="357" t="n">
        <v>0.064931787172394</v>
      </c>
      <c r="D200" s="374" t="n">
        <v>41852</v>
      </c>
      <c r="E200" s="375" t="n">
        <v>69.9971466064453</v>
      </c>
      <c r="F200" s="375" t="n">
        <v>79.9971466064453</v>
      </c>
      <c r="G200" s="375" t="n">
        <v>89.9971466064453</v>
      </c>
      <c r="H200" s="360"/>
      <c r="I200" s="375" t="n">
        <v>29.25</v>
      </c>
      <c r="J200" s="375" t="n">
        <v>29.5</v>
      </c>
      <c r="K200" s="375" t="n">
        <v>30.25</v>
      </c>
      <c r="L200" s="362"/>
      <c r="M200" s="363" t="n">
        <v>42736</v>
      </c>
      <c r="N200" s="376" t="n">
        <v>35.5</v>
      </c>
      <c r="O200" s="376" t="n">
        <v>37</v>
      </c>
      <c r="P200" s="376" t="n">
        <v>38.5</v>
      </c>
      <c r="Q200" s="270"/>
      <c r="R200" s="376" t="n">
        <v>25</v>
      </c>
      <c r="S200" s="376" t="n">
        <v>26.5</v>
      </c>
      <c r="T200" s="376" t="n">
        <v>28</v>
      </c>
      <c r="U200" s="270"/>
      <c r="V200" s="376" t="n">
        <v>0</v>
      </c>
      <c r="W200" s="376" t="n">
        <v>0</v>
      </c>
      <c r="X200" s="376" t="n">
        <v>0</v>
      </c>
      <c r="Y200" s="270"/>
      <c r="Z200" s="376" t="n">
        <v>0.06</v>
      </c>
      <c r="AA200" s="376" t="n">
        <v>0.08</v>
      </c>
      <c r="AB200" s="376" t="n">
        <v>0.12</v>
      </c>
      <c r="AC200" s="270"/>
      <c r="AD200" s="376" t="n">
        <v>0.10125</v>
      </c>
      <c r="AE200" s="376" t="n">
        <v>0.135</v>
      </c>
      <c r="AF200" s="376" t="n">
        <v>0.2025</v>
      </c>
      <c r="AG200" s="270"/>
      <c r="AH200" s="376" t="n">
        <v>-0.4</v>
      </c>
      <c r="AI200" s="376" t="n">
        <v>2.322</v>
      </c>
      <c r="AJ200" s="376" t="n">
        <v>0.5</v>
      </c>
      <c r="AK200" s="270"/>
      <c r="AL200" s="376" t="n">
        <v>-0.1</v>
      </c>
      <c r="AM200" s="376" t="n">
        <v>1</v>
      </c>
      <c r="AN200" s="376" t="n">
        <v>0.1</v>
      </c>
      <c r="AO200" s="270"/>
      <c r="AP200" s="362" t="n">
        <v>64</v>
      </c>
      <c r="AQ200" s="375" t="n">
        <v>0.4</v>
      </c>
      <c r="AR200" s="270"/>
      <c r="AS200" s="270"/>
      <c r="AT200" s="270"/>
      <c r="AU200" s="270"/>
      <c r="AV200" s="270"/>
      <c r="AW200" s="270"/>
      <c r="AX200" s="270"/>
      <c r="AY200" s="270"/>
      <c r="AZ200" s="270"/>
      <c r="BA200" s="270"/>
      <c r="BB200" s="270"/>
      <c r="BC200" s="270"/>
      <c r="BD200" s="270"/>
      <c r="BE200" s="270"/>
      <c r="BF200" s="270"/>
      <c r="BG200" s="270"/>
      <c r="BH200" s="363" t="n">
        <v>42736</v>
      </c>
      <c r="BI200" s="378" t="n">
        <v>0.75</v>
      </c>
      <c r="BJ200" s="270"/>
      <c r="BK200" s="270"/>
      <c r="BL200" s="270"/>
      <c r="BM200" s="270"/>
      <c r="BN200" s="270"/>
      <c r="BO200" s="0"/>
      <c r="BP200" s="0"/>
      <c r="BQ200" s="0"/>
      <c r="BR200" s="0"/>
      <c r="BS200" s="0"/>
      <c r="BT200" s="270"/>
      <c r="BU200" s="270"/>
      <c r="BV200" s="270"/>
      <c r="BW200" s="270"/>
      <c r="BX200" s="270"/>
      <c r="BY200" s="270"/>
      <c r="BZ200" s="270"/>
      <c r="CA200" s="270"/>
      <c r="CB200" s="270"/>
      <c r="CC200" s="270"/>
      <c r="CD200" s="270"/>
      <c r="CE200" s="270"/>
      <c r="CF200" s="270"/>
      <c r="CG200" s="270"/>
    </row>
    <row r="201" customFormat="false" ht="12.75" hidden="false" customHeight="false" outlineLevel="0" collapsed="false">
      <c r="A201" s="296" t="n">
        <v>42948</v>
      </c>
      <c r="B201" s="357" t="n">
        <v>0.064959851176127</v>
      </c>
      <c r="D201" s="374" t="n">
        <v>41883</v>
      </c>
      <c r="E201" s="375" t="n">
        <v>38.2521438598633</v>
      </c>
      <c r="F201" s="375" t="n">
        <v>39.7521438598633</v>
      </c>
      <c r="G201" s="375" t="n">
        <v>41.2521438598633</v>
      </c>
      <c r="H201" s="360"/>
      <c r="I201" s="375" t="n">
        <v>22.25</v>
      </c>
      <c r="J201" s="375" t="n">
        <v>22.5</v>
      </c>
      <c r="K201" s="375" t="n">
        <v>23.25</v>
      </c>
      <c r="L201" s="362"/>
      <c r="M201" s="363" t="n">
        <v>42767</v>
      </c>
      <c r="N201" s="376" t="n">
        <v>30.9960021972656</v>
      </c>
      <c r="O201" s="376" t="n">
        <v>32.4960021972656</v>
      </c>
      <c r="P201" s="376" t="n">
        <v>33.9960021972656</v>
      </c>
      <c r="Q201" s="270"/>
      <c r="R201" s="376" t="n">
        <v>22.4965019226074</v>
      </c>
      <c r="S201" s="376" t="n">
        <v>23.9965019226074</v>
      </c>
      <c r="T201" s="376" t="n">
        <v>25.4965019226074</v>
      </c>
      <c r="U201" s="270"/>
      <c r="V201" s="376" t="n">
        <v>0</v>
      </c>
      <c r="W201" s="376" t="n">
        <v>0</v>
      </c>
      <c r="X201" s="376" t="n">
        <v>0</v>
      </c>
      <c r="Y201" s="270"/>
      <c r="Z201" s="376" t="n">
        <v>0.06</v>
      </c>
      <c r="AA201" s="376" t="n">
        <v>0.08</v>
      </c>
      <c r="AB201" s="376" t="n">
        <v>0.12</v>
      </c>
      <c r="AC201" s="270"/>
      <c r="AD201" s="376" t="n">
        <v>0.10125</v>
      </c>
      <c r="AE201" s="376" t="n">
        <v>0.135</v>
      </c>
      <c r="AF201" s="376" t="n">
        <v>0.2025</v>
      </c>
      <c r="AG201" s="270"/>
      <c r="AH201" s="376" t="n">
        <v>-0.4</v>
      </c>
      <c r="AI201" s="376" t="n">
        <v>2.322</v>
      </c>
      <c r="AJ201" s="376" t="n">
        <v>0.6</v>
      </c>
      <c r="AK201" s="270"/>
      <c r="AL201" s="376" t="n">
        <v>-0.1</v>
      </c>
      <c r="AM201" s="376" t="n">
        <v>1</v>
      </c>
      <c r="AN201" s="376" t="n">
        <v>0.1</v>
      </c>
      <c r="AO201" s="270"/>
      <c r="AP201" s="362" t="n">
        <v>65</v>
      </c>
      <c r="AQ201" s="375" t="n">
        <v>0.4</v>
      </c>
      <c r="AR201" s="270"/>
      <c r="AS201" s="270"/>
      <c r="AT201" s="270"/>
      <c r="AU201" s="270"/>
      <c r="AV201" s="270"/>
      <c r="AW201" s="270"/>
      <c r="AX201" s="270"/>
      <c r="AY201" s="270"/>
      <c r="AZ201" s="270"/>
      <c r="BA201" s="270"/>
      <c r="BB201" s="270"/>
      <c r="BC201" s="270"/>
      <c r="BD201" s="270"/>
      <c r="BE201" s="270"/>
      <c r="BF201" s="270"/>
      <c r="BG201" s="270"/>
      <c r="BH201" s="363" t="n">
        <v>42767</v>
      </c>
      <c r="BI201" s="378" t="n">
        <v>0.75</v>
      </c>
      <c r="BJ201" s="270"/>
      <c r="BK201" s="270"/>
      <c r="BL201" s="270"/>
      <c r="BM201" s="270"/>
      <c r="BN201" s="270"/>
      <c r="BO201" s="0"/>
      <c r="BP201" s="0"/>
      <c r="BQ201" s="0"/>
      <c r="BR201" s="0"/>
      <c r="BS201" s="0"/>
      <c r="BT201" s="270"/>
      <c r="BU201" s="270"/>
      <c r="BV201" s="270"/>
      <c r="BW201" s="270"/>
      <c r="BX201" s="270"/>
      <c r="BY201" s="270"/>
      <c r="BZ201" s="270"/>
      <c r="CA201" s="270"/>
      <c r="CB201" s="270"/>
      <c r="CC201" s="270"/>
      <c r="CD201" s="270"/>
      <c r="CE201" s="270"/>
      <c r="CF201" s="270"/>
      <c r="CG201" s="270"/>
    </row>
    <row r="202" customFormat="false" ht="12.75" hidden="false" customHeight="false" outlineLevel="0" collapsed="false">
      <c r="A202" s="296" t="n">
        <v>42979</v>
      </c>
      <c r="B202" s="357" t="n">
        <v>0.064987009889666</v>
      </c>
      <c r="D202" s="374" t="n">
        <v>41913</v>
      </c>
      <c r="E202" s="375" t="n">
        <v>36.1489334106445</v>
      </c>
      <c r="F202" s="375" t="n">
        <v>37.6489334106445</v>
      </c>
      <c r="G202" s="375" t="n">
        <v>39.1489334106445</v>
      </c>
      <c r="H202" s="360"/>
      <c r="I202" s="375" t="n">
        <v>19.7500019073486</v>
      </c>
      <c r="J202" s="375" t="n">
        <v>20.0000019073486</v>
      </c>
      <c r="K202" s="375" t="n">
        <v>20.7500019073486</v>
      </c>
      <c r="L202" s="362"/>
      <c r="M202" s="363" t="n">
        <v>42795</v>
      </c>
      <c r="N202" s="376" t="n">
        <v>26</v>
      </c>
      <c r="O202" s="376" t="n">
        <v>27.5</v>
      </c>
      <c r="P202" s="376" t="n">
        <v>29</v>
      </c>
      <c r="Q202" s="270"/>
      <c r="R202" s="376" t="n">
        <v>20.5</v>
      </c>
      <c r="S202" s="376" t="n">
        <v>22</v>
      </c>
      <c r="T202" s="376" t="n">
        <v>23.5</v>
      </c>
      <c r="U202" s="270"/>
      <c r="V202" s="376" t="n">
        <v>0</v>
      </c>
      <c r="W202" s="376" t="n">
        <v>0</v>
      </c>
      <c r="X202" s="376" t="n">
        <v>0</v>
      </c>
      <c r="Y202" s="270"/>
      <c r="Z202" s="376" t="n">
        <v>0.06</v>
      </c>
      <c r="AA202" s="376" t="n">
        <v>0.08</v>
      </c>
      <c r="AB202" s="376" t="n">
        <v>0.12</v>
      </c>
      <c r="AC202" s="270"/>
      <c r="AD202" s="376" t="n">
        <v>0.09</v>
      </c>
      <c r="AE202" s="376" t="n">
        <v>0.12</v>
      </c>
      <c r="AF202" s="376" t="n">
        <v>0.18</v>
      </c>
      <c r="AG202" s="270"/>
      <c r="AH202" s="376" t="n">
        <v>-0.5</v>
      </c>
      <c r="AI202" s="376" t="n">
        <v>2.052</v>
      </c>
      <c r="AJ202" s="376" t="n">
        <v>1</v>
      </c>
      <c r="AK202" s="270"/>
      <c r="AL202" s="376" t="n">
        <v>-0.1</v>
      </c>
      <c r="AM202" s="376" t="n">
        <v>1</v>
      </c>
      <c r="AN202" s="376" t="n">
        <v>0.1</v>
      </c>
      <c r="AO202" s="270"/>
      <c r="AP202" s="362" t="n">
        <v>65</v>
      </c>
      <c r="AQ202" s="375" t="n">
        <v>0.4</v>
      </c>
      <c r="AR202" s="270"/>
      <c r="AS202" s="270"/>
      <c r="AT202" s="270"/>
      <c r="AU202" s="270"/>
      <c r="AV202" s="270"/>
      <c r="AW202" s="270"/>
      <c r="AX202" s="270"/>
      <c r="AY202" s="270"/>
      <c r="AZ202" s="270"/>
      <c r="BA202" s="270"/>
      <c r="BB202" s="270"/>
      <c r="BC202" s="270"/>
      <c r="BD202" s="270"/>
      <c r="BE202" s="270"/>
      <c r="BF202" s="270"/>
      <c r="BG202" s="270"/>
      <c r="BH202" s="363" t="n">
        <v>42795</v>
      </c>
      <c r="BI202" s="378" t="n">
        <v>0.75</v>
      </c>
      <c r="BJ202" s="270"/>
      <c r="BK202" s="270"/>
      <c r="BL202" s="270"/>
      <c r="BM202" s="270"/>
      <c r="BN202" s="270"/>
      <c r="BO202" s="0"/>
      <c r="BP202" s="0"/>
      <c r="BQ202" s="0"/>
      <c r="BR202" s="0"/>
      <c r="BS202" s="0"/>
      <c r="BT202" s="270"/>
      <c r="BU202" s="270"/>
      <c r="BV202" s="270"/>
      <c r="BW202" s="270"/>
      <c r="BX202" s="270"/>
      <c r="BY202" s="270"/>
      <c r="BZ202" s="270"/>
      <c r="CA202" s="270"/>
      <c r="CB202" s="270"/>
      <c r="CC202" s="270"/>
      <c r="CD202" s="270"/>
      <c r="CE202" s="270"/>
      <c r="CF202" s="270"/>
      <c r="CG202" s="270"/>
    </row>
    <row r="203" customFormat="false" ht="12.75" hidden="false" customHeight="false" outlineLevel="0" collapsed="false">
      <c r="A203" s="296" t="n">
        <v>43009</v>
      </c>
      <c r="B203" s="357" t="n">
        <v>0.065015073893913</v>
      </c>
      <c r="D203" s="374" t="n">
        <v>41944</v>
      </c>
      <c r="E203" s="375" t="n">
        <v>36.2489318847656</v>
      </c>
      <c r="F203" s="375" t="n">
        <v>37.7489318847656</v>
      </c>
      <c r="G203" s="375" t="n">
        <v>39.2489318847656</v>
      </c>
      <c r="H203" s="360"/>
      <c r="I203" s="375" t="n">
        <v>21.75</v>
      </c>
      <c r="J203" s="375" t="n">
        <v>22</v>
      </c>
      <c r="K203" s="375" t="n">
        <v>22.75</v>
      </c>
      <c r="L203" s="362"/>
      <c r="M203" s="363" t="n">
        <v>42826</v>
      </c>
      <c r="N203" s="376" t="n">
        <v>26</v>
      </c>
      <c r="O203" s="376" t="n">
        <v>27.5</v>
      </c>
      <c r="P203" s="376" t="n">
        <v>29</v>
      </c>
      <c r="Q203" s="270"/>
      <c r="R203" s="376" t="n">
        <v>20.4950008392334</v>
      </c>
      <c r="S203" s="376" t="n">
        <v>21.9950008392334</v>
      </c>
      <c r="T203" s="376" t="n">
        <v>23.4950008392334</v>
      </c>
      <c r="U203" s="270"/>
      <c r="V203" s="376" t="n">
        <v>0</v>
      </c>
      <c r="W203" s="376" t="n">
        <v>0</v>
      </c>
      <c r="X203" s="376" t="n">
        <v>0</v>
      </c>
      <c r="Y203" s="270"/>
      <c r="Z203" s="376" t="n">
        <v>0.06</v>
      </c>
      <c r="AA203" s="376" t="n">
        <v>0.08</v>
      </c>
      <c r="AB203" s="376" t="n">
        <v>0.12</v>
      </c>
      <c r="AC203" s="270"/>
      <c r="AD203" s="376" t="n">
        <v>0.09</v>
      </c>
      <c r="AE203" s="376" t="n">
        <v>0.12</v>
      </c>
      <c r="AF203" s="376" t="n">
        <v>0.18</v>
      </c>
      <c r="AG203" s="270"/>
      <c r="AH203" s="376" t="n">
        <v>-0.5</v>
      </c>
      <c r="AI203" s="376" t="n">
        <v>1.998</v>
      </c>
      <c r="AJ203" s="376" t="n">
        <v>1</v>
      </c>
      <c r="AK203" s="270"/>
      <c r="AL203" s="376" t="n">
        <v>-0.1</v>
      </c>
      <c r="AM203" s="376" t="n">
        <v>1</v>
      </c>
      <c r="AN203" s="376" t="n">
        <v>0.1</v>
      </c>
      <c r="AO203" s="270"/>
      <c r="AP203" s="362" t="n">
        <v>65</v>
      </c>
      <c r="AQ203" s="375" t="n">
        <v>0.4</v>
      </c>
      <c r="AR203" s="270"/>
      <c r="AS203" s="270"/>
      <c r="AT203" s="270"/>
      <c r="AU203" s="270"/>
      <c r="AV203" s="270"/>
      <c r="AW203" s="270"/>
      <c r="AX203" s="270"/>
      <c r="AY203" s="270"/>
      <c r="AZ203" s="270"/>
      <c r="BA203" s="270"/>
      <c r="BB203" s="270"/>
      <c r="BC203" s="270"/>
      <c r="BD203" s="270"/>
      <c r="BE203" s="270"/>
      <c r="BF203" s="270"/>
      <c r="BG203" s="270"/>
      <c r="BH203" s="363" t="n">
        <v>42826</v>
      </c>
      <c r="BI203" s="378" t="n">
        <v>0.75</v>
      </c>
      <c r="BJ203" s="270"/>
      <c r="BK203" s="270"/>
      <c r="BL203" s="270"/>
      <c r="BM203" s="270"/>
      <c r="BN203" s="270"/>
      <c r="BO203" s="0"/>
      <c r="BP203" s="0"/>
      <c r="BQ203" s="0"/>
      <c r="BR203" s="0"/>
      <c r="BS203" s="0"/>
      <c r="BT203" s="270"/>
      <c r="BU203" s="270"/>
      <c r="BV203" s="270"/>
      <c r="BW203" s="270"/>
      <c r="BX203" s="270"/>
      <c r="BY203" s="270"/>
      <c r="BZ203" s="270"/>
      <c r="CA203" s="270"/>
      <c r="CB203" s="270"/>
      <c r="CC203" s="270"/>
      <c r="CD203" s="270"/>
      <c r="CE203" s="270"/>
      <c r="CF203" s="270"/>
      <c r="CG203" s="270"/>
    </row>
    <row r="204" customFormat="false" ht="12.75" hidden="false" customHeight="false" outlineLevel="0" collapsed="false">
      <c r="A204" s="296" t="n">
        <v>43040</v>
      </c>
      <c r="B204" s="357" t="n">
        <v>0.065042232607949</v>
      </c>
      <c r="D204" s="374" t="n">
        <v>41974</v>
      </c>
      <c r="E204" s="375" t="n">
        <v>36.3489303588867</v>
      </c>
      <c r="F204" s="375" t="n">
        <v>37.8489303588867</v>
      </c>
      <c r="G204" s="375" t="n">
        <v>39.3489303588867</v>
      </c>
      <c r="H204" s="360"/>
      <c r="I204" s="375" t="n">
        <v>20.8600006103516</v>
      </c>
      <c r="J204" s="375" t="n">
        <v>21.1100006103516</v>
      </c>
      <c r="K204" s="375" t="n">
        <v>21.8600006103516</v>
      </c>
      <c r="L204" s="362"/>
      <c r="M204" s="363" t="n">
        <v>42856</v>
      </c>
      <c r="N204" s="376" t="n">
        <v>28</v>
      </c>
      <c r="O204" s="376" t="n">
        <v>29.5</v>
      </c>
      <c r="P204" s="376" t="n">
        <v>31</v>
      </c>
      <c r="Q204" s="270"/>
      <c r="R204" s="376" t="n">
        <v>21.5049991607666</v>
      </c>
      <c r="S204" s="376" t="n">
        <v>23.0049991607666</v>
      </c>
      <c r="T204" s="376" t="n">
        <v>24.5049991607666</v>
      </c>
      <c r="U204" s="270"/>
      <c r="V204" s="376" t="n">
        <v>0</v>
      </c>
      <c r="W204" s="376" t="n">
        <v>0</v>
      </c>
      <c r="X204" s="376" t="n">
        <v>0</v>
      </c>
      <c r="Y204" s="270"/>
      <c r="Z204" s="376" t="n">
        <v>0.06</v>
      </c>
      <c r="AA204" s="376" t="n">
        <v>0.08</v>
      </c>
      <c r="AB204" s="376" t="n">
        <v>0.12</v>
      </c>
      <c r="AC204" s="270"/>
      <c r="AD204" s="376" t="n">
        <v>0.11625</v>
      </c>
      <c r="AE204" s="376" t="n">
        <v>0.155</v>
      </c>
      <c r="AF204" s="376" t="n">
        <v>0.2325</v>
      </c>
      <c r="AG204" s="270"/>
      <c r="AH204" s="376" t="n">
        <v>-0.4</v>
      </c>
      <c r="AI204" s="376" t="n">
        <v>2.15</v>
      </c>
      <c r="AJ204" s="376" t="n">
        <v>0.5</v>
      </c>
      <c r="AK204" s="270"/>
      <c r="AL204" s="376" t="n">
        <v>-0.1</v>
      </c>
      <c r="AM204" s="376" t="n">
        <v>1.05</v>
      </c>
      <c r="AN204" s="376" t="n">
        <v>0.1</v>
      </c>
      <c r="AO204" s="270"/>
      <c r="AP204" s="362" t="n">
        <v>66</v>
      </c>
      <c r="AQ204" s="375" t="n">
        <v>0.4</v>
      </c>
      <c r="AR204" s="270"/>
      <c r="AS204" s="270"/>
      <c r="AT204" s="270"/>
      <c r="AU204" s="270"/>
      <c r="AV204" s="270"/>
      <c r="AW204" s="270"/>
      <c r="AX204" s="270"/>
      <c r="AY204" s="270"/>
      <c r="AZ204" s="270"/>
      <c r="BA204" s="270"/>
      <c r="BB204" s="270"/>
      <c r="BC204" s="270"/>
      <c r="BD204" s="270"/>
      <c r="BE204" s="270"/>
      <c r="BF204" s="270"/>
      <c r="BG204" s="270"/>
      <c r="BH204" s="363" t="n">
        <v>42856</v>
      </c>
      <c r="BI204" s="378" t="n">
        <v>0.75</v>
      </c>
      <c r="BJ204" s="270"/>
      <c r="BK204" s="270"/>
      <c r="BL204" s="270"/>
      <c r="BM204" s="270"/>
      <c r="BN204" s="270"/>
      <c r="BO204" s="0"/>
      <c r="BP204" s="0"/>
      <c r="BQ204" s="0"/>
      <c r="BR204" s="0"/>
      <c r="BS204" s="0"/>
      <c r="BT204" s="270"/>
      <c r="BU204" s="270"/>
      <c r="BV204" s="270"/>
      <c r="BW204" s="270"/>
      <c r="BX204" s="270"/>
      <c r="BY204" s="270"/>
      <c r="BZ204" s="270"/>
      <c r="CA204" s="270"/>
      <c r="CB204" s="270"/>
      <c r="CC204" s="270"/>
      <c r="CD204" s="270"/>
      <c r="CE204" s="270"/>
      <c r="CF204" s="270"/>
      <c r="CG204" s="270"/>
    </row>
    <row r="205" customFormat="false" ht="12.75" hidden="false" customHeight="false" outlineLevel="0" collapsed="false">
      <c r="A205" s="296" t="n">
        <v>43070</v>
      </c>
      <c r="B205" s="357" t="n">
        <v>0.06507029661271</v>
      </c>
      <c r="D205" s="374" t="n">
        <v>42005</v>
      </c>
      <c r="E205" s="375" t="n">
        <v>45.5378646850586</v>
      </c>
      <c r="F205" s="375" t="n">
        <v>47.0378646850586</v>
      </c>
      <c r="G205" s="375" t="n">
        <v>48.5378646850586</v>
      </c>
      <c r="H205" s="360"/>
      <c r="I205" s="375" t="n">
        <v>25.75</v>
      </c>
      <c r="J205" s="375" t="n">
        <v>26</v>
      </c>
      <c r="K205" s="375" t="n">
        <v>26.75</v>
      </c>
      <c r="L205" s="362"/>
      <c r="M205" s="363" t="n">
        <v>42887</v>
      </c>
      <c r="N205" s="376" t="n">
        <v>35</v>
      </c>
      <c r="O205" s="376" t="n">
        <v>36.5</v>
      </c>
      <c r="P205" s="376" t="n">
        <v>38</v>
      </c>
      <c r="Q205" s="270"/>
      <c r="R205" s="376" t="n">
        <v>25.5</v>
      </c>
      <c r="S205" s="376" t="n">
        <v>27</v>
      </c>
      <c r="T205" s="376" t="n">
        <v>28.5</v>
      </c>
      <c r="U205" s="270"/>
      <c r="V205" s="376" t="n">
        <v>0</v>
      </c>
      <c r="W205" s="376" t="n">
        <v>0</v>
      </c>
      <c r="X205" s="376" t="n">
        <v>0</v>
      </c>
      <c r="Y205" s="270"/>
      <c r="Z205" s="376" t="n">
        <v>0.06</v>
      </c>
      <c r="AA205" s="376" t="n">
        <v>0.08</v>
      </c>
      <c r="AB205" s="376" t="n">
        <v>0.12</v>
      </c>
      <c r="AC205" s="270"/>
      <c r="AD205" s="376" t="n">
        <v>0.13125</v>
      </c>
      <c r="AE205" s="376" t="n">
        <v>0.175</v>
      </c>
      <c r="AF205" s="376" t="n">
        <v>0.2625</v>
      </c>
      <c r="AG205" s="270"/>
      <c r="AH205" s="376" t="n">
        <v>-0.4</v>
      </c>
      <c r="AI205" s="376" t="n">
        <v>2.9</v>
      </c>
      <c r="AJ205" s="376" t="n">
        <v>0.5</v>
      </c>
      <c r="AK205" s="270"/>
      <c r="AL205" s="376" t="n">
        <v>-0.1</v>
      </c>
      <c r="AM205" s="376" t="n">
        <v>1.15</v>
      </c>
      <c r="AN205" s="376" t="n">
        <v>0.1</v>
      </c>
      <c r="AO205" s="270"/>
      <c r="AP205" s="362" t="n">
        <v>66</v>
      </c>
      <c r="AQ205" s="375" t="n">
        <v>0.4</v>
      </c>
      <c r="AR205" s="270"/>
      <c r="AS205" s="270"/>
      <c r="AT205" s="270"/>
      <c r="AU205" s="270"/>
      <c r="AV205" s="270"/>
      <c r="AW205" s="270"/>
      <c r="AX205" s="270"/>
      <c r="AY205" s="270"/>
      <c r="AZ205" s="270"/>
      <c r="BA205" s="270"/>
      <c r="BB205" s="270"/>
      <c r="BC205" s="270"/>
      <c r="BD205" s="270"/>
      <c r="BE205" s="270"/>
      <c r="BF205" s="270"/>
      <c r="BG205" s="270"/>
      <c r="BH205" s="363" t="n">
        <v>42887</v>
      </c>
      <c r="BI205" s="378" t="n">
        <v>0.75</v>
      </c>
      <c r="BJ205" s="270"/>
      <c r="BK205" s="270"/>
      <c r="BL205" s="270"/>
      <c r="BM205" s="270"/>
      <c r="BN205" s="270"/>
      <c r="BO205" s="0"/>
      <c r="BP205" s="0"/>
      <c r="BQ205" s="0"/>
      <c r="BR205" s="0"/>
      <c r="BS205" s="0"/>
      <c r="BT205" s="270"/>
      <c r="BU205" s="270"/>
      <c r="BV205" s="270"/>
      <c r="BW205" s="270"/>
      <c r="BX205" s="270"/>
      <c r="BY205" s="270"/>
      <c r="BZ205" s="270"/>
      <c r="CA205" s="270"/>
      <c r="CB205" s="270"/>
      <c r="CC205" s="270"/>
      <c r="CD205" s="270"/>
      <c r="CE205" s="270"/>
      <c r="CF205" s="270"/>
      <c r="CG205" s="270"/>
    </row>
    <row r="206" customFormat="false" ht="12.75" hidden="false" customHeight="false" outlineLevel="0" collapsed="false">
      <c r="A206" s="296" t="n">
        <v>43101</v>
      </c>
      <c r="B206" s="357" t="n">
        <v>0.065098360617732</v>
      </c>
      <c r="D206" s="374" t="n">
        <v>42036</v>
      </c>
      <c r="E206" s="375" t="n">
        <v>45.1878623962402</v>
      </c>
      <c r="F206" s="375" t="n">
        <v>46.6878623962402</v>
      </c>
      <c r="G206" s="375" t="n">
        <v>48.1878623962402</v>
      </c>
      <c r="H206" s="360"/>
      <c r="I206" s="375" t="n">
        <v>24.25</v>
      </c>
      <c r="J206" s="375" t="n">
        <v>24.5</v>
      </c>
      <c r="K206" s="375" t="n">
        <v>25.25</v>
      </c>
      <c r="L206" s="362"/>
      <c r="M206" s="363" t="n">
        <v>42917</v>
      </c>
      <c r="N206" s="376" t="n">
        <v>41</v>
      </c>
      <c r="O206" s="376" t="n">
        <v>42.5</v>
      </c>
      <c r="P206" s="376" t="n">
        <v>44</v>
      </c>
      <c r="Q206" s="270"/>
      <c r="R206" s="376" t="n">
        <v>31.5</v>
      </c>
      <c r="S206" s="376" t="n">
        <v>33</v>
      </c>
      <c r="T206" s="376" t="n">
        <v>34.5</v>
      </c>
      <c r="U206" s="270"/>
      <c r="V206" s="376" t="n">
        <v>0</v>
      </c>
      <c r="W206" s="376" t="n">
        <v>0</v>
      </c>
      <c r="X206" s="376" t="n">
        <v>0</v>
      </c>
      <c r="Y206" s="270"/>
      <c r="Z206" s="376" t="n">
        <v>0.06</v>
      </c>
      <c r="AA206" s="376" t="n">
        <v>0.08</v>
      </c>
      <c r="AB206" s="376" t="n">
        <v>0.12</v>
      </c>
      <c r="AC206" s="270"/>
      <c r="AD206" s="376" t="n">
        <v>0.16125</v>
      </c>
      <c r="AE206" s="376" t="n">
        <v>0.215</v>
      </c>
      <c r="AF206" s="376" t="n">
        <v>0.3225</v>
      </c>
      <c r="AG206" s="270"/>
      <c r="AH206" s="376" t="n">
        <v>-0.4</v>
      </c>
      <c r="AI206" s="376" t="n">
        <v>3.9</v>
      </c>
      <c r="AJ206" s="376" t="n">
        <v>0.5</v>
      </c>
      <c r="AK206" s="270"/>
      <c r="AL206" s="376" t="n">
        <v>-0.1</v>
      </c>
      <c r="AM206" s="376" t="n">
        <v>1.15</v>
      </c>
      <c r="AN206" s="376" t="n">
        <v>0.1</v>
      </c>
      <c r="AO206" s="270"/>
      <c r="AP206" s="362" t="n">
        <v>66</v>
      </c>
      <c r="AQ206" s="375" t="n">
        <v>0.4</v>
      </c>
      <c r="AR206" s="270"/>
      <c r="AS206" s="270"/>
      <c r="AT206" s="270"/>
      <c r="AU206" s="270"/>
      <c r="AV206" s="270"/>
      <c r="AW206" s="270"/>
      <c r="AX206" s="270"/>
      <c r="AY206" s="270"/>
      <c r="AZ206" s="270"/>
      <c r="BA206" s="270"/>
      <c r="BB206" s="270"/>
      <c r="BC206" s="270"/>
      <c r="BD206" s="270"/>
      <c r="BE206" s="270"/>
      <c r="BF206" s="270"/>
      <c r="BG206" s="270"/>
      <c r="BH206" s="363" t="n">
        <v>42917</v>
      </c>
      <c r="BI206" s="378" t="n">
        <v>0.75</v>
      </c>
      <c r="BJ206" s="270"/>
      <c r="BK206" s="270"/>
      <c r="BL206" s="270"/>
      <c r="BM206" s="270"/>
      <c r="BN206" s="270"/>
      <c r="BO206" s="0"/>
      <c r="BP206" s="0"/>
      <c r="BQ206" s="0"/>
      <c r="BR206" s="0"/>
      <c r="BS206" s="0"/>
      <c r="BT206" s="270"/>
      <c r="BU206" s="270"/>
      <c r="BV206" s="270"/>
      <c r="BW206" s="270"/>
      <c r="BX206" s="270"/>
      <c r="BY206" s="270"/>
      <c r="BZ206" s="270"/>
      <c r="CA206" s="270"/>
      <c r="CB206" s="270"/>
      <c r="CC206" s="270"/>
      <c r="CD206" s="270"/>
      <c r="CE206" s="270"/>
      <c r="CF206" s="270"/>
      <c r="CG206" s="270"/>
    </row>
    <row r="207" customFormat="false" ht="12.75" hidden="false" customHeight="false" outlineLevel="0" collapsed="false">
      <c r="A207" s="296" t="n">
        <v>43132</v>
      </c>
      <c r="B207" s="357" t="n">
        <v>0.065123708751524</v>
      </c>
      <c r="D207" s="374" t="n">
        <v>42064</v>
      </c>
      <c r="E207" s="375" t="n">
        <v>36.3985443115234</v>
      </c>
      <c r="F207" s="375" t="n">
        <v>37.8985443115234</v>
      </c>
      <c r="G207" s="375" t="n">
        <v>39.3985443115234</v>
      </c>
      <c r="H207" s="360"/>
      <c r="I207" s="375" t="n">
        <v>25.25</v>
      </c>
      <c r="J207" s="375" t="n">
        <v>25.5</v>
      </c>
      <c r="K207" s="375" t="n">
        <v>26.25</v>
      </c>
      <c r="L207" s="362"/>
      <c r="M207" s="363" t="n">
        <v>42948</v>
      </c>
      <c r="N207" s="376" t="n">
        <v>39.0000038146973</v>
      </c>
      <c r="O207" s="376" t="n">
        <v>40.5000038146973</v>
      </c>
      <c r="P207" s="376" t="n">
        <v>42.0000038146973</v>
      </c>
      <c r="Q207" s="270"/>
      <c r="R207" s="376" t="n">
        <v>31.5</v>
      </c>
      <c r="S207" s="376" t="n">
        <v>33</v>
      </c>
      <c r="T207" s="376" t="n">
        <v>34.5</v>
      </c>
      <c r="U207" s="270"/>
      <c r="V207" s="376" t="n">
        <v>0</v>
      </c>
      <c r="W207" s="376" t="n">
        <v>0</v>
      </c>
      <c r="X207" s="376" t="n">
        <v>0</v>
      </c>
      <c r="Y207" s="270"/>
      <c r="Z207" s="376" t="n">
        <v>0.06</v>
      </c>
      <c r="AA207" s="376" t="n">
        <v>0.08</v>
      </c>
      <c r="AB207" s="376" t="n">
        <v>0.12</v>
      </c>
      <c r="AC207" s="270"/>
      <c r="AD207" s="376" t="n">
        <v>0.16125</v>
      </c>
      <c r="AE207" s="376" t="n">
        <v>0.215</v>
      </c>
      <c r="AF207" s="376" t="n">
        <v>0.3225</v>
      </c>
      <c r="AG207" s="270"/>
      <c r="AH207" s="376" t="n">
        <v>-0.5</v>
      </c>
      <c r="AI207" s="376" t="n">
        <v>3.9</v>
      </c>
      <c r="AJ207" s="376" t="n">
        <v>1.75</v>
      </c>
      <c r="AK207" s="270"/>
      <c r="AL207" s="376" t="n">
        <v>-0.1</v>
      </c>
      <c r="AM207" s="376" t="n">
        <v>1.15</v>
      </c>
      <c r="AN207" s="376" t="n">
        <v>0.1</v>
      </c>
      <c r="AO207" s="270"/>
      <c r="AP207" s="362" t="n">
        <v>67</v>
      </c>
      <c r="AQ207" s="375" t="n">
        <v>0.4</v>
      </c>
      <c r="AR207" s="270"/>
      <c r="AS207" s="270"/>
      <c r="AT207" s="270"/>
      <c r="AU207" s="270"/>
      <c r="AV207" s="270"/>
      <c r="AW207" s="270"/>
      <c r="AX207" s="270"/>
      <c r="AY207" s="270"/>
      <c r="AZ207" s="270"/>
      <c r="BA207" s="270"/>
      <c r="BB207" s="270"/>
      <c r="BC207" s="270"/>
      <c r="BD207" s="270"/>
      <c r="BE207" s="270"/>
      <c r="BF207" s="270"/>
      <c r="BG207" s="270"/>
      <c r="BH207" s="363" t="n">
        <v>42948</v>
      </c>
      <c r="BI207" s="378" t="n">
        <v>0.75</v>
      </c>
      <c r="BJ207" s="270"/>
      <c r="BK207" s="270"/>
      <c r="BL207" s="270"/>
      <c r="BM207" s="270"/>
      <c r="BN207" s="270"/>
      <c r="BO207" s="0"/>
      <c r="BP207" s="0"/>
      <c r="BQ207" s="0"/>
      <c r="BR207" s="0"/>
      <c r="BS207" s="0"/>
      <c r="BT207" s="270"/>
      <c r="BU207" s="270"/>
      <c r="BV207" s="270"/>
      <c r="BW207" s="270"/>
      <c r="BX207" s="270"/>
      <c r="BY207" s="270"/>
      <c r="BZ207" s="270"/>
      <c r="CA207" s="270"/>
      <c r="CB207" s="270"/>
      <c r="CC207" s="270"/>
      <c r="CD207" s="270"/>
      <c r="CE207" s="270"/>
      <c r="CF207" s="270"/>
      <c r="CG207" s="270"/>
    </row>
    <row r="208" customFormat="false" ht="12.75" hidden="false" customHeight="false" outlineLevel="0" collapsed="false">
      <c r="A208" s="296" t="n">
        <v>43160</v>
      </c>
      <c r="B208" s="357" t="n">
        <v>0.065151772757043</v>
      </c>
      <c r="D208" s="374" t="n">
        <v>42095</v>
      </c>
      <c r="E208" s="375" t="n">
        <v>36.8485450744629</v>
      </c>
      <c r="F208" s="375" t="n">
        <v>38.3485450744629</v>
      </c>
      <c r="G208" s="375" t="n">
        <v>39.8485450744629</v>
      </c>
      <c r="H208" s="360"/>
      <c r="I208" s="375" t="n">
        <v>23.25</v>
      </c>
      <c r="J208" s="375" t="n">
        <v>23.5</v>
      </c>
      <c r="K208" s="375" t="n">
        <v>24.25</v>
      </c>
      <c r="L208" s="362"/>
      <c r="M208" s="363" t="n">
        <v>42979</v>
      </c>
      <c r="N208" s="376" t="n">
        <v>31</v>
      </c>
      <c r="O208" s="376" t="n">
        <v>32.5</v>
      </c>
      <c r="P208" s="376" t="n">
        <v>34</v>
      </c>
      <c r="Q208" s="270"/>
      <c r="R208" s="376" t="n">
        <v>25.5</v>
      </c>
      <c r="S208" s="376" t="n">
        <v>27</v>
      </c>
      <c r="T208" s="376" t="n">
        <v>28.5</v>
      </c>
      <c r="U208" s="270"/>
      <c r="V208" s="376" t="n">
        <v>0</v>
      </c>
      <c r="W208" s="376" t="n">
        <v>0</v>
      </c>
      <c r="X208" s="376" t="n">
        <v>0</v>
      </c>
      <c r="Y208" s="270"/>
      <c r="Z208" s="376" t="n">
        <v>0.06</v>
      </c>
      <c r="AA208" s="376" t="n">
        <v>0.08</v>
      </c>
      <c r="AB208" s="376" t="n">
        <v>0.12</v>
      </c>
      <c r="AC208" s="270"/>
      <c r="AD208" s="376" t="n">
        <v>0.10125</v>
      </c>
      <c r="AE208" s="376" t="n">
        <v>0.135</v>
      </c>
      <c r="AF208" s="376" t="n">
        <v>0.2025</v>
      </c>
      <c r="AG208" s="270"/>
      <c r="AH208" s="376" t="n">
        <v>-1</v>
      </c>
      <c r="AI208" s="376" t="n">
        <v>2.33</v>
      </c>
      <c r="AJ208" s="376" t="n">
        <v>2.5</v>
      </c>
      <c r="AK208" s="270"/>
      <c r="AL208" s="376" t="n">
        <v>-0.1</v>
      </c>
      <c r="AM208" s="376" t="n">
        <v>1.05</v>
      </c>
      <c r="AN208" s="376" t="n">
        <v>0.1</v>
      </c>
      <c r="AO208" s="270"/>
      <c r="AP208" s="362" t="n">
        <v>67</v>
      </c>
      <c r="AQ208" s="375" t="n">
        <v>0.4</v>
      </c>
      <c r="AR208" s="270"/>
      <c r="AS208" s="270"/>
      <c r="AT208" s="270"/>
      <c r="AU208" s="270"/>
      <c r="AV208" s="270"/>
      <c r="AW208" s="270"/>
      <c r="AX208" s="270"/>
      <c r="AY208" s="270"/>
      <c r="AZ208" s="270"/>
      <c r="BA208" s="270"/>
      <c r="BB208" s="270"/>
      <c r="BC208" s="270"/>
      <c r="BD208" s="270"/>
      <c r="BE208" s="270"/>
      <c r="BF208" s="270"/>
      <c r="BG208" s="270"/>
      <c r="BH208" s="363" t="n">
        <v>42979</v>
      </c>
      <c r="BI208" s="378" t="n">
        <v>0.75</v>
      </c>
      <c r="BJ208" s="270"/>
      <c r="BK208" s="270"/>
      <c r="BL208" s="270"/>
      <c r="BM208" s="270"/>
      <c r="BN208" s="270"/>
      <c r="BO208" s="0"/>
      <c r="BP208" s="0"/>
      <c r="BQ208" s="0"/>
      <c r="BR208" s="0"/>
      <c r="BS208" s="0"/>
      <c r="BT208" s="270"/>
      <c r="BU208" s="270"/>
      <c r="BV208" s="270"/>
      <c r="BW208" s="270"/>
      <c r="BX208" s="270"/>
      <c r="BY208" s="270"/>
      <c r="BZ208" s="270"/>
      <c r="CA208" s="270"/>
      <c r="CB208" s="270"/>
      <c r="CC208" s="270"/>
      <c r="CD208" s="270"/>
      <c r="CE208" s="270"/>
      <c r="CF208" s="270"/>
      <c r="CG208" s="270"/>
    </row>
    <row r="209" customFormat="false" ht="12.75" hidden="false" customHeight="false" outlineLevel="0" collapsed="false">
      <c r="A209" s="296" t="n">
        <v>43191</v>
      </c>
      <c r="B209" s="357" t="n">
        <v>0.065178931472309</v>
      </c>
      <c r="D209" s="374" t="n">
        <v>42125</v>
      </c>
      <c r="E209" s="375" t="n">
        <v>37.6035667419434</v>
      </c>
      <c r="F209" s="375" t="n">
        <v>40.0035667419434</v>
      </c>
      <c r="G209" s="375" t="n">
        <v>42.4035667419434</v>
      </c>
      <c r="H209" s="360"/>
      <c r="I209" s="375" t="n">
        <v>25.25</v>
      </c>
      <c r="J209" s="375" t="n">
        <v>25.5</v>
      </c>
      <c r="K209" s="375" t="n">
        <v>26.25</v>
      </c>
      <c r="L209" s="362"/>
      <c r="M209" s="363" t="n">
        <v>43009</v>
      </c>
      <c r="N209" s="376" t="n">
        <v>25.996000289917</v>
      </c>
      <c r="O209" s="376" t="n">
        <v>27.496000289917</v>
      </c>
      <c r="P209" s="376" t="n">
        <v>28.996000289917</v>
      </c>
      <c r="Q209" s="270"/>
      <c r="R209" s="376" t="n">
        <v>20.4965000152588</v>
      </c>
      <c r="S209" s="376" t="n">
        <v>21.9965000152588</v>
      </c>
      <c r="T209" s="376" t="n">
        <v>23.4965000152588</v>
      </c>
      <c r="U209" s="270"/>
      <c r="V209" s="376" t="n">
        <v>0</v>
      </c>
      <c r="W209" s="376" t="n">
        <v>0</v>
      </c>
      <c r="X209" s="376" t="n">
        <v>0</v>
      </c>
      <c r="Y209" s="270"/>
      <c r="Z209" s="376" t="n">
        <v>0.06</v>
      </c>
      <c r="AA209" s="376" t="n">
        <v>0.08</v>
      </c>
      <c r="AB209" s="376" t="n">
        <v>0.12</v>
      </c>
      <c r="AC209" s="270"/>
      <c r="AD209" s="376" t="n">
        <v>0.07875</v>
      </c>
      <c r="AE209" s="376" t="n">
        <v>0.105</v>
      </c>
      <c r="AF209" s="376" t="n">
        <v>0.1575</v>
      </c>
      <c r="AG209" s="270"/>
      <c r="AH209" s="376" t="n">
        <v>-1</v>
      </c>
      <c r="AI209" s="376" t="n">
        <v>2.06</v>
      </c>
      <c r="AJ209" s="376" t="n">
        <v>2.5</v>
      </c>
      <c r="AK209" s="270"/>
      <c r="AL209" s="376" t="n">
        <v>-0.1</v>
      </c>
      <c r="AM209" s="376" t="n">
        <v>1</v>
      </c>
      <c r="AN209" s="376" t="n">
        <v>0.1</v>
      </c>
      <c r="AO209" s="270"/>
      <c r="AP209" s="362" t="n">
        <v>67</v>
      </c>
      <c r="AQ209" s="375" t="n">
        <v>0.4</v>
      </c>
      <c r="AR209" s="270"/>
      <c r="AS209" s="270"/>
      <c r="AT209" s="270"/>
      <c r="AU209" s="270"/>
      <c r="AV209" s="270"/>
      <c r="AW209" s="270"/>
      <c r="AX209" s="270"/>
      <c r="AY209" s="270"/>
      <c r="AZ209" s="270"/>
      <c r="BA209" s="270"/>
      <c r="BB209" s="270"/>
      <c r="BC209" s="270"/>
      <c r="BD209" s="270"/>
      <c r="BE209" s="270"/>
      <c r="BF209" s="270"/>
      <c r="BG209" s="270"/>
      <c r="BH209" s="363" t="n">
        <v>43009</v>
      </c>
      <c r="BI209" s="378" t="n">
        <v>0.75</v>
      </c>
      <c r="BJ209" s="270"/>
      <c r="BK209" s="270"/>
      <c r="BL209" s="270"/>
      <c r="BM209" s="270"/>
      <c r="BN209" s="270"/>
      <c r="BO209" s="0"/>
      <c r="BP209" s="0"/>
      <c r="BQ209" s="0"/>
      <c r="BR209" s="0"/>
      <c r="BS209" s="0"/>
      <c r="BT209" s="270"/>
      <c r="BU209" s="270"/>
      <c r="BV209" s="270"/>
      <c r="BW209" s="270"/>
      <c r="BX209" s="270"/>
      <c r="BY209" s="270"/>
      <c r="BZ209" s="270"/>
      <c r="CA209" s="270"/>
      <c r="CB209" s="270"/>
      <c r="CC209" s="270"/>
      <c r="CD209" s="270"/>
      <c r="CE209" s="270"/>
      <c r="CF209" s="270"/>
      <c r="CG209" s="270"/>
    </row>
    <row r="210" customFormat="false" ht="12.75" hidden="false" customHeight="false" outlineLevel="0" collapsed="false">
      <c r="A210" s="296" t="n">
        <v>43221</v>
      </c>
      <c r="B210" s="357" t="n">
        <v>0.065206995478342</v>
      </c>
      <c r="D210" s="374" t="n">
        <v>42156</v>
      </c>
      <c r="E210" s="375" t="n">
        <v>45.9978561401367</v>
      </c>
      <c r="F210" s="375" t="n">
        <v>50.9978561401367</v>
      </c>
      <c r="G210" s="375" t="n">
        <v>55.9978561401367</v>
      </c>
      <c r="H210" s="360"/>
      <c r="I210" s="375" t="n">
        <v>28.25</v>
      </c>
      <c r="J210" s="375" t="n">
        <v>28.5</v>
      </c>
      <c r="K210" s="375" t="n">
        <v>29.25</v>
      </c>
      <c r="L210" s="362"/>
      <c r="M210" s="363" t="n">
        <v>43040</v>
      </c>
      <c r="N210" s="376" t="n">
        <v>28</v>
      </c>
      <c r="O210" s="376" t="n">
        <v>29.5</v>
      </c>
      <c r="P210" s="376" t="n">
        <v>31</v>
      </c>
      <c r="Q210" s="270"/>
      <c r="R210" s="376" t="n">
        <v>20.5</v>
      </c>
      <c r="S210" s="376" t="n">
        <v>22</v>
      </c>
      <c r="T210" s="376" t="n">
        <v>23.5</v>
      </c>
      <c r="U210" s="270"/>
      <c r="V210" s="376" t="n">
        <v>0</v>
      </c>
      <c r="W210" s="376" t="n">
        <v>0</v>
      </c>
      <c r="X210" s="376" t="n">
        <v>0</v>
      </c>
      <c r="Y210" s="270"/>
      <c r="Z210" s="376" t="n">
        <v>0.06</v>
      </c>
      <c r="AA210" s="376" t="n">
        <v>0.08</v>
      </c>
      <c r="AB210" s="376" t="n">
        <v>0.12</v>
      </c>
      <c r="AC210" s="270"/>
      <c r="AD210" s="376" t="n">
        <v>0.07875</v>
      </c>
      <c r="AE210" s="376" t="n">
        <v>0.105</v>
      </c>
      <c r="AF210" s="376" t="n">
        <v>0.1575</v>
      </c>
      <c r="AG210" s="270"/>
      <c r="AH210" s="376" t="n">
        <v>-0.5</v>
      </c>
      <c r="AI210" s="376" t="n">
        <v>2.052</v>
      </c>
      <c r="AJ210" s="376" t="n">
        <v>1</v>
      </c>
      <c r="AK210" s="270"/>
      <c r="AL210" s="376" t="n">
        <v>-0.1</v>
      </c>
      <c r="AM210" s="376" t="n">
        <v>1</v>
      </c>
      <c r="AN210" s="376" t="n">
        <v>0.1</v>
      </c>
      <c r="AO210" s="270"/>
      <c r="AP210" s="362" t="n">
        <v>68</v>
      </c>
      <c r="AQ210" s="375" t="n">
        <v>0.4</v>
      </c>
      <c r="AR210" s="270"/>
      <c r="AS210" s="270"/>
      <c r="AT210" s="270"/>
      <c r="AU210" s="270"/>
      <c r="AV210" s="270"/>
      <c r="AW210" s="270"/>
      <c r="AX210" s="270"/>
      <c r="AY210" s="270"/>
      <c r="AZ210" s="270"/>
      <c r="BA210" s="270"/>
      <c r="BB210" s="270"/>
      <c r="BC210" s="270"/>
      <c r="BD210" s="270"/>
      <c r="BE210" s="270"/>
      <c r="BF210" s="270"/>
      <c r="BG210" s="270"/>
      <c r="BH210" s="363" t="n">
        <v>43040</v>
      </c>
      <c r="BI210" s="378" t="n">
        <v>0.75</v>
      </c>
      <c r="BJ210" s="270"/>
      <c r="BK210" s="270"/>
      <c r="BL210" s="270"/>
      <c r="BM210" s="270"/>
      <c r="BN210" s="270"/>
      <c r="BO210" s="0"/>
      <c r="BP210" s="0"/>
      <c r="BQ210" s="0"/>
      <c r="BR210" s="0"/>
      <c r="BS210" s="0"/>
      <c r="BT210" s="270"/>
      <c r="BU210" s="270"/>
      <c r="BV210" s="270"/>
      <c r="BW210" s="270"/>
      <c r="BX210" s="270"/>
      <c r="BY210" s="270"/>
      <c r="BZ210" s="270"/>
      <c r="CA210" s="270"/>
      <c r="CB210" s="270"/>
      <c r="CC210" s="270"/>
      <c r="CD210" s="270"/>
      <c r="CE210" s="270"/>
      <c r="CF210" s="270"/>
      <c r="CG210" s="270"/>
    </row>
    <row r="211" customFormat="false" ht="12.75" hidden="false" customHeight="false" outlineLevel="0" collapsed="false">
      <c r="A211" s="296" t="n">
        <v>43252</v>
      </c>
      <c r="B211" s="357" t="n">
        <v>0.065234154194105</v>
      </c>
      <c r="D211" s="374" t="n">
        <v>42186</v>
      </c>
      <c r="E211" s="375" t="n">
        <v>71.9971466064453</v>
      </c>
      <c r="F211" s="375" t="n">
        <v>81.9971466064453</v>
      </c>
      <c r="G211" s="375" t="n">
        <v>91.9971466064453</v>
      </c>
      <c r="H211" s="360"/>
      <c r="I211" s="375" t="n">
        <v>28.75</v>
      </c>
      <c r="J211" s="375" t="n">
        <v>29</v>
      </c>
      <c r="K211" s="375" t="n">
        <v>29.75</v>
      </c>
      <c r="L211" s="362"/>
      <c r="M211" s="363" t="n">
        <v>43070</v>
      </c>
      <c r="N211" s="376" t="n">
        <v>33</v>
      </c>
      <c r="O211" s="376" t="n">
        <v>34.5</v>
      </c>
      <c r="P211" s="376" t="n">
        <v>36</v>
      </c>
      <c r="Q211" s="270"/>
      <c r="R211" s="376" t="n">
        <v>27.5</v>
      </c>
      <c r="S211" s="376" t="n">
        <v>29</v>
      </c>
      <c r="T211" s="376" t="n">
        <v>30.5</v>
      </c>
      <c r="U211" s="270"/>
      <c r="V211" s="376" t="n">
        <v>0</v>
      </c>
      <c r="W211" s="376" t="n">
        <v>0</v>
      </c>
      <c r="X211" s="376" t="n">
        <v>0</v>
      </c>
      <c r="Y211" s="270"/>
      <c r="Z211" s="376" t="n">
        <v>0.06</v>
      </c>
      <c r="AA211" s="376" t="n">
        <v>0.08</v>
      </c>
      <c r="AB211" s="376" t="n">
        <v>0.12</v>
      </c>
      <c r="AC211" s="270"/>
      <c r="AD211" s="376" t="n">
        <v>0.10875</v>
      </c>
      <c r="AE211" s="376" t="n">
        <v>0.145</v>
      </c>
      <c r="AF211" s="376" t="n">
        <v>0.2175</v>
      </c>
      <c r="AG211" s="270"/>
      <c r="AH211" s="376" t="n">
        <v>-0.4</v>
      </c>
      <c r="AI211" s="376" t="n">
        <v>1.89</v>
      </c>
      <c r="AJ211" s="376" t="n">
        <v>0.5</v>
      </c>
      <c r="AK211" s="270"/>
      <c r="AL211" s="376" t="n">
        <v>-0.1</v>
      </c>
      <c r="AM211" s="376" t="n">
        <v>1</v>
      </c>
      <c r="AN211" s="376" t="n">
        <v>0.1</v>
      </c>
      <c r="AO211" s="270"/>
      <c r="AP211" s="362" t="n">
        <v>68</v>
      </c>
      <c r="AQ211" s="375" t="n">
        <v>0.4</v>
      </c>
      <c r="AR211" s="270"/>
      <c r="AS211" s="270"/>
      <c r="AT211" s="270"/>
      <c r="AU211" s="270"/>
      <c r="AV211" s="270"/>
      <c r="AW211" s="270"/>
      <c r="AX211" s="270"/>
      <c r="AY211" s="270"/>
      <c r="AZ211" s="270"/>
      <c r="BA211" s="270"/>
      <c r="BB211" s="270"/>
      <c r="BC211" s="270"/>
      <c r="BD211" s="270"/>
      <c r="BE211" s="270"/>
      <c r="BF211" s="270"/>
      <c r="BG211" s="270"/>
      <c r="BH211" s="363" t="n">
        <v>43070</v>
      </c>
      <c r="BI211" s="378" t="n">
        <v>0.75</v>
      </c>
      <c r="BJ211" s="270"/>
      <c r="BK211" s="270"/>
      <c r="BL211" s="270"/>
      <c r="BM211" s="270"/>
      <c r="BN211" s="270"/>
      <c r="BO211" s="0"/>
      <c r="BP211" s="0"/>
      <c r="BQ211" s="0"/>
      <c r="BR211" s="0"/>
      <c r="BS211" s="0"/>
      <c r="BT211" s="270"/>
      <c r="BU211" s="270"/>
      <c r="BV211" s="270"/>
      <c r="BW211" s="270"/>
      <c r="BX211" s="270"/>
      <c r="BY211" s="270"/>
      <c r="BZ211" s="270"/>
      <c r="CA211" s="270"/>
      <c r="CB211" s="270"/>
      <c r="CC211" s="270"/>
      <c r="CD211" s="270"/>
      <c r="CE211" s="270"/>
      <c r="CF211" s="270"/>
      <c r="CG211" s="270"/>
    </row>
    <row r="212" customFormat="false" ht="12.75" hidden="false" customHeight="false" outlineLevel="0" collapsed="false">
      <c r="A212" s="296" t="n">
        <v>43282</v>
      </c>
      <c r="B212" s="357" t="n">
        <v>0.065262218200651</v>
      </c>
      <c r="D212" s="374" t="n">
        <v>42217</v>
      </c>
      <c r="E212" s="375" t="n">
        <v>71.9971466064453</v>
      </c>
      <c r="F212" s="375" t="n">
        <v>81.9971466064453</v>
      </c>
      <c r="G212" s="375" t="n">
        <v>91.9971466064453</v>
      </c>
      <c r="H212" s="360"/>
      <c r="I212" s="375" t="n">
        <v>29.75</v>
      </c>
      <c r="J212" s="375" t="n">
        <v>30</v>
      </c>
      <c r="K212" s="375" t="n">
        <v>30.75</v>
      </c>
      <c r="L212" s="362"/>
      <c r="M212" s="363" t="n">
        <v>43101</v>
      </c>
      <c r="N212" s="376" t="n">
        <v>35.5</v>
      </c>
      <c r="O212" s="376" t="n">
        <v>37</v>
      </c>
      <c r="P212" s="376" t="n">
        <v>38.5</v>
      </c>
      <c r="Q212" s="270"/>
      <c r="R212" s="376" t="n">
        <v>25</v>
      </c>
      <c r="S212" s="376" t="n">
        <v>26.5</v>
      </c>
      <c r="T212" s="376" t="n">
        <v>28</v>
      </c>
      <c r="U212" s="270"/>
      <c r="V212" s="376" t="n">
        <v>0</v>
      </c>
      <c r="W212" s="376" t="n">
        <v>0</v>
      </c>
      <c r="X212" s="376" t="n">
        <v>0</v>
      </c>
      <c r="Y212" s="270"/>
      <c r="Z212" s="376" t="n">
        <v>0.06</v>
      </c>
      <c r="AA212" s="376" t="n">
        <v>0.08</v>
      </c>
      <c r="AB212" s="376" t="n">
        <v>0.12</v>
      </c>
      <c r="AC212" s="270"/>
      <c r="AD212" s="376" t="n">
        <v>0.10125</v>
      </c>
      <c r="AE212" s="376" t="n">
        <v>0.135</v>
      </c>
      <c r="AF212" s="376" t="n">
        <v>0.2025</v>
      </c>
      <c r="AG212" s="270"/>
      <c r="AH212" s="376" t="n">
        <v>-0.4</v>
      </c>
      <c r="AI212" s="376" t="n">
        <v>2.322</v>
      </c>
      <c r="AJ212" s="376" t="n">
        <v>0.5</v>
      </c>
      <c r="AK212" s="270"/>
      <c r="AL212" s="376" t="n">
        <v>-0.1</v>
      </c>
      <c r="AM212" s="376" t="n">
        <v>1</v>
      </c>
      <c r="AN212" s="376" t="n">
        <v>0.1</v>
      </c>
      <c r="AO212" s="270"/>
      <c r="AP212" s="362" t="n">
        <v>68</v>
      </c>
      <c r="AQ212" s="375" t="n">
        <v>0.4</v>
      </c>
      <c r="AR212" s="270"/>
      <c r="AS212" s="270"/>
      <c r="AT212" s="270"/>
      <c r="AU212" s="270"/>
      <c r="AV212" s="270"/>
      <c r="AW212" s="270"/>
      <c r="AX212" s="270"/>
      <c r="AY212" s="270"/>
      <c r="AZ212" s="270"/>
      <c r="BA212" s="270"/>
      <c r="BB212" s="270"/>
      <c r="BC212" s="270"/>
      <c r="BD212" s="270"/>
      <c r="BE212" s="270"/>
      <c r="BF212" s="270"/>
      <c r="BG212" s="270"/>
      <c r="BH212" s="363" t="n">
        <v>43101</v>
      </c>
      <c r="BI212" s="378" t="n">
        <v>0.75</v>
      </c>
      <c r="BJ212" s="270"/>
      <c r="BK212" s="270"/>
      <c r="BL212" s="270"/>
      <c r="BM212" s="270"/>
      <c r="BN212" s="270"/>
      <c r="BO212" s="0"/>
      <c r="BP212" s="0"/>
      <c r="BQ212" s="0"/>
      <c r="BR212" s="0"/>
      <c r="BS212" s="0"/>
      <c r="BT212" s="270"/>
      <c r="BU212" s="270"/>
      <c r="BV212" s="270"/>
      <c r="BW212" s="270"/>
      <c r="BX212" s="270"/>
      <c r="BY212" s="270"/>
      <c r="BZ212" s="270"/>
      <c r="CA212" s="270"/>
      <c r="CB212" s="270"/>
      <c r="CC212" s="270"/>
      <c r="CD212" s="270"/>
      <c r="CE212" s="270"/>
      <c r="CF212" s="270"/>
      <c r="CG212" s="270"/>
    </row>
    <row r="213" customFormat="false" ht="12.75" hidden="false" customHeight="false" outlineLevel="0" collapsed="false">
      <c r="A213" s="296" t="n">
        <v>43313</v>
      </c>
      <c r="B213" s="357" t="n">
        <v>0.065290282207458</v>
      </c>
      <c r="D213" s="374" t="n">
        <v>42248</v>
      </c>
      <c r="E213" s="375" t="n">
        <v>38.7521438598633</v>
      </c>
      <c r="F213" s="375" t="n">
        <v>40.2521438598633</v>
      </c>
      <c r="G213" s="375" t="n">
        <v>41.7521438598633</v>
      </c>
      <c r="H213" s="360"/>
      <c r="I213" s="375" t="n">
        <v>22.75</v>
      </c>
      <c r="J213" s="375" t="n">
        <v>23</v>
      </c>
      <c r="K213" s="375" t="n">
        <v>23.75</v>
      </c>
      <c r="L213" s="362"/>
      <c r="M213" s="363" t="n">
        <v>43132</v>
      </c>
      <c r="N213" s="376" t="n">
        <v>30.9960021972656</v>
      </c>
      <c r="O213" s="376" t="n">
        <v>32.4960021972656</v>
      </c>
      <c r="P213" s="376" t="n">
        <v>33.9960021972656</v>
      </c>
      <c r="Q213" s="270"/>
      <c r="R213" s="376" t="n">
        <v>22.4965019226074</v>
      </c>
      <c r="S213" s="376" t="n">
        <v>23.9965019226074</v>
      </c>
      <c r="T213" s="376" t="n">
        <v>25.4965019226074</v>
      </c>
      <c r="U213" s="270"/>
      <c r="V213" s="376" t="n">
        <v>0</v>
      </c>
      <c r="W213" s="376" t="n">
        <v>0</v>
      </c>
      <c r="X213" s="376" t="n">
        <v>0</v>
      </c>
      <c r="Y213" s="270"/>
      <c r="Z213" s="376" t="n">
        <v>0.06</v>
      </c>
      <c r="AA213" s="376" t="n">
        <v>0.08</v>
      </c>
      <c r="AB213" s="376" t="n">
        <v>0.12</v>
      </c>
      <c r="AC213" s="270"/>
      <c r="AD213" s="376" t="n">
        <v>0.10125</v>
      </c>
      <c r="AE213" s="376" t="n">
        <v>0.135</v>
      </c>
      <c r="AF213" s="376" t="n">
        <v>0.2025</v>
      </c>
      <c r="AG213" s="270"/>
      <c r="AH213" s="376" t="n">
        <v>-0.4</v>
      </c>
      <c r="AI213" s="376" t="n">
        <v>2.322</v>
      </c>
      <c r="AJ213" s="376" t="n">
        <v>0.6</v>
      </c>
      <c r="AK213" s="270"/>
      <c r="AL213" s="376" t="n">
        <v>-0.1</v>
      </c>
      <c r="AM213" s="376" t="n">
        <v>1</v>
      </c>
      <c r="AN213" s="376" t="n">
        <v>0.1</v>
      </c>
      <c r="AO213" s="270"/>
      <c r="AP213" s="362" t="n">
        <v>69</v>
      </c>
      <c r="AQ213" s="375" t="n">
        <v>0.4</v>
      </c>
      <c r="AR213" s="270"/>
      <c r="AS213" s="270"/>
      <c r="AT213" s="270"/>
      <c r="AU213" s="270"/>
      <c r="AV213" s="270"/>
      <c r="AW213" s="270"/>
      <c r="AX213" s="270"/>
      <c r="AY213" s="270"/>
      <c r="AZ213" s="270"/>
      <c r="BA213" s="270"/>
      <c r="BB213" s="270"/>
      <c r="BC213" s="270"/>
      <c r="BD213" s="270"/>
      <c r="BE213" s="270"/>
      <c r="BF213" s="270"/>
      <c r="BG213" s="270"/>
      <c r="BH213" s="363" t="n">
        <v>43132</v>
      </c>
      <c r="BI213" s="378" t="n">
        <v>0.75</v>
      </c>
      <c r="BJ213" s="270"/>
      <c r="BK213" s="270"/>
      <c r="BL213" s="270"/>
      <c r="BM213" s="270"/>
      <c r="BN213" s="270"/>
      <c r="BO213" s="0"/>
      <c r="BP213" s="0"/>
      <c r="BQ213" s="0"/>
      <c r="BR213" s="0"/>
      <c r="BS213" s="0"/>
      <c r="BT213" s="270"/>
      <c r="BU213" s="270"/>
      <c r="BV213" s="270"/>
      <c r="BW213" s="270"/>
      <c r="BX213" s="270"/>
      <c r="BY213" s="270"/>
      <c r="BZ213" s="270"/>
      <c r="CA213" s="270"/>
      <c r="CB213" s="270"/>
      <c r="CC213" s="270"/>
      <c r="CD213" s="270"/>
      <c r="CE213" s="270"/>
      <c r="CF213" s="270"/>
      <c r="CG213" s="270"/>
    </row>
    <row r="214" customFormat="false" ht="12.75" hidden="false" customHeight="false" outlineLevel="0" collapsed="false">
      <c r="A214" s="296" t="n">
        <v>43344</v>
      </c>
      <c r="B214" s="357" t="n">
        <v>0.065317440923972</v>
      </c>
      <c r="D214" s="374" t="n">
        <v>42278</v>
      </c>
      <c r="E214" s="375" t="n">
        <v>36.6489334106445</v>
      </c>
      <c r="F214" s="375" t="n">
        <v>38.1489334106445</v>
      </c>
      <c r="G214" s="375" t="n">
        <v>39.6489334106445</v>
      </c>
      <c r="H214" s="360"/>
      <c r="I214" s="375" t="n">
        <v>20.2500019073486</v>
      </c>
      <c r="J214" s="375" t="n">
        <v>20.5000019073486</v>
      </c>
      <c r="K214" s="375" t="n">
        <v>21.2500019073486</v>
      </c>
      <c r="L214" s="362"/>
      <c r="M214" s="363" t="n">
        <v>43160</v>
      </c>
      <c r="N214" s="376" t="n">
        <v>26</v>
      </c>
      <c r="O214" s="376" t="n">
        <v>27.5</v>
      </c>
      <c r="P214" s="376" t="n">
        <v>29</v>
      </c>
      <c r="Q214" s="270"/>
      <c r="R214" s="376" t="n">
        <v>20.5</v>
      </c>
      <c r="S214" s="376" t="n">
        <v>22</v>
      </c>
      <c r="T214" s="376" t="n">
        <v>23.5</v>
      </c>
      <c r="U214" s="270"/>
      <c r="V214" s="376" t="n">
        <v>0</v>
      </c>
      <c r="W214" s="376" t="n">
        <v>0</v>
      </c>
      <c r="X214" s="376" t="n">
        <v>0</v>
      </c>
      <c r="Y214" s="270"/>
      <c r="Z214" s="376" t="n">
        <v>0.06</v>
      </c>
      <c r="AA214" s="376" t="n">
        <v>0.08</v>
      </c>
      <c r="AB214" s="376" t="n">
        <v>0.12</v>
      </c>
      <c r="AC214" s="270"/>
      <c r="AD214" s="376" t="n">
        <v>0.09</v>
      </c>
      <c r="AE214" s="376" t="n">
        <v>0.12</v>
      </c>
      <c r="AF214" s="376" t="n">
        <v>0.18</v>
      </c>
      <c r="AG214" s="270"/>
      <c r="AH214" s="376" t="n">
        <v>-0.5</v>
      </c>
      <c r="AI214" s="376" t="n">
        <v>2.052</v>
      </c>
      <c r="AJ214" s="376" t="n">
        <v>1</v>
      </c>
      <c r="AK214" s="270"/>
      <c r="AL214" s="376" t="n">
        <v>-0.1</v>
      </c>
      <c r="AM214" s="376" t="n">
        <v>1</v>
      </c>
      <c r="AN214" s="376" t="n">
        <v>0.1</v>
      </c>
      <c r="AO214" s="270"/>
      <c r="AP214" s="362" t="n">
        <v>69</v>
      </c>
      <c r="AQ214" s="375" t="n">
        <v>0.4</v>
      </c>
      <c r="AR214" s="270"/>
      <c r="AS214" s="270"/>
      <c r="AT214" s="270"/>
      <c r="AU214" s="270"/>
      <c r="AV214" s="270"/>
      <c r="AW214" s="270"/>
      <c r="AX214" s="270"/>
      <c r="AY214" s="270"/>
      <c r="AZ214" s="270"/>
      <c r="BA214" s="270"/>
      <c r="BB214" s="270"/>
      <c r="BC214" s="270"/>
      <c r="BD214" s="270"/>
      <c r="BE214" s="270"/>
      <c r="BF214" s="270"/>
      <c r="BG214" s="270"/>
      <c r="BH214" s="363" t="n">
        <v>43160</v>
      </c>
      <c r="BI214" s="378" t="n">
        <v>0.75</v>
      </c>
      <c r="BJ214" s="270"/>
      <c r="BK214" s="270"/>
      <c r="BL214" s="270"/>
      <c r="BM214" s="270"/>
      <c r="BN214" s="270"/>
      <c r="BO214" s="0"/>
      <c r="BP214" s="0"/>
      <c r="BQ214" s="0"/>
      <c r="BR214" s="0"/>
      <c r="BS214" s="0"/>
      <c r="BT214" s="270"/>
      <c r="BU214" s="270"/>
      <c r="BV214" s="270"/>
      <c r="BW214" s="270"/>
      <c r="BX214" s="270"/>
      <c r="BY214" s="270"/>
      <c r="BZ214" s="270"/>
      <c r="CA214" s="270"/>
      <c r="CB214" s="270"/>
      <c r="CC214" s="270"/>
      <c r="CD214" s="270"/>
      <c r="CE214" s="270"/>
      <c r="CF214" s="270"/>
      <c r="CG214" s="270"/>
    </row>
    <row r="215" customFormat="false" ht="12.75" hidden="false" customHeight="false" outlineLevel="0" collapsed="false">
      <c r="A215" s="296" t="n">
        <v>43374</v>
      </c>
      <c r="B215" s="357" t="n">
        <v>0.065345504931292</v>
      </c>
      <c r="D215" s="374" t="n">
        <v>42309</v>
      </c>
      <c r="E215" s="375" t="n">
        <v>36.7489318847656</v>
      </c>
      <c r="F215" s="375" t="n">
        <v>38.2489318847656</v>
      </c>
      <c r="G215" s="375" t="n">
        <v>39.7489318847656</v>
      </c>
      <c r="H215" s="360"/>
      <c r="I215" s="375" t="n">
        <v>22.25</v>
      </c>
      <c r="J215" s="375" t="n">
        <v>22.5</v>
      </c>
      <c r="K215" s="375" t="n">
        <v>23.25</v>
      </c>
      <c r="L215" s="362"/>
      <c r="M215" s="363" t="n">
        <v>43191</v>
      </c>
      <c r="N215" s="376" t="n">
        <v>26</v>
      </c>
      <c r="O215" s="376" t="n">
        <v>27.5</v>
      </c>
      <c r="P215" s="376" t="n">
        <v>29</v>
      </c>
      <c r="Q215" s="270"/>
      <c r="R215" s="376" t="n">
        <v>20.4950008392334</v>
      </c>
      <c r="S215" s="376" t="n">
        <v>21.9950008392334</v>
      </c>
      <c r="T215" s="376" t="n">
        <v>23.4950008392334</v>
      </c>
      <c r="U215" s="270"/>
      <c r="V215" s="376" t="n">
        <v>0</v>
      </c>
      <c r="W215" s="376" t="n">
        <v>0</v>
      </c>
      <c r="X215" s="376" t="n">
        <v>0</v>
      </c>
      <c r="Y215" s="270"/>
      <c r="Z215" s="376" t="n">
        <v>0.06</v>
      </c>
      <c r="AA215" s="376" t="n">
        <v>0.08</v>
      </c>
      <c r="AB215" s="376" t="n">
        <v>0.12</v>
      </c>
      <c r="AC215" s="270"/>
      <c r="AD215" s="376" t="n">
        <v>0.09</v>
      </c>
      <c r="AE215" s="376" t="n">
        <v>0.12</v>
      </c>
      <c r="AF215" s="376" t="n">
        <v>0.18</v>
      </c>
      <c r="AG215" s="270"/>
      <c r="AH215" s="376" t="n">
        <v>-0.5</v>
      </c>
      <c r="AI215" s="376" t="n">
        <v>1.998</v>
      </c>
      <c r="AJ215" s="376" t="n">
        <v>1</v>
      </c>
      <c r="AK215" s="270"/>
      <c r="AL215" s="376" t="n">
        <v>-0.1</v>
      </c>
      <c r="AM215" s="376" t="n">
        <v>1</v>
      </c>
      <c r="AN215" s="376" t="n">
        <v>0.1</v>
      </c>
      <c r="AO215" s="270"/>
      <c r="AP215" s="362" t="n">
        <v>69</v>
      </c>
      <c r="AQ215" s="375" t="n">
        <v>0.4</v>
      </c>
      <c r="AR215" s="270"/>
      <c r="AS215" s="270"/>
      <c r="AT215" s="270"/>
      <c r="AU215" s="270"/>
      <c r="AV215" s="270"/>
      <c r="AW215" s="270"/>
      <c r="AX215" s="270"/>
      <c r="AY215" s="270"/>
      <c r="AZ215" s="270"/>
      <c r="BA215" s="270"/>
      <c r="BB215" s="270"/>
      <c r="BC215" s="270"/>
      <c r="BD215" s="270"/>
      <c r="BE215" s="270"/>
      <c r="BF215" s="270"/>
      <c r="BG215" s="270"/>
      <c r="BH215" s="363" t="n">
        <v>43191</v>
      </c>
      <c r="BI215" s="378" t="n">
        <v>0.75</v>
      </c>
      <c r="BJ215" s="270"/>
      <c r="BK215" s="270"/>
      <c r="BL215" s="270"/>
      <c r="BM215" s="270"/>
      <c r="BN215" s="270"/>
      <c r="BO215" s="0"/>
      <c r="BP215" s="0"/>
      <c r="BQ215" s="0"/>
      <c r="BR215" s="0"/>
      <c r="BS215" s="0"/>
      <c r="BT215" s="270"/>
      <c r="BU215" s="270"/>
      <c r="BV215" s="270"/>
      <c r="BW215" s="270"/>
      <c r="BX215" s="270"/>
      <c r="BY215" s="270"/>
      <c r="BZ215" s="270"/>
      <c r="CA215" s="270"/>
      <c r="CB215" s="270"/>
      <c r="CC215" s="270"/>
      <c r="CD215" s="270"/>
      <c r="CE215" s="270"/>
      <c r="CF215" s="270"/>
      <c r="CG215" s="270"/>
    </row>
    <row r="216" customFormat="false" ht="12.75" hidden="false" customHeight="false" outlineLevel="0" collapsed="false">
      <c r="A216" s="296" t="n">
        <v>43405</v>
      </c>
      <c r="B216" s="357" t="n">
        <v>0.065372663648302</v>
      </c>
      <c r="D216" s="374" t="n">
        <v>42339</v>
      </c>
      <c r="E216" s="375" t="n">
        <v>36.8489303588867</v>
      </c>
      <c r="F216" s="375" t="n">
        <v>38.3489303588867</v>
      </c>
      <c r="G216" s="375" t="n">
        <v>39.8489303588867</v>
      </c>
      <c r="H216" s="360"/>
      <c r="I216" s="375" t="n">
        <v>21.3600006103516</v>
      </c>
      <c r="J216" s="375" t="n">
        <v>21.6100006103516</v>
      </c>
      <c r="K216" s="375" t="n">
        <v>22.3600006103516</v>
      </c>
      <c r="L216" s="362"/>
      <c r="M216" s="363" t="n">
        <v>43221</v>
      </c>
      <c r="N216" s="376" t="n">
        <v>28</v>
      </c>
      <c r="O216" s="376" t="n">
        <v>29.5</v>
      </c>
      <c r="P216" s="376" t="n">
        <v>31</v>
      </c>
      <c r="Q216" s="270"/>
      <c r="R216" s="376" t="n">
        <v>21.5049991607666</v>
      </c>
      <c r="S216" s="376" t="n">
        <v>23.0049991607666</v>
      </c>
      <c r="T216" s="376" t="n">
        <v>24.5049991607666</v>
      </c>
      <c r="U216" s="270"/>
      <c r="V216" s="376" t="n">
        <v>0</v>
      </c>
      <c r="W216" s="376" t="n">
        <v>0</v>
      </c>
      <c r="X216" s="376" t="n">
        <v>0</v>
      </c>
      <c r="Y216" s="270"/>
      <c r="Z216" s="376" t="n">
        <v>0.06</v>
      </c>
      <c r="AA216" s="376" t="n">
        <v>0.08</v>
      </c>
      <c r="AB216" s="376" t="n">
        <v>0.12</v>
      </c>
      <c r="AC216" s="270"/>
      <c r="AD216" s="376" t="n">
        <v>0.11625</v>
      </c>
      <c r="AE216" s="376" t="n">
        <v>0.155</v>
      </c>
      <c r="AF216" s="376" t="n">
        <v>0.2325</v>
      </c>
      <c r="AG216" s="270"/>
      <c r="AH216" s="376" t="n">
        <v>-0.4</v>
      </c>
      <c r="AI216" s="376" t="n">
        <v>2.15</v>
      </c>
      <c r="AJ216" s="376" t="n">
        <v>0.5</v>
      </c>
      <c r="AK216" s="270"/>
      <c r="AL216" s="376" t="n">
        <v>-0.1</v>
      </c>
      <c r="AM216" s="376" t="n">
        <v>1.05</v>
      </c>
      <c r="AN216" s="376" t="n">
        <v>0.1</v>
      </c>
      <c r="AO216" s="270"/>
      <c r="AP216" s="362" t="n">
        <v>70</v>
      </c>
      <c r="AQ216" s="375" t="n">
        <v>0.4</v>
      </c>
      <c r="AR216" s="270"/>
      <c r="AS216" s="270"/>
      <c r="AT216" s="270"/>
      <c r="AU216" s="270"/>
      <c r="AV216" s="270"/>
      <c r="AW216" s="270"/>
      <c r="AX216" s="270"/>
      <c r="AY216" s="270"/>
      <c r="AZ216" s="270"/>
      <c r="BA216" s="270"/>
      <c r="BB216" s="270"/>
      <c r="BC216" s="270"/>
      <c r="BD216" s="270"/>
      <c r="BE216" s="270"/>
      <c r="BF216" s="270"/>
      <c r="BG216" s="270"/>
      <c r="BH216" s="363" t="n">
        <v>43221</v>
      </c>
      <c r="BI216" s="378" t="n">
        <v>0.75</v>
      </c>
      <c r="BJ216" s="270"/>
      <c r="BK216" s="270"/>
      <c r="BL216" s="270"/>
      <c r="BM216" s="270"/>
      <c r="BN216" s="270"/>
      <c r="BO216" s="0"/>
      <c r="BP216" s="0"/>
      <c r="BQ216" s="0"/>
      <c r="BR216" s="0"/>
      <c r="BS216" s="0"/>
      <c r="BT216" s="270"/>
      <c r="BU216" s="270"/>
      <c r="BV216" s="270"/>
      <c r="BW216" s="270"/>
      <c r="BX216" s="270"/>
      <c r="BY216" s="270"/>
      <c r="BZ216" s="270"/>
      <c r="CA216" s="270"/>
      <c r="CB216" s="270"/>
      <c r="CC216" s="270"/>
      <c r="CD216" s="270"/>
      <c r="CE216" s="270"/>
      <c r="CF216" s="270"/>
      <c r="CG216" s="270"/>
    </row>
    <row r="217" customFormat="false" ht="12.75" hidden="false" customHeight="false" outlineLevel="0" collapsed="false">
      <c r="A217" s="296" t="n">
        <v>43435</v>
      </c>
      <c r="B217" s="357" t="n">
        <v>0.065400727656136</v>
      </c>
      <c r="D217" s="374" t="n">
        <v>42370</v>
      </c>
      <c r="E217" s="375" t="n">
        <v>46.0378646850586</v>
      </c>
      <c r="F217" s="375" t="n">
        <v>47.5378646850586</v>
      </c>
      <c r="G217" s="375" t="n">
        <v>49.0378646850586</v>
      </c>
      <c r="H217" s="360"/>
      <c r="I217" s="375" t="n">
        <v>26.25</v>
      </c>
      <c r="J217" s="375" t="n">
        <v>26.5</v>
      </c>
      <c r="K217" s="375" t="n">
        <v>27.25</v>
      </c>
      <c r="L217" s="362"/>
      <c r="M217" s="363" t="n">
        <v>43252</v>
      </c>
      <c r="N217" s="376" t="n">
        <v>35</v>
      </c>
      <c r="O217" s="376" t="n">
        <v>36.5</v>
      </c>
      <c r="P217" s="376" t="n">
        <v>38</v>
      </c>
      <c r="Q217" s="270"/>
      <c r="R217" s="376" t="n">
        <v>25.5</v>
      </c>
      <c r="S217" s="376" t="n">
        <v>27</v>
      </c>
      <c r="T217" s="376" t="n">
        <v>28.5</v>
      </c>
      <c r="U217" s="270"/>
      <c r="V217" s="376" t="n">
        <v>0</v>
      </c>
      <c r="W217" s="376" t="n">
        <v>0</v>
      </c>
      <c r="X217" s="376" t="n">
        <v>0</v>
      </c>
      <c r="Y217" s="270"/>
      <c r="Z217" s="376" t="n">
        <v>0.06</v>
      </c>
      <c r="AA217" s="376" t="n">
        <v>0.08</v>
      </c>
      <c r="AB217" s="376" t="n">
        <v>0.12</v>
      </c>
      <c r="AC217" s="270"/>
      <c r="AD217" s="376" t="n">
        <v>0.13125</v>
      </c>
      <c r="AE217" s="376" t="n">
        <v>0.175</v>
      </c>
      <c r="AF217" s="376" t="n">
        <v>0.2625</v>
      </c>
      <c r="AG217" s="270"/>
      <c r="AH217" s="376" t="n">
        <v>-0.4</v>
      </c>
      <c r="AI217" s="376" t="n">
        <v>2.9</v>
      </c>
      <c r="AJ217" s="376" t="n">
        <v>0.5</v>
      </c>
      <c r="AK217" s="270"/>
      <c r="AL217" s="376" t="n">
        <v>-0.1</v>
      </c>
      <c r="AM217" s="376" t="n">
        <v>1.15</v>
      </c>
      <c r="AN217" s="376" t="n">
        <v>0.1</v>
      </c>
      <c r="AO217" s="270"/>
      <c r="AP217" s="362" t="n">
        <v>70</v>
      </c>
      <c r="AQ217" s="375" t="n">
        <v>0.4</v>
      </c>
      <c r="AR217" s="270"/>
      <c r="AS217" s="270"/>
      <c r="AT217" s="270"/>
      <c r="AU217" s="270"/>
      <c r="AV217" s="270"/>
      <c r="AW217" s="270"/>
      <c r="AX217" s="270"/>
      <c r="AY217" s="270"/>
      <c r="AZ217" s="270"/>
      <c r="BA217" s="270"/>
      <c r="BB217" s="270"/>
      <c r="BC217" s="270"/>
      <c r="BD217" s="270"/>
      <c r="BE217" s="270"/>
      <c r="BF217" s="270"/>
      <c r="BG217" s="270"/>
      <c r="BH217" s="363" t="n">
        <v>43252</v>
      </c>
      <c r="BI217" s="378" t="n">
        <v>0.75</v>
      </c>
      <c r="BJ217" s="270"/>
      <c r="BK217" s="270"/>
      <c r="BL217" s="270"/>
      <c r="BM217" s="270"/>
      <c r="BN217" s="270"/>
      <c r="BO217" s="0"/>
      <c r="BP217" s="0"/>
      <c r="BQ217" s="0"/>
      <c r="BR217" s="0"/>
      <c r="BS217" s="0"/>
      <c r="BT217" s="270"/>
      <c r="BU217" s="270"/>
      <c r="BV217" s="270"/>
      <c r="BW217" s="270"/>
      <c r="BX217" s="270"/>
      <c r="BY217" s="270"/>
      <c r="BZ217" s="270"/>
      <c r="CA217" s="270"/>
      <c r="CB217" s="270"/>
      <c r="CC217" s="270"/>
      <c r="CD217" s="270"/>
      <c r="CE217" s="270"/>
      <c r="CF217" s="270"/>
      <c r="CG217" s="270"/>
    </row>
    <row r="218" customFormat="false" ht="12.75" hidden="false" customHeight="false" outlineLevel="0" collapsed="false">
      <c r="A218" s="296" t="n">
        <v>43466</v>
      </c>
      <c r="B218" s="357" t="n">
        <v>0.065428791664232</v>
      </c>
      <c r="D218" s="374" t="n">
        <v>42401</v>
      </c>
      <c r="E218" s="375" t="n">
        <v>45.6878623962402</v>
      </c>
      <c r="F218" s="375" t="n">
        <v>47.1878623962402</v>
      </c>
      <c r="G218" s="375" t="n">
        <v>48.6878623962402</v>
      </c>
      <c r="H218" s="360"/>
      <c r="I218" s="375" t="n">
        <v>24.75</v>
      </c>
      <c r="J218" s="375" t="n">
        <v>25</v>
      </c>
      <c r="K218" s="375" t="n">
        <v>25.75</v>
      </c>
      <c r="L218" s="362"/>
      <c r="M218" s="363" t="n">
        <v>43282</v>
      </c>
      <c r="N218" s="376" t="n">
        <v>41</v>
      </c>
      <c r="O218" s="376" t="n">
        <v>42.5</v>
      </c>
      <c r="P218" s="376" t="n">
        <v>44</v>
      </c>
      <c r="Q218" s="270"/>
      <c r="R218" s="376" t="n">
        <v>31.5</v>
      </c>
      <c r="S218" s="376" t="n">
        <v>33</v>
      </c>
      <c r="T218" s="376" t="n">
        <v>34.5</v>
      </c>
      <c r="U218" s="270"/>
      <c r="V218" s="376" t="n">
        <v>0</v>
      </c>
      <c r="W218" s="376" t="n">
        <v>0</v>
      </c>
      <c r="X218" s="376" t="n">
        <v>0</v>
      </c>
      <c r="Y218" s="270"/>
      <c r="Z218" s="376" t="n">
        <v>0.06</v>
      </c>
      <c r="AA218" s="376" t="n">
        <v>0.08</v>
      </c>
      <c r="AB218" s="376" t="n">
        <v>0.12</v>
      </c>
      <c r="AC218" s="270"/>
      <c r="AD218" s="376" t="n">
        <v>0.16125</v>
      </c>
      <c r="AE218" s="376" t="n">
        <v>0.215</v>
      </c>
      <c r="AF218" s="376" t="n">
        <v>0.3225</v>
      </c>
      <c r="AG218" s="270"/>
      <c r="AH218" s="376" t="n">
        <v>-0.4</v>
      </c>
      <c r="AI218" s="376" t="n">
        <v>3.9</v>
      </c>
      <c r="AJ218" s="376" t="n">
        <v>0.5</v>
      </c>
      <c r="AK218" s="270"/>
      <c r="AL218" s="376" t="n">
        <v>-0.1</v>
      </c>
      <c r="AM218" s="376" t="n">
        <v>1.15</v>
      </c>
      <c r="AN218" s="376" t="n">
        <v>0.1</v>
      </c>
      <c r="AO218" s="270"/>
      <c r="AP218" s="362" t="n">
        <v>70</v>
      </c>
      <c r="AQ218" s="375" t="n">
        <v>0.4</v>
      </c>
      <c r="AR218" s="270"/>
      <c r="AS218" s="270"/>
      <c r="AT218" s="270"/>
      <c r="AU218" s="270"/>
      <c r="AV218" s="270"/>
      <c r="AW218" s="270"/>
      <c r="AX218" s="270"/>
      <c r="AY218" s="270"/>
      <c r="AZ218" s="270"/>
      <c r="BA218" s="270"/>
      <c r="BB218" s="270"/>
      <c r="BC218" s="270"/>
      <c r="BD218" s="270"/>
      <c r="BE218" s="270"/>
      <c r="BF218" s="270"/>
      <c r="BG218" s="270"/>
      <c r="BH218" s="363" t="n">
        <v>43282</v>
      </c>
      <c r="BI218" s="378" t="n">
        <v>0.75</v>
      </c>
      <c r="BJ218" s="270"/>
      <c r="BK218" s="270"/>
      <c r="BL218" s="270"/>
      <c r="BM218" s="270"/>
      <c r="BN218" s="270"/>
      <c r="BO218" s="0"/>
      <c r="BP218" s="0"/>
      <c r="BQ218" s="0"/>
      <c r="BR218" s="0"/>
      <c r="BS218" s="0"/>
      <c r="BT218" s="270"/>
      <c r="BU218" s="270"/>
      <c r="BV218" s="270"/>
      <c r="BW218" s="270"/>
      <c r="BX218" s="270"/>
      <c r="BY218" s="270"/>
      <c r="BZ218" s="270"/>
      <c r="CA218" s="270"/>
      <c r="CB218" s="270"/>
      <c r="CC218" s="270"/>
      <c r="CD218" s="270"/>
      <c r="CE218" s="270"/>
      <c r="CF218" s="270"/>
      <c r="CG218" s="270"/>
    </row>
    <row r="219" customFormat="false" ht="12.75" hidden="false" customHeight="false" outlineLevel="0" collapsed="false">
      <c r="A219" s="296" t="n">
        <v>43497</v>
      </c>
      <c r="B219" s="357" t="n">
        <v>0.0654541398008</v>
      </c>
      <c r="D219" s="374" t="n">
        <v>42430</v>
      </c>
      <c r="E219" s="375" t="n">
        <v>36.8985443115234</v>
      </c>
      <c r="F219" s="375" t="n">
        <v>38.3985443115234</v>
      </c>
      <c r="G219" s="375" t="n">
        <v>39.8985443115234</v>
      </c>
      <c r="H219" s="360"/>
      <c r="I219" s="375" t="n">
        <v>25.75</v>
      </c>
      <c r="J219" s="375" t="n">
        <v>26</v>
      </c>
      <c r="K219" s="375" t="n">
        <v>26.75</v>
      </c>
      <c r="L219" s="362"/>
      <c r="M219" s="363" t="n">
        <v>43313</v>
      </c>
      <c r="N219" s="376" t="n">
        <v>39.0000038146973</v>
      </c>
      <c r="O219" s="376" t="n">
        <v>40.5000038146973</v>
      </c>
      <c r="P219" s="376" t="n">
        <v>42.0000038146973</v>
      </c>
      <c r="Q219" s="270"/>
      <c r="R219" s="376" t="n">
        <v>31.5</v>
      </c>
      <c r="S219" s="376" t="n">
        <v>33</v>
      </c>
      <c r="T219" s="376" t="n">
        <v>34.5</v>
      </c>
      <c r="U219" s="270"/>
      <c r="V219" s="376" t="n">
        <v>0</v>
      </c>
      <c r="W219" s="376" t="n">
        <v>0</v>
      </c>
      <c r="X219" s="376" t="n">
        <v>0</v>
      </c>
      <c r="Y219" s="270"/>
      <c r="Z219" s="376" t="n">
        <v>0.06</v>
      </c>
      <c r="AA219" s="376" t="n">
        <v>0.08</v>
      </c>
      <c r="AB219" s="376" t="n">
        <v>0.12</v>
      </c>
      <c r="AC219" s="270"/>
      <c r="AD219" s="376" t="n">
        <v>0.16125</v>
      </c>
      <c r="AE219" s="376" t="n">
        <v>0.215</v>
      </c>
      <c r="AF219" s="376" t="n">
        <v>0.3225</v>
      </c>
      <c r="AG219" s="270"/>
      <c r="AH219" s="376" t="n">
        <v>-0.5</v>
      </c>
      <c r="AI219" s="376" t="n">
        <v>3.9</v>
      </c>
      <c r="AJ219" s="376" t="n">
        <v>1.75</v>
      </c>
      <c r="AK219" s="270"/>
      <c r="AL219" s="376" t="n">
        <v>-0.1</v>
      </c>
      <c r="AM219" s="376" t="n">
        <v>1.15</v>
      </c>
      <c r="AN219" s="376" t="n">
        <v>0.1</v>
      </c>
      <c r="AO219" s="270"/>
      <c r="AP219" s="362" t="n">
        <v>71</v>
      </c>
      <c r="AQ219" s="375" t="n">
        <v>0.4</v>
      </c>
      <c r="AR219" s="270"/>
      <c r="AS219" s="270"/>
      <c r="AT219" s="270"/>
      <c r="AU219" s="270"/>
      <c r="AV219" s="270"/>
      <c r="AW219" s="270"/>
      <c r="AX219" s="270"/>
      <c r="AY219" s="270"/>
      <c r="AZ219" s="270"/>
      <c r="BA219" s="270"/>
      <c r="BB219" s="270"/>
      <c r="BC219" s="270"/>
      <c r="BD219" s="270"/>
      <c r="BE219" s="270"/>
      <c r="BF219" s="270"/>
      <c r="BG219" s="270"/>
      <c r="BH219" s="363" t="n">
        <v>43313</v>
      </c>
      <c r="BI219" s="378" t="n">
        <v>0.75</v>
      </c>
      <c r="BJ219" s="270"/>
      <c r="BK219" s="270"/>
      <c r="BL219" s="270"/>
      <c r="BM219" s="270"/>
      <c r="BN219" s="270"/>
      <c r="BO219" s="0"/>
      <c r="BP219" s="0"/>
      <c r="BQ219" s="0"/>
      <c r="BR219" s="0"/>
      <c r="BS219" s="0"/>
      <c r="BT219" s="270"/>
      <c r="BU219" s="270"/>
      <c r="BV219" s="270"/>
      <c r="BW219" s="270"/>
      <c r="BX219" s="270"/>
      <c r="BY219" s="270"/>
      <c r="BZ219" s="270"/>
      <c r="CA219" s="270"/>
      <c r="CB219" s="270"/>
      <c r="CC219" s="270"/>
      <c r="CD219" s="270"/>
      <c r="CE219" s="270"/>
      <c r="CF219" s="270"/>
      <c r="CG219" s="270"/>
    </row>
    <row r="220" customFormat="false" ht="12.75" hidden="false" customHeight="false" outlineLevel="0" collapsed="false">
      <c r="A220" s="296" t="n">
        <v>43525</v>
      </c>
      <c r="B220" s="357" t="n">
        <v>0.065482203809392</v>
      </c>
      <c r="D220" s="374" t="n">
        <v>42461</v>
      </c>
      <c r="E220" s="375" t="n">
        <v>37.3485450744629</v>
      </c>
      <c r="F220" s="375" t="n">
        <v>38.8485450744629</v>
      </c>
      <c r="G220" s="375" t="n">
        <v>40.3485450744629</v>
      </c>
      <c r="H220" s="360"/>
      <c r="I220" s="375" t="n">
        <v>23.75</v>
      </c>
      <c r="J220" s="375" t="n">
        <v>24</v>
      </c>
      <c r="K220" s="375" t="n">
        <v>24.75</v>
      </c>
      <c r="L220" s="362"/>
      <c r="M220" s="363" t="n">
        <v>43344</v>
      </c>
      <c r="N220" s="376" t="n">
        <v>31</v>
      </c>
      <c r="O220" s="376" t="n">
        <v>32.5</v>
      </c>
      <c r="P220" s="376" t="n">
        <v>34</v>
      </c>
      <c r="Q220" s="270"/>
      <c r="R220" s="376" t="n">
        <v>25.5</v>
      </c>
      <c r="S220" s="376" t="n">
        <v>27</v>
      </c>
      <c r="T220" s="376" t="n">
        <v>28.5</v>
      </c>
      <c r="U220" s="270"/>
      <c r="V220" s="376" t="n">
        <v>0</v>
      </c>
      <c r="W220" s="376" t="n">
        <v>0</v>
      </c>
      <c r="X220" s="376" t="n">
        <v>0</v>
      </c>
      <c r="Y220" s="270"/>
      <c r="Z220" s="376" t="n">
        <v>0.06</v>
      </c>
      <c r="AA220" s="376" t="n">
        <v>0.08</v>
      </c>
      <c r="AB220" s="376" t="n">
        <v>0.12</v>
      </c>
      <c r="AC220" s="270"/>
      <c r="AD220" s="376" t="n">
        <v>0.10125</v>
      </c>
      <c r="AE220" s="376" t="n">
        <v>0.135</v>
      </c>
      <c r="AF220" s="376" t="n">
        <v>0.2025</v>
      </c>
      <c r="AG220" s="270"/>
      <c r="AH220" s="376" t="n">
        <v>-1</v>
      </c>
      <c r="AI220" s="376" t="n">
        <v>2.33</v>
      </c>
      <c r="AJ220" s="376" t="n">
        <v>2.5</v>
      </c>
      <c r="AK220" s="270"/>
      <c r="AL220" s="376" t="n">
        <v>-0.1</v>
      </c>
      <c r="AM220" s="376" t="n">
        <v>1.15</v>
      </c>
      <c r="AN220" s="376" t="n">
        <v>0.1</v>
      </c>
      <c r="AO220" s="270"/>
      <c r="AP220" s="362" t="n">
        <v>71</v>
      </c>
      <c r="AQ220" s="375" t="n">
        <v>0.4</v>
      </c>
      <c r="AR220" s="270"/>
      <c r="AS220" s="270"/>
      <c r="AT220" s="270"/>
      <c r="AU220" s="270"/>
      <c r="AV220" s="270"/>
      <c r="AW220" s="270"/>
      <c r="AX220" s="270"/>
      <c r="AY220" s="270"/>
      <c r="AZ220" s="270"/>
      <c r="BA220" s="270"/>
      <c r="BB220" s="270"/>
      <c r="BC220" s="270"/>
      <c r="BD220" s="270"/>
      <c r="BE220" s="270"/>
      <c r="BF220" s="270"/>
      <c r="BG220" s="270"/>
      <c r="BH220" s="363" t="n">
        <v>43344</v>
      </c>
      <c r="BI220" s="378" t="n">
        <v>0.75</v>
      </c>
      <c r="BJ220" s="270"/>
      <c r="BK220" s="270"/>
      <c r="BL220" s="270"/>
      <c r="BM220" s="270"/>
      <c r="BN220" s="270"/>
      <c r="BO220" s="0"/>
      <c r="BP220" s="0"/>
      <c r="BQ220" s="0"/>
      <c r="BR220" s="0"/>
      <c r="BS220" s="0"/>
      <c r="BT220" s="270"/>
      <c r="BU220" s="270"/>
      <c r="BV220" s="270"/>
      <c r="BW220" s="270"/>
      <c r="BX220" s="270"/>
      <c r="BY220" s="270"/>
      <c r="BZ220" s="270"/>
      <c r="CA220" s="270"/>
      <c r="CB220" s="270"/>
      <c r="CC220" s="270"/>
      <c r="CD220" s="270"/>
      <c r="CE220" s="270"/>
      <c r="CF220" s="270"/>
      <c r="CG220" s="270"/>
    </row>
    <row r="221" customFormat="false" ht="12.75" hidden="false" customHeight="false" outlineLevel="0" collapsed="false">
      <c r="A221" s="296" t="n">
        <v>43556</v>
      </c>
      <c r="B221" s="357" t="n">
        <v>0.065509362527632</v>
      </c>
      <c r="D221" s="374" t="n">
        <v>42491</v>
      </c>
      <c r="E221" s="375" t="n">
        <v>38.0535667419434</v>
      </c>
      <c r="F221" s="375" t="n">
        <v>40.5035667419434</v>
      </c>
      <c r="G221" s="375" t="n">
        <v>42.9535667419434</v>
      </c>
      <c r="H221" s="360"/>
      <c r="I221" s="375" t="n">
        <v>25.75</v>
      </c>
      <c r="J221" s="375" t="n">
        <v>26</v>
      </c>
      <c r="K221" s="375" t="n">
        <v>26.75</v>
      </c>
      <c r="L221" s="362"/>
      <c r="M221" s="363" t="n">
        <v>43374</v>
      </c>
      <c r="N221" s="376" t="n">
        <v>25.996000289917</v>
      </c>
      <c r="O221" s="376" t="n">
        <v>27.496000289917</v>
      </c>
      <c r="P221" s="376" t="n">
        <v>28.996000289917</v>
      </c>
      <c r="Q221" s="270"/>
      <c r="R221" s="376" t="n">
        <v>20.4965000152588</v>
      </c>
      <c r="S221" s="376" t="n">
        <v>21.9965000152588</v>
      </c>
      <c r="T221" s="376" t="n">
        <v>23.4965000152588</v>
      </c>
      <c r="U221" s="270"/>
      <c r="V221" s="376" t="n">
        <v>0</v>
      </c>
      <c r="W221" s="376" t="n">
        <v>0</v>
      </c>
      <c r="X221" s="376" t="n">
        <v>0</v>
      </c>
      <c r="Y221" s="270"/>
      <c r="Z221" s="376" t="n">
        <v>0.06</v>
      </c>
      <c r="AA221" s="376" t="n">
        <v>0.08</v>
      </c>
      <c r="AB221" s="376" t="n">
        <v>0.12</v>
      </c>
      <c r="AC221" s="270"/>
      <c r="AD221" s="376" t="n">
        <v>0.07875</v>
      </c>
      <c r="AE221" s="376" t="n">
        <v>0.105</v>
      </c>
      <c r="AF221" s="376" t="n">
        <v>0.1575</v>
      </c>
      <c r="AG221" s="270"/>
      <c r="AH221" s="376" t="n">
        <v>-1</v>
      </c>
      <c r="AI221" s="376" t="n">
        <v>2.06</v>
      </c>
      <c r="AJ221" s="376" t="n">
        <v>2.5</v>
      </c>
      <c r="AK221" s="270"/>
      <c r="AL221" s="376" t="n">
        <v>-0.1</v>
      </c>
      <c r="AM221" s="376" t="n">
        <v>1.15</v>
      </c>
      <c r="AN221" s="376" t="n">
        <v>0.1</v>
      </c>
      <c r="AO221" s="270"/>
      <c r="AP221" s="362" t="n">
        <v>71</v>
      </c>
      <c r="AQ221" s="375" t="n">
        <v>0.4</v>
      </c>
      <c r="AR221" s="270"/>
      <c r="AS221" s="270"/>
      <c r="AT221" s="270"/>
      <c r="AU221" s="270"/>
      <c r="AV221" s="270"/>
      <c r="AW221" s="270"/>
      <c r="AX221" s="270"/>
      <c r="AY221" s="270"/>
      <c r="AZ221" s="270"/>
      <c r="BA221" s="270"/>
      <c r="BB221" s="270"/>
      <c r="BC221" s="270"/>
      <c r="BD221" s="270"/>
      <c r="BE221" s="270"/>
      <c r="BF221" s="270"/>
      <c r="BG221" s="270"/>
      <c r="BH221" s="363" t="n">
        <v>43374</v>
      </c>
      <c r="BI221" s="378" t="n">
        <v>0.75</v>
      </c>
      <c r="BJ221" s="270"/>
      <c r="BK221" s="270"/>
      <c r="BL221" s="270"/>
      <c r="BM221" s="270"/>
      <c r="BN221" s="270"/>
      <c r="BO221" s="0"/>
      <c r="BP221" s="0"/>
      <c r="BQ221" s="0"/>
      <c r="BR221" s="0"/>
      <c r="BS221" s="0"/>
      <c r="BT221" s="270"/>
      <c r="BU221" s="270"/>
      <c r="BV221" s="270"/>
      <c r="BW221" s="270"/>
      <c r="BX221" s="270"/>
      <c r="BY221" s="270"/>
      <c r="BZ221" s="270"/>
      <c r="CA221" s="270"/>
      <c r="CB221" s="270"/>
      <c r="CC221" s="270"/>
      <c r="CD221" s="270"/>
      <c r="CE221" s="270"/>
      <c r="CF221" s="270"/>
      <c r="CG221" s="270"/>
    </row>
    <row r="222" customFormat="false" ht="12.75" hidden="false" customHeight="false" outlineLevel="0" collapsed="false">
      <c r="A222" s="296" t="n">
        <v>43586</v>
      </c>
      <c r="B222" s="357" t="n">
        <v>0.065537426536738</v>
      </c>
      <c r="D222" s="374" t="n">
        <v>42522</v>
      </c>
      <c r="E222" s="375" t="n">
        <v>46.9978561401367</v>
      </c>
      <c r="F222" s="375" t="n">
        <v>51.9978561401367</v>
      </c>
      <c r="G222" s="375" t="n">
        <v>56.9978561401367</v>
      </c>
      <c r="H222" s="360"/>
      <c r="I222" s="375" t="n">
        <v>28.75</v>
      </c>
      <c r="J222" s="375" t="n">
        <v>29</v>
      </c>
      <c r="K222" s="375" t="n">
        <v>29.75</v>
      </c>
      <c r="L222" s="362"/>
      <c r="M222" s="363" t="n">
        <v>43405</v>
      </c>
      <c r="N222" s="376" t="n">
        <v>28</v>
      </c>
      <c r="O222" s="376" t="n">
        <v>29.5</v>
      </c>
      <c r="P222" s="376" t="n">
        <v>31</v>
      </c>
      <c r="Q222" s="270"/>
      <c r="R222" s="376" t="n">
        <v>20.5</v>
      </c>
      <c r="S222" s="376" t="n">
        <v>22</v>
      </c>
      <c r="T222" s="376" t="n">
        <v>23.5</v>
      </c>
      <c r="U222" s="270"/>
      <c r="V222" s="376" t="n">
        <v>0</v>
      </c>
      <c r="W222" s="376" t="n">
        <v>0</v>
      </c>
      <c r="X222" s="376" t="n">
        <v>0</v>
      </c>
      <c r="Y222" s="270"/>
      <c r="Z222" s="376" t="n">
        <v>0.06</v>
      </c>
      <c r="AA222" s="376" t="n">
        <v>0.08</v>
      </c>
      <c r="AB222" s="376" t="n">
        <v>0.12</v>
      </c>
      <c r="AC222" s="270"/>
      <c r="AD222" s="376" t="n">
        <v>0.07875</v>
      </c>
      <c r="AE222" s="376" t="n">
        <v>0.105</v>
      </c>
      <c r="AF222" s="376" t="n">
        <v>0.1575</v>
      </c>
      <c r="AG222" s="270"/>
      <c r="AH222" s="376" t="n">
        <v>-0.5</v>
      </c>
      <c r="AI222" s="376" t="n">
        <v>2.052</v>
      </c>
      <c r="AJ222" s="376" t="n">
        <v>1</v>
      </c>
      <c r="AK222" s="270"/>
      <c r="AL222" s="376" t="n">
        <v>-0.1</v>
      </c>
      <c r="AM222" s="376" t="n">
        <v>1.15</v>
      </c>
      <c r="AN222" s="376" t="n">
        <v>0.1</v>
      </c>
      <c r="AO222" s="270"/>
      <c r="AP222" s="362" t="n">
        <v>72</v>
      </c>
      <c r="AQ222" s="375" t="n">
        <v>0.4</v>
      </c>
      <c r="AR222" s="270"/>
      <c r="AS222" s="270"/>
      <c r="AT222" s="270"/>
      <c r="AU222" s="270"/>
      <c r="AV222" s="270"/>
      <c r="AW222" s="270"/>
      <c r="AX222" s="270"/>
      <c r="AY222" s="270"/>
      <c r="AZ222" s="270"/>
      <c r="BA222" s="270"/>
      <c r="BB222" s="270"/>
      <c r="BC222" s="270"/>
      <c r="BD222" s="270"/>
      <c r="BE222" s="270"/>
      <c r="BF222" s="270"/>
      <c r="BG222" s="270"/>
      <c r="BH222" s="363" t="n">
        <v>43405</v>
      </c>
      <c r="BI222" s="378" t="n">
        <v>0.75</v>
      </c>
      <c r="BJ222" s="270"/>
      <c r="BK222" s="270"/>
      <c r="BL222" s="270"/>
      <c r="BM222" s="270"/>
      <c r="BN222" s="270"/>
      <c r="BO222" s="0"/>
      <c r="BP222" s="0"/>
      <c r="BQ222" s="0"/>
      <c r="BR222" s="0"/>
      <c r="BS222" s="0"/>
      <c r="BT222" s="270"/>
      <c r="BU222" s="270"/>
      <c r="BV222" s="270"/>
      <c r="BW222" s="270"/>
      <c r="BX222" s="270"/>
      <c r="BY222" s="270"/>
      <c r="BZ222" s="270"/>
      <c r="CA222" s="270"/>
      <c r="CB222" s="270"/>
      <c r="CC222" s="270"/>
      <c r="CD222" s="270"/>
      <c r="CE222" s="270"/>
      <c r="CF222" s="270"/>
      <c r="CG222" s="270"/>
    </row>
    <row r="223" customFormat="false" ht="12.75" hidden="false" customHeight="false" outlineLevel="0" collapsed="false">
      <c r="A223" s="296" t="n">
        <v>43617</v>
      </c>
      <c r="B223" s="357" t="n">
        <v>0.065564585255475</v>
      </c>
      <c r="D223" s="374" t="n">
        <v>42552</v>
      </c>
      <c r="E223" s="375" t="n">
        <v>73.9971466064453</v>
      </c>
      <c r="F223" s="375" t="n">
        <v>83.9971466064453</v>
      </c>
      <c r="G223" s="375" t="n">
        <v>93.9971466064453</v>
      </c>
      <c r="H223" s="360"/>
      <c r="I223" s="375" t="n">
        <v>29.25</v>
      </c>
      <c r="J223" s="375" t="n">
        <v>29.5</v>
      </c>
      <c r="K223" s="375" t="n">
        <v>30.25</v>
      </c>
      <c r="L223" s="362"/>
      <c r="M223" s="363" t="n">
        <v>43435</v>
      </c>
      <c r="N223" s="376" t="n">
        <v>33</v>
      </c>
      <c r="O223" s="376" t="n">
        <v>34.5</v>
      </c>
      <c r="P223" s="376" t="n">
        <v>36</v>
      </c>
      <c r="Q223" s="270"/>
      <c r="R223" s="376" t="n">
        <v>27.5</v>
      </c>
      <c r="S223" s="376" t="n">
        <v>29</v>
      </c>
      <c r="T223" s="376" t="n">
        <v>30.5</v>
      </c>
      <c r="U223" s="270"/>
      <c r="V223" s="376" t="n">
        <v>0</v>
      </c>
      <c r="W223" s="376" t="n">
        <v>0</v>
      </c>
      <c r="X223" s="376" t="n">
        <v>0</v>
      </c>
      <c r="Y223" s="270"/>
      <c r="Z223" s="376" t="n">
        <v>0.06</v>
      </c>
      <c r="AA223" s="376" t="n">
        <v>0.08</v>
      </c>
      <c r="AB223" s="376" t="n">
        <v>0.12</v>
      </c>
      <c r="AC223" s="270"/>
      <c r="AD223" s="376" t="n">
        <v>0.10875</v>
      </c>
      <c r="AE223" s="376" t="n">
        <v>0.145</v>
      </c>
      <c r="AF223" s="376" t="n">
        <v>0.2175</v>
      </c>
      <c r="AG223" s="270"/>
      <c r="AH223" s="376" t="n">
        <v>-0.4</v>
      </c>
      <c r="AI223" s="376" t="n">
        <v>1.89</v>
      </c>
      <c r="AJ223" s="376" t="n">
        <v>0.5</v>
      </c>
      <c r="AK223" s="270"/>
      <c r="AL223" s="376" t="n">
        <v>-0.1</v>
      </c>
      <c r="AM223" s="376" t="n">
        <v>1.15</v>
      </c>
      <c r="AN223" s="376" t="n">
        <v>0.1</v>
      </c>
      <c r="AO223" s="270"/>
      <c r="AP223" s="362" t="n">
        <v>72</v>
      </c>
      <c r="AQ223" s="375" t="n">
        <v>0.4</v>
      </c>
      <c r="AR223" s="270"/>
      <c r="AS223" s="270"/>
      <c r="AT223" s="270"/>
      <c r="AU223" s="270"/>
      <c r="AV223" s="270"/>
      <c r="AW223" s="270"/>
      <c r="AX223" s="270"/>
      <c r="AY223" s="270"/>
      <c r="AZ223" s="270"/>
      <c r="BA223" s="270"/>
      <c r="BB223" s="270"/>
      <c r="BC223" s="270"/>
      <c r="BD223" s="270"/>
      <c r="BE223" s="270"/>
      <c r="BF223" s="270"/>
      <c r="BG223" s="270"/>
      <c r="BH223" s="363" t="n">
        <v>43435</v>
      </c>
      <c r="BI223" s="378" t="n">
        <v>0.75</v>
      </c>
      <c r="BJ223" s="270"/>
      <c r="BK223" s="270"/>
      <c r="BL223" s="270"/>
      <c r="BM223" s="270"/>
      <c r="BN223" s="270"/>
      <c r="BO223" s="0"/>
      <c r="BP223" s="0"/>
      <c r="BQ223" s="0"/>
      <c r="BR223" s="0"/>
      <c r="BS223" s="0"/>
      <c r="BT223" s="270"/>
      <c r="BU223" s="270"/>
      <c r="BV223" s="270"/>
      <c r="BW223" s="270"/>
      <c r="BX223" s="270"/>
      <c r="BY223" s="270"/>
      <c r="BZ223" s="270"/>
      <c r="CA223" s="270"/>
      <c r="CB223" s="270"/>
      <c r="CC223" s="270"/>
      <c r="CD223" s="270"/>
      <c r="CE223" s="270"/>
      <c r="CF223" s="270"/>
      <c r="CG223" s="270"/>
    </row>
    <row r="224" customFormat="false" ht="12.75" hidden="false" customHeight="false" outlineLevel="0" collapsed="false">
      <c r="A224" s="296" t="n">
        <v>43647</v>
      </c>
      <c r="B224" s="357" t="n">
        <v>0.065592649265094</v>
      </c>
      <c r="D224" s="374" t="n">
        <v>42583</v>
      </c>
      <c r="E224" s="375" t="n">
        <v>73.9971466064453</v>
      </c>
      <c r="F224" s="375" t="n">
        <v>83.9971466064453</v>
      </c>
      <c r="G224" s="375" t="n">
        <v>93.9971466064453</v>
      </c>
      <c r="H224" s="360"/>
      <c r="I224" s="375" t="n">
        <v>30.25</v>
      </c>
      <c r="J224" s="375" t="n">
        <v>30.5</v>
      </c>
      <c r="K224" s="375" t="n">
        <v>31.25</v>
      </c>
      <c r="L224" s="362"/>
      <c r="M224" s="363" t="n">
        <v>43466</v>
      </c>
      <c r="N224" s="376" t="n">
        <v>35.5</v>
      </c>
      <c r="O224" s="376" t="n">
        <v>37</v>
      </c>
      <c r="P224" s="376" t="n">
        <v>38.5</v>
      </c>
      <c r="Q224" s="270"/>
      <c r="R224" s="376" t="n">
        <v>25</v>
      </c>
      <c r="S224" s="376" t="n">
        <v>26.5</v>
      </c>
      <c r="T224" s="376" t="n">
        <v>28</v>
      </c>
      <c r="U224" s="270"/>
      <c r="V224" s="376" t="n">
        <v>0</v>
      </c>
      <c r="W224" s="376" t="n">
        <v>0</v>
      </c>
      <c r="X224" s="376" t="n">
        <v>0</v>
      </c>
      <c r="Y224" s="270"/>
      <c r="Z224" s="376" t="n">
        <v>0.06</v>
      </c>
      <c r="AA224" s="376" t="n">
        <v>0.08</v>
      </c>
      <c r="AB224" s="376" t="n">
        <v>0.12</v>
      </c>
      <c r="AC224" s="270"/>
      <c r="AD224" s="376" t="n">
        <v>0.10125</v>
      </c>
      <c r="AE224" s="376" t="n">
        <v>0.135</v>
      </c>
      <c r="AF224" s="376" t="n">
        <v>0.2025</v>
      </c>
      <c r="AG224" s="270"/>
      <c r="AH224" s="376" t="n">
        <v>-0.4</v>
      </c>
      <c r="AI224" s="376" t="n">
        <v>2.322</v>
      </c>
      <c r="AJ224" s="376" t="n">
        <v>0.5</v>
      </c>
      <c r="AK224" s="270"/>
      <c r="AL224" s="376" t="n">
        <v>-0.1</v>
      </c>
      <c r="AM224" s="376" t="n">
        <v>1.15</v>
      </c>
      <c r="AN224" s="376" t="n">
        <v>0.1</v>
      </c>
      <c r="AO224" s="270"/>
      <c r="AP224" s="362" t="n">
        <v>72</v>
      </c>
      <c r="AQ224" s="375" t="n">
        <v>0.4</v>
      </c>
      <c r="AR224" s="270"/>
      <c r="AS224" s="270"/>
      <c r="AT224" s="270"/>
      <c r="AU224" s="270"/>
      <c r="AV224" s="270"/>
      <c r="AW224" s="270"/>
      <c r="AX224" s="270"/>
      <c r="AY224" s="270"/>
      <c r="AZ224" s="270"/>
      <c r="BA224" s="270"/>
      <c r="BB224" s="270"/>
      <c r="BC224" s="270"/>
      <c r="BD224" s="270"/>
      <c r="BE224" s="270"/>
      <c r="BF224" s="270"/>
      <c r="BG224" s="270"/>
      <c r="BH224" s="363" t="n">
        <v>43466</v>
      </c>
      <c r="BI224" s="378" t="n">
        <v>0.75</v>
      </c>
      <c r="BJ224" s="270"/>
      <c r="BK224" s="270"/>
      <c r="BL224" s="270"/>
      <c r="BM224" s="270"/>
      <c r="BN224" s="270"/>
      <c r="BO224" s="0"/>
      <c r="BP224" s="0"/>
      <c r="BQ224" s="0"/>
      <c r="BR224" s="0"/>
      <c r="BS224" s="0"/>
      <c r="BT224" s="270"/>
      <c r="BU224" s="270"/>
      <c r="BV224" s="270"/>
      <c r="BW224" s="270"/>
      <c r="BX224" s="270"/>
      <c r="BY224" s="270"/>
      <c r="BZ224" s="270"/>
      <c r="CA224" s="270"/>
      <c r="CB224" s="270"/>
      <c r="CC224" s="270"/>
      <c r="CD224" s="270"/>
      <c r="CE224" s="270"/>
      <c r="CF224" s="270"/>
      <c r="CG224" s="270"/>
    </row>
    <row r="225" customFormat="false" ht="12.75" hidden="false" customHeight="false" outlineLevel="0" collapsed="false">
      <c r="A225" s="296" t="n">
        <v>43678</v>
      </c>
      <c r="B225" s="357" t="n">
        <v>0.065620713274974</v>
      </c>
      <c r="D225" s="374" t="n">
        <v>42614</v>
      </c>
      <c r="E225" s="375" t="n">
        <v>39.2521438598633</v>
      </c>
      <c r="F225" s="375" t="n">
        <v>40.7521438598633</v>
      </c>
      <c r="G225" s="375" t="n">
        <v>42.2521438598633</v>
      </c>
      <c r="H225" s="360"/>
      <c r="I225" s="375" t="n">
        <v>23.25</v>
      </c>
      <c r="J225" s="375" t="n">
        <v>23.5</v>
      </c>
      <c r="K225" s="375" t="n">
        <v>24.25</v>
      </c>
      <c r="L225" s="362"/>
      <c r="M225" s="363" t="n">
        <v>43497</v>
      </c>
      <c r="N225" s="376" t="n">
        <v>30.9960021972656</v>
      </c>
      <c r="O225" s="376" t="n">
        <v>32.4960021972656</v>
      </c>
      <c r="P225" s="376" t="n">
        <v>33.9960021972656</v>
      </c>
      <c r="Q225" s="270"/>
      <c r="R225" s="376" t="n">
        <v>22.4965019226074</v>
      </c>
      <c r="S225" s="376" t="n">
        <v>23.9965019226074</v>
      </c>
      <c r="T225" s="376" t="n">
        <v>25.4965019226074</v>
      </c>
      <c r="U225" s="270"/>
      <c r="V225" s="376" t="n">
        <v>0</v>
      </c>
      <c r="W225" s="376" t="n">
        <v>0</v>
      </c>
      <c r="X225" s="376" t="n">
        <v>0</v>
      </c>
      <c r="Y225" s="270"/>
      <c r="Z225" s="376" t="n">
        <v>0.06</v>
      </c>
      <c r="AA225" s="376" t="n">
        <v>0.08</v>
      </c>
      <c r="AB225" s="376" t="n">
        <v>0.12</v>
      </c>
      <c r="AC225" s="270"/>
      <c r="AD225" s="376" t="n">
        <v>0.10125</v>
      </c>
      <c r="AE225" s="376" t="n">
        <v>0.135</v>
      </c>
      <c r="AF225" s="376" t="n">
        <v>0.2025</v>
      </c>
      <c r="AG225" s="270"/>
      <c r="AH225" s="376" t="n">
        <v>-0.4</v>
      </c>
      <c r="AI225" s="376" t="n">
        <v>2.322</v>
      </c>
      <c r="AJ225" s="376" t="n">
        <v>0.6</v>
      </c>
      <c r="AK225" s="270"/>
      <c r="AL225" s="376" t="n">
        <v>-0.1</v>
      </c>
      <c r="AM225" s="376" t="n">
        <v>1.15</v>
      </c>
      <c r="AN225" s="376" t="n">
        <v>0.1</v>
      </c>
      <c r="AO225" s="270"/>
      <c r="AP225" s="362" t="n">
        <v>73</v>
      </c>
      <c r="AQ225" s="375" t="n">
        <v>0.4</v>
      </c>
      <c r="AR225" s="270"/>
      <c r="AS225" s="270"/>
      <c r="AT225" s="270"/>
      <c r="AU225" s="270"/>
      <c r="AV225" s="270"/>
      <c r="AW225" s="270"/>
      <c r="AX225" s="270"/>
      <c r="AY225" s="270"/>
      <c r="AZ225" s="270"/>
      <c r="BA225" s="270"/>
      <c r="BB225" s="270"/>
      <c r="BC225" s="270"/>
      <c r="BD225" s="270"/>
      <c r="BE225" s="270"/>
      <c r="BF225" s="270"/>
      <c r="BG225" s="270"/>
      <c r="BH225" s="363" t="n">
        <v>43497</v>
      </c>
      <c r="BI225" s="378" t="n">
        <v>0.75</v>
      </c>
      <c r="BJ225" s="270"/>
      <c r="BK225" s="270"/>
      <c r="BL225" s="270"/>
      <c r="BM225" s="270"/>
      <c r="BN225" s="270"/>
      <c r="BO225" s="0"/>
      <c r="BP225" s="0"/>
      <c r="BQ225" s="0"/>
      <c r="BR225" s="0"/>
      <c r="BS225" s="0"/>
      <c r="BT225" s="270"/>
      <c r="BU225" s="270"/>
      <c r="BV225" s="270"/>
      <c r="BW225" s="270"/>
      <c r="BX225" s="270"/>
      <c r="BY225" s="270"/>
      <c r="BZ225" s="270"/>
      <c r="CA225" s="270"/>
      <c r="CB225" s="270"/>
      <c r="CC225" s="270"/>
      <c r="CD225" s="270"/>
      <c r="CE225" s="270"/>
      <c r="CF225" s="270"/>
      <c r="CG225" s="270"/>
    </row>
    <row r="226" customFormat="false" ht="12.75" hidden="false" customHeight="false" outlineLevel="0" collapsed="false">
      <c r="A226" s="296" t="n">
        <v>43709</v>
      </c>
      <c r="B226" s="357" t="n">
        <v>0.065647871994461</v>
      </c>
      <c r="D226" s="374" t="n">
        <v>42644</v>
      </c>
      <c r="E226" s="375" t="n">
        <v>37.1489334106445</v>
      </c>
      <c r="F226" s="375" t="n">
        <v>38.6489334106445</v>
      </c>
      <c r="G226" s="375" t="n">
        <v>40.1489334106445</v>
      </c>
      <c r="H226" s="360"/>
      <c r="I226" s="375" t="n">
        <v>20.7500019073486</v>
      </c>
      <c r="J226" s="375" t="n">
        <v>21.0000019073486</v>
      </c>
      <c r="K226" s="375" t="n">
        <v>21.7500019073486</v>
      </c>
      <c r="L226" s="362"/>
      <c r="M226" s="363" t="n">
        <v>43525</v>
      </c>
      <c r="N226" s="376" t="n">
        <v>26</v>
      </c>
      <c r="O226" s="376" t="n">
        <v>27.5</v>
      </c>
      <c r="P226" s="376" t="n">
        <v>29</v>
      </c>
      <c r="Q226" s="270"/>
      <c r="R226" s="376" t="n">
        <v>20.5</v>
      </c>
      <c r="S226" s="376" t="n">
        <v>22</v>
      </c>
      <c r="T226" s="376" t="n">
        <v>23.5</v>
      </c>
      <c r="U226" s="270"/>
      <c r="V226" s="376" t="n">
        <v>0</v>
      </c>
      <c r="W226" s="376" t="n">
        <v>0</v>
      </c>
      <c r="X226" s="376" t="n">
        <v>0</v>
      </c>
      <c r="Y226" s="270"/>
      <c r="Z226" s="376" t="n">
        <v>0.06</v>
      </c>
      <c r="AA226" s="376" t="n">
        <v>0.08</v>
      </c>
      <c r="AB226" s="376" t="n">
        <v>0.12</v>
      </c>
      <c r="AC226" s="270"/>
      <c r="AD226" s="376" t="n">
        <v>0.09</v>
      </c>
      <c r="AE226" s="376" t="n">
        <v>0.12</v>
      </c>
      <c r="AF226" s="376" t="n">
        <v>0.18</v>
      </c>
      <c r="AG226" s="270"/>
      <c r="AH226" s="376" t="n">
        <v>-0.5</v>
      </c>
      <c r="AI226" s="376" t="n">
        <v>2.052</v>
      </c>
      <c r="AJ226" s="376" t="n">
        <v>1</v>
      </c>
      <c r="AK226" s="270"/>
      <c r="AL226" s="376" t="n">
        <v>-0.1</v>
      </c>
      <c r="AM226" s="376" t="n">
        <v>1.15</v>
      </c>
      <c r="AN226" s="376" t="n">
        <v>0.1</v>
      </c>
      <c r="AO226" s="270"/>
      <c r="AP226" s="362" t="n">
        <v>73</v>
      </c>
      <c r="AQ226" s="375" t="n">
        <v>0.4</v>
      </c>
      <c r="AR226" s="270"/>
      <c r="AS226" s="270"/>
      <c r="AT226" s="270"/>
      <c r="AU226" s="270"/>
      <c r="AV226" s="270"/>
      <c r="AW226" s="270"/>
      <c r="AX226" s="270"/>
      <c r="AY226" s="270"/>
      <c r="AZ226" s="270"/>
      <c r="BA226" s="270"/>
      <c r="BB226" s="270"/>
      <c r="BC226" s="270"/>
      <c r="BD226" s="270"/>
      <c r="BE226" s="270"/>
      <c r="BF226" s="270"/>
      <c r="BG226" s="270"/>
      <c r="BH226" s="363" t="n">
        <v>43525</v>
      </c>
      <c r="BI226" s="378" t="n">
        <v>0.75</v>
      </c>
      <c r="BJ226" s="270"/>
      <c r="BK226" s="270"/>
      <c r="BL226" s="270"/>
      <c r="BM226" s="270"/>
      <c r="BN226" s="270"/>
      <c r="BO226" s="0"/>
      <c r="BP226" s="0"/>
      <c r="BQ226" s="0"/>
      <c r="BR226" s="0"/>
      <c r="BS226" s="0"/>
      <c r="BT226" s="270"/>
      <c r="BU226" s="270"/>
      <c r="BV226" s="270"/>
      <c r="BW226" s="270"/>
      <c r="BX226" s="270"/>
      <c r="BY226" s="270"/>
      <c r="BZ226" s="270"/>
      <c r="CA226" s="270"/>
      <c r="CB226" s="270"/>
      <c r="CC226" s="270"/>
      <c r="CD226" s="270"/>
      <c r="CE226" s="270"/>
      <c r="CF226" s="270"/>
      <c r="CG226" s="270"/>
    </row>
    <row r="227" customFormat="false" ht="12.75" hidden="false" customHeight="false" outlineLevel="0" collapsed="false">
      <c r="A227" s="296" t="n">
        <v>43739</v>
      </c>
      <c r="B227" s="357" t="n">
        <v>0.065675936004855</v>
      </c>
      <c r="D227" s="374" t="n">
        <v>42675</v>
      </c>
      <c r="E227" s="375" t="n">
        <v>37.2489318847656</v>
      </c>
      <c r="F227" s="375" t="n">
        <v>38.7489318847656</v>
      </c>
      <c r="G227" s="375" t="n">
        <v>40.2489318847656</v>
      </c>
      <c r="H227" s="360"/>
      <c r="I227" s="375" t="n">
        <v>22.75</v>
      </c>
      <c r="J227" s="375" t="n">
        <v>23</v>
      </c>
      <c r="K227" s="375" t="n">
        <v>23.75</v>
      </c>
      <c r="L227" s="362"/>
      <c r="M227" s="363" t="n">
        <v>43556</v>
      </c>
      <c r="N227" s="376" t="n">
        <v>26</v>
      </c>
      <c r="O227" s="376" t="n">
        <v>27.5</v>
      </c>
      <c r="P227" s="376" t="n">
        <v>29</v>
      </c>
      <c r="Q227" s="270"/>
      <c r="R227" s="376" t="n">
        <v>20.4950008392334</v>
      </c>
      <c r="S227" s="376" t="n">
        <v>21.9950008392334</v>
      </c>
      <c r="T227" s="376" t="n">
        <v>23.4950008392334</v>
      </c>
      <c r="U227" s="270"/>
      <c r="V227" s="376" t="n">
        <v>0</v>
      </c>
      <c r="W227" s="376" t="n">
        <v>0</v>
      </c>
      <c r="X227" s="376" t="n">
        <v>0</v>
      </c>
      <c r="Y227" s="270"/>
      <c r="Z227" s="376" t="n">
        <v>0.06</v>
      </c>
      <c r="AA227" s="376" t="n">
        <v>0.08</v>
      </c>
      <c r="AB227" s="376" t="n">
        <v>0.12</v>
      </c>
      <c r="AC227" s="270"/>
      <c r="AD227" s="376" t="n">
        <v>0.09</v>
      </c>
      <c r="AE227" s="376" t="n">
        <v>0.12</v>
      </c>
      <c r="AF227" s="376" t="n">
        <v>0.18</v>
      </c>
      <c r="AG227" s="270"/>
      <c r="AH227" s="376" t="n">
        <v>-0.5</v>
      </c>
      <c r="AI227" s="376" t="n">
        <v>1.998</v>
      </c>
      <c r="AJ227" s="376" t="n">
        <v>1</v>
      </c>
      <c r="AK227" s="270"/>
      <c r="AL227" s="376" t="n">
        <v>-0.1</v>
      </c>
      <c r="AM227" s="376" t="n">
        <v>1.15</v>
      </c>
      <c r="AN227" s="376" t="n">
        <v>0.1</v>
      </c>
      <c r="AO227" s="270"/>
      <c r="AP227" s="362" t="n">
        <v>73</v>
      </c>
      <c r="AQ227" s="375" t="n">
        <v>0.4</v>
      </c>
      <c r="AR227" s="270"/>
      <c r="AS227" s="270"/>
      <c r="AT227" s="270"/>
      <c r="AU227" s="270"/>
      <c r="AV227" s="270"/>
      <c r="AW227" s="270"/>
      <c r="AX227" s="270"/>
      <c r="AY227" s="270"/>
      <c r="AZ227" s="270"/>
      <c r="BA227" s="270"/>
      <c r="BB227" s="270"/>
      <c r="BC227" s="270"/>
      <c r="BD227" s="270"/>
      <c r="BE227" s="270"/>
      <c r="BF227" s="270"/>
      <c r="BG227" s="270"/>
      <c r="BH227" s="363" t="n">
        <v>43556</v>
      </c>
      <c r="BI227" s="378" t="n">
        <v>0.75</v>
      </c>
      <c r="BJ227" s="270"/>
      <c r="BK227" s="270"/>
      <c r="BL227" s="270"/>
      <c r="BM227" s="270"/>
      <c r="BN227" s="270"/>
      <c r="BO227" s="0"/>
      <c r="BP227" s="0"/>
      <c r="BQ227" s="0"/>
      <c r="BR227" s="0"/>
      <c r="BS227" s="0"/>
      <c r="BT227" s="270"/>
      <c r="BU227" s="270"/>
      <c r="BV227" s="270"/>
      <c r="BW227" s="270"/>
      <c r="BX227" s="270"/>
      <c r="BY227" s="270"/>
      <c r="BZ227" s="270"/>
      <c r="CA227" s="270"/>
      <c r="CB227" s="270"/>
      <c r="CC227" s="270"/>
      <c r="CD227" s="270"/>
      <c r="CE227" s="270"/>
      <c r="CF227" s="270"/>
      <c r="CG227" s="270"/>
    </row>
    <row r="228" customFormat="false" ht="12.75" hidden="false" customHeight="false" outlineLevel="0" collapsed="false">
      <c r="A228" s="296" t="n">
        <v>43770</v>
      </c>
      <c r="B228" s="357" t="n">
        <v>0.065703094724839</v>
      </c>
      <c r="D228" s="374" t="n">
        <v>42705</v>
      </c>
      <c r="E228" s="375" t="n">
        <v>37.3489303588867</v>
      </c>
      <c r="F228" s="375" t="n">
        <v>38.8489303588867</v>
      </c>
      <c r="G228" s="375" t="n">
        <v>40.3489303588867</v>
      </c>
      <c r="H228" s="360"/>
      <c r="I228" s="375" t="n">
        <v>21.8600006103516</v>
      </c>
      <c r="J228" s="375" t="n">
        <v>22.1100006103516</v>
      </c>
      <c r="K228" s="375" t="n">
        <v>22.8600006103516</v>
      </c>
      <c r="L228" s="362"/>
      <c r="M228" s="363" t="n">
        <v>43586</v>
      </c>
      <c r="N228" s="376" t="n">
        <v>28</v>
      </c>
      <c r="O228" s="376" t="n">
        <v>29.5</v>
      </c>
      <c r="P228" s="376" t="n">
        <v>31</v>
      </c>
      <c r="Q228" s="270"/>
      <c r="R228" s="376" t="n">
        <v>21.5049991607666</v>
      </c>
      <c r="S228" s="376" t="n">
        <v>23.0049991607666</v>
      </c>
      <c r="T228" s="376" t="n">
        <v>24.5049991607666</v>
      </c>
      <c r="U228" s="270"/>
      <c r="V228" s="376" t="n">
        <v>0</v>
      </c>
      <c r="W228" s="376" t="n">
        <v>0</v>
      </c>
      <c r="X228" s="376" t="n">
        <v>0</v>
      </c>
      <c r="Y228" s="270"/>
      <c r="Z228" s="376" t="n">
        <v>0.06</v>
      </c>
      <c r="AA228" s="376" t="n">
        <v>0.08</v>
      </c>
      <c r="AB228" s="376" t="n">
        <v>0.12</v>
      </c>
      <c r="AC228" s="270"/>
      <c r="AD228" s="376" t="n">
        <v>0.11625</v>
      </c>
      <c r="AE228" s="376" t="n">
        <v>0.155</v>
      </c>
      <c r="AF228" s="376" t="n">
        <v>0.2325</v>
      </c>
      <c r="AG228" s="270"/>
      <c r="AH228" s="376" t="n">
        <v>-0.4</v>
      </c>
      <c r="AI228" s="376" t="n">
        <v>2.15</v>
      </c>
      <c r="AJ228" s="376" t="n">
        <v>0.5</v>
      </c>
      <c r="AK228" s="270"/>
      <c r="AL228" s="376" t="n">
        <v>-0.1</v>
      </c>
      <c r="AM228" s="376" t="n">
        <v>1.15</v>
      </c>
      <c r="AN228" s="376" t="n">
        <v>0.1</v>
      </c>
      <c r="AO228" s="270"/>
      <c r="AP228" s="362" t="n">
        <v>74</v>
      </c>
      <c r="AQ228" s="375" t="n">
        <v>0.4</v>
      </c>
      <c r="AR228" s="270"/>
      <c r="AS228" s="270"/>
      <c r="AT228" s="270"/>
      <c r="AU228" s="270"/>
      <c r="AV228" s="270"/>
      <c r="AW228" s="270"/>
      <c r="AX228" s="270"/>
      <c r="AY228" s="270"/>
      <c r="AZ228" s="270"/>
      <c r="BA228" s="270"/>
      <c r="BB228" s="270"/>
      <c r="BC228" s="270"/>
      <c r="BD228" s="270"/>
      <c r="BE228" s="270"/>
      <c r="BF228" s="270"/>
      <c r="BG228" s="270"/>
      <c r="BH228" s="363" t="n">
        <v>43586</v>
      </c>
      <c r="BI228" s="378" t="n">
        <v>0.75</v>
      </c>
      <c r="BJ228" s="270"/>
      <c r="BK228" s="270"/>
      <c r="BL228" s="270"/>
      <c r="BM228" s="270"/>
      <c r="BN228" s="270"/>
      <c r="BO228" s="0"/>
      <c r="BP228" s="0"/>
      <c r="BQ228" s="0"/>
      <c r="BR228" s="0"/>
      <c r="BS228" s="0"/>
      <c r="BT228" s="270"/>
      <c r="BU228" s="270"/>
      <c r="BV228" s="270"/>
      <c r="BW228" s="270"/>
      <c r="BX228" s="270"/>
      <c r="BY228" s="270"/>
      <c r="BZ228" s="270"/>
      <c r="CA228" s="270"/>
      <c r="CB228" s="270"/>
      <c r="CC228" s="270"/>
      <c r="CD228" s="270"/>
      <c r="CE228" s="270"/>
      <c r="CF228" s="270"/>
      <c r="CG228" s="270"/>
    </row>
    <row r="229" customFormat="false" ht="12.75" hidden="false" customHeight="false" outlineLevel="0" collapsed="false">
      <c r="A229" s="296" t="n">
        <v>43800</v>
      </c>
      <c r="B229" s="357" t="n">
        <v>0.065731158735746</v>
      </c>
      <c r="D229" s="374" t="n">
        <v>42736</v>
      </c>
      <c r="E229" s="375" t="n">
        <v>46.5378646850586</v>
      </c>
      <c r="F229" s="375" t="n">
        <v>48.0378646850586</v>
      </c>
      <c r="G229" s="375" t="n">
        <v>49.5378646850586</v>
      </c>
      <c r="H229" s="360"/>
      <c r="I229" s="375" t="n">
        <v>26.75</v>
      </c>
      <c r="J229" s="375" t="n">
        <v>27</v>
      </c>
      <c r="K229" s="375" t="n">
        <v>27.75</v>
      </c>
      <c r="L229" s="362"/>
      <c r="M229" s="363" t="n">
        <v>43617</v>
      </c>
      <c r="N229" s="376" t="n">
        <v>35</v>
      </c>
      <c r="O229" s="376" t="n">
        <v>36.5</v>
      </c>
      <c r="P229" s="376" t="n">
        <v>38</v>
      </c>
      <c r="Q229" s="270"/>
      <c r="R229" s="376" t="n">
        <v>25.5</v>
      </c>
      <c r="S229" s="376" t="n">
        <v>27</v>
      </c>
      <c r="T229" s="376" t="n">
        <v>28.5</v>
      </c>
      <c r="U229" s="270"/>
      <c r="V229" s="376" t="n">
        <v>0</v>
      </c>
      <c r="W229" s="376" t="n">
        <v>0</v>
      </c>
      <c r="X229" s="376" t="n">
        <v>0</v>
      </c>
      <c r="Y229" s="270"/>
      <c r="Z229" s="376" t="n">
        <v>0.06</v>
      </c>
      <c r="AA229" s="376" t="n">
        <v>0.08</v>
      </c>
      <c r="AB229" s="376" t="n">
        <v>0.12</v>
      </c>
      <c r="AC229" s="270"/>
      <c r="AD229" s="376" t="n">
        <v>0.13125</v>
      </c>
      <c r="AE229" s="376" t="n">
        <v>0.175</v>
      </c>
      <c r="AF229" s="376" t="n">
        <v>0.2625</v>
      </c>
      <c r="AG229" s="270"/>
      <c r="AH229" s="376" t="n">
        <v>-0.4</v>
      </c>
      <c r="AI229" s="376" t="n">
        <v>2.9</v>
      </c>
      <c r="AJ229" s="376" t="n">
        <v>0.5</v>
      </c>
      <c r="AK229" s="270"/>
      <c r="AL229" s="376" t="n">
        <v>-0.1</v>
      </c>
      <c r="AM229" s="376" t="n">
        <v>1.15</v>
      </c>
      <c r="AN229" s="376" t="n">
        <v>0.1</v>
      </c>
      <c r="AO229" s="270"/>
      <c r="AP229" s="362" t="n">
        <v>74</v>
      </c>
      <c r="AQ229" s="375" t="n">
        <v>0.4</v>
      </c>
      <c r="AR229" s="270"/>
      <c r="AS229" s="270"/>
      <c r="AT229" s="270"/>
      <c r="AU229" s="270"/>
      <c r="AV229" s="270"/>
      <c r="AW229" s="270"/>
      <c r="AX229" s="270"/>
      <c r="AY229" s="270"/>
      <c r="AZ229" s="270"/>
      <c r="BA229" s="270"/>
      <c r="BB229" s="270"/>
      <c r="BC229" s="270"/>
      <c r="BD229" s="270"/>
      <c r="BE229" s="270"/>
      <c r="BF229" s="270"/>
      <c r="BG229" s="270"/>
      <c r="BH229" s="363" t="n">
        <v>43617</v>
      </c>
      <c r="BI229" s="378" t="n">
        <v>0.75</v>
      </c>
      <c r="BJ229" s="270"/>
      <c r="BK229" s="270"/>
      <c r="BL229" s="270"/>
      <c r="BM229" s="270"/>
      <c r="BN229" s="270"/>
      <c r="BO229" s="0"/>
      <c r="BP229" s="0"/>
      <c r="BQ229" s="0"/>
      <c r="BR229" s="0"/>
      <c r="BS229" s="0"/>
      <c r="BT229" s="270"/>
      <c r="BU229" s="270"/>
      <c r="BV229" s="270"/>
      <c r="BW229" s="270"/>
      <c r="BX229" s="270"/>
      <c r="BY229" s="270"/>
      <c r="BZ229" s="270"/>
      <c r="CA229" s="270"/>
      <c r="CB229" s="270"/>
      <c r="CC229" s="270"/>
      <c r="CD229" s="270"/>
      <c r="CE229" s="270"/>
      <c r="CF229" s="270"/>
      <c r="CG229" s="270"/>
    </row>
    <row r="230" customFormat="false" ht="12.75" hidden="false" customHeight="false" outlineLevel="0" collapsed="false">
      <c r="A230" s="296" t="n">
        <v>43831</v>
      </c>
      <c r="B230" s="357" t="n">
        <v>0.065759222746914</v>
      </c>
      <c r="D230" s="374" t="n">
        <v>42767</v>
      </c>
      <c r="E230" s="375" t="n">
        <v>46.1878623962402</v>
      </c>
      <c r="F230" s="375" t="n">
        <v>47.6878623962402</v>
      </c>
      <c r="G230" s="375" t="n">
        <v>49.1878623962402</v>
      </c>
      <c r="H230" s="360"/>
      <c r="I230" s="375" t="n">
        <v>25.25</v>
      </c>
      <c r="J230" s="375" t="n">
        <v>25.5</v>
      </c>
      <c r="K230" s="375" t="n">
        <v>26.25</v>
      </c>
      <c r="L230" s="362"/>
      <c r="M230" s="363" t="n">
        <v>43647</v>
      </c>
      <c r="N230" s="376" t="n">
        <v>41</v>
      </c>
      <c r="O230" s="376" t="n">
        <v>42.5</v>
      </c>
      <c r="P230" s="376" t="n">
        <v>44</v>
      </c>
      <c r="Q230" s="270"/>
      <c r="R230" s="376" t="n">
        <v>31.5</v>
      </c>
      <c r="S230" s="376" t="n">
        <v>33</v>
      </c>
      <c r="T230" s="376" t="n">
        <v>34.5</v>
      </c>
      <c r="U230" s="270"/>
      <c r="V230" s="376" t="n">
        <v>0</v>
      </c>
      <c r="W230" s="376" t="n">
        <v>0</v>
      </c>
      <c r="X230" s="376" t="n">
        <v>0</v>
      </c>
      <c r="Y230" s="270"/>
      <c r="Z230" s="376" t="n">
        <v>0.06</v>
      </c>
      <c r="AA230" s="376" t="n">
        <v>0.08</v>
      </c>
      <c r="AB230" s="376" t="n">
        <v>0.12</v>
      </c>
      <c r="AC230" s="270"/>
      <c r="AD230" s="376" t="n">
        <v>0.16125</v>
      </c>
      <c r="AE230" s="376" t="n">
        <v>0.215</v>
      </c>
      <c r="AF230" s="376" t="n">
        <v>0.3225</v>
      </c>
      <c r="AG230" s="270"/>
      <c r="AH230" s="376" t="n">
        <v>-0.4</v>
      </c>
      <c r="AI230" s="376" t="n">
        <v>3.9</v>
      </c>
      <c r="AJ230" s="376" t="n">
        <v>0.5</v>
      </c>
      <c r="AK230" s="270"/>
      <c r="AL230" s="376" t="n">
        <v>-0.1</v>
      </c>
      <c r="AM230" s="376" t="n">
        <v>1.15</v>
      </c>
      <c r="AN230" s="376" t="n">
        <v>0.1</v>
      </c>
      <c r="AO230" s="270"/>
      <c r="AP230" s="362" t="n">
        <v>74</v>
      </c>
      <c r="AQ230" s="375" t="n">
        <v>0.4</v>
      </c>
      <c r="AR230" s="270"/>
      <c r="AS230" s="270"/>
      <c r="AT230" s="270"/>
      <c r="AU230" s="270"/>
      <c r="AV230" s="270"/>
      <c r="AW230" s="270"/>
      <c r="AX230" s="270"/>
      <c r="AY230" s="270"/>
      <c r="AZ230" s="270"/>
      <c r="BA230" s="270"/>
      <c r="BB230" s="270"/>
      <c r="BC230" s="270"/>
      <c r="BD230" s="270"/>
      <c r="BE230" s="270"/>
      <c r="BF230" s="270"/>
      <c r="BG230" s="270"/>
      <c r="BH230" s="363" t="n">
        <v>43647</v>
      </c>
      <c r="BI230" s="378" t="n">
        <v>0.75</v>
      </c>
      <c r="BJ230" s="270"/>
      <c r="BK230" s="270"/>
      <c r="BL230" s="270"/>
      <c r="BM230" s="270"/>
      <c r="BN230" s="270"/>
      <c r="BO230" s="0"/>
      <c r="BP230" s="0"/>
      <c r="BQ230" s="0"/>
      <c r="BR230" s="0"/>
      <c r="BS230" s="0"/>
      <c r="BT230" s="270"/>
      <c r="BU230" s="270"/>
      <c r="BV230" s="270"/>
      <c r="BW230" s="270"/>
      <c r="BX230" s="270"/>
      <c r="BY230" s="270"/>
      <c r="BZ230" s="270"/>
      <c r="CA230" s="270"/>
      <c r="CB230" s="270"/>
      <c r="CC230" s="270"/>
      <c r="CD230" s="270"/>
      <c r="CE230" s="270"/>
      <c r="CF230" s="270"/>
      <c r="CG230" s="270"/>
    </row>
    <row r="231" customFormat="false" ht="12.75" hidden="false" customHeight="false" outlineLevel="0" collapsed="false">
      <c r="A231" s="296" t="n">
        <v>43862</v>
      </c>
      <c r="B231" s="357" t="n">
        <v>0.065785476176953</v>
      </c>
      <c r="D231" s="374" t="n">
        <v>42795</v>
      </c>
      <c r="E231" s="375" t="n">
        <v>37.3985443115234</v>
      </c>
      <c r="F231" s="375" t="n">
        <v>38.8985443115234</v>
      </c>
      <c r="G231" s="375" t="n">
        <v>40.3985443115234</v>
      </c>
      <c r="H231" s="360"/>
      <c r="I231" s="375" t="n">
        <v>26.25</v>
      </c>
      <c r="J231" s="375" t="n">
        <v>26.5</v>
      </c>
      <c r="K231" s="375" t="n">
        <v>27.25</v>
      </c>
      <c r="L231" s="362"/>
      <c r="M231" s="363" t="n">
        <v>43678</v>
      </c>
      <c r="N231" s="376" t="n">
        <v>39.0000038146973</v>
      </c>
      <c r="O231" s="376" t="n">
        <v>40.5000038146973</v>
      </c>
      <c r="P231" s="376" t="n">
        <v>42.0000038146973</v>
      </c>
      <c r="Q231" s="270"/>
      <c r="R231" s="376" t="n">
        <v>31.5</v>
      </c>
      <c r="S231" s="376" t="n">
        <v>33</v>
      </c>
      <c r="T231" s="376" t="n">
        <v>34.5</v>
      </c>
      <c r="U231" s="270"/>
      <c r="V231" s="376" t="n">
        <v>0</v>
      </c>
      <c r="W231" s="376" t="n">
        <v>0</v>
      </c>
      <c r="X231" s="376" t="n">
        <v>0</v>
      </c>
      <c r="Y231" s="270"/>
      <c r="Z231" s="376" t="n">
        <v>0.06</v>
      </c>
      <c r="AA231" s="376" t="n">
        <v>0.08</v>
      </c>
      <c r="AB231" s="376" t="n">
        <v>0.12</v>
      </c>
      <c r="AC231" s="270"/>
      <c r="AD231" s="376" t="n">
        <v>0.16125</v>
      </c>
      <c r="AE231" s="376" t="n">
        <v>0.215</v>
      </c>
      <c r="AF231" s="376" t="n">
        <v>0.3225</v>
      </c>
      <c r="AG231" s="270"/>
      <c r="AH231" s="376" t="n">
        <v>-0.5</v>
      </c>
      <c r="AI231" s="376" t="n">
        <v>3.9</v>
      </c>
      <c r="AJ231" s="376" t="n">
        <v>1.75</v>
      </c>
      <c r="AK231" s="270"/>
      <c r="AL231" s="376" t="n">
        <v>-0.1</v>
      </c>
      <c r="AM231" s="376" t="n">
        <v>1.15</v>
      </c>
      <c r="AN231" s="376" t="n">
        <v>0.1</v>
      </c>
      <c r="AO231" s="270"/>
      <c r="AP231" s="362" t="n">
        <v>74</v>
      </c>
      <c r="AQ231" s="375" t="n">
        <v>0.4</v>
      </c>
      <c r="AR231" s="270"/>
      <c r="AS231" s="270"/>
      <c r="AT231" s="270"/>
      <c r="AU231" s="270"/>
      <c r="AV231" s="270"/>
      <c r="AW231" s="270"/>
      <c r="AX231" s="270"/>
      <c r="AY231" s="270"/>
      <c r="AZ231" s="270"/>
      <c r="BA231" s="270"/>
      <c r="BB231" s="270"/>
      <c r="BC231" s="270"/>
      <c r="BD231" s="270"/>
      <c r="BE231" s="270"/>
      <c r="BF231" s="270"/>
      <c r="BG231" s="270"/>
      <c r="BH231" s="363" t="n">
        <v>43678</v>
      </c>
      <c r="BI231" s="378" t="n">
        <v>0.75</v>
      </c>
      <c r="BJ231" s="270"/>
      <c r="BK231" s="270"/>
      <c r="BL231" s="270"/>
      <c r="BM231" s="270"/>
      <c r="BN231" s="270"/>
      <c r="BO231" s="0"/>
      <c r="BP231" s="0"/>
      <c r="BQ231" s="0"/>
      <c r="BR231" s="0"/>
      <c r="BS231" s="0"/>
      <c r="BT231" s="270"/>
      <c r="BU231" s="270"/>
      <c r="BV231" s="270"/>
      <c r="BW231" s="270"/>
      <c r="BX231" s="270"/>
      <c r="BY231" s="270"/>
      <c r="BZ231" s="270"/>
      <c r="CA231" s="270"/>
      <c r="CB231" s="270"/>
      <c r="CC231" s="270"/>
      <c r="CD231" s="270"/>
      <c r="CE231" s="270"/>
      <c r="CF231" s="270"/>
      <c r="CG231" s="270"/>
    </row>
    <row r="232" customFormat="false" ht="12.75" hidden="false" customHeight="false" outlineLevel="0" collapsed="false">
      <c r="A232" s="296" t="n">
        <v>43891</v>
      </c>
      <c r="B232" s="357" t="n">
        <v>0.065813540188625</v>
      </c>
      <c r="D232" s="374" t="n">
        <v>42826</v>
      </c>
      <c r="E232" s="375" t="n">
        <v>37.8485450744629</v>
      </c>
      <c r="F232" s="375" t="n">
        <v>39.3485450744629</v>
      </c>
      <c r="G232" s="375" t="n">
        <v>40.8485450744629</v>
      </c>
      <c r="H232" s="360"/>
      <c r="I232" s="375" t="n">
        <v>24.25</v>
      </c>
      <c r="J232" s="375" t="n">
        <v>24.5</v>
      </c>
      <c r="K232" s="375" t="n">
        <v>25.25</v>
      </c>
      <c r="L232" s="362"/>
      <c r="M232" s="363" t="n">
        <v>43709</v>
      </c>
      <c r="N232" s="376" t="n">
        <v>31</v>
      </c>
      <c r="O232" s="376" t="n">
        <v>32.5</v>
      </c>
      <c r="P232" s="376" t="n">
        <v>34</v>
      </c>
      <c r="Q232" s="270"/>
      <c r="R232" s="376" t="n">
        <v>25.5</v>
      </c>
      <c r="S232" s="376" t="n">
        <v>27</v>
      </c>
      <c r="T232" s="376" t="n">
        <v>28.5</v>
      </c>
      <c r="U232" s="270"/>
      <c r="V232" s="376" t="n">
        <v>0</v>
      </c>
      <c r="W232" s="376" t="n">
        <v>0</v>
      </c>
      <c r="X232" s="376" t="n">
        <v>0</v>
      </c>
      <c r="Y232" s="270"/>
      <c r="Z232" s="376" t="n">
        <v>0.06</v>
      </c>
      <c r="AA232" s="376" t="n">
        <v>0.08</v>
      </c>
      <c r="AB232" s="376" t="n">
        <v>0.12</v>
      </c>
      <c r="AC232" s="270"/>
      <c r="AD232" s="376" t="n">
        <v>0.10125</v>
      </c>
      <c r="AE232" s="376" t="n">
        <v>0.135</v>
      </c>
      <c r="AF232" s="376" t="n">
        <v>0.2025</v>
      </c>
      <c r="AG232" s="270"/>
      <c r="AH232" s="376" t="n">
        <v>-1</v>
      </c>
      <c r="AI232" s="376" t="n">
        <v>2.33</v>
      </c>
      <c r="AJ232" s="376" t="n">
        <v>2.5</v>
      </c>
      <c r="AK232" s="270"/>
      <c r="AL232" s="376" t="n">
        <v>-0.1</v>
      </c>
      <c r="AM232" s="376" t="n">
        <v>1.15</v>
      </c>
      <c r="AN232" s="376" t="n">
        <v>0.1</v>
      </c>
      <c r="AO232" s="270"/>
      <c r="AP232" s="362" t="n">
        <v>74</v>
      </c>
      <c r="AQ232" s="375" t="n">
        <v>0.4</v>
      </c>
      <c r="AR232" s="270"/>
      <c r="AS232" s="270"/>
      <c r="AT232" s="270"/>
      <c r="AU232" s="270"/>
      <c r="AV232" s="270"/>
      <c r="AW232" s="270"/>
      <c r="AX232" s="270"/>
      <c r="AY232" s="270"/>
      <c r="AZ232" s="270"/>
      <c r="BA232" s="270"/>
      <c r="BB232" s="270"/>
      <c r="BC232" s="270"/>
      <c r="BD232" s="270"/>
      <c r="BE232" s="270"/>
      <c r="BF232" s="270"/>
      <c r="BG232" s="270"/>
      <c r="BH232" s="363" t="n">
        <v>43709</v>
      </c>
      <c r="BI232" s="378" t="n">
        <v>0.75</v>
      </c>
      <c r="BJ232" s="270"/>
      <c r="BK232" s="270"/>
      <c r="BL232" s="270"/>
      <c r="BM232" s="270"/>
      <c r="BN232" s="270"/>
      <c r="BO232" s="0"/>
      <c r="BP232" s="0"/>
      <c r="BQ232" s="0"/>
      <c r="BR232" s="0"/>
      <c r="BS232" s="0"/>
      <c r="BT232" s="270"/>
      <c r="BU232" s="270"/>
      <c r="BV232" s="270"/>
      <c r="BW232" s="270"/>
      <c r="BX232" s="270"/>
      <c r="BY232" s="270"/>
      <c r="BZ232" s="270"/>
      <c r="CA232" s="270"/>
      <c r="CB232" s="270"/>
      <c r="CC232" s="270"/>
      <c r="CD232" s="270"/>
      <c r="CE232" s="270"/>
      <c r="CF232" s="270"/>
      <c r="CG232" s="270"/>
    </row>
    <row r="233" customFormat="false" ht="12.75" hidden="false" customHeight="false" outlineLevel="0" collapsed="false">
      <c r="A233" s="296" t="n">
        <v>43922</v>
      </c>
      <c r="B233" s="357" t="n">
        <v>0.065840698909848</v>
      </c>
      <c r="D233" s="374" t="n">
        <v>42856</v>
      </c>
      <c r="E233" s="375" t="n">
        <v>38.5035667419434</v>
      </c>
      <c r="F233" s="375" t="n">
        <v>41.0035667419434</v>
      </c>
      <c r="G233" s="375" t="n">
        <v>43.5035667419434</v>
      </c>
      <c r="H233" s="360"/>
      <c r="I233" s="375" t="n">
        <v>26.25</v>
      </c>
      <c r="J233" s="375" t="n">
        <v>26.5</v>
      </c>
      <c r="K233" s="375" t="n">
        <v>27.25</v>
      </c>
      <c r="L233" s="362"/>
      <c r="M233" s="363"/>
      <c r="N233" s="270"/>
      <c r="O233" s="270"/>
      <c r="P233" s="270"/>
      <c r="Q233" s="270"/>
      <c r="R233" s="270"/>
      <c r="S233" s="270"/>
      <c r="T233" s="270"/>
      <c r="U233" s="270"/>
      <c r="V233" s="270"/>
      <c r="W233" s="270"/>
      <c r="X233" s="270"/>
      <c r="Y233" s="270"/>
      <c r="Z233" s="270"/>
      <c r="AA233" s="270"/>
      <c r="AB233" s="270"/>
      <c r="AC233" s="270"/>
      <c r="AD233" s="270"/>
      <c r="AE233" s="270"/>
      <c r="AF233" s="270"/>
      <c r="AG233" s="270"/>
      <c r="AH233" s="270"/>
      <c r="AI233" s="270"/>
      <c r="AJ233" s="270"/>
      <c r="AK233" s="270"/>
      <c r="AL233" s="270"/>
      <c r="AM233" s="270"/>
      <c r="AN233" s="270"/>
      <c r="AO233" s="270"/>
      <c r="AP233" s="270"/>
      <c r="AQ233" s="270"/>
      <c r="AR233" s="270"/>
      <c r="AS233" s="270"/>
      <c r="AT233" s="270"/>
      <c r="AU233" s="270"/>
      <c r="AV233" s="270"/>
      <c r="AW233" s="270"/>
      <c r="AX233" s="270"/>
      <c r="AY233" s="270"/>
      <c r="AZ233" s="270"/>
      <c r="BA233" s="270"/>
      <c r="BB233" s="270"/>
      <c r="BC233" s="270"/>
      <c r="BD233" s="270"/>
      <c r="BE233" s="270"/>
      <c r="BF233" s="270"/>
      <c r="BG233" s="270"/>
      <c r="BH233" s="363"/>
      <c r="BI233" s="270"/>
      <c r="BJ233" s="270"/>
      <c r="BK233" s="270"/>
      <c r="BL233" s="270"/>
      <c r="BM233" s="270"/>
      <c r="BN233" s="270"/>
      <c r="BO233" s="0"/>
      <c r="BP233" s="0"/>
      <c r="BQ233" s="0"/>
      <c r="BR233" s="0"/>
      <c r="BS233" s="0"/>
      <c r="BT233" s="270"/>
      <c r="BU233" s="270"/>
      <c r="BV233" s="270"/>
      <c r="BW233" s="270"/>
      <c r="BX233" s="270"/>
      <c r="BY233" s="270"/>
      <c r="BZ233" s="270"/>
      <c r="CA233" s="270"/>
      <c r="CB233" s="270"/>
      <c r="CC233" s="270"/>
      <c r="CD233" s="270"/>
      <c r="CE233" s="270"/>
      <c r="CF233" s="270"/>
      <c r="CG233" s="270"/>
    </row>
    <row r="234" customFormat="false" ht="12.75" hidden="false" customHeight="false" outlineLevel="0" collapsed="false">
      <c r="A234" s="296" t="n">
        <v>43952</v>
      </c>
      <c r="B234" s="357" t="n">
        <v>0.065868762922034</v>
      </c>
      <c r="D234" s="374" t="n">
        <v>42887</v>
      </c>
      <c r="E234" s="375" t="n">
        <v>47.9978561401367</v>
      </c>
      <c r="F234" s="375" t="n">
        <v>52.9978561401367</v>
      </c>
      <c r="G234" s="375" t="n">
        <v>57.9978561401367</v>
      </c>
      <c r="H234" s="360"/>
      <c r="I234" s="375" t="n">
        <v>29.25</v>
      </c>
      <c r="J234" s="375" t="n">
        <v>29.5</v>
      </c>
      <c r="K234" s="375" t="n">
        <v>30.25</v>
      </c>
      <c r="L234" s="362"/>
      <c r="M234" s="363"/>
      <c r="N234" s="270"/>
      <c r="O234" s="270"/>
      <c r="P234" s="270"/>
      <c r="Q234" s="270"/>
      <c r="R234" s="270"/>
      <c r="S234" s="270"/>
      <c r="T234" s="270"/>
      <c r="U234" s="270"/>
      <c r="V234" s="270"/>
      <c r="W234" s="270"/>
      <c r="X234" s="270"/>
      <c r="Y234" s="270"/>
      <c r="Z234" s="270"/>
      <c r="AA234" s="270"/>
      <c r="AB234" s="270"/>
      <c r="AC234" s="270"/>
      <c r="AD234" s="270"/>
      <c r="AE234" s="270"/>
      <c r="AF234" s="270"/>
      <c r="AG234" s="270"/>
      <c r="AH234" s="270"/>
      <c r="AI234" s="270"/>
      <c r="AJ234" s="270"/>
      <c r="AK234" s="270"/>
      <c r="AL234" s="270"/>
      <c r="AM234" s="270"/>
      <c r="AN234" s="270"/>
      <c r="AO234" s="270"/>
      <c r="AP234" s="270"/>
      <c r="AQ234" s="270"/>
      <c r="AR234" s="270"/>
      <c r="AS234" s="270"/>
      <c r="AT234" s="270"/>
      <c r="AU234" s="270"/>
      <c r="AV234" s="270"/>
      <c r="AW234" s="270"/>
      <c r="AX234" s="270"/>
      <c r="AY234" s="270"/>
      <c r="AZ234" s="270"/>
      <c r="BA234" s="270"/>
      <c r="BB234" s="270"/>
      <c r="BC234" s="270"/>
      <c r="BD234" s="270"/>
      <c r="BE234" s="270"/>
      <c r="BF234" s="270"/>
      <c r="BG234" s="270"/>
      <c r="BH234" s="363"/>
      <c r="BI234" s="270"/>
      <c r="BJ234" s="270"/>
      <c r="BK234" s="270"/>
      <c r="BL234" s="270"/>
      <c r="BM234" s="270"/>
      <c r="BN234" s="270"/>
      <c r="BO234" s="0"/>
      <c r="BP234" s="0"/>
      <c r="BQ234" s="0"/>
      <c r="BR234" s="0"/>
      <c r="BS234" s="0"/>
      <c r="BT234" s="270"/>
      <c r="BU234" s="270"/>
      <c r="BV234" s="270"/>
      <c r="BW234" s="270"/>
      <c r="BX234" s="270"/>
      <c r="BY234" s="270"/>
      <c r="BZ234" s="270"/>
      <c r="CA234" s="270"/>
      <c r="CB234" s="270"/>
      <c r="CC234" s="270"/>
      <c r="CD234" s="270"/>
      <c r="CE234" s="270"/>
      <c r="CF234" s="270"/>
      <c r="CG234" s="270"/>
    </row>
    <row r="235" customFormat="false" ht="12.75" hidden="false" customHeight="false" outlineLevel="0" collapsed="false">
      <c r="A235" s="296" t="n">
        <v>43983</v>
      </c>
      <c r="B235" s="357" t="n">
        <v>0.065895921643754</v>
      </c>
      <c r="D235" s="374" t="n">
        <v>42917</v>
      </c>
      <c r="E235" s="375" t="n">
        <v>75.9971466064453</v>
      </c>
      <c r="F235" s="375" t="n">
        <v>85.9971466064453</v>
      </c>
      <c r="G235" s="375" t="n">
        <v>95.9971466064453</v>
      </c>
      <c r="H235" s="360"/>
      <c r="I235" s="375" t="n">
        <v>29.75</v>
      </c>
      <c r="J235" s="375" t="n">
        <v>30</v>
      </c>
      <c r="K235" s="375" t="n">
        <v>30.75</v>
      </c>
      <c r="L235" s="362"/>
      <c r="M235" s="363"/>
      <c r="N235" s="270"/>
      <c r="O235" s="270"/>
      <c r="P235" s="270"/>
      <c r="Q235" s="270"/>
      <c r="R235" s="270"/>
      <c r="S235" s="270"/>
      <c r="T235" s="270"/>
      <c r="U235" s="270"/>
      <c r="V235" s="270"/>
      <c r="W235" s="270"/>
      <c r="X235" s="270"/>
      <c r="Y235" s="270"/>
      <c r="Z235" s="270"/>
      <c r="AA235" s="270"/>
      <c r="AB235" s="270"/>
      <c r="AC235" s="270"/>
      <c r="AD235" s="270"/>
      <c r="AE235" s="270"/>
      <c r="AF235" s="270"/>
      <c r="AG235" s="270"/>
      <c r="AH235" s="270"/>
      <c r="AI235" s="270"/>
      <c r="AJ235" s="270"/>
      <c r="AK235" s="270"/>
      <c r="AL235" s="270"/>
      <c r="AM235" s="270"/>
      <c r="AN235" s="270"/>
      <c r="AO235" s="270"/>
      <c r="AP235" s="270"/>
      <c r="AQ235" s="270"/>
      <c r="AR235" s="270"/>
      <c r="AS235" s="270"/>
      <c r="AT235" s="270"/>
      <c r="AU235" s="270"/>
      <c r="AV235" s="270"/>
      <c r="AW235" s="270"/>
      <c r="AX235" s="270"/>
      <c r="AY235" s="270"/>
      <c r="AZ235" s="270"/>
      <c r="BA235" s="270"/>
      <c r="BB235" s="270"/>
      <c r="BC235" s="270"/>
      <c r="BD235" s="270"/>
      <c r="BE235" s="270"/>
      <c r="BF235" s="270"/>
      <c r="BG235" s="270"/>
      <c r="BH235" s="363"/>
      <c r="BI235" s="270"/>
      <c r="BJ235" s="270"/>
      <c r="BK235" s="270"/>
      <c r="BL235" s="270"/>
      <c r="BM235" s="270"/>
      <c r="BN235" s="270"/>
      <c r="BO235" s="0"/>
      <c r="BP235" s="0"/>
      <c r="BQ235" s="0"/>
      <c r="BR235" s="0"/>
      <c r="BS235" s="0"/>
      <c r="BT235" s="270"/>
      <c r="BU235" s="270"/>
      <c r="BV235" s="270"/>
      <c r="BW235" s="270"/>
      <c r="BX235" s="270"/>
      <c r="BY235" s="270"/>
      <c r="BZ235" s="270"/>
      <c r="CA235" s="270"/>
      <c r="CB235" s="270"/>
      <c r="CC235" s="270"/>
      <c r="CD235" s="270"/>
      <c r="CE235" s="270"/>
      <c r="CF235" s="270"/>
      <c r="CG235" s="270"/>
    </row>
    <row r="236" customFormat="false" ht="12.75" hidden="false" customHeight="false" outlineLevel="0" collapsed="false">
      <c r="A236" s="296" t="n">
        <v>44013</v>
      </c>
      <c r="B236" s="357" t="n">
        <v>0.065923985656454</v>
      </c>
      <c r="D236" s="374" t="n">
        <v>42948</v>
      </c>
      <c r="E236" s="375" t="n">
        <v>75.9971466064453</v>
      </c>
      <c r="F236" s="375" t="n">
        <v>85.9971466064453</v>
      </c>
      <c r="G236" s="375" t="n">
        <v>95.9971466064453</v>
      </c>
      <c r="H236" s="360"/>
      <c r="I236" s="375" t="n">
        <v>30.75</v>
      </c>
      <c r="J236" s="375" t="n">
        <v>31</v>
      </c>
      <c r="K236" s="375" t="n">
        <v>31.75</v>
      </c>
      <c r="L236" s="362"/>
      <c r="M236" s="363"/>
      <c r="N236" s="270"/>
      <c r="O236" s="270"/>
      <c r="P236" s="270"/>
      <c r="Q236" s="270"/>
      <c r="R236" s="270"/>
      <c r="S236" s="270"/>
      <c r="T236" s="270"/>
      <c r="U236" s="270"/>
      <c r="V236" s="270"/>
      <c r="W236" s="270"/>
      <c r="X236" s="270"/>
      <c r="Y236" s="270"/>
      <c r="Z236" s="270"/>
      <c r="AA236" s="270"/>
      <c r="AB236" s="270"/>
      <c r="AC236" s="270"/>
      <c r="AD236" s="270"/>
      <c r="AE236" s="270"/>
      <c r="AF236" s="270"/>
      <c r="AG236" s="270"/>
      <c r="AH236" s="270"/>
      <c r="AI236" s="270"/>
      <c r="AJ236" s="270"/>
      <c r="AK236" s="270"/>
      <c r="AL236" s="270"/>
      <c r="AM236" s="270"/>
      <c r="AN236" s="270"/>
      <c r="AO236" s="270"/>
      <c r="AP236" s="270"/>
      <c r="AQ236" s="270"/>
      <c r="AR236" s="270"/>
      <c r="AS236" s="270"/>
      <c r="AT236" s="270"/>
      <c r="AU236" s="270"/>
      <c r="AV236" s="270"/>
      <c r="AW236" s="270"/>
      <c r="AX236" s="270"/>
      <c r="AY236" s="270"/>
      <c r="AZ236" s="270"/>
      <c r="BA236" s="270"/>
      <c r="BB236" s="270"/>
      <c r="BC236" s="270"/>
      <c r="BD236" s="270"/>
      <c r="BE236" s="270"/>
      <c r="BF236" s="270"/>
      <c r="BG236" s="270"/>
      <c r="BH236" s="363"/>
      <c r="BI236" s="270"/>
      <c r="BJ236" s="270"/>
      <c r="BK236" s="270"/>
      <c r="BL236" s="270"/>
      <c r="BM236" s="270"/>
      <c r="BN236" s="270"/>
      <c r="BO236" s="0"/>
      <c r="BP236" s="0"/>
      <c r="BQ236" s="0"/>
      <c r="BR236" s="0"/>
      <c r="BS236" s="0"/>
      <c r="BT236" s="270"/>
      <c r="BU236" s="270"/>
      <c r="BV236" s="270"/>
      <c r="BW236" s="270"/>
      <c r="BX236" s="270"/>
      <c r="BY236" s="270"/>
      <c r="BZ236" s="270"/>
      <c r="CA236" s="270"/>
      <c r="CB236" s="270"/>
      <c r="CC236" s="270"/>
      <c r="CD236" s="270"/>
      <c r="CE236" s="270"/>
      <c r="CF236" s="270"/>
      <c r="CG236" s="270"/>
    </row>
    <row r="237" customFormat="false" ht="12.75" hidden="false" customHeight="false" outlineLevel="0" collapsed="false">
      <c r="A237" s="296" t="n">
        <v>44044</v>
      </c>
      <c r="B237" s="357" t="n">
        <v>0.065952049669414</v>
      </c>
      <c r="D237" s="374" t="n">
        <v>42979</v>
      </c>
      <c r="E237" s="375" t="n">
        <v>39.7521438598633</v>
      </c>
      <c r="F237" s="375" t="n">
        <v>41.2521438598633</v>
      </c>
      <c r="G237" s="375" t="n">
        <v>42.7521438598633</v>
      </c>
      <c r="H237" s="360"/>
      <c r="I237" s="375" t="n">
        <v>23.75</v>
      </c>
      <c r="J237" s="375" t="n">
        <v>24</v>
      </c>
      <c r="K237" s="375" t="n">
        <v>24.75</v>
      </c>
      <c r="L237" s="362"/>
      <c r="M237" s="363"/>
      <c r="N237" s="270"/>
      <c r="O237" s="270"/>
      <c r="P237" s="270"/>
      <c r="Q237" s="270"/>
      <c r="R237" s="270"/>
      <c r="S237" s="270"/>
      <c r="T237" s="270"/>
      <c r="U237" s="270"/>
      <c r="V237" s="270"/>
      <c r="W237" s="270"/>
      <c r="X237" s="270"/>
      <c r="Y237" s="270"/>
      <c r="Z237" s="270"/>
      <c r="AA237" s="270"/>
      <c r="AB237" s="270"/>
      <c r="AC237" s="270"/>
      <c r="AD237" s="270"/>
      <c r="AE237" s="270"/>
      <c r="AF237" s="270"/>
      <c r="AG237" s="270"/>
      <c r="AH237" s="270"/>
      <c r="AI237" s="270"/>
      <c r="AJ237" s="270"/>
      <c r="AK237" s="270"/>
      <c r="AL237" s="270"/>
      <c r="AM237" s="270"/>
      <c r="AN237" s="270"/>
      <c r="AO237" s="270"/>
      <c r="AP237" s="270"/>
      <c r="AQ237" s="270"/>
      <c r="AR237" s="270"/>
      <c r="AS237" s="270"/>
      <c r="AT237" s="270"/>
      <c r="AU237" s="270"/>
      <c r="AV237" s="270"/>
      <c r="AW237" s="270"/>
      <c r="AX237" s="270"/>
      <c r="AY237" s="270"/>
      <c r="AZ237" s="270"/>
      <c r="BA237" s="270"/>
      <c r="BB237" s="270"/>
      <c r="BC237" s="270"/>
      <c r="BD237" s="270"/>
      <c r="BE237" s="270"/>
      <c r="BF237" s="270"/>
      <c r="BG237" s="270"/>
      <c r="BH237" s="363"/>
      <c r="BI237" s="270"/>
      <c r="BJ237" s="270"/>
      <c r="BK237" s="270"/>
      <c r="BL237" s="270"/>
      <c r="BM237" s="270"/>
      <c r="BN237" s="270"/>
      <c r="BO237" s="0"/>
      <c r="BP237" s="0"/>
      <c r="BQ237" s="0"/>
      <c r="BR237" s="0"/>
      <c r="BS237" s="0"/>
      <c r="BT237" s="270"/>
      <c r="BU237" s="270"/>
      <c r="BV237" s="270"/>
      <c r="BW237" s="270"/>
      <c r="BX237" s="270"/>
      <c r="BY237" s="270"/>
      <c r="BZ237" s="270"/>
      <c r="CA237" s="270"/>
      <c r="CB237" s="270"/>
      <c r="CC237" s="270"/>
      <c r="CD237" s="270"/>
      <c r="CE237" s="270"/>
      <c r="CF237" s="270"/>
      <c r="CG237" s="270"/>
    </row>
    <row r="238" customFormat="false" ht="12.75" hidden="false" customHeight="false" outlineLevel="0" collapsed="false">
      <c r="A238" s="296" t="n">
        <v>44075</v>
      </c>
      <c r="B238" s="357" t="n">
        <v>0.065979208391883</v>
      </c>
      <c r="D238" s="374" t="n">
        <v>43009</v>
      </c>
      <c r="E238" s="375" t="n">
        <v>37.6489334106445</v>
      </c>
      <c r="F238" s="375" t="n">
        <v>39.1489334106445</v>
      </c>
      <c r="G238" s="375" t="n">
        <v>40.6489334106445</v>
      </c>
      <c r="H238" s="360"/>
      <c r="I238" s="375" t="n">
        <v>21.2500019073486</v>
      </c>
      <c r="J238" s="375" t="n">
        <v>21.5000019073486</v>
      </c>
      <c r="K238" s="375" t="n">
        <v>22.2500019073486</v>
      </c>
      <c r="L238" s="362"/>
      <c r="M238" s="363"/>
      <c r="N238" s="270"/>
      <c r="O238" s="270"/>
      <c r="P238" s="270"/>
      <c r="Q238" s="270"/>
      <c r="R238" s="270"/>
      <c r="S238" s="270"/>
      <c r="T238" s="270"/>
      <c r="U238" s="270"/>
      <c r="V238" s="270"/>
      <c r="W238" s="270"/>
      <c r="X238" s="270"/>
      <c r="Y238" s="270"/>
      <c r="Z238" s="270"/>
      <c r="AA238" s="270"/>
      <c r="AB238" s="270"/>
      <c r="AC238" s="270"/>
      <c r="AD238" s="270"/>
      <c r="AE238" s="270"/>
      <c r="AF238" s="270"/>
      <c r="AG238" s="270"/>
      <c r="AH238" s="270"/>
      <c r="AI238" s="270"/>
      <c r="AJ238" s="270"/>
      <c r="AK238" s="270"/>
      <c r="AL238" s="270"/>
      <c r="AM238" s="270"/>
      <c r="AN238" s="270"/>
      <c r="AO238" s="270"/>
      <c r="AP238" s="270"/>
      <c r="AQ238" s="270"/>
      <c r="AR238" s="270"/>
      <c r="AS238" s="270"/>
      <c r="AT238" s="270"/>
      <c r="AU238" s="270"/>
      <c r="AV238" s="270"/>
      <c r="AW238" s="270"/>
      <c r="AX238" s="270"/>
      <c r="AY238" s="270"/>
      <c r="AZ238" s="270"/>
      <c r="BA238" s="270"/>
      <c r="BB238" s="270"/>
      <c r="BC238" s="270"/>
      <c r="BD238" s="270"/>
      <c r="BE238" s="270"/>
      <c r="BF238" s="270"/>
      <c r="BG238" s="270"/>
      <c r="BH238" s="363"/>
      <c r="BI238" s="270"/>
      <c r="BJ238" s="270"/>
      <c r="BK238" s="270"/>
      <c r="BL238" s="270"/>
      <c r="BM238" s="270"/>
      <c r="BN238" s="270"/>
      <c r="BO238" s="0"/>
      <c r="BP238" s="0"/>
      <c r="BQ238" s="0"/>
      <c r="BR238" s="0"/>
      <c r="BS238" s="0"/>
      <c r="BT238" s="270"/>
      <c r="BU238" s="270"/>
      <c r="BV238" s="270"/>
      <c r="BW238" s="270"/>
      <c r="BX238" s="270"/>
      <c r="BY238" s="270"/>
      <c r="BZ238" s="270"/>
      <c r="CA238" s="270"/>
      <c r="CB238" s="270"/>
      <c r="CC238" s="270"/>
      <c r="CD238" s="270"/>
      <c r="CE238" s="270"/>
      <c r="CF238" s="270"/>
      <c r="CG238" s="270"/>
    </row>
    <row r="239" customFormat="false" ht="12.75" hidden="false" customHeight="false" outlineLevel="0" collapsed="false">
      <c r="A239" s="296" t="n">
        <v>44105</v>
      </c>
      <c r="B239" s="357" t="n">
        <v>0.066007272405358</v>
      </c>
      <c r="D239" s="374" t="n">
        <v>43040</v>
      </c>
      <c r="E239" s="375" t="n">
        <v>37.7489318847656</v>
      </c>
      <c r="F239" s="375" t="n">
        <v>39.2489318847656</v>
      </c>
      <c r="G239" s="375" t="n">
        <v>40.7489318847656</v>
      </c>
      <c r="H239" s="360"/>
      <c r="I239" s="375" t="n">
        <v>23.25</v>
      </c>
      <c r="J239" s="375" t="n">
        <v>23.5</v>
      </c>
      <c r="K239" s="375" t="n">
        <v>24.25</v>
      </c>
      <c r="L239" s="362"/>
      <c r="M239" s="363"/>
      <c r="N239" s="270"/>
      <c r="O239" s="270"/>
      <c r="P239" s="270"/>
      <c r="Q239" s="270"/>
      <c r="R239" s="270"/>
      <c r="S239" s="270"/>
      <c r="T239" s="270"/>
      <c r="U239" s="270"/>
      <c r="V239" s="270"/>
      <c r="W239" s="270"/>
      <c r="X239" s="270"/>
      <c r="Y239" s="270"/>
      <c r="Z239" s="270"/>
      <c r="AA239" s="270"/>
      <c r="AB239" s="270"/>
      <c r="AC239" s="270"/>
      <c r="AD239" s="270"/>
      <c r="AE239" s="270"/>
      <c r="AF239" s="270"/>
      <c r="AG239" s="270"/>
      <c r="AH239" s="270"/>
      <c r="AI239" s="270"/>
      <c r="AJ239" s="270"/>
      <c r="AK239" s="270"/>
      <c r="AL239" s="270"/>
      <c r="AM239" s="270"/>
      <c r="AN239" s="270"/>
      <c r="AO239" s="270"/>
      <c r="AP239" s="270"/>
      <c r="AQ239" s="270"/>
      <c r="AR239" s="270"/>
      <c r="AS239" s="270"/>
      <c r="AT239" s="270"/>
      <c r="AU239" s="270"/>
      <c r="AV239" s="270"/>
      <c r="AW239" s="270"/>
      <c r="AX239" s="270"/>
      <c r="AY239" s="270"/>
      <c r="AZ239" s="270"/>
      <c r="BA239" s="270"/>
      <c r="BB239" s="270"/>
      <c r="BC239" s="270"/>
      <c r="BD239" s="270"/>
      <c r="BE239" s="270"/>
      <c r="BF239" s="270"/>
      <c r="BG239" s="270"/>
      <c r="BH239" s="363"/>
      <c r="BI239" s="270"/>
      <c r="BJ239" s="270"/>
      <c r="BK239" s="270"/>
      <c r="BL239" s="270"/>
      <c r="BM239" s="270"/>
      <c r="BN239" s="270"/>
      <c r="BO239" s="0"/>
      <c r="BP239" s="0"/>
      <c r="BQ239" s="0"/>
      <c r="BR239" s="0"/>
      <c r="BS239" s="0"/>
      <c r="BT239" s="270"/>
      <c r="BU239" s="270"/>
      <c r="BV239" s="270"/>
      <c r="BW239" s="270"/>
      <c r="BX239" s="270"/>
      <c r="BY239" s="270"/>
      <c r="BZ239" s="270"/>
      <c r="CA239" s="270"/>
      <c r="CB239" s="270"/>
      <c r="CC239" s="270"/>
      <c r="CD239" s="270"/>
      <c r="CE239" s="270"/>
      <c r="CF239" s="270"/>
      <c r="CG239" s="270"/>
    </row>
    <row r="240" customFormat="false" ht="12.75" hidden="false" customHeight="false" outlineLevel="0" collapsed="false">
      <c r="A240" s="296" t="n">
        <v>44136</v>
      </c>
      <c r="B240" s="357" t="n">
        <v>0.066034431128323</v>
      </c>
      <c r="D240" s="374" t="n">
        <v>43070</v>
      </c>
      <c r="E240" s="375" t="n">
        <v>37.8489303588867</v>
      </c>
      <c r="F240" s="375" t="n">
        <v>39.3489303588867</v>
      </c>
      <c r="G240" s="375" t="n">
        <v>40.8489303588867</v>
      </c>
      <c r="H240" s="360"/>
      <c r="I240" s="375" t="n">
        <v>22.3600006103516</v>
      </c>
      <c r="J240" s="375" t="n">
        <v>22.6100006103516</v>
      </c>
      <c r="K240" s="375" t="n">
        <v>23.3600006103516</v>
      </c>
      <c r="L240" s="362"/>
      <c r="M240" s="363"/>
      <c r="N240" s="270"/>
      <c r="O240" s="270"/>
      <c r="P240" s="270"/>
      <c r="Q240" s="270"/>
      <c r="R240" s="270"/>
      <c r="S240" s="270"/>
      <c r="T240" s="270"/>
      <c r="U240" s="270"/>
      <c r="V240" s="270"/>
      <c r="W240" s="270"/>
      <c r="X240" s="270"/>
      <c r="Y240" s="270"/>
      <c r="Z240" s="270"/>
      <c r="AA240" s="270"/>
      <c r="AB240" s="270"/>
      <c r="AC240" s="270"/>
      <c r="AD240" s="270"/>
      <c r="AE240" s="270"/>
      <c r="AF240" s="270"/>
      <c r="AG240" s="270"/>
      <c r="AH240" s="270"/>
      <c r="AI240" s="270"/>
      <c r="AJ240" s="270"/>
      <c r="AK240" s="270"/>
      <c r="AL240" s="270"/>
      <c r="AM240" s="270"/>
      <c r="AN240" s="270"/>
      <c r="AO240" s="270"/>
      <c r="AP240" s="270"/>
      <c r="AQ240" s="270"/>
      <c r="AR240" s="270"/>
      <c r="AS240" s="270"/>
      <c r="AT240" s="270"/>
      <c r="AU240" s="270"/>
      <c r="AV240" s="270"/>
      <c r="AW240" s="270"/>
      <c r="AX240" s="270"/>
      <c r="AY240" s="270"/>
      <c r="AZ240" s="270"/>
      <c r="BA240" s="270"/>
      <c r="BB240" s="270"/>
      <c r="BC240" s="270"/>
      <c r="BD240" s="270"/>
      <c r="BE240" s="270"/>
      <c r="BF240" s="270"/>
      <c r="BG240" s="270"/>
      <c r="BH240" s="363"/>
      <c r="BI240" s="270"/>
      <c r="BJ240" s="270"/>
      <c r="BK240" s="270"/>
      <c r="BL240" s="270"/>
      <c r="BM240" s="270"/>
      <c r="BN240" s="270"/>
      <c r="BO240" s="0"/>
      <c r="BP240" s="0"/>
      <c r="BQ240" s="0"/>
      <c r="BR240" s="0"/>
      <c r="BS240" s="0"/>
      <c r="BT240" s="270"/>
      <c r="BU240" s="270"/>
      <c r="BV240" s="270"/>
      <c r="BW240" s="270"/>
      <c r="BX240" s="270"/>
      <c r="BY240" s="270"/>
      <c r="BZ240" s="270"/>
      <c r="CA240" s="270"/>
      <c r="CB240" s="270"/>
      <c r="CC240" s="270"/>
      <c r="CD240" s="270"/>
      <c r="CE240" s="270"/>
      <c r="CF240" s="270"/>
      <c r="CG240" s="270"/>
    </row>
    <row r="241" customFormat="false" ht="12.75" hidden="false" customHeight="false" outlineLevel="0" collapsed="false">
      <c r="A241" s="296" t="n">
        <v>44166</v>
      </c>
      <c r="B241" s="357" t="n">
        <v>0.066062495142311</v>
      </c>
      <c r="D241" s="374" t="n">
        <v>43101</v>
      </c>
      <c r="E241" s="375" t="n">
        <v>47.0378646850586</v>
      </c>
      <c r="F241" s="375" t="n">
        <v>48.5378646850586</v>
      </c>
      <c r="G241" s="375" t="n">
        <v>50.0378646850586</v>
      </c>
      <c r="H241" s="360"/>
      <c r="I241" s="375" t="n">
        <v>27.25</v>
      </c>
      <c r="J241" s="375" t="n">
        <v>27.5</v>
      </c>
      <c r="K241" s="375" t="n">
        <v>28.25</v>
      </c>
      <c r="L241" s="362"/>
      <c r="M241" s="363"/>
      <c r="N241" s="270"/>
      <c r="O241" s="270"/>
      <c r="P241" s="270"/>
      <c r="Q241" s="270"/>
      <c r="R241" s="270"/>
      <c r="S241" s="270"/>
      <c r="T241" s="270"/>
      <c r="U241" s="270"/>
      <c r="V241" s="270"/>
      <c r="W241" s="270"/>
      <c r="X241" s="270"/>
      <c r="Y241" s="270"/>
      <c r="Z241" s="270"/>
      <c r="AA241" s="270"/>
      <c r="AB241" s="270"/>
      <c r="AC241" s="270"/>
      <c r="AD241" s="270"/>
      <c r="AE241" s="270"/>
      <c r="AF241" s="270"/>
      <c r="AG241" s="270"/>
      <c r="AH241" s="270"/>
      <c r="AI241" s="270"/>
      <c r="AJ241" s="270"/>
      <c r="AK241" s="270"/>
      <c r="AL241" s="270"/>
      <c r="AM241" s="270"/>
      <c r="AN241" s="270"/>
      <c r="AO241" s="270"/>
      <c r="AP241" s="270"/>
      <c r="AQ241" s="270"/>
      <c r="AR241" s="270"/>
      <c r="AS241" s="270"/>
      <c r="AT241" s="270"/>
      <c r="AU241" s="270"/>
      <c r="AV241" s="270"/>
      <c r="AW241" s="270"/>
      <c r="AX241" s="270"/>
      <c r="AY241" s="270"/>
      <c r="AZ241" s="270"/>
      <c r="BA241" s="270"/>
      <c r="BB241" s="270"/>
      <c r="BC241" s="270"/>
      <c r="BD241" s="270"/>
      <c r="BE241" s="270"/>
      <c r="BF241" s="270"/>
      <c r="BG241" s="270"/>
      <c r="BH241" s="363"/>
      <c r="BI241" s="270"/>
      <c r="BJ241" s="270"/>
      <c r="BK241" s="270"/>
      <c r="BL241" s="270"/>
      <c r="BM241" s="270"/>
      <c r="BN241" s="270"/>
      <c r="BO241" s="0"/>
      <c r="BP241" s="0"/>
      <c r="BQ241" s="0"/>
      <c r="BR241" s="0"/>
      <c r="BS241" s="0"/>
      <c r="BT241" s="270"/>
      <c r="BU241" s="270"/>
      <c r="BV241" s="270"/>
      <c r="BW241" s="270"/>
      <c r="BX241" s="270"/>
      <c r="BY241" s="270"/>
      <c r="BZ241" s="270"/>
      <c r="CA241" s="270"/>
      <c r="CB241" s="270"/>
      <c r="CC241" s="270"/>
      <c r="CD241" s="270"/>
      <c r="CE241" s="270"/>
      <c r="CF241" s="270"/>
      <c r="CG241" s="270"/>
    </row>
    <row r="242" customFormat="false" ht="12.75" hidden="false" customHeight="false" outlineLevel="0" collapsed="false">
      <c r="A242" s="296" t="n">
        <v>44197</v>
      </c>
      <c r="B242" s="357" t="n">
        <v>0.066084448498037</v>
      </c>
      <c r="D242" s="374" t="n">
        <v>43132</v>
      </c>
      <c r="E242" s="375" t="n">
        <v>46.6878623962402</v>
      </c>
      <c r="F242" s="375" t="n">
        <v>48.1878623962402</v>
      </c>
      <c r="G242" s="375" t="n">
        <v>49.6878623962402</v>
      </c>
      <c r="H242" s="360"/>
      <c r="I242" s="375" t="n">
        <v>25.75</v>
      </c>
      <c r="J242" s="375" t="n">
        <v>26</v>
      </c>
      <c r="K242" s="375" t="n">
        <v>26.75</v>
      </c>
      <c r="L242" s="362"/>
      <c r="M242" s="363"/>
      <c r="N242" s="270"/>
      <c r="O242" s="270"/>
      <c r="P242" s="270"/>
      <c r="Q242" s="270"/>
      <c r="R242" s="270"/>
      <c r="S242" s="270"/>
      <c r="T242" s="270"/>
      <c r="U242" s="270"/>
      <c r="V242" s="270"/>
      <c r="W242" s="270"/>
      <c r="X242" s="270"/>
      <c r="Y242" s="270"/>
      <c r="Z242" s="270"/>
      <c r="AA242" s="270"/>
      <c r="AB242" s="270"/>
      <c r="AC242" s="270"/>
      <c r="AD242" s="270"/>
      <c r="AE242" s="270"/>
      <c r="AF242" s="270"/>
      <c r="AG242" s="270"/>
      <c r="AH242" s="270"/>
      <c r="AI242" s="270"/>
      <c r="AJ242" s="270"/>
      <c r="AK242" s="270"/>
      <c r="AL242" s="270"/>
      <c r="AM242" s="270"/>
      <c r="AN242" s="270"/>
      <c r="AO242" s="270"/>
      <c r="AP242" s="270"/>
      <c r="AQ242" s="270"/>
      <c r="AR242" s="270"/>
      <c r="AS242" s="270"/>
      <c r="AT242" s="270"/>
      <c r="AU242" s="270"/>
      <c r="AV242" s="270"/>
      <c r="AW242" s="270"/>
      <c r="AX242" s="270"/>
      <c r="AY242" s="270"/>
      <c r="AZ242" s="270"/>
      <c r="BA242" s="270"/>
      <c r="BB242" s="270"/>
      <c r="BC242" s="270"/>
      <c r="BD242" s="270"/>
      <c r="BE242" s="270"/>
      <c r="BF242" s="270"/>
      <c r="BG242" s="270"/>
      <c r="BH242" s="363"/>
      <c r="BI242" s="270"/>
      <c r="BJ242" s="270"/>
      <c r="BK242" s="270"/>
      <c r="BL242" s="270"/>
      <c r="BM242" s="270"/>
      <c r="BN242" s="270"/>
      <c r="BO242" s="0"/>
      <c r="BP242" s="0"/>
      <c r="BQ242" s="0"/>
      <c r="BR242" s="0"/>
      <c r="BS242" s="0"/>
      <c r="BT242" s="270"/>
      <c r="BU242" s="270"/>
      <c r="BV242" s="270"/>
      <c r="BW242" s="270"/>
      <c r="BX242" s="270"/>
      <c r="BY242" s="270"/>
      <c r="BZ242" s="270"/>
      <c r="CA242" s="270"/>
      <c r="CB242" s="270"/>
      <c r="CC242" s="270"/>
      <c r="CD242" s="270"/>
      <c r="CE242" s="270"/>
      <c r="CF242" s="270"/>
      <c r="CG242" s="270"/>
    </row>
    <row r="243" customFormat="false" ht="12.75" hidden="false" customHeight="false" outlineLevel="0" collapsed="false">
      <c r="A243" s="296" t="n">
        <v>44228</v>
      </c>
      <c r="B243" s="357" t="n">
        <v>0.066085354005938</v>
      </c>
      <c r="D243" s="374" t="n">
        <v>43160</v>
      </c>
      <c r="E243" s="375" t="n">
        <v>37.8985443115234</v>
      </c>
      <c r="F243" s="375" t="n">
        <v>39.3985443115234</v>
      </c>
      <c r="G243" s="375" t="n">
        <v>40.8985443115234</v>
      </c>
      <c r="H243" s="360"/>
      <c r="I243" s="375" t="n">
        <v>26.75</v>
      </c>
      <c r="J243" s="375" t="n">
        <v>27</v>
      </c>
      <c r="K243" s="375" t="n">
        <v>27.75</v>
      </c>
      <c r="L243" s="362"/>
      <c r="M243" s="363"/>
      <c r="N243" s="270"/>
      <c r="O243" s="270"/>
      <c r="P243" s="270"/>
      <c r="Q243" s="270"/>
      <c r="R243" s="270"/>
      <c r="S243" s="270"/>
      <c r="T243" s="270"/>
      <c r="U243" s="270"/>
      <c r="V243" s="270"/>
      <c r="W243" s="270"/>
      <c r="X243" s="270"/>
      <c r="Y243" s="270"/>
      <c r="Z243" s="270"/>
      <c r="AA243" s="270"/>
      <c r="AB243" s="270"/>
      <c r="AC243" s="270"/>
      <c r="AD243" s="270"/>
      <c r="AE243" s="270"/>
      <c r="AF243" s="270"/>
      <c r="AG243" s="270"/>
      <c r="AH243" s="270"/>
      <c r="AI243" s="270"/>
      <c r="AJ243" s="270"/>
      <c r="AK243" s="270"/>
      <c r="AL243" s="270"/>
      <c r="AM243" s="270"/>
      <c r="AN243" s="270"/>
      <c r="AO243" s="270"/>
      <c r="AP243" s="270"/>
      <c r="AQ243" s="270"/>
      <c r="AR243" s="270"/>
      <c r="AS243" s="270"/>
      <c r="AT243" s="270"/>
      <c r="AU243" s="270"/>
      <c r="AV243" s="270"/>
      <c r="AW243" s="270"/>
      <c r="AX243" s="270"/>
      <c r="AY243" s="270"/>
      <c r="AZ243" s="270"/>
      <c r="BA243" s="270"/>
      <c r="BB243" s="270"/>
      <c r="BC243" s="270"/>
      <c r="BD243" s="270"/>
      <c r="BE243" s="270"/>
      <c r="BF243" s="270"/>
      <c r="BG243" s="270"/>
      <c r="BH243" s="363"/>
      <c r="BI243" s="270"/>
      <c r="BJ243" s="270"/>
      <c r="BK243" s="270"/>
      <c r="BL243" s="270"/>
      <c r="BM243" s="270"/>
      <c r="BN243" s="270"/>
      <c r="BO243" s="0"/>
      <c r="BP243" s="0"/>
      <c r="BQ243" s="0"/>
      <c r="BR243" s="0"/>
      <c r="BS243" s="0"/>
      <c r="BT243" s="270"/>
      <c r="BU243" s="270"/>
      <c r="BV243" s="270"/>
      <c r="BW243" s="270"/>
      <c r="BX243" s="270"/>
      <c r="BY243" s="270"/>
      <c r="BZ243" s="270"/>
      <c r="CA243" s="270"/>
      <c r="CB243" s="270"/>
      <c r="CC243" s="270"/>
      <c r="CD243" s="270"/>
      <c r="CE243" s="270"/>
      <c r="CF243" s="270"/>
      <c r="CG243" s="270"/>
    </row>
    <row r="244" customFormat="false" ht="12.75" hidden="false" customHeight="false" outlineLevel="0" collapsed="false">
      <c r="A244" s="296" t="n">
        <v>44256</v>
      </c>
      <c r="B244" s="357" t="n">
        <v>0.066086356532543</v>
      </c>
      <c r="D244" s="374" t="n">
        <v>43191</v>
      </c>
      <c r="E244" s="375" t="n">
        <v>38.3485450744629</v>
      </c>
      <c r="F244" s="375" t="n">
        <v>39.8485450744629</v>
      </c>
      <c r="G244" s="375" t="n">
        <v>41.3485450744629</v>
      </c>
      <c r="H244" s="360"/>
      <c r="I244" s="375" t="n">
        <v>24.75</v>
      </c>
      <c r="J244" s="375" t="n">
        <v>25</v>
      </c>
      <c r="K244" s="375" t="n">
        <v>25.75</v>
      </c>
      <c r="L244" s="362"/>
      <c r="M244" s="363"/>
      <c r="N244" s="270"/>
      <c r="O244" s="270"/>
      <c r="P244" s="270"/>
      <c r="Q244" s="270"/>
      <c r="R244" s="270"/>
      <c r="S244" s="270"/>
      <c r="T244" s="270"/>
      <c r="U244" s="270"/>
      <c r="V244" s="270"/>
      <c r="W244" s="270"/>
      <c r="X244" s="270"/>
      <c r="Y244" s="270"/>
      <c r="Z244" s="270"/>
      <c r="AA244" s="270"/>
      <c r="AB244" s="270"/>
      <c r="AC244" s="270"/>
      <c r="AD244" s="270"/>
      <c r="AE244" s="270"/>
      <c r="AF244" s="270"/>
      <c r="AG244" s="270"/>
      <c r="AH244" s="270"/>
      <c r="AI244" s="270"/>
      <c r="AJ244" s="270"/>
      <c r="AK244" s="270"/>
      <c r="AL244" s="270"/>
      <c r="AM244" s="270"/>
      <c r="AN244" s="270"/>
      <c r="AO244" s="270"/>
      <c r="AP244" s="270"/>
      <c r="AQ244" s="270"/>
      <c r="AR244" s="270"/>
      <c r="AS244" s="270"/>
      <c r="AT244" s="270"/>
      <c r="AU244" s="270"/>
      <c r="AV244" s="270"/>
      <c r="AW244" s="270"/>
      <c r="AX244" s="270"/>
      <c r="AY244" s="270"/>
      <c r="AZ244" s="270"/>
      <c r="BA244" s="270"/>
      <c r="BB244" s="270"/>
      <c r="BC244" s="270"/>
      <c r="BD244" s="270"/>
      <c r="BE244" s="270"/>
      <c r="BF244" s="270"/>
      <c r="BG244" s="270"/>
      <c r="BH244" s="363"/>
      <c r="BI244" s="270"/>
      <c r="BJ244" s="270"/>
      <c r="BK244" s="270"/>
      <c r="BL244" s="270"/>
      <c r="BM244" s="270"/>
      <c r="BN244" s="270"/>
      <c r="BO244" s="0"/>
      <c r="BP244" s="0"/>
      <c r="BQ244" s="0"/>
      <c r="BR244" s="0"/>
      <c r="BS244" s="0"/>
      <c r="BT244" s="270"/>
      <c r="BU244" s="270"/>
      <c r="BV244" s="270"/>
      <c r="BW244" s="270"/>
      <c r="BX244" s="270"/>
      <c r="BY244" s="270"/>
      <c r="BZ244" s="270"/>
      <c r="CA244" s="270"/>
      <c r="CB244" s="270"/>
      <c r="CC244" s="270"/>
      <c r="CD244" s="270"/>
      <c r="CE244" s="270"/>
      <c r="CF244" s="270"/>
      <c r="CG244" s="270"/>
    </row>
    <row r="245" customFormat="false" ht="12.75" hidden="false" customHeight="false" outlineLevel="0" collapsed="false">
      <c r="A245" s="296" t="n">
        <v>44287</v>
      </c>
      <c r="B245" s="357" t="n">
        <v>0.06608732671958</v>
      </c>
      <c r="D245" s="374" t="n">
        <v>43221</v>
      </c>
      <c r="E245" s="375" t="n">
        <v>39.0035667419434</v>
      </c>
      <c r="F245" s="375" t="n">
        <v>41.5035667419434</v>
      </c>
      <c r="G245" s="375" t="n">
        <v>44.0035667419434</v>
      </c>
      <c r="H245" s="360"/>
      <c r="I245" s="375" t="n">
        <v>26.75</v>
      </c>
      <c r="J245" s="375" t="n">
        <v>27</v>
      </c>
      <c r="K245" s="375" t="n">
        <v>27.75</v>
      </c>
      <c r="L245" s="362"/>
      <c r="M245" s="363"/>
      <c r="N245" s="270"/>
      <c r="O245" s="270"/>
      <c r="P245" s="270"/>
      <c r="Q245" s="270"/>
      <c r="R245" s="270"/>
      <c r="S245" s="270"/>
      <c r="T245" s="270"/>
      <c r="U245" s="270"/>
      <c r="V245" s="270"/>
      <c r="W245" s="270"/>
      <c r="X245" s="270"/>
      <c r="Y245" s="270"/>
      <c r="Z245" s="270"/>
      <c r="AA245" s="270"/>
      <c r="AB245" s="270"/>
      <c r="AC245" s="270"/>
      <c r="AD245" s="270"/>
      <c r="AE245" s="270"/>
      <c r="AF245" s="270"/>
      <c r="AG245" s="270"/>
      <c r="AH245" s="270"/>
      <c r="AI245" s="270"/>
      <c r="AJ245" s="270"/>
      <c r="AK245" s="270"/>
      <c r="AL245" s="270"/>
      <c r="AM245" s="270"/>
      <c r="AN245" s="270"/>
      <c r="AO245" s="270"/>
      <c r="AP245" s="270"/>
      <c r="AQ245" s="270"/>
      <c r="AR245" s="270"/>
      <c r="AS245" s="270"/>
      <c r="AT245" s="270"/>
      <c r="AU245" s="270"/>
      <c r="AV245" s="270"/>
      <c r="AW245" s="270"/>
      <c r="AX245" s="270"/>
      <c r="AY245" s="270"/>
      <c r="AZ245" s="270"/>
      <c r="BA245" s="270"/>
      <c r="BB245" s="270"/>
      <c r="BC245" s="270"/>
      <c r="BD245" s="270"/>
      <c r="BE245" s="270"/>
      <c r="BF245" s="270"/>
      <c r="BG245" s="270"/>
      <c r="BH245" s="363"/>
      <c r="BI245" s="270"/>
      <c r="BJ245" s="270"/>
      <c r="BK245" s="270"/>
      <c r="BL245" s="270"/>
      <c r="BM245" s="270"/>
      <c r="BN245" s="270"/>
      <c r="BO245" s="0"/>
      <c r="BP245" s="0"/>
      <c r="BQ245" s="0"/>
      <c r="BR245" s="0"/>
      <c r="BS245" s="0"/>
      <c r="BT245" s="270"/>
      <c r="BU245" s="270"/>
      <c r="BV245" s="270"/>
      <c r="BW245" s="270"/>
      <c r="BX245" s="270"/>
      <c r="BY245" s="270"/>
      <c r="BZ245" s="270"/>
      <c r="CA245" s="270"/>
      <c r="CB245" s="270"/>
      <c r="CC245" s="270"/>
      <c r="CD245" s="270"/>
      <c r="CE245" s="270"/>
      <c r="CF245" s="270"/>
      <c r="CG245" s="270"/>
    </row>
    <row r="246" customFormat="false" ht="12.75" hidden="false" customHeight="false" outlineLevel="0" collapsed="false">
      <c r="A246" s="296" t="n">
        <v>44317</v>
      </c>
      <c r="B246" s="357" t="n">
        <v>0.066088329246186</v>
      </c>
      <c r="D246" s="374" t="n">
        <v>43252</v>
      </c>
      <c r="E246" s="375" t="n">
        <v>48.9978561401367</v>
      </c>
      <c r="F246" s="375" t="n">
        <v>53.9978561401367</v>
      </c>
      <c r="G246" s="375" t="n">
        <v>58.9978561401367</v>
      </c>
      <c r="H246" s="360"/>
      <c r="I246" s="375" t="n">
        <v>29.75</v>
      </c>
      <c r="J246" s="375" t="n">
        <v>30</v>
      </c>
      <c r="K246" s="375" t="n">
        <v>30.75</v>
      </c>
      <c r="L246" s="362"/>
      <c r="M246" s="363"/>
      <c r="N246" s="270"/>
      <c r="O246" s="270"/>
      <c r="P246" s="270"/>
      <c r="Q246" s="270"/>
      <c r="R246" s="270"/>
      <c r="S246" s="270"/>
      <c r="T246" s="270"/>
      <c r="U246" s="270"/>
      <c r="V246" s="270"/>
      <c r="W246" s="270"/>
      <c r="X246" s="270"/>
      <c r="Y246" s="270"/>
      <c r="Z246" s="270"/>
      <c r="AA246" s="270"/>
      <c r="AB246" s="270"/>
      <c r="AC246" s="270"/>
      <c r="AD246" s="270"/>
      <c r="AE246" s="270"/>
      <c r="AF246" s="270"/>
      <c r="AG246" s="270"/>
      <c r="AH246" s="270"/>
      <c r="AI246" s="270"/>
      <c r="AJ246" s="270"/>
      <c r="AK246" s="270"/>
      <c r="AL246" s="270"/>
      <c r="AM246" s="270"/>
      <c r="AN246" s="270"/>
      <c r="AO246" s="270"/>
      <c r="AP246" s="270"/>
      <c r="AQ246" s="270"/>
      <c r="AR246" s="270"/>
      <c r="AS246" s="270"/>
      <c r="AT246" s="270"/>
      <c r="AU246" s="270"/>
      <c r="AV246" s="270"/>
      <c r="AW246" s="270"/>
      <c r="AX246" s="270"/>
      <c r="AY246" s="270"/>
      <c r="AZ246" s="270"/>
      <c r="BA246" s="270"/>
      <c r="BB246" s="270"/>
      <c r="BC246" s="270"/>
      <c r="BD246" s="270"/>
      <c r="BE246" s="270"/>
      <c r="BF246" s="270"/>
      <c r="BG246" s="270"/>
      <c r="BH246" s="363"/>
      <c r="BI246" s="270"/>
      <c r="BJ246" s="270"/>
      <c r="BK246" s="270"/>
      <c r="BL246" s="270"/>
      <c r="BM246" s="270"/>
      <c r="BN246" s="270"/>
      <c r="BO246" s="0"/>
      <c r="BP246" s="0"/>
      <c r="BQ246" s="0"/>
      <c r="BR246" s="0"/>
      <c r="BS246" s="0"/>
      <c r="BT246" s="270"/>
      <c r="BU246" s="270"/>
      <c r="BV246" s="270"/>
      <c r="BW246" s="270"/>
      <c r="BX246" s="270"/>
      <c r="BY246" s="270"/>
      <c r="BZ246" s="270"/>
      <c r="CA246" s="270"/>
      <c r="CB246" s="270"/>
      <c r="CC246" s="270"/>
      <c r="CD246" s="270"/>
      <c r="CE246" s="270"/>
      <c r="CF246" s="270"/>
      <c r="CG246" s="270"/>
    </row>
    <row r="247" customFormat="false" ht="12.75" hidden="false" customHeight="false" outlineLevel="0" collapsed="false">
      <c r="A247" s="296" t="n">
        <v>44348</v>
      </c>
      <c r="B247" s="357" t="n">
        <v>0.066089299433225</v>
      </c>
      <c r="D247" s="374" t="n">
        <v>43282</v>
      </c>
      <c r="E247" s="375" t="n">
        <v>77.9971466064453</v>
      </c>
      <c r="F247" s="375" t="n">
        <v>87.9971466064453</v>
      </c>
      <c r="G247" s="375" t="n">
        <v>97.9971466064453</v>
      </c>
      <c r="H247" s="360"/>
      <c r="I247" s="375" t="n">
        <v>30.25</v>
      </c>
      <c r="J247" s="375" t="n">
        <v>30.5</v>
      </c>
      <c r="K247" s="375" t="n">
        <v>31.25</v>
      </c>
      <c r="L247" s="362"/>
      <c r="M247" s="363"/>
      <c r="N247" s="270"/>
      <c r="O247" s="270"/>
      <c r="P247" s="270"/>
      <c r="Q247" s="270"/>
      <c r="R247" s="270"/>
      <c r="S247" s="270"/>
      <c r="T247" s="270"/>
      <c r="U247" s="270"/>
      <c r="V247" s="270"/>
      <c r="W247" s="270"/>
      <c r="X247" s="270"/>
      <c r="Y247" s="270"/>
      <c r="Z247" s="270"/>
      <c r="AA247" s="270"/>
      <c r="AB247" s="270"/>
      <c r="AC247" s="270"/>
      <c r="AD247" s="270"/>
      <c r="AE247" s="270"/>
      <c r="AF247" s="270"/>
      <c r="AG247" s="270"/>
      <c r="AH247" s="270"/>
      <c r="AI247" s="270"/>
      <c r="AJ247" s="270"/>
      <c r="AK247" s="270"/>
      <c r="AL247" s="270"/>
      <c r="AM247" s="270"/>
      <c r="AN247" s="270"/>
      <c r="AO247" s="270"/>
      <c r="AP247" s="270"/>
      <c r="AQ247" s="270"/>
      <c r="AR247" s="270"/>
      <c r="AS247" s="270"/>
      <c r="AT247" s="270"/>
      <c r="AU247" s="270"/>
      <c r="AV247" s="270"/>
      <c r="AW247" s="270"/>
      <c r="AX247" s="270"/>
      <c r="AY247" s="270"/>
      <c r="AZ247" s="270"/>
      <c r="BA247" s="270"/>
      <c r="BB247" s="270"/>
      <c r="BC247" s="270"/>
      <c r="BD247" s="270"/>
      <c r="BE247" s="270"/>
      <c r="BF247" s="270"/>
      <c r="BG247" s="270"/>
      <c r="BH247" s="363"/>
      <c r="BI247" s="270"/>
      <c r="BJ247" s="270"/>
      <c r="BK247" s="270"/>
      <c r="BL247" s="270"/>
      <c r="BM247" s="270"/>
      <c r="BN247" s="270"/>
      <c r="BO247" s="0"/>
      <c r="BP247" s="0"/>
      <c r="BQ247" s="0"/>
      <c r="BR247" s="0"/>
      <c r="BS247" s="0"/>
      <c r="BT247" s="270"/>
      <c r="BU247" s="270"/>
      <c r="BV247" s="270"/>
      <c r="BW247" s="270"/>
      <c r="BX247" s="270"/>
      <c r="BY247" s="270"/>
      <c r="BZ247" s="270"/>
      <c r="CA247" s="270"/>
      <c r="CB247" s="270"/>
      <c r="CC247" s="270"/>
      <c r="CD247" s="270"/>
      <c r="CE247" s="270"/>
      <c r="CF247" s="270"/>
      <c r="CG247" s="270"/>
    </row>
    <row r="248" customFormat="false" ht="12.75" hidden="false" customHeight="false" outlineLevel="0" collapsed="false">
      <c r="A248" s="296" t="n">
        <v>44378</v>
      </c>
      <c r="B248" s="357" t="n">
        <v>0.066090301959831</v>
      </c>
      <c r="D248" s="374" t="n">
        <v>43313</v>
      </c>
      <c r="E248" s="375" t="n">
        <v>77.9971466064453</v>
      </c>
      <c r="F248" s="375" t="n">
        <v>87.9971466064453</v>
      </c>
      <c r="G248" s="375" t="n">
        <v>97.9971466064453</v>
      </c>
      <c r="H248" s="385"/>
      <c r="I248" s="375" t="n">
        <v>31.25</v>
      </c>
      <c r="J248" s="375" t="n">
        <v>31.5</v>
      </c>
      <c r="K248" s="375" t="n">
        <v>32.25</v>
      </c>
      <c r="L248" s="362"/>
      <c r="M248" s="363"/>
      <c r="N248" s="270"/>
      <c r="O248" s="270"/>
      <c r="P248" s="270"/>
      <c r="Q248" s="270"/>
      <c r="R248" s="270"/>
      <c r="S248" s="270"/>
      <c r="T248" s="270"/>
      <c r="U248" s="270"/>
      <c r="V248" s="270"/>
      <c r="W248" s="270"/>
      <c r="X248" s="270"/>
      <c r="Y248" s="270"/>
      <c r="Z248" s="270"/>
      <c r="AA248" s="270"/>
      <c r="AB248" s="270"/>
      <c r="AC248" s="270"/>
      <c r="AD248" s="270"/>
      <c r="AE248" s="270"/>
      <c r="AF248" s="270"/>
      <c r="AG248" s="270"/>
      <c r="AH248" s="270"/>
      <c r="AI248" s="270"/>
      <c r="AJ248" s="270"/>
      <c r="AK248" s="270"/>
      <c r="AL248" s="270"/>
      <c r="AM248" s="270"/>
      <c r="AN248" s="270"/>
      <c r="AO248" s="270"/>
      <c r="AP248" s="270"/>
      <c r="AQ248" s="270"/>
      <c r="AR248" s="270"/>
      <c r="AS248" s="270"/>
      <c r="AT248" s="270"/>
      <c r="AU248" s="270"/>
      <c r="AV248" s="270"/>
      <c r="AW248" s="270"/>
      <c r="AX248" s="270"/>
      <c r="AY248" s="270"/>
      <c r="AZ248" s="270"/>
      <c r="BA248" s="270"/>
      <c r="BB248" s="270"/>
      <c r="BC248" s="270"/>
      <c r="BD248" s="270"/>
      <c r="BE248" s="270"/>
      <c r="BF248" s="270"/>
      <c r="BG248" s="270"/>
      <c r="BH248" s="363"/>
      <c r="BI248" s="270"/>
      <c r="BJ248" s="270"/>
      <c r="BK248" s="270"/>
      <c r="BL248" s="270"/>
      <c r="BM248" s="270"/>
      <c r="BN248" s="270"/>
      <c r="BO248" s="0"/>
      <c r="BP248" s="0"/>
      <c r="BQ248" s="0"/>
      <c r="BR248" s="0"/>
      <c r="BS248" s="0"/>
      <c r="BT248" s="270"/>
      <c r="BU248" s="270"/>
      <c r="BV248" s="270"/>
      <c r="BW248" s="270"/>
      <c r="BX248" s="270"/>
      <c r="BY248" s="270"/>
      <c r="BZ248" s="270"/>
      <c r="CA248" s="270"/>
      <c r="CB248" s="270"/>
      <c r="CC248" s="270"/>
      <c r="CD248" s="270"/>
      <c r="CE248" s="270"/>
      <c r="CF248" s="270"/>
      <c r="CG248" s="270"/>
    </row>
    <row r="249" customFormat="false" ht="12.75" hidden="false" customHeight="false" outlineLevel="0" collapsed="false">
      <c r="A249" s="296" t="n">
        <v>44409</v>
      </c>
      <c r="B249" s="357" t="n">
        <v>0.066091304486438</v>
      </c>
      <c r="D249" s="374" t="n">
        <v>43344</v>
      </c>
      <c r="E249" s="375" t="n">
        <v>40.2521438598633</v>
      </c>
      <c r="F249" s="375" t="n">
        <v>41.7521438598633</v>
      </c>
      <c r="G249" s="375" t="n">
        <v>43.2521438598633</v>
      </c>
      <c r="H249" s="385"/>
      <c r="I249" s="375" t="n">
        <v>24.25</v>
      </c>
      <c r="J249" s="375" t="n">
        <v>24.5</v>
      </c>
      <c r="K249" s="375" t="n">
        <v>25.25</v>
      </c>
      <c r="L249" s="362"/>
      <c r="M249" s="363"/>
      <c r="N249" s="270"/>
      <c r="O249" s="270"/>
      <c r="P249" s="270"/>
      <c r="Q249" s="270"/>
      <c r="R249" s="270"/>
      <c r="S249" s="270"/>
      <c r="T249" s="270"/>
      <c r="U249" s="270"/>
      <c r="V249" s="270"/>
      <c r="W249" s="270"/>
      <c r="X249" s="270"/>
      <c r="Y249" s="270"/>
      <c r="Z249" s="270"/>
      <c r="AA249" s="270"/>
      <c r="AB249" s="270"/>
      <c r="AC249" s="270"/>
      <c r="AD249" s="270"/>
      <c r="AE249" s="270"/>
      <c r="AF249" s="270"/>
      <c r="AG249" s="270"/>
      <c r="AH249" s="270"/>
      <c r="AI249" s="270"/>
      <c r="AJ249" s="270"/>
      <c r="AK249" s="270"/>
      <c r="AL249" s="270"/>
      <c r="AM249" s="270"/>
      <c r="AN249" s="270"/>
      <c r="AO249" s="270"/>
      <c r="AP249" s="270"/>
      <c r="AQ249" s="270"/>
      <c r="AR249" s="270"/>
      <c r="AS249" s="270"/>
      <c r="AT249" s="270"/>
      <c r="AU249" s="270"/>
      <c r="AV249" s="270"/>
      <c r="AW249" s="270"/>
      <c r="AX249" s="270"/>
      <c r="AY249" s="270"/>
      <c r="AZ249" s="270"/>
      <c r="BA249" s="270"/>
      <c r="BB249" s="270"/>
      <c r="BC249" s="270"/>
      <c r="BD249" s="270"/>
      <c r="BE249" s="270"/>
      <c r="BF249" s="270"/>
      <c r="BG249" s="270"/>
      <c r="BH249" s="363"/>
      <c r="BI249" s="270"/>
      <c r="BJ249" s="270"/>
      <c r="BK249" s="270"/>
      <c r="BL249" s="270"/>
      <c r="BM249" s="270"/>
      <c r="BN249" s="270"/>
      <c r="BO249" s="0"/>
      <c r="BP249" s="0"/>
      <c r="BQ249" s="0"/>
      <c r="BR249" s="0"/>
      <c r="BS249" s="0"/>
      <c r="BT249" s="270"/>
      <c r="BU249" s="270"/>
      <c r="BV249" s="270"/>
      <c r="BW249" s="270"/>
      <c r="BX249" s="270"/>
      <c r="BY249" s="270"/>
      <c r="BZ249" s="270"/>
      <c r="CA249" s="270"/>
      <c r="CB249" s="270"/>
      <c r="CC249" s="270"/>
      <c r="CD249" s="270"/>
      <c r="CE249" s="270"/>
      <c r="CF249" s="270"/>
      <c r="CG249" s="270"/>
    </row>
    <row r="250" customFormat="false" ht="12.75" hidden="false" customHeight="false" outlineLevel="0" collapsed="false">
      <c r="A250" s="296" t="n">
        <v>44440</v>
      </c>
      <c r="B250" s="357" t="n">
        <v>0.066092274673477</v>
      </c>
      <c r="D250" s="374" t="n">
        <v>43374</v>
      </c>
      <c r="E250" s="375" t="n">
        <v>38.1489334106445</v>
      </c>
      <c r="F250" s="375" t="n">
        <v>39.6489334106445</v>
      </c>
      <c r="G250" s="375" t="n">
        <v>41.1489334106445</v>
      </c>
      <c r="H250" s="385"/>
      <c r="I250" s="375" t="n">
        <v>21.7500019073486</v>
      </c>
      <c r="J250" s="375" t="n">
        <v>22.0000019073486</v>
      </c>
      <c r="K250" s="375" t="n">
        <v>22.7500019073486</v>
      </c>
      <c r="L250" s="362"/>
      <c r="M250" s="363"/>
      <c r="N250" s="270"/>
      <c r="O250" s="270"/>
      <c r="P250" s="270"/>
      <c r="Q250" s="270"/>
      <c r="R250" s="270"/>
      <c r="S250" s="270"/>
      <c r="T250" s="270"/>
      <c r="U250" s="270"/>
      <c r="V250" s="270"/>
      <c r="W250" s="270"/>
      <c r="X250" s="270"/>
      <c r="Y250" s="270"/>
      <c r="Z250" s="270"/>
      <c r="AA250" s="270"/>
      <c r="AB250" s="270"/>
      <c r="AC250" s="270"/>
      <c r="AD250" s="270"/>
      <c r="AE250" s="270"/>
      <c r="AF250" s="270"/>
      <c r="AG250" s="270"/>
      <c r="AH250" s="270"/>
      <c r="AI250" s="270"/>
      <c r="AJ250" s="270"/>
      <c r="AK250" s="270"/>
      <c r="AL250" s="270"/>
      <c r="AM250" s="270"/>
      <c r="AN250" s="270"/>
      <c r="AO250" s="270"/>
      <c r="AP250" s="270"/>
      <c r="AQ250" s="270"/>
      <c r="AR250" s="270"/>
      <c r="AS250" s="270"/>
      <c r="AT250" s="270"/>
      <c r="AU250" s="270"/>
      <c r="AV250" s="270"/>
      <c r="AW250" s="270"/>
      <c r="AX250" s="270"/>
      <c r="AY250" s="270"/>
      <c r="AZ250" s="270"/>
      <c r="BA250" s="270"/>
      <c r="BB250" s="270"/>
      <c r="BC250" s="270"/>
      <c r="BD250" s="270"/>
      <c r="BE250" s="270"/>
      <c r="BF250" s="270"/>
      <c r="BG250" s="270"/>
      <c r="BH250" s="363"/>
      <c r="BI250" s="270"/>
      <c r="BJ250" s="270"/>
      <c r="BK250" s="270"/>
      <c r="BL250" s="270"/>
      <c r="BM250" s="270"/>
      <c r="BN250" s="270"/>
      <c r="BO250" s="0"/>
      <c r="BP250" s="0"/>
      <c r="BQ250" s="0"/>
      <c r="BR250" s="0"/>
      <c r="BS250" s="0"/>
      <c r="BT250" s="270"/>
      <c r="BU250" s="270"/>
      <c r="BV250" s="270"/>
      <c r="BW250" s="270"/>
      <c r="BX250" s="270"/>
      <c r="BY250" s="270"/>
      <c r="BZ250" s="270"/>
      <c r="CA250" s="270"/>
      <c r="CB250" s="270"/>
      <c r="CC250" s="270"/>
      <c r="CD250" s="270"/>
      <c r="CE250" s="270"/>
      <c r="CF250" s="270"/>
      <c r="CG250" s="270"/>
    </row>
    <row r="251" customFormat="false" ht="12.75" hidden="false" customHeight="false" outlineLevel="0" collapsed="false">
      <c r="A251" s="296" t="n">
        <v>44470</v>
      </c>
      <c r="B251" s="357" t="n">
        <v>0.066093277200085</v>
      </c>
      <c r="D251" s="374" t="n">
        <v>43405</v>
      </c>
      <c r="E251" s="375" t="n">
        <v>38.2489318847656</v>
      </c>
      <c r="F251" s="375" t="n">
        <v>39.7489318847656</v>
      </c>
      <c r="G251" s="375" t="n">
        <v>41.2489318847656</v>
      </c>
      <c r="H251" s="385"/>
      <c r="I251" s="375" t="n">
        <v>23.75</v>
      </c>
      <c r="J251" s="375" t="n">
        <v>24</v>
      </c>
      <c r="K251" s="375" t="n">
        <v>24.75</v>
      </c>
      <c r="L251" s="362"/>
      <c r="M251" s="363"/>
      <c r="N251" s="270"/>
      <c r="O251" s="270"/>
      <c r="P251" s="270"/>
      <c r="Q251" s="270"/>
      <c r="R251" s="270"/>
      <c r="S251" s="270"/>
      <c r="T251" s="270"/>
      <c r="U251" s="270"/>
      <c r="V251" s="270"/>
      <c r="W251" s="270"/>
      <c r="X251" s="270"/>
      <c r="Y251" s="270"/>
      <c r="Z251" s="270"/>
      <c r="AA251" s="270"/>
      <c r="AB251" s="270"/>
      <c r="AC251" s="270"/>
      <c r="AD251" s="270"/>
      <c r="AE251" s="270"/>
      <c r="AF251" s="270"/>
      <c r="AG251" s="270"/>
      <c r="AH251" s="270"/>
      <c r="AI251" s="270"/>
      <c r="AJ251" s="270"/>
      <c r="AK251" s="270"/>
      <c r="AL251" s="270"/>
      <c r="AM251" s="270"/>
      <c r="AN251" s="270"/>
      <c r="AO251" s="270"/>
      <c r="AP251" s="270"/>
      <c r="AQ251" s="270"/>
      <c r="AR251" s="270"/>
      <c r="AS251" s="270"/>
      <c r="AT251" s="270"/>
      <c r="AU251" s="270"/>
      <c r="AV251" s="270"/>
      <c r="AW251" s="270"/>
      <c r="AX251" s="270"/>
      <c r="AY251" s="270"/>
      <c r="AZ251" s="270"/>
      <c r="BA251" s="270"/>
      <c r="BB251" s="270"/>
      <c r="BC251" s="270"/>
      <c r="BD251" s="270"/>
      <c r="BE251" s="270"/>
      <c r="BF251" s="270"/>
      <c r="BG251" s="270"/>
      <c r="BH251" s="363"/>
      <c r="BI251" s="270"/>
      <c r="BJ251" s="270"/>
      <c r="BK251" s="270"/>
      <c r="BL251" s="270"/>
      <c r="BM251" s="270"/>
      <c r="BN251" s="270"/>
      <c r="BO251" s="0"/>
      <c r="BP251" s="0"/>
      <c r="BQ251" s="0"/>
      <c r="BR251" s="0"/>
      <c r="BS251" s="0"/>
      <c r="BT251" s="270"/>
      <c r="BU251" s="270"/>
      <c r="BV251" s="270"/>
      <c r="BW251" s="270"/>
      <c r="BX251" s="270"/>
      <c r="BY251" s="270"/>
      <c r="BZ251" s="270"/>
      <c r="CA251" s="270"/>
      <c r="CB251" s="270"/>
      <c r="CC251" s="270"/>
      <c r="CD251" s="270"/>
      <c r="CE251" s="270"/>
      <c r="CF251" s="270"/>
      <c r="CG251" s="270"/>
    </row>
    <row r="252" customFormat="false" ht="12.75" hidden="false" customHeight="false" outlineLevel="0" collapsed="false">
      <c r="A252" s="296" t="n">
        <v>44501</v>
      </c>
      <c r="B252" s="357" t="n">
        <v>0.066094247387124</v>
      </c>
      <c r="D252" s="374" t="n">
        <v>43435</v>
      </c>
      <c r="E252" s="375" t="n">
        <v>38.3489303588867</v>
      </c>
      <c r="F252" s="375" t="n">
        <v>39.8489303588867</v>
      </c>
      <c r="G252" s="375" t="n">
        <v>41.3489303588867</v>
      </c>
      <c r="H252" s="385"/>
      <c r="I252" s="375" t="n">
        <v>22.8600006103516</v>
      </c>
      <c r="J252" s="375" t="n">
        <v>23.1100006103516</v>
      </c>
      <c r="K252" s="375" t="n">
        <v>23.8600006103516</v>
      </c>
      <c r="L252" s="362"/>
      <c r="M252" s="363"/>
      <c r="N252" s="270"/>
      <c r="O252" s="270"/>
      <c r="P252" s="270"/>
      <c r="Q252" s="270"/>
      <c r="R252" s="270"/>
      <c r="S252" s="270"/>
      <c r="T252" s="270"/>
      <c r="U252" s="270"/>
      <c r="V252" s="270"/>
      <c r="W252" s="270"/>
      <c r="X252" s="270"/>
      <c r="Y252" s="270"/>
      <c r="Z252" s="270"/>
      <c r="AA252" s="270"/>
      <c r="AB252" s="270"/>
      <c r="AC252" s="270"/>
      <c r="AD252" s="270"/>
      <c r="AE252" s="270"/>
      <c r="AF252" s="270"/>
      <c r="AG252" s="270"/>
      <c r="AH252" s="270"/>
      <c r="AI252" s="270"/>
      <c r="AJ252" s="270"/>
      <c r="AK252" s="270"/>
      <c r="AL252" s="270"/>
      <c r="AM252" s="270"/>
      <c r="AN252" s="270"/>
      <c r="AO252" s="270"/>
      <c r="AP252" s="270"/>
      <c r="AQ252" s="270"/>
      <c r="AR252" s="270"/>
      <c r="AS252" s="270"/>
      <c r="AT252" s="270"/>
      <c r="AU252" s="270"/>
      <c r="AV252" s="270"/>
      <c r="AW252" s="270"/>
      <c r="AX252" s="270"/>
      <c r="AY252" s="270"/>
      <c r="AZ252" s="270"/>
      <c r="BA252" s="270"/>
      <c r="BB252" s="270"/>
      <c r="BC252" s="270"/>
      <c r="BD252" s="270"/>
      <c r="BE252" s="270"/>
      <c r="BF252" s="270"/>
      <c r="BG252" s="270"/>
      <c r="BH252" s="363"/>
      <c r="BI252" s="270"/>
      <c r="BJ252" s="270"/>
      <c r="BK252" s="270"/>
      <c r="BL252" s="270"/>
      <c r="BM252" s="270"/>
      <c r="BN252" s="270"/>
      <c r="BO252" s="0"/>
      <c r="BP252" s="0"/>
      <c r="BQ252" s="0"/>
      <c r="BR252" s="0"/>
      <c r="BS252" s="0"/>
      <c r="BT252" s="270"/>
      <c r="BU252" s="270"/>
      <c r="BV252" s="270"/>
      <c r="BW252" s="270"/>
      <c r="BX252" s="270"/>
      <c r="BY252" s="270"/>
      <c r="BZ252" s="270"/>
      <c r="CA252" s="270"/>
      <c r="CB252" s="270"/>
      <c r="CC252" s="270"/>
      <c r="CD252" s="270"/>
      <c r="CE252" s="270"/>
      <c r="CF252" s="270"/>
      <c r="CG252" s="270"/>
    </row>
    <row r="253" customFormat="false" ht="12.75" hidden="false" customHeight="false" outlineLevel="0" collapsed="false">
      <c r="A253" s="296" t="n">
        <v>44531</v>
      </c>
      <c r="B253" s="357" t="n">
        <v>0.066095249913732</v>
      </c>
      <c r="D253" s="374" t="n">
        <v>43466</v>
      </c>
      <c r="E253" s="375" t="n">
        <v>47.5378646850586</v>
      </c>
      <c r="F253" s="375" t="n">
        <v>49.0378646850586</v>
      </c>
      <c r="G253" s="375" t="n">
        <v>50.5378646850586</v>
      </c>
      <c r="H253" s="385"/>
      <c r="I253" s="375" t="n">
        <v>27.75</v>
      </c>
      <c r="J253" s="375" t="n">
        <v>28</v>
      </c>
      <c r="K253" s="375" t="n">
        <v>28.75</v>
      </c>
      <c r="L253" s="362"/>
      <c r="M253" s="363"/>
      <c r="N253" s="270"/>
      <c r="O253" s="270"/>
      <c r="P253" s="270"/>
      <c r="Q253" s="270"/>
      <c r="R253" s="270"/>
      <c r="S253" s="270"/>
      <c r="T253" s="270"/>
      <c r="U253" s="270"/>
      <c r="V253" s="270"/>
      <c r="W253" s="270"/>
      <c r="X253" s="270"/>
      <c r="Y253" s="270"/>
      <c r="Z253" s="270"/>
      <c r="AA253" s="270"/>
      <c r="AB253" s="270"/>
      <c r="AC253" s="270"/>
      <c r="AD253" s="270"/>
      <c r="AE253" s="270"/>
      <c r="AF253" s="270"/>
      <c r="AG253" s="270"/>
      <c r="AH253" s="270"/>
      <c r="AI253" s="270"/>
      <c r="AJ253" s="270"/>
      <c r="AK253" s="270"/>
      <c r="AL253" s="270"/>
      <c r="AM253" s="270"/>
      <c r="AN253" s="270"/>
      <c r="AO253" s="270"/>
      <c r="AP253" s="270"/>
      <c r="AQ253" s="270"/>
      <c r="AR253" s="270"/>
      <c r="AS253" s="270"/>
      <c r="AT253" s="270"/>
      <c r="AU253" s="270"/>
      <c r="AV253" s="270"/>
      <c r="AW253" s="270"/>
      <c r="AX253" s="270"/>
      <c r="AY253" s="270"/>
      <c r="AZ253" s="270"/>
      <c r="BA253" s="270"/>
      <c r="BB253" s="270"/>
      <c r="BC253" s="270"/>
      <c r="BD253" s="270"/>
      <c r="BE253" s="270"/>
      <c r="BF253" s="270"/>
      <c r="BG253" s="270"/>
      <c r="BH253" s="363"/>
      <c r="BI253" s="270"/>
      <c r="BJ253" s="270"/>
      <c r="BK253" s="270"/>
      <c r="BL253" s="270"/>
      <c r="BM253" s="270"/>
      <c r="BN253" s="270"/>
      <c r="BO253" s="0"/>
      <c r="BP253" s="0"/>
      <c r="BQ253" s="0"/>
      <c r="BR253" s="0"/>
      <c r="BS253" s="0"/>
      <c r="BT253" s="270"/>
      <c r="BU253" s="270"/>
      <c r="BV253" s="270"/>
      <c r="BW253" s="270"/>
      <c r="BX253" s="270"/>
      <c r="BY253" s="270"/>
      <c r="BZ253" s="270"/>
      <c r="CA253" s="270"/>
      <c r="CB253" s="270"/>
      <c r="CC253" s="270"/>
      <c r="CD253" s="270"/>
      <c r="CE253" s="270"/>
      <c r="CF253" s="270"/>
      <c r="CG253" s="270"/>
    </row>
    <row r="254" customFormat="false" ht="12.75" hidden="false" customHeight="false" outlineLevel="0" collapsed="false">
      <c r="A254" s="296" t="n">
        <v>44562</v>
      </c>
      <c r="B254" s="357" t="n">
        <v>0.06609625244034</v>
      </c>
      <c r="D254" s="374" t="n">
        <v>43497</v>
      </c>
      <c r="E254" s="375" t="n">
        <v>47.1878623962402</v>
      </c>
      <c r="F254" s="375" t="n">
        <v>48.6878623962402</v>
      </c>
      <c r="G254" s="375" t="n">
        <v>50.1878623962402</v>
      </c>
      <c r="H254" s="385"/>
      <c r="I254" s="375" t="n">
        <v>26.25</v>
      </c>
      <c r="J254" s="375" t="n">
        <v>26.5</v>
      </c>
      <c r="K254" s="375" t="n">
        <v>27.25</v>
      </c>
      <c r="L254" s="362"/>
      <c r="M254" s="363"/>
      <c r="N254" s="270"/>
      <c r="O254" s="270"/>
      <c r="P254" s="270"/>
      <c r="Q254" s="270"/>
      <c r="R254" s="270"/>
      <c r="S254" s="270"/>
      <c r="T254" s="270"/>
      <c r="U254" s="270"/>
      <c r="V254" s="270"/>
      <c r="W254" s="270"/>
      <c r="X254" s="270"/>
      <c r="Y254" s="270"/>
      <c r="Z254" s="270"/>
      <c r="AA254" s="270"/>
      <c r="AB254" s="270"/>
      <c r="AC254" s="270"/>
      <c r="AD254" s="270"/>
      <c r="AE254" s="270"/>
      <c r="AF254" s="270"/>
      <c r="AG254" s="270"/>
      <c r="AH254" s="270"/>
      <c r="AI254" s="270"/>
      <c r="AJ254" s="270"/>
      <c r="AK254" s="270"/>
      <c r="AL254" s="270"/>
      <c r="AM254" s="270"/>
      <c r="AN254" s="270"/>
      <c r="AO254" s="270"/>
      <c r="AP254" s="270"/>
      <c r="AQ254" s="270"/>
      <c r="AR254" s="270"/>
      <c r="AS254" s="270"/>
      <c r="AT254" s="270"/>
      <c r="AU254" s="270"/>
      <c r="AV254" s="270"/>
      <c r="AW254" s="270"/>
      <c r="AX254" s="270"/>
      <c r="AY254" s="270"/>
      <c r="AZ254" s="270"/>
      <c r="BA254" s="270"/>
      <c r="BB254" s="270"/>
      <c r="BC254" s="270"/>
      <c r="BD254" s="270"/>
      <c r="BE254" s="270"/>
      <c r="BF254" s="270"/>
      <c r="BG254" s="270"/>
      <c r="BH254" s="363"/>
      <c r="BI254" s="270"/>
      <c r="BJ254" s="270"/>
      <c r="BK254" s="270"/>
      <c r="BL254" s="270"/>
      <c r="BM254" s="270"/>
      <c r="BN254" s="270"/>
      <c r="BO254" s="0"/>
      <c r="BP254" s="0"/>
      <c r="BQ254" s="0"/>
      <c r="BR254" s="0"/>
      <c r="BS254" s="0"/>
      <c r="BT254" s="270"/>
      <c r="BU254" s="270"/>
      <c r="BV254" s="270"/>
      <c r="BW254" s="270"/>
      <c r="BX254" s="270"/>
      <c r="BY254" s="270"/>
      <c r="BZ254" s="270"/>
      <c r="CA254" s="270"/>
      <c r="CB254" s="270"/>
      <c r="CC254" s="270"/>
      <c r="CD254" s="270"/>
      <c r="CE254" s="270"/>
      <c r="CF254" s="270"/>
      <c r="CG254" s="270"/>
    </row>
    <row r="255" customFormat="false" ht="12.75" hidden="false" customHeight="false" outlineLevel="0" collapsed="false">
      <c r="A255" s="296" t="n">
        <v>44593</v>
      </c>
      <c r="B255" s="357" t="n">
        <v>0.066097157948246</v>
      </c>
      <c r="D255" s="374" t="n">
        <v>43525</v>
      </c>
      <c r="E255" s="375" t="n">
        <v>38.3985443115234</v>
      </c>
      <c r="F255" s="375" t="n">
        <v>39.8985443115234</v>
      </c>
      <c r="G255" s="375" t="n">
        <v>41.3985443115234</v>
      </c>
      <c r="H255" s="385"/>
      <c r="I255" s="375" t="n">
        <v>27.25</v>
      </c>
      <c r="J255" s="375" t="n">
        <v>27.5</v>
      </c>
      <c r="K255" s="375" t="n">
        <v>28.25</v>
      </c>
      <c r="L255" s="362"/>
      <c r="M255" s="363"/>
      <c r="N255" s="270"/>
      <c r="O255" s="270"/>
      <c r="P255" s="270"/>
      <c r="Q255" s="270"/>
      <c r="R255" s="270"/>
      <c r="S255" s="270"/>
      <c r="T255" s="270"/>
      <c r="U255" s="270"/>
      <c r="V255" s="270"/>
      <c r="W255" s="270"/>
      <c r="X255" s="270"/>
      <c r="Y255" s="270"/>
      <c r="Z255" s="270"/>
      <c r="AA255" s="270"/>
      <c r="AB255" s="270"/>
      <c r="AC255" s="270"/>
      <c r="AD255" s="270"/>
      <c r="AE255" s="270"/>
      <c r="AF255" s="270"/>
      <c r="AG255" s="270"/>
      <c r="AH255" s="270"/>
      <c r="AI255" s="270"/>
      <c r="AJ255" s="270"/>
      <c r="AK255" s="270"/>
      <c r="AL255" s="270"/>
      <c r="AM255" s="270"/>
      <c r="AN255" s="270"/>
      <c r="AO255" s="270"/>
      <c r="AP255" s="270"/>
      <c r="AQ255" s="270"/>
      <c r="AR255" s="270"/>
      <c r="AS255" s="270"/>
      <c r="AT255" s="270"/>
      <c r="AU255" s="270"/>
      <c r="AV255" s="270"/>
      <c r="AW255" s="270"/>
      <c r="AX255" s="270"/>
      <c r="AY255" s="270"/>
      <c r="AZ255" s="270"/>
      <c r="BA255" s="270"/>
      <c r="BB255" s="270"/>
      <c r="BC255" s="270"/>
      <c r="BD255" s="270"/>
      <c r="BE255" s="270"/>
      <c r="BF255" s="270"/>
      <c r="BG255" s="270"/>
      <c r="BH255" s="363"/>
      <c r="BI255" s="270"/>
      <c r="BJ255" s="270"/>
      <c r="BK255" s="270"/>
      <c r="BL255" s="270"/>
      <c r="BM255" s="270"/>
      <c r="BN255" s="270"/>
      <c r="BO255" s="0"/>
      <c r="BP255" s="0"/>
      <c r="BQ255" s="0"/>
      <c r="BR255" s="0"/>
      <c r="BS255" s="0"/>
      <c r="BT255" s="270"/>
      <c r="BU255" s="270"/>
      <c r="BV255" s="270"/>
      <c r="BW255" s="270"/>
      <c r="BX255" s="270"/>
      <c r="BY255" s="270"/>
      <c r="BZ255" s="270"/>
      <c r="CA255" s="270"/>
      <c r="CB255" s="270"/>
      <c r="CC255" s="270"/>
      <c r="CD255" s="270"/>
      <c r="CE255" s="270"/>
      <c r="CF255" s="270"/>
      <c r="CG255" s="270"/>
    </row>
    <row r="256" customFormat="false" ht="12.75" hidden="false" customHeight="false" outlineLevel="0" collapsed="false">
      <c r="A256" s="296" t="n">
        <v>44621</v>
      </c>
      <c r="B256" s="357" t="n">
        <v>0.066098160474855</v>
      </c>
      <c r="D256" s="374" t="n">
        <v>43556</v>
      </c>
      <c r="E256" s="375" t="n">
        <v>38.8485450744629</v>
      </c>
      <c r="F256" s="375" t="n">
        <v>40.3485450744629</v>
      </c>
      <c r="G256" s="375" t="n">
        <v>41.8485450744629</v>
      </c>
      <c r="H256" s="385"/>
      <c r="I256" s="375" t="n">
        <v>25.25</v>
      </c>
      <c r="J256" s="375" t="n">
        <v>25.5</v>
      </c>
      <c r="K256" s="375" t="n">
        <v>26.25</v>
      </c>
      <c r="L256" s="362"/>
      <c r="M256" s="363"/>
      <c r="N256" s="270"/>
      <c r="O256" s="270"/>
      <c r="P256" s="270"/>
      <c r="Q256" s="270"/>
      <c r="R256" s="270"/>
      <c r="S256" s="270"/>
      <c r="T256" s="270"/>
      <c r="U256" s="270"/>
      <c r="V256" s="270"/>
      <c r="W256" s="270"/>
      <c r="X256" s="270"/>
      <c r="Y256" s="270"/>
      <c r="Z256" s="270"/>
      <c r="AA256" s="270"/>
      <c r="AB256" s="270"/>
      <c r="AC256" s="270"/>
      <c r="AD256" s="270"/>
      <c r="AE256" s="270"/>
      <c r="AF256" s="270"/>
      <c r="AG256" s="270"/>
      <c r="AH256" s="270"/>
      <c r="AI256" s="270"/>
      <c r="AJ256" s="270"/>
      <c r="AK256" s="270"/>
      <c r="AL256" s="270"/>
      <c r="AM256" s="270"/>
      <c r="AN256" s="270"/>
      <c r="AO256" s="270"/>
      <c r="AP256" s="270"/>
      <c r="AQ256" s="270"/>
      <c r="AR256" s="270"/>
      <c r="AS256" s="270"/>
      <c r="AT256" s="270"/>
      <c r="AU256" s="270"/>
      <c r="AV256" s="270"/>
      <c r="AW256" s="270"/>
      <c r="AX256" s="270"/>
      <c r="AY256" s="270"/>
      <c r="AZ256" s="270"/>
      <c r="BA256" s="270"/>
      <c r="BB256" s="270"/>
      <c r="BC256" s="270"/>
      <c r="BD256" s="270"/>
      <c r="BE256" s="270"/>
      <c r="BF256" s="270"/>
      <c r="BG256" s="270"/>
      <c r="BH256" s="363"/>
      <c r="BI256" s="270"/>
      <c r="BJ256" s="270"/>
      <c r="BK256" s="270"/>
      <c r="BL256" s="270"/>
      <c r="BM256" s="270"/>
      <c r="BN256" s="270"/>
      <c r="BO256" s="0"/>
      <c r="BP256" s="0"/>
      <c r="BQ256" s="0"/>
      <c r="BR256" s="0"/>
      <c r="BS256" s="0"/>
      <c r="BT256" s="270"/>
      <c r="BU256" s="270"/>
      <c r="BV256" s="270"/>
      <c r="BW256" s="270"/>
      <c r="BX256" s="270"/>
      <c r="BY256" s="270"/>
      <c r="BZ256" s="270"/>
      <c r="CA256" s="270"/>
      <c r="CB256" s="270"/>
      <c r="CC256" s="270"/>
      <c r="CD256" s="270"/>
      <c r="CE256" s="270"/>
      <c r="CF256" s="270"/>
      <c r="CG256" s="270"/>
    </row>
    <row r="257" customFormat="false" ht="12.75" hidden="false" customHeight="false" outlineLevel="0" collapsed="false">
      <c r="A257" s="296" t="n">
        <v>44652</v>
      </c>
      <c r="B257" s="357" t="n">
        <v>0.066099130661896</v>
      </c>
      <c r="D257" s="374" t="n">
        <v>43586</v>
      </c>
      <c r="E257" s="375" t="n">
        <v>39.5035667419434</v>
      </c>
      <c r="F257" s="375" t="n">
        <v>42.0035667419434</v>
      </c>
      <c r="G257" s="375" t="n">
        <v>44.5035667419434</v>
      </c>
      <c r="H257" s="385"/>
      <c r="I257" s="375" t="n">
        <v>27.25</v>
      </c>
      <c r="J257" s="375" t="n">
        <v>27.5</v>
      </c>
      <c r="K257" s="375" t="n">
        <v>28.25</v>
      </c>
      <c r="L257" s="362"/>
      <c r="M257" s="363"/>
      <c r="N257" s="270"/>
      <c r="O257" s="270"/>
      <c r="P257" s="270"/>
      <c r="Q257" s="270"/>
      <c r="R257" s="270"/>
      <c r="S257" s="270"/>
      <c r="T257" s="270"/>
      <c r="U257" s="270"/>
      <c r="V257" s="270"/>
      <c r="W257" s="270"/>
      <c r="X257" s="270"/>
      <c r="Y257" s="270"/>
      <c r="Z257" s="270"/>
      <c r="AA257" s="270"/>
      <c r="AB257" s="270"/>
      <c r="AC257" s="270"/>
      <c r="AD257" s="270"/>
      <c r="AE257" s="270"/>
      <c r="AF257" s="270"/>
      <c r="AG257" s="270"/>
      <c r="AH257" s="270"/>
      <c r="AI257" s="270"/>
      <c r="AJ257" s="270"/>
      <c r="AK257" s="270"/>
      <c r="AL257" s="270"/>
      <c r="AM257" s="270"/>
      <c r="AN257" s="270"/>
      <c r="AO257" s="270"/>
      <c r="AP257" s="270"/>
      <c r="AQ257" s="270"/>
      <c r="AR257" s="270"/>
      <c r="AS257" s="270"/>
      <c r="AT257" s="270"/>
      <c r="AU257" s="270"/>
      <c r="AV257" s="270"/>
      <c r="AW257" s="270"/>
      <c r="AX257" s="270"/>
      <c r="AY257" s="270"/>
      <c r="AZ257" s="270"/>
      <c r="BA257" s="270"/>
      <c r="BB257" s="270"/>
      <c r="BC257" s="270"/>
      <c r="BD257" s="270"/>
      <c r="BE257" s="270"/>
      <c r="BF257" s="270"/>
      <c r="BG257" s="270"/>
      <c r="BH257" s="363"/>
      <c r="BI257" s="270"/>
      <c r="BJ257" s="270"/>
      <c r="BK257" s="270"/>
      <c r="BL257" s="270"/>
      <c r="BM257" s="270"/>
      <c r="BN257" s="270"/>
      <c r="BO257" s="0"/>
      <c r="BP257" s="0"/>
      <c r="BQ257" s="0"/>
      <c r="BR257" s="0"/>
      <c r="BS257" s="0"/>
      <c r="BT257" s="270"/>
      <c r="BU257" s="270"/>
      <c r="BV257" s="270"/>
      <c r="BW257" s="270"/>
      <c r="BX257" s="270"/>
      <c r="BY257" s="270"/>
      <c r="BZ257" s="270"/>
      <c r="CA257" s="270"/>
      <c r="CB257" s="270"/>
      <c r="CC257" s="270"/>
      <c r="CD257" s="270"/>
      <c r="CE257" s="270"/>
      <c r="CF257" s="270"/>
      <c r="CG257" s="270"/>
    </row>
    <row r="258" customFormat="false" ht="12.75" hidden="false" customHeight="false" outlineLevel="0" collapsed="false">
      <c r="A258" s="296" t="n">
        <v>44682</v>
      </c>
      <c r="B258" s="357" t="n">
        <v>0.066100133188506</v>
      </c>
      <c r="D258" s="374" t="n">
        <v>43617</v>
      </c>
      <c r="E258" s="375" t="n">
        <v>49.9978561401367</v>
      </c>
      <c r="F258" s="375" t="n">
        <v>54.9978561401367</v>
      </c>
      <c r="G258" s="375" t="n">
        <v>59.9978561401367</v>
      </c>
      <c r="H258" s="385"/>
      <c r="I258" s="375" t="n">
        <v>30.25</v>
      </c>
      <c r="J258" s="375" t="n">
        <v>30.5</v>
      </c>
      <c r="K258" s="375" t="n">
        <v>31.25</v>
      </c>
      <c r="L258" s="362"/>
      <c r="M258" s="363"/>
      <c r="N258" s="270"/>
      <c r="O258" s="270"/>
      <c r="P258" s="270"/>
      <c r="Q258" s="270"/>
      <c r="R258" s="270"/>
      <c r="S258" s="270"/>
      <c r="T258" s="270"/>
      <c r="U258" s="270"/>
      <c r="V258" s="270"/>
      <c r="W258" s="270"/>
      <c r="X258" s="270"/>
      <c r="Y258" s="270"/>
      <c r="Z258" s="270"/>
      <c r="AA258" s="270"/>
      <c r="AB258" s="270"/>
      <c r="AC258" s="270"/>
      <c r="AD258" s="270"/>
      <c r="AE258" s="270"/>
      <c r="AF258" s="270"/>
      <c r="AG258" s="270"/>
      <c r="AH258" s="270"/>
      <c r="AI258" s="270"/>
      <c r="AJ258" s="270"/>
      <c r="AK258" s="270"/>
      <c r="AL258" s="270"/>
      <c r="AM258" s="270"/>
      <c r="AN258" s="270"/>
      <c r="AO258" s="270"/>
      <c r="AP258" s="270"/>
      <c r="AQ258" s="270"/>
      <c r="AR258" s="270"/>
      <c r="AS258" s="270"/>
      <c r="AT258" s="270"/>
      <c r="AU258" s="270"/>
      <c r="AV258" s="270"/>
      <c r="AW258" s="270"/>
      <c r="AX258" s="270"/>
      <c r="AY258" s="270"/>
      <c r="AZ258" s="270"/>
      <c r="BA258" s="270"/>
      <c r="BB258" s="270"/>
      <c r="BC258" s="270"/>
      <c r="BD258" s="270"/>
      <c r="BE258" s="270"/>
      <c r="BF258" s="270"/>
      <c r="BG258" s="270"/>
      <c r="BH258" s="363"/>
      <c r="BI258" s="270"/>
      <c r="BJ258" s="270"/>
      <c r="BK258" s="270"/>
      <c r="BL258" s="270"/>
      <c r="BM258" s="270"/>
      <c r="BN258" s="270"/>
      <c r="BO258" s="0"/>
      <c r="BP258" s="0"/>
      <c r="BQ258" s="0"/>
      <c r="BR258" s="0"/>
      <c r="BS258" s="0"/>
      <c r="BT258" s="270"/>
      <c r="BU258" s="270"/>
      <c r="BV258" s="270"/>
      <c r="BW258" s="270"/>
      <c r="BX258" s="270"/>
      <c r="BY258" s="270"/>
      <c r="BZ258" s="270"/>
      <c r="CA258" s="270"/>
      <c r="CB258" s="270"/>
      <c r="CC258" s="270"/>
      <c r="CD258" s="270"/>
      <c r="CE258" s="270"/>
      <c r="CF258" s="270"/>
      <c r="CG258" s="270"/>
    </row>
    <row r="259" customFormat="false" ht="12.75" hidden="false" customHeight="false" outlineLevel="0" collapsed="false">
      <c r="A259" s="296" t="n">
        <v>44713</v>
      </c>
      <c r="B259" s="357" t="n">
        <v>0.066101103375548</v>
      </c>
      <c r="D259" s="374" t="n">
        <v>43647</v>
      </c>
      <c r="E259" s="375" t="n">
        <v>79.9971466064453</v>
      </c>
      <c r="F259" s="375" t="n">
        <v>89.9971466064453</v>
      </c>
      <c r="G259" s="375" t="n">
        <v>99.9971466064453</v>
      </c>
      <c r="H259" s="385"/>
      <c r="I259" s="375" t="n">
        <v>30.75</v>
      </c>
      <c r="J259" s="375" t="n">
        <v>31</v>
      </c>
      <c r="K259" s="375" t="n">
        <v>31.75</v>
      </c>
      <c r="L259" s="362"/>
      <c r="M259" s="363"/>
      <c r="N259" s="270"/>
      <c r="O259" s="270"/>
      <c r="P259" s="270"/>
      <c r="Q259" s="270"/>
      <c r="R259" s="270"/>
      <c r="S259" s="270"/>
      <c r="T259" s="270"/>
      <c r="U259" s="270"/>
      <c r="V259" s="270"/>
      <c r="W259" s="270"/>
      <c r="X259" s="270"/>
      <c r="Y259" s="270"/>
      <c r="Z259" s="270"/>
      <c r="AA259" s="270"/>
      <c r="AB259" s="270"/>
      <c r="AC259" s="270"/>
      <c r="AD259" s="270"/>
      <c r="AE259" s="270"/>
      <c r="AF259" s="270"/>
      <c r="AG259" s="270"/>
      <c r="AH259" s="270"/>
      <c r="AI259" s="270"/>
      <c r="AJ259" s="270"/>
      <c r="AK259" s="270"/>
      <c r="AL259" s="270"/>
      <c r="AM259" s="270"/>
      <c r="AN259" s="270"/>
      <c r="AO259" s="270"/>
      <c r="AP259" s="270"/>
      <c r="AQ259" s="270"/>
      <c r="AR259" s="270"/>
      <c r="AS259" s="270"/>
      <c r="AT259" s="270"/>
      <c r="AU259" s="270"/>
      <c r="AV259" s="270"/>
      <c r="AW259" s="270"/>
      <c r="AX259" s="270"/>
      <c r="AY259" s="270"/>
      <c r="AZ259" s="270"/>
      <c r="BA259" s="270"/>
      <c r="BB259" s="270"/>
      <c r="BC259" s="270"/>
      <c r="BD259" s="270"/>
      <c r="BE259" s="270"/>
      <c r="BF259" s="270"/>
      <c r="BG259" s="270"/>
      <c r="BH259" s="363"/>
      <c r="BI259" s="270"/>
      <c r="BJ259" s="270"/>
      <c r="BK259" s="270"/>
      <c r="BL259" s="270"/>
      <c r="BM259" s="270"/>
      <c r="BN259" s="270"/>
      <c r="BO259" s="0"/>
      <c r="BP259" s="0"/>
      <c r="BQ259" s="0"/>
      <c r="BR259" s="0"/>
      <c r="BS259" s="0"/>
      <c r="BT259" s="270"/>
      <c r="BU259" s="270"/>
      <c r="BV259" s="270"/>
      <c r="BW259" s="270"/>
      <c r="BX259" s="270"/>
      <c r="BY259" s="270"/>
      <c r="BZ259" s="270"/>
      <c r="CA259" s="270"/>
      <c r="CB259" s="270"/>
      <c r="CC259" s="270"/>
      <c r="CD259" s="270"/>
      <c r="CE259" s="270"/>
      <c r="CF259" s="270"/>
      <c r="CG259" s="270"/>
    </row>
    <row r="260" customFormat="false" ht="12.75" hidden="false" customHeight="false" outlineLevel="0" collapsed="false">
      <c r="A260" s="296" t="n">
        <v>44743</v>
      </c>
      <c r="B260" s="357" t="n">
        <v>0.066102105902158</v>
      </c>
      <c r="D260" s="374" t="n">
        <v>43678</v>
      </c>
      <c r="E260" s="375" t="n">
        <v>79.9971466064453</v>
      </c>
      <c r="F260" s="375" t="n">
        <v>89.9971466064453</v>
      </c>
      <c r="G260" s="375" t="n">
        <v>99.9971466064453</v>
      </c>
      <c r="H260" s="385"/>
      <c r="I260" s="375" t="n">
        <v>31.75</v>
      </c>
      <c r="J260" s="375" t="n">
        <v>32</v>
      </c>
      <c r="K260" s="375" t="n">
        <v>32.75</v>
      </c>
      <c r="L260" s="362"/>
      <c r="M260" s="363"/>
      <c r="N260" s="270"/>
      <c r="O260" s="270"/>
      <c r="P260" s="270"/>
      <c r="Q260" s="270"/>
      <c r="R260" s="270"/>
      <c r="S260" s="270"/>
      <c r="T260" s="270"/>
      <c r="U260" s="270"/>
      <c r="V260" s="270"/>
      <c r="W260" s="270"/>
      <c r="X260" s="270"/>
      <c r="Y260" s="270"/>
      <c r="Z260" s="270"/>
      <c r="AA260" s="270"/>
      <c r="AB260" s="270"/>
      <c r="AC260" s="270"/>
      <c r="AD260" s="270"/>
      <c r="AE260" s="270"/>
      <c r="AF260" s="270"/>
      <c r="AG260" s="270"/>
      <c r="AH260" s="270"/>
      <c r="AI260" s="270"/>
      <c r="AJ260" s="270"/>
      <c r="AK260" s="270"/>
      <c r="AL260" s="270"/>
      <c r="AM260" s="270"/>
      <c r="AN260" s="270"/>
      <c r="AO260" s="270"/>
      <c r="AP260" s="270"/>
      <c r="AQ260" s="270"/>
      <c r="AR260" s="270"/>
      <c r="AS260" s="270"/>
      <c r="AT260" s="270"/>
      <c r="AU260" s="270"/>
      <c r="AV260" s="270"/>
      <c r="AW260" s="270"/>
      <c r="AX260" s="270"/>
      <c r="AY260" s="270"/>
      <c r="AZ260" s="270"/>
      <c r="BA260" s="270"/>
      <c r="BB260" s="270"/>
      <c r="BC260" s="270"/>
      <c r="BD260" s="270"/>
      <c r="BE260" s="270"/>
      <c r="BF260" s="270"/>
      <c r="BG260" s="270"/>
      <c r="BH260" s="363"/>
      <c r="BI260" s="270"/>
      <c r="BJ260" s="270"/>
      <c r="BK260" s="270"/>
      <c r="BL260" s="270"/>
      <c r="BM260" s="270"/>
      <c r="BN260" s="270"/>
      <c r="BO260" s="0"/>
      <c r="BP260" s="0"/>
      <c r="BQ260" s="0"/>
      <c r="BR260" s="0"/>
      <c r="BS260" s="0"/>
      <c r="BT260" s="270"/>
      <c r="BU260" s="270"/>
      <c r="BV260" s="270"/>
      <c r="BW260" s="270"/>
      <c r="BX260" s="270"/>
      <c r="BY260" s="270"/>
      <c r="BZ260" s="270"/>
      <c r="CA260" s="270"/>
      <c r="CB260" s="270"/>
      <c r="CC260" s="270"/>
      <c r="CD260" s="270"/>
      <c r="CE260" s="270"/>
      <c r="CF260" s="270"/>
      <c r="CG260" s="270"/>
    </row>
    <row r="261" customFormat="false" ht="12.75" hidden="false" customHeight="false" outlineLevel="0" collapsed="false">
      <c r="A261" s="296" t="n">
        <v>44774</v>
      </c>
      <c r="B261" s="357" t="n">
        <v>0.066103108428769</v>
      </c>
      <c r="D261" s="374" t="n">
        <v>43709</v>
      </c>
      <c r="E261" s="375" t="n">
        <v>40.7521438598633</v>
      </c>
      <c r="F261" s="375" t="n">
        <v>42.2521438598633</v>
      </c>
      <c r="G261" s="375" t="n">
        <v>43.7521438598633</v>
      </c>
      <c r="H261" s="385"/>
      <c r="I261" s="375" t="n">
        <v>24.75</v>
      </c>
      <c r="J261" s="375" t="n">
        <v>25</v>
      </c>
      <c r="K261" s="375" t="n">
        <v>25.75</v>
      </c>
      <c r="L261" s="362"/>
      <c r="M261" s="363"/>
      <c r="N261" s="270"/>
      <c r="O261" s="270"/>
      <c r="P261" s="270"/>
      <c r="Q261" s="270"/>
      <c r="R261" s="270"/>
      <c r="S261" s="270"/>
      <c r="T261" s="270"/>
      <c r="U261" s="270"/>
      <c r="V261" s="270"/>
      <c r="W261" s="270"/>
      <c r="X261" s="270"/>
      <c r="Y261" s="270"/>
      <c r="Z261" s="270"/>
      <c r="AA261" s="270"/>
      <c r="AB261" s="270"/>
      <c r="AC261" s="270"/>
      <c r="AD261" s="270"/>
      <c r="AE261" s="270"/>
      <c r="AF261" s="270"/>
      <c r="AG261" s="270"/>
      <c r="AH261" s="270"/>
      <c r="AI261" s="270"/>
      <c r="AJ261" s="270"/>
      <c r="AK261" s="270"/>
      <c r="AL261" s="270"/>
      <c r="AM261" s="270"/>
      <c r="AN261" s="270"/>
      <c r="AO261" s="270"/>
      <c r="AP261" s="270"/>
      <c r="AQ261" s="270"/>
      <c r="AR261" s="270"/>
      <c r="AS261" s="270"/>
      <c r="AT261" s="270"/>
      <c r="AU261" s="270"/>
      <c r="AV261" s="270"/>
      <c r="AW261" s="270"/>
      <c r="AX261" s="270"/>
      <c r="AY261" s="270"/>
      <c r="AZ261" s="270"/>
      <c r="BA261" s="270"/>
      <c r="BB261" s="270"/>
      <c r="BC261" s="270"/>
      <c r="BD261" s="270"/>
      <c r="BE261" s="270"/>
      <c r="BF261" s="270"/>
      <c r="BG261" s="270"/>
      <c r="BH261" s="363"/>
      <c r="BI261" s="270"/>
      <c r="BJ261" s="270"/>
      <c r="BK261" s="270"/>
      <c r="BL261" s="270"/>
      <c r="BM261" s="270"/>
      <c r="BN261" s="270"/>
      <c r="BO261" s="0"/>
      <c r="BP261" s="0"/>
      <c r="BQ261" s="0"/>
      <c r="BR261" s="0"/>
      <c r="BS261" s="0"/>
      <c r="BT261" s="270"/>
      <c r="BU261" s="270"/>
      <c r="BV261" s="270"/>
      <c r="BW261" s="270"/>
      <c r="BX261" s="270"/>
      <c r="BY261" s="270"/>
      <c r="BZ261" s="270"/>
      <c r="CA261" s="270"/>
      <c r="CB261" s="270"/>
      <c r="CC261" s="270"/>
      <c r="CD261" s="270"/>
      <c r="CE261" s="270"/>
      <c r="CF261" s="270"/>
      <c r="CG261" s="270"/>
    </row>
    <row r="262" customFormat="false" ht="12.75" hidden="false" customHeight="false" outlineLevel="0" collapsed="false">
      <c r="B262" s="357" t="n">
        <v>0.066104078615812</v>
      </c>
      <c r="D262" s="270"/>
      <c r="E262" s="270"/>
      <c r="F262" s="270"/>
      <c r="G262" s="270"/>
      <c r="H262" s="270"/>
      <c r="I262" s="270"/>
      <c r="J262" s="270"/>
      <c r="K262" s="270"/>
      <c r="L262" s="270"/>
      <c r="M262" s="363"/>
      <c r="N262" s="270"/>
      <c r="O262" s="270"/>
      <c r="P262" s="270"/>
      <c r="Q262" s="270"/>
      <c r="R262" s="270"/>
      <c r="S262" s="270"/>
      <c r="T262" s="270"/>
      <c r="U262" s="270"/>
      <c r="V262" s="270"/>
      <c r="W262" s="270"/>
      <c r="X262" s="270"/>
      <c r="Y262" s="270"/>
      <c r="Z262" s="270"/>
      <c r="AA262" s="270"/>
      <c r="AB262" s="270"/>
      <c r="AC262" s="270"/>
      <c r="AD262" s="270"/>
      <c r="AE262" s="270"/>
      <c r="AF262" s="270"/>
      <c r="AG262" s="270"/>
      <c r="AH262" s="270"/>
      <c r="AI262" s="270"/>
      <c r="AJ262" s="270"/>
      <c r="AK262" s="270"/>
      <c r="AL262" s="270"/>
      <c r="AM262" s="270"/>
      <c r="AN262" s="270"/>
      <c r="AO262" s="270"/>
      <c r="AP262" s="270"/>
      <c r="AQ262" s="270"/>
      <c r="AR262" s="270"/>
      <c r="AS262" s="270"/>
      <c r="AT262" s="270"/>
      <c r="AU262" s="270"/>
      <c r="AV262" s="270"/>
      <c r="AW262" s="270"/>
      <c r="AX262" s="270"/>
      <c r="AY262" s="270"/>
      <c r="AZ262" s="270"/>
      <c r="BA262" s="270"/>
      <c r="BB262" s="270"/>
      <c r="BC262" s="270"/>
      <c r="BD262" s="270"/>
      <c r="BE262" s="270"/>
      <c r="BF262" s="270"/>
      <c r="BG262" s="270"/>
      <c r="BH262" s="363"/>
      <c r="BI262" s="270"/>
      <c r="BJ262" s="270"/>
      <c r="BK262" s="270"/>
      <c r="BL262" s="270"/>
      <c r="BM262" s="270"/>
      <c r="BN262" s="270"/>
      <c r="BO262" s="0"/>
      <c r="BP262" s="0"/>
      <c r="BQ262" s="0"/>
      <c r="BR262" s="0"/>
      <c r="BS262" s="0"/>
      <c r="BT262" s="270"/>
      <c r="BU262" s="270"/>
      <c r="BV262" s="270"/>
      <c r="BW262" s="270"/>
      <c r="BX262" s="270"/>
      <c r="BY262" s="270"/>
      <c r="BZ262" s="270"/>
      <c r="CA262" s="270"/>
      <c r="CB262" s="270"/>
      <c r="CC262" s="270"/>
      <c r="CD262" s="270"/>
      <c r="CE262" s="270"/>
      <c r="CF262" s="270"/>
      <c r="CG262" s="270"/>
    </row>
    <row r="263" customFormat="false" ht="12.75" hidden="false" customHeight="false" outlineLevel="0" collapsed="false">
      <c r="B263" s="357" t="n">
        <v>0.066105081142424</v>
      </c>
      <c r="D263" s="270"/>
      <c r="E263" s="270"/>
      <c r="F263" s="270"/>
      <c r="G263" s="270"/>
      <c r="H263" s="270"/>
      <c r="I263" s="270"/>
      <c r="J263" s="270"/>
      <c r="K263" s="270"/>
      <c r="L263" s="270"/>
      <c r="M263" s="363"/>
      <c r="N263" s="270"/>
      <c r="O263" s="270"/>
      <c r="P263" s="270"/>
      <c r="Q263" s="270"/>
      <c r="R263" s="270"/>
      <c r="S263" s="270"/>
      <c r="T263" s="270"/>
      <c r="U263" s="270"/>
      <c r="V263" s="270"/>
      <c r="W263" s="270"/>
      <c r="X263" s="270"/>
      <c r="Y263" s="270"/>
      <c r="Z263" s="270"/>
      <c r="AA263" s="270"/>
      <c r="AB263" s="270"/>
      <c r="AC263" s="270"/>
      <c r="AD263" s="270"/>
      <c r="AE263" s="270"/>
      <c r="AF263" s="270"/>
      <c r="AG263" s="270"/>
      <c r="AH263" s="270"/>
      <c r="AI263" s="270"/>
      <c r="AJ263" s="270"/>
      <c r="AK263" s="270"/>
      <c r="AL263" s="270"/>
      <c r="AM263" s="270"/>
      <c r="AN263" s="270"/>
      <c r="AO263" s="270"/>
      <c r="AP263" s="270"/>
      <c r="AQ263" s="270"/>
      <c r="AR263" s="270"/>
      <c r="AS263" s="270"/>
      <c r="AT263" s="270"/>
      <c r="AU263" s="270"/>
      <c r="AV263" s="270"/>
      <c r="AW263" s="270"/>
      <c r="AX263" s="270"/>
      <c r="AY263" s="270"/>
      <c r="AZ263" s="270"/>
      <c r="BA263" s="270"/>
      <c r="BB263" s="270"/>
      <c r="BC263" s="270"/>
      <c r="BD263" s="270"/>
      <c r="BE263" s="270"/>
      <c r="BF263" s="270"/>
      <c r="BG263" s="270"/>
      <c r="BH263" s="363"/>
      <c r="BI263" s="270"/>
      <c r="BJ263" s="270"/>
      <c r="BK263" s="270"/>
      <c r="BL263" s="270"/>
      <c r="BM263" s="270"/>
      <c r="BN263" s="270"/>
      <c r="BO263" s="0"/>
      <c r="BP263" s="0"/>
      <c r="BQ263" s="0"/>
      <c r="BR263" s="0"/>
      <c r="BS263" s="0"/>
      <c r="BT263" s="270"/>
      <c r="BU263" s="270"/>
      <c r="BV263" s="270"/>
      <c r="BW263" s="270"/>
      <c r="BX263" s="270"/>
      <c r="BY263" s="270"/>
      <c r="BZ263" s="270"/>
      <c r="CA263" s="270"/>
      <c r="CB263" s="270"/>
      <c r="CC263" s="270"/>
      <c r="CD263" s="270"/>
      <c r="CE263" s="270"/>
      <c r="CF263" s="270"/>
      <c r="CG263" s="270"/>
    </row>
    <row r="264" customFormat="false" ht="12.75" hidden="false" customHeight="false" outlineLevel="0" collapsed="false">
      <c r="B264" s="357" t="n">
        <v>0.066106051329467</v>
      </c>
      <c r="D264" s="270"/>
      <c r="E264" s="270"/>
      <c r="F264" s="270"/>
      <c r="G264" s="270"/>
      <c r="H264" s="270"/>
      <c r="I264" s="270"/>
      <c r="J264" s="270"/>
      <c r="K264" s="270"/>
      <c r="L264" s="270"/>
      <c r="M264" s="363"/>
      <c r="N264" s="270"/>
      <c r="O264" s="270"/>
      <c r="P264" s="270"/>
      <c r="Q264" s="270"/>
      <c r="R264" s="270"/>
      <c r="S264" s="270"/>
      <c r="T264" s="270"/>
      <c r="U264" s="270"/>
      <c r="V264" s="270"/>
      <c r="W264" s="270"/>
      <c r="X264" s="270"/>
      <c r="Y264" s="270"/>
      <c r="Z264" s="270"/>
      <c r="AA264" s="270"/>
      <c r="AB264" s="270"/>
      <c r="AC264" s="270"/>
      <c r="AD264" s="270"/>
      <c r="AE264" s="270"/>
      <c r="AF264" s="270"/>
      <c r="AG264" s="270"/>
      <c r="AH264" s="270"/>
      <c r="AI264" s="270"/>
      <c r="AJ264" s="270"/>
      <c r="AK264" s="270"/>
      <c r="AL264" s="270"/>
      <c r="AM264" s="270"/>
      <c r="AN264" s="270"/>
      <c r="AO264" s="270"/>
      <c r="AP264" s="270"/>
      <c r="AQ264" s="270"/>
      <c r="AR264" s="270"/>
      <c r="AS264" s="270"/>
      <c r="AT264" s="270"/>
      <c r="AU264" s="270"/>
      <c r="AV264" s="270"/>
      <c r="AW264" s="270"/>
      <c r="AX264" s="270"/>
      <c r="AY264" s="270"/>
      <c r="AZ264" s="270"/>
      <c r="BA264" s="270"/>
      <c r="BB264" s="270"/>
      <c r="BC264" s="270"/>
      <c r="BD264" s="270"/>
      <c r="BE264" s="270"/>
      <c r="BF264" s="270"/>
      <c r="BG264" s="270"/>
      <c r="BH264" s="363"/>
      <c r="BI264" s="270"/>
      <c r="BJ264" s="270"/>
      <c r="BK264" s="270"/>
      <c r="BL264" s="270"/>
      <c r="BM264" s="270"/>
      <c r="BN264" s="270"/>
      <c r="BO264" s="0"/>
      <c r="BP264" s="0"/>
      <c r="BQ264" s="0"/>
      <c r="BR264" s="0"/>
      <c r="BS264" s="0"/>
      <c r="BT264" s="270"/>
      <c r="BU264" s="270"/>
      <c r="BV264" s="270"/>
      <c r="BW264" s="270"/>
      <c r="BX264" s="270"/>
      <c r="BY264" s="270"/>
      <c r="BZ264" s="270"/>
      <c r="CA264" s="270"/>
      <c r="CB264" s="270"/>
      <c r="CC264" s="270"/>
      <c r="CD264" s="270"/>
      <c r="CE264" s="270"/>
      <c r="CF264" s="270"/>
      <c r="CG264" s="270"/>
    </row>
    <row r="265" customFormat="false" ht="12.75" hidden="false" customHeight="false" outlineLevel="0" collapsed="false">
      <c r="B265" s="357" t="n">
        <v>0.066107053856079</v>
      </c>
      <c r="D265" s="270"/>
      <c r="E265" s="270"/>
      <c r="F265" s="270"/>
      <c r="G265" s="270"/>
      <c r="H265" s="270"/>
      <c r="I265" s="270"/>
      <c r="J265" s="270"/>
      <c r="K265" s="270"/>
      <c r="L265" s="270"/>
      <c r="M265" s="363"/>
      <c r="N265" s="270"/>
      <c r="O265" s="270"/>
      <c r="P265" s="270"/>
      <c r="Q265" s="270"/>
      <c r="R265" s="270"/>
      <c r="S265" s="270"/>
      <c r="T265" s="270"/>
      <c r="U265" s="270"/>
      <c r="V265" s="270"/>
      <c r="W265" s="270"/>
      <c r="X265" s="270"/>
      <c r="Y265" s="270"/>
      <c r="Z265" s="270"/>
      <c r="AA265" s="270"/>
      <c r="AB265" s="270"/>
      <c r="AC265" s="270"/>
      <c r="AD265" s="270"/>
      <c r="AE265" s="270"/>
      <c r="AF265" s="270"/>
      <c r="AG265" s="270"/>
      <c r="AH265" s="270"/>
      <c r="AI265" s="270"/>
      <c r="AJ265" s="270"/>
      <c r="AK265" s="270"/>
      <c r="AL265" s="270"/>
      <c r="AM265" s="270"/>
      <c r="AN265" s="270"/>
      <c r="AO265" s="270"/>
      <c r="AP265" s="270"/>
      <c r="AQ265" s="270"/>
      <c r="AR265" s="270"/>
      <c r="AS265" s="270"/>
      <c r="AT265" s="270"/>
      <c r="AU265" s="270"/>
      <c r="AV265" s="270"/>
      <c r="AW265" s="270"/>
      <c r="AX265" s="270"/>
      <c r="AY265" s="270"/>
      <c r="AZ265" s="270"/>
      <c r="BA265" s="270"/>
      <c r="BB265" s="270"/>
      <c r="BC265" s="270"/>
      <c r="BD265" s="270"/>
      <c r="BE265" s="270"/>
      <c r="BF265" s="270"/>
      <c r="BG265" s="270"/>
      <c r="BH265" s="363"/>
      <c r="BI265" s="270"/>
      <c r="BJ265" s="270"/>
      <c r="BK265" s="270"/>
      <c r="BL265" s="270"/>
      <c r="BM265" s="270"/>
      <c r="BN265" s="270"/>
      <c r="BO265" s="0"/>
      <c r="BP265" s="0"/>
      <c r="BQ265" s="0"/>
      <c r="BR265" s="0"/>
      <c r="BS265" s="0"/>
      <c r="BT265" s="270"/>
      <c r="BU265" s="270"/>
      <c r="BV265" s="270"/>
      <c r="BW265" s="270"/>
      <c r="BX265" s="270"/>
      <c r="BY265" s="270"/>
      <c r="BZ265" s="270"/>
      <c r="CA265" s="270"/>
      <c r="CB265" s="270"/>
      <c r="CC265" s="270"/>
      <c r="CD265" s="270"/>
      <c r="CE265" s="270"/>
      <c r="CF265" s="270"/>
      <c r="CG265" s="270"/>
    </row>
    <row r="266" customFormat="false" ht="12.75" hidden="false" customHeight="false" outlineLevel="0" collapsed="false">
      <c r="B266" s="357" t="n">
        <v>0.066108056382692</v>
      </c>
      <c r="D266" s="270"/>
      <c r="E266" s="270"/>
      <c r="F266" s="270"/>
      <c r="G266" s="270"/>
      <c r="H266" s="270"/>
      <c r="I266" s="270"/>
      <c r="J266" s="270"/>
      <c r="K266" s="270"/>
      <c r="L266" s="270"/>
      <c r="M266" s="363"/>
      <c r="N266" s="270"/>
      <c r="O266" s="270"/>
      <c r="P266" s="270"/>
      <c r="Q266" s="270"/>
      <c r="R266" s="270"/>
      <c r="S266" s="270"/>
      <c r="T266" s="270"/>
      <c r="U266" s="270"/>
      <c r="V266" s="270"/>
      <c r="W266" s="270"/>
      <c r="X266" s="270"/>
      <c r="Y266" s="270"/>
      <c r="Z266" s="270"/>
      <c r="AA266" s="270"/>
      <c r="AB266" s="270"/>
      <c r="AC266" s="270"/>
      <c r="AD266" s="270"/>
      <c r="AE266" s="270"/>
      <c r="AF266" s="270"/>
      <c r="AG266" s="270"/>
      <c r="AH266" s="270"/>
      <c r="AI266" s="270"/>
      <c r="AJ266" s="270"/>
      <c r="AK266" s="270"/>
      <c r="AL266" s="270"/>
      <c r="AM266" s="270"/>
      <c r="AN266" s="270"/>
      <c r="AO266" s="270"/>
      <c r="AP266" s="270"/>
      <c r="AQ266" s="270"/>
      <c r="AR266" s="270"/>
      <c r="AS266" s="270"/>
      <c r="AT266" s="270"/>
      <c r="AU266" s="270"/>
      <c r="AV266" s="270"/>
      <c r="AW266" s="270"/>
      <c r="AX266" s="270"/>
      <c r="AY266" s="270"/>
      <c r="AZ266" s="270"/>
      <c r="BA266" s="270"/>
      <c r="BB266" s="270"/>
      <c r="BC266" s="270"/>
      <c r="BD266" s="270"/>
      <c r="BE266" s="270"/>
      <c r="BF266" s="270"/>
      <c r="BG266" s="270"/>
      <c r="BH266" s="363"/>
      <c r="BI266" s="270"/>
      <c r="BJ266" s="270"/>
      <c r="BK266" s="270"/>
      <c r="BL266" s="270"/>
      <c r="BM266" s="270"/>
      <c r="BN266" s="270"/>
      <c r="BO266" s="0"/>
      <c r="BP266" s="0"/>
      <c r="BQ266" s="0"/>
      <c r="BR266" s="0"/>
      <c r="BS266" s="0"/>
      <c r="BT266" s="270"/>
      <c r="BU266" s="270"/>
      <c r="BV266" s="270"/>
      <c r="BW266" s="270"/>
      <c r="BX266" s="270"/>
      <c r="BY266" s="270"/>
      <c r="BZ266" s="270"/>
      <c r="CA266" s="270"/>
      <c r="CB266" s="270"/>
      <c r="CC266" s="270"/>
      <c r="CD266" s="270"/>
      <c r="CE266" s="270"/>
      <c r="CF266" s="270"/>
      <c r="CG266" s="270"/>
    </row>
    <row r="267" customFormat="false" ht="12.75" hidden="false" customHeight="false" outlineLevel="0" collapsed="false">
      <c r="B267" s="357" t="n">
        <v>0.0661089618906</v>
      </c>
      <c r="D267" s="270"/>
      <c r="E267" s="270"/>
      <c r="F267" s="270"/>
      <c r="G267" s="270"/>
      <c r="H267" s="270"/>
      <c r="I267" s="270"/>
      <c r="J267" s="270"/>
      <c r="K267" s="270"/>
      <c r="L267" s="270"/>
      <c r="M267" s="363"/>
      <c r="N267" s="270"/>
      <c r="O267" s="270"/>
      <c r="P267" s="270"/>
      <c r="Q267" s="270"/>
      <c r="R267" s="270"/>
      <c r="S267" s="270"/>
      <c r="T267" s="270"/>
      <c r="U267" s="270"/>
      <c r="V267" s="270"/>
      <c r="W267" s="270"/>
      <c r="X267" s="270"/>
      <c r="Y267" s="270"/>
      <c r="Z267" s="270"/>
      <c r="AA267" s="270"/>
      <c r="AB267" s="270"/>
      <c r="AC267" s="270"/>
      <c r="AD267" s="270"/>
      <c r="AE267" s="270"/>
      <c r="AF267" s="270"/>
      <c r="AG267" s="270"/>
      <c r="AH267" s="270"/>
      <c r="AI267" s="270"/>
      <c r="AJ267" s="270"/>
      <c r="AK267" s="270"/>
      <c r="AL267" s="270"/>
      <c r="AM267" s="270"/>
      <c r="AN267" s="270"/>
      <c r="AO267" s="270"/>
      <c r="AP267" s="270"/>
      <c r="AQ267" s="270"/>
      <c r="AR267" s="270"/>
      <c r="AS267" s="270"/>
      <c r="AT267" s="270"/>
      <c r="AU267" s="270"/>
      <c r="AV267" s="270"/>
      <c r="AW267" s="270"/>
      <c r="AX267" s="270"/>
      <c r="AY267" s="270"/>
      <c r="AZ267" s="270"/>
      <c r="BA267" s="270"/>
      <c r="BB267" s="270"/>
      <c r="BC267" s="270"/>
      <c r="BD267" s="270"/>
      <c r="BE267" s="270"/>
      <c r="BF267" s="270"/>
      <c r="BG267" s="270"/>
      <c r="BH267" s="363"/>
      <c r="BI267" s="270"/>
      <c r="BJ267" s="270"/>
      <c r="BK267" s="270"/>
      <c r="BL267" s="270"/>
      <c r="BM267" s="270"/>
      <c r="BN267" s="270"/>
      <c r="BO267" s="0"/>
      <c r="BP267" s="0"/>
      <c r="BQ267" s="0"/>
      <c r="BR267" s="0"/>
      <c r="BS267" s="0"/>
      <c r="BT267" s="270"/>
      <c r="BU267" s="270"/>
      <c r="BV267" s="270"/>
      <c r="BW267" s="270"/>
      <c r="BX267" s="270"/>
      <c r="BY267" s="270"/>
      <c r="BZ267" s="270"/>
      <c r="CA267" s="270"/>
      <c r="CB267" s="270"/>
      <c r="CC267" s="270"/>
      <c r="CD267" s="270"/>
      <c r="CE267" s="270"/>
      <c r="CF267" s="270"/>
      <c r="CG267" s="270"/>
    </row>
    <row r="268" customFormat="false" ht="12.75" hidden="false" customHeight="false" outlineLevel="0" collapsed="false">
      <c r="B268" s="357" t="n">
        <v>0.066109964417213</v>
      </c>
      <c r="D268" s="270"/>
      <c r="E268" s="270"/>
      <c r="F268" s="270"/>
      <c r="G268" s="270"/>
      <c r="H268" s="270"/>
      <c r="I268" s="270"/>
      <c r="J268" s="270"/>
      <c r="K268" s="270"/>
      <c r="L268" s="270"/>
      <c r="M268" s="363"/>
      <c r="N268" s="270"/>
      <c r="O268" s="270"/>
      <c r="P268" s="270"/>
      <c r="Q268" s="270"/>
      <c r="R268" s="270"/>
      <c r="S268" s="270"/>
      <c r="T268" s="270"/>
      <c r="U268" s="270"/>
      <c r="V268" s="270"/>
      <c r="W268" s="270"/>
      <c r="X268" s="270"/>
      <c r="Y268" s="270"/>
      <c r="Z268" s="270"/>
      <c r="AA268" s="270"/>
      <c r="AB268" s="270"/>
      <c r="AC268" s="270"/>
      <c r="AD268" s="270"/>
      <c r="AE268" s="270"/>
      <c r="AF268" s="270"/>
      <c r="AG268" s="270"/>
      <c r="AH268" s="270"/>
      <c r="AI268" s="270"/>
      <c r="AJ268" s="270"/>
      <c r="AK268" s="270"/>
      <c r="AL268" s="270"/>
      <c r="AM268" s="270"/>
      <c r="AN268" s="270"/>
      <c r="AO268" s="270"/>
      <c r="AP268" s="270"/>
      <c r="AQ268" s="270"/>
      <c r="AR268" s="270"/>
      <c r="AS268" s="270"/>
      <c r="AT268" s="270"/>
      <c r="AU268" s="270"/>
      <c r="AV268" s="270"/>
      <c r="AW268" s="270"/>
      <c r="AX268" s="270"/>
      <c r="AY268" s="270"/>
      <c r="AZ268" s="270"/>
      <c r="BA268" s="270"/>
      <c r="BB268" s="270"/>
      <c r="BC268" s="270"/>
      <c r="BD268" s="270"/>
      <c r="BE268" s="270"/>
      <c r="BF268" s="270"/>
      <c r="BG268" s="270"/>
      <c r="BH268" s="363"/>
      <c r="BI268" s="270"/>
      <c r="BJ268" s="270"/>
      <c r="BK268" s="270"/>
      <c r="BL268" s="270"/>
      <c r="BM268" s="270"/>
      <c r="BN268" s="270"/>
      <c r="BO268" s="0"/>
      <c r="BP268" s="0"/>
      <c r="BQ268" s="0"/>
      <c r="BR268" s="0"/>
      <c r="BS268" s="0"/>
      <c r="BT268" s="270"/>
      <c r="BU268" s="270"/>
      <c r="BV268" s="270"/>
      <c r="BW268" s="270"/>
      <c r="BX268" s="270"/>
      <c r="BY268" s="270"/>
      <c r="BZ268" s="270"/>
      <c r="CA268" s="270"/>
      <c r="CB268" s="270"/>
      <c r="CC268" s="270"/>
      <c r="CD268" s="270"/>
      <c r="CE268" s="270"/>
      <c r="CF268" s="270"/>
      <c r="CG268" s="270"/>
    </row>
    <row r="269" customFormat="false" ht="12.75" hidden="false" customHeight="false" outlineLevel="0" collapsed="false">
      <c r="B269" s="357" t="n">
        <v>0.066110934604258</v>
      </c>
      <c r="D269" s="270"/>
      <c r="E269" s="270"/>
      <c r="F269" s="270"/>
      <c r="G269" s="270"/>
      <c r="H269" s="270"/>
      <c r="I269" s="270"/>
      <c r="J269" s="270"/>
      <c r="K269" s="270"/>
      <c r="L269" s="270"/>
      <c r="M269" s="363"/>
      <c r="N269" s="270"/>
      <c r="O269" s="270"/>
      <c r="P269" s="270"/>
      <c r="Q269" s="270"/>
      <c r="R269" s="270"/>
      <c r="S269" s="270"/>
      <c r="T269" s="270"/>
      <c r="U269" s="270"/>
      <c r="V269" s="270"/>
      <c r="W269" s="270"/>
      <c r="X269" s="270"/>
      <c r="Y269" s="270"/>
      <c r="Z269" s="270"/>
      <c r="AA269" s="270"/>
      <c r="AB269" s="270"/>
      <c r="AC269" s="270"/>
      <c r="AD269" s="270"/>
      <c r="AE269" s="270"/>
      <c r="AF269" s="270"/>
      <c r="AG269" s="270"/>
      <c r="AH269" s="270"/>
      <c r="AI269" s="270"/>
      <c r="AJ269" s="270"/>
      <c r="AK269" s="270"/>
      <c r="AL269" s="270"/>
      <c r="AM269" s="270"/>
      <c r="AN269" s="270"/>
      <c r="AO269" s="270"/>
      <c r="AP269" s="270"/>
      <c r="AQ269" s="270"/>
      <c r="AR269" s="270"/>
      <c r="AS269" s="270"/>
      <c r="AT269" s="270"/>
      <c r="AU269" s="270"/>
      <c r="AV269" s="270"/>
      <c r="AW269" s="270"/>
      <c r="AX269" s="270"/>
      <c r="AY269" s="270"/>
      <c r="AZ269" s="270"/>
      <c r="BA269" s="270"/>
      <c r="BB269" s="270"/>
      <c r="BC269" s="270"/>
      <c r="BD269" s="270"/>
      <c r="BE269" s="270"/>
      <c r="BF269" s="270"/>
      <c r="BG269" s="270"/>
      <c r="BH269" s="363"/>
      <c r="BI269" s="270"/>
      <c r="BJ269" s="270"/>
      <c r="BK269" s="270"/>
      <c r="BL269" s="270"/>
      <c r="BM269" s="270"/>
      <c r="BN269" s="270"/>
      <c r="BO269" s="0"/>
      <c r="BP269" s="0"/>
      <c r="BQ269" s="0"/>
      <c r="BR269" s="0"/>
      <c r="BS269" s="0"/>
      <c r="BT269" s="270"/>
      <c r="BU269" s="270"/>
      <c r="BV269" s="270"/>
      <c r="BW269" s="270"/>
      <c r="BX269" s="270"/>
      <c r="BY269" s="270"/>
      <c r="BZ269" s="270"/>
      <c r="CA269" s="270"/>
      <c r="CB269" s="270"/>
      <c r="CC269" s="270"/>
      <c r="CD269" s="270"/>
      <c r="CE269" s="270"/>
      <c r="CF269" s="270"/>
      <c r="CG269" s="270"/>
    </row>
    <row r="270" customFormat="false" ht="12.75" hidden="false" customHeight="false" outlineLevel="0" collapsed="false">
      <c r="B270" s="357" t="n">
        <v>0.066111937130872</v>
      </c>
      <c r="D270" s="270"/>
      <c r="E270" s="270"/>
      <c r="F270" s="270"/>
      <c r="G270" s="270"/>
      <c r="H270" s="270"/>
      <c r="I270" s="270"/>
      <c r="J270" s="270"/>
      <c r="K270" s="270"/>
      <c r="L270" s="270"/>
      <c r="M270" s="363"/>
      <c r="N270" s="270"/>
      <c r="O270" s="270"/>
      <c r="P270" s="270"/>
      <c r="Q270" s="270"/>
      <c r="R270" s="270"/>
      <c r="S270" s="270"/>
      <c r="T270" s="270"/>
      <c r="U270" s="270"/>
      <c r="V270" s="270"/>
      <c r="W270" s="270"/>
      <c r="X270" s="270"/>
      <c r="Y270" s="270"/>
      <c r="Z270" s="270"/>
      <c r="AA270" s="270"/>
      <c r="AB270" s="270"/>
      <c r="AC270" s="270"/>
      <c r="AD270" s="270"/>
      <c r="AE270" s="270"/>
      <c r="AF270" s="270"/>
      <c r="AG270" s="270"/>
      <c r="AH270" s="270"/>
      <c r="AI270" s="270"/>
      <c r="AJ270" s="270"/>
      <c r="AK270" s="270"/>
      <c r="AL270" s="270"/>
      <c r="AM270" s="270"/>
      <c r="AN270" s="270"/>
      <c r="AO270" s="270"/>
      <c r="AP270" s="270"/>
      <c r="AQ270" s="270"/>
      <c r="AR270" s="270"/>
      <c r="AS270" s="270"/>
      <c r="AT270" s="270"/>
      <c r="AU270" s="270"/>
      <c r="AV270" s="270"/>
      <c r="AW270" s="270"/>
      <c r="AX270" s="270"/>
      <c r="AY270" s="270"/>
      <c r="AZ270" s="270"/>
      <c r="BA270" s="270"/>
      <c r="BB270" s="270"/>
      <c r="BC270" s="270"/>
      <c r="BD270" s="270"/>
      <c r="BE270" s="270"/>
      <c r="BF270" s="270"/>
      <c r="BG270" s="270"/>
      <c r="BH270" s="363"/>
      <c r="BI270" s="270"/>
      <c r="BJ270" s="270"/>
      <c r="BK270" s="270"/>
      <c r="BL270" s="270"/>
      <c r="BM270" s="270"/>
      <c r="BN270" s="270"/>
      <c r="BO270" s="0"/>
      <c r="BP270" s="0"/>
      <c r="BQ270" s="0"/>
      <c r="BR270" s="0"/>
      <c r="BS270" s="0"/>
      <c r="BT270" s="270"/>
      <c r="BU270" s="270"/>
      <c r="BV270" s="270"/>
      <c r="BW270" s="270"/>
      <c r="BX270" s="270"/>
      <c r="BY270" s="270"/>
      <c r="BZ270" s="270"/>
      <c r="CA270" s="270"/>
      <c r="CB270" s="270"/>
      <c r="CC270" s="270"/>
      <c r="CD270" s="270"/>
      <c r="CE270" s="270"/>
      <c r="CF270" s="270"/>
      <c r="CG270" s="270"/>
    </row>
    <row r="271" customFormat="false" ht="12.75" hidden="false" customHeight="false" outlineLevel="0" collapsed="false">
      <c r="B271" s="357" t="n">
        <v>0.066112907317918</v>
      </c>
      <c r="D271" s="270"/>
      <c r="E271" s="270"/>
      <c r="F271" s="270"/>
      <c r="G271" s="270"/>
      <c r="H271" s="270"/>
      <c r="I271" s="270"/>
      <c r="J271" s="270"/>
      <c r="K271" s="270"/>
      <c r="L271" s="270"/>
      <c r="M271" s="363"/>
      <c r="N271" s="270"/>
      <c r="O271" s="270"/>
      <c r="P271" s="270"/>
      <c r="Q271" s="270"/>
      <c r="R271" s="270"/>
      <c r="S271" s="270"/>
      <c r="T271" s="270"/>
      <c r="U271" s="270"/>
      <c r="V271" s="270"/>
      <c r="W271" s="270"/>
      <c r="X271" s="270"/>
      <c r="Y271" s="270"/>
      <c r="Z271" s="270"/>
      <c r="AA271" s="270"/>
      <c r="AB271" s="270"/>
      <c r="AC271" s="270"/>
      <c r="AD271" s="270"/>
      <c r="AE271" s="270"/>
      <c r="AF271" s="270"/>
      <c r="AG271" s="270"/>
      <c r="AH271" s="270"/>
      <c r="AI271" s="270"/>
      <c r="AJ271" s="270"/>
      <c r="AK271" s="270"/>
      <c r="AL271" s="270"/>
      <c r="AM271" s="270"/>
      <c r="AN271" s="270"/>
      <c r="AO271" s="270"/>
      <c r="AP271" s="270"/>
      <c r="AQ271" s="270"/>
      <c r="AR271" s="270"/>
      <c r="AS271" s="270"/>
      <c r="AT271" s="270"/>
      <c r="AU271" s="270"/>
      <c r="AV271" s="270"/>
      <c r="AW271" s="270"/>
      <c r="AX271" s="270"/>
      <c r="AY271" s="270"/>
      <c r="AZ271" s="270"/>
      <c r="BA271" s="270"/>
      <c r="BB271" s="270"/>
      <c r="BC271" s="270"/>
      <c r="BD271" s="270"/>
      <c r="BE271" s="270"/>
      <c r="BF271" s="270"/>
      <c r="BG271" s="270"/>
      <c r="BH271" s="363"/>
      <c r="BI271" s="270"/>
      <c r="BJ271" s="270"/>
      <c r="BK271" s="270"/>
      <c r="BL271" s="270"/>
      <c r="BM271" s="270"/>
      <c r="BN271" s="270"/>
      <c r="BO271" s="0"/>
      <c r="BP271" s="0"/>
      <c r="BQ271" s="0"/>
      <c r="BR271" s="0"/>
      <c r="BS271" s="0"/>
      <c r="BT271" s="270"/>
      <c r="BU271" s="270"/>
      <c r="BV271" s="270"/>
      <c r="BW271" s="270"/>
      <c r="BX271" s="270"/>
      <c r="BY271" s="270"/>
      <c r="BZ271" s="270"/>
      <c r="CA271" s="270"/>
      <c r="CB271" s="270"/>
      <c r="CC271" s="270"/>
      <c r="CD271" s="270"/>
      <c r="CE271" s="270"/>
      <c r="CF271" s="270"/>
      <c r="CG271" s="270"/>
    </row>
    <row r="272" customFormat="false" ht="12.75" hidden="false" customHeight="false" outlineLevel="0" collapsed="false">
      <c r="B272" s="357" t="n">
        <v>0.066113909844532</v>
      </c>
      <c r="D272" s="270"/>
      <c r="E272" s="270"/>
      <c r="F272" s="270"/>
      <c r="G272" s="270"/>
      <c r="H272" s="270"/>
      <c r="I272" s="270"/>
      <c r="J272" s="270"/>
      <c r="K272" s="270"/>
      <c r="L272" s="270"/>
      <c r="M272" s="363"/>
      <c r="N272" s="270"/>
      <c r="O272" s="270"/>
      <c r="P272" s="270"/>
      <c r="Q272" s="270"/>
      <c r="R272" s="270"/>
      <c r="S272" s="270"/>
      <c r="T272" s="270"/>
      <c r="U272" s="270"/>
      <c r="V272" s="270"/>
      <c r="W272" s="270"/>
      <c r="X272" s="270"/>
      <c r="Y272" s="270"/>
      <c r="Z272" s="270"/>
      <c r="AA272" s="270"/>
      <c r="AB272" s="270"/>
      <c r="AC272" s="270"/>
      <c r="AD272" s="270"/>
      <c r="AE272" s="270"/>
      <c r="AF272" s="270"/>
      <c r="AG272" s="270"/>
      <c r="AH272" s="270"/>
      <c r="AI272" s="270"/>
      <c r="AJ272" s="270"/>
      <c r="AK272" s="270"/>
      <c r="AL272" s="270"/>
      <c r="AM272" s="270"/>
      <c r="AN272" s="270"/>
      <c r="AO272" s="270"/>
      <c r="AP272" s="270"/>
      <c r="AQ272" s="270"/>
      <c r="AR272" s="270"/>
      <c r="AS272" s="270"/>
      <c r="AT272" s="270"/>
      <c r="AU272" s="270"/>
      <c r="AV272" s="270"/>
      <c r="AW272" s="270"/>
      <c r="AX272" s="270"/>
      <c r="AY272" s="270"/>
      <c r="AZ272" s="270"/>
      <c r="BA272" s="270"/>
      <c r="BB272" s="270"/>
      <c r="BC272" s="270"/>
      <c r="BD272" s="270"/>
      <c r="BE272" s="270"/>
      <c r="BF272" s="270"/>
      <c r="BG272" s="270"/>
      <c r="BH272" s="363"/>
      <c r="BI272" s="270"/>
      <c r="BJ272" s="270"/>
      <c r="BK272" s="270"/>
      <c r="BL272" s="270"/>
      <c r="BM272" s="270"/>
      <c r="BN272" s="270"/>
      <c r="BO272" s="0"/>
      <c r="BP272" s="0"/>
      <c r="BQ272" s="0"/>
      <c r="BR272" s="0"/>
      <c r="BS272" s="0"/>
      <c r="BT272" s="270"/>
      <c r="BU272" s="270"/>
      <c r="BV272" s="270"/>
      <c r="BW272" s="270"/>
      <c r="BX272" s="270"/>
      <c r="BY272" s="270"/>
      <c r="BZ272" s="270"/>
      <c r="CA272" s="270"/>
      <c r="CB272" s="270"/>
      <c r="CC272" s="270"/>
      <c r="CD272" s="270"/>
      <c r="CE272" s="270"/>
      <c r="CF272" s="270"/>
      <c r="CG272" s="270"/>
    </row>
    <row r="273" customFormat="false" ht="12.75" hidden="false" customHeight="false" outlineLevel="0" collapsed="false">
      <c r="B273" s="357" t="n">
        <v>0.066114912371147</v>
      </c>
      <c r="D273" s="270"/>
      <c r="E273" s="270"/>
      <c r="F273" s="270"/>
      <c r="G273" s="270"/>
      <c r="H273" s="270"/>
      <c r="I273" s="270"/>
      <c r="J273" s="270"/>
      <c r="K273" s="270"/>
      <c r="L273" s="270"/>
      <c r="M273" s="363"/>
      <c r="N273" s="270"/>
      <c r="O273" s="270"/>
      <c r="P273" s="270"/>
      <c r="Q273" s="270"/>
      <c r="R273" s="270"/>
      <c r="S273" s="270"/>
      <c r="T273" s="270"/>
      <c r="U273" s="270"/>
      <c r="V273" s="270"/>
      <c r="W273" s="270"/>
      <c r="X273" s="270"/>
      <c r="Y273" s="270"/>
      <c r="Z273" s="270"/>
      <c r="AA273" s="270"/>
      <c r="AB273" s="270"/>
      <c r="AC273" s="270"/>
      <c r="AD273" s="270"/>
      <c r="AE273" s="270"/>
      <c r="AF273" s="270"/>
      <c r="AG273" s="270"/>
      <c r="AH273" s="270"/>
      <c r="AI273" s="270"/>
      <c r="AJ273" s="270"/>
      <c r="AK273" s="270"/>
      <c r="AL273" s="270"/>
      <c r="AM273" s="270"/>
      <c r="AN273" s="270"/>
      <c r="AO273" s="270"/>
      <c r="AP273" s="270"/>
      <c r="AQ273" s="270"/>
      <c r="AR273" s="270"/>
      <c r="AS273" s="270"/>
      <c r="AT273" s="270"/>
      <c r="AU273" s="270"/>
      <c r="AV273" s="270"/>
      <c r="AW273" s="270"/>
      <c r="AX273" s="270"/>
      <c r="AY273" s="270"/>
      <c r="AZ273" s="270"/>
      <c r="BA273" s="270"/>
      <c r="BB273" s="270"/>
      <c r="BC273" s="270"/>
      <c r="BD273" s="270"/>
      <c r="BE273" s="270"/>
      <c r="BF273" s="270"/>
      <c r="BG273" s="270"/>
      <c r="BH273" s="363"/>
      <c r="BI273" s="270"/>
      <c r="BJ273" s="270"/>
      <c r="BK273" s="270"/>
      <c r="BL273" s="270"/>
      <c r="BM273" s="270"/>
      <c r="BN273" s="270"/>
      <c r="BO273" s="0"/>
      <c r="BP273" s="0"/>
      <c r="BQ273" s="0"/>
      <c r="BR273" s="0"/>
      <c r="BS273" s="0"/>
      <c r="BT273" s="270"/>
      <c r="BU273" s="270"/>
      <c r="BV273" s="270"/>
      <c r="BW273" s="270"/>
      <c r="BX273" s="270"/>
      <c r="BY273" s="270"/>
      <c r="BZ273" s="270"/>
      <c r="CA273" s="270"/>
      <c r="CB273" s="270"/>
      <c r="CC273" s="270"/>
      <c r="CD273" s="270"/>
      <c r="CE273" s="270"/>
      <c r="CF273" s="270"/>
      <c r="CG273" s="270"/>
    </row>
    <row r="274" customFormat="false" ht="12.75" hidden="false" customHeight="false" outlineLevel="0" collapsed="false">
      <c r="B274" s="357" t="n">
        <v>0.066115882558194</v>
      </c>
      <c r="D274" s="270"/>
      <c r="E274" s="270"/>
      <c r="F274" s="270"/>
      <c r="G274" s="270"/>
      <c r="H274" s="270"/>
      <c r="I274" s="270"/>
      <c r="J274" s="270"/>
      <c r="K274" s="270"/>
      <c r="L274" s="270"/>
      <c r="M274" s="363"/>
      <c r="N274" s="270"/>
      <c r="O274" s="270"/>
      <c r="P274" s="270"/>
      <c r="Q274" s="270"/>
      <c r="R274" s="270"/>
      <c r="S274" s="270"/>
      <c r="T274" s="270"/>
      <c r="U274" s="270"/>
      <c r="V274" s="270"/>
      <c r="W274" s="270"/>
      <c r="X274" s="270"/>
      <c r="Y274" s="270"/>
      <c r="Z274" s="270"/>
      <c r="AA274" s="270"/>
      <c r="AB274" s="270"/>
      <c r="AC274" s="270"/>
      <c r="AD274" s="270"/>
      <c r="AE274" s="270"/>
      <c r="AF274" s="270"/>
      <c r="AG274" s="270"/>
      <c r="AH274" s="270"/>
      <c r="AI274" s="270"/>
      <c r="AJ274" s="270"/>
      <c r="AK274" s="270"/>
      <c r="AL274" s="270"/>
      <c r="AM274" s="270"/>
      <c r="AN274" s="270"/>
      <c r="AO274" s="270"/>
      <c r="AP274" s="270"/>
      <c r="AQ274" s="270"/>
      <c r="AR274" s="270"/>
      <c r="AS274" s="270"/>
      <c r="AT274" s="270"/>
      <c r="AU274" s="270"/>
      <c r="AV274" s="270"/>
      <c r="AW274" s="270"/>
      <c r="AX274" s="270"/>
      <c r="AY274" s="270"/>
      <c r="AZ274" s="270"/>
      <c r="BA274" s="270"/>
      <c r="BB274" s="270"/>
      <c r="BC274" s="270"/>
      <c r="BD274" s="270"/>
      <c r="BE274" s="270"/>
      <c r="BF274" s="270"/>
      <c r="BG274" s="270"/>
      <c r="BH274" s="363"/>
      <c r="BI274" s="270"/>
      <c r="BJ274" s="270"/>
      <c r="BK274" s="270"/>
      <c r="BL274" s="270"/>
      <c r="BM274" s="270"/>
      <c r="BN274" s="270"/>
      <c r="BO274" s="0"/>
      <c r="BP274" s="0"/>
      <c r="BQ274" s="0"/>
      <c r="BR274" s="0"/>
      <c r="BS274" s="0"/>
      <c r="BT274" s="270"/>
      <c r="BU274" s="270"/>
      <c r="BV274" s="270"/>
      <c r="BW274" s="270"/>
      <c r="BX274" s="270"/>
      <c r="BY274" s="270"/>
      <c r="BZ274" s="270"/>
      <c r="CA274" s="270"/>
      <c r="CB274" s="270"/>
      <c r="CC274" s="270"/>
      <c r="CD274" s="270"/>
      <c r="CE274" s="270"/>
      <c r="CF274" s="270"/>
      <c r="CG274" s="270"/>
    </row>
    <row r="275" customFormat="false" ht="12.75" hidden="false" customHeight="false" outlineLevel="0" collapsed="false">
      <c r="B275" s="357" t="n">
        <v>0.066116885084809</v>
      </c>
      <c r="D275" s="270"/>
      <c r="E275" s="270"/>
      <c r="F275" s="270"/>
      <c r="G275" s="270"/>
      <c r="H275" s="270"/>
      <c r="I275" s="270"/>
      <c r="J275" s="270"/>
      <c r="K275" s="270"/>
      <c r="L275" s="270"/>
      <c r="M275" s="363"/>
      <c r="N275" s="270"/>
      <c r="O275" s="270"/>
      <c r="P275" s="270"/>
      <c r="Q275" s="270"/>
      <c r="R275" s="270"/>
      <c r="S275" s="270"/>
      <c r="T275" s="270"/>
      <c r="U275" s="270"/>
      <c r="V275" s="270"/>
      <c r="W275" s="270"/>
      <c r="X275" s="270"/>
      <c r="Y275" s="270"/>
      <c r="Z275" s="270"/>
      <c r="AA275" s="270"/>
      <c r="AB275" s="270"/>
      <c r="AC275" s="270"/>
      <c r="AD275" s="270"/>
      <c r="AE275" s="270"/>
      <c r="AF275" s="270"/>
      <c r="AG275" s="270"/>
      <c r="AH275" s="270"/>
      <c r="AI275" s="270"/>
      <c r="AJ275" s="270"/>
      <c r="AK275" s="270"/>
      <c r="AL275" s="270"/>
      <c r="AM275" s="270"/>
      <c r="AN275" s="270"/>
      <c r="AO275" s="270"/>
      <c r="AP275" s="270"/>
      <c r="AQ275" s="270"/>
      <c r="AR275" s="270"/>
      <c r="AS275" s="270"/>
      <c r="AT275" s="270"/>
      <c r="AU275" s="270"/>
      <c r="AV275" s="270"/>
      <c r="AW275" s="270"/>
      <c r="AX275" s="270"/>
      <c r="AY275" s="270"/>
      <c r="AZ275" s="270"/>
      <c r="BA275" s="270"/>
      <c r="BB275" s="270"/>
      <c r="BC275" s="270"/>
      <c r="BD275" s="270"/>
      <c r="BE275" s="270"/>
      <c r="BF275" s="270"/>
      <c r="BG275" s="270"/>
      <c r="BH275" s="363"/>
      <c r="BI275" s="270"/>
      <c r="BJ275" s="270"/>
      <c r="BK275" s="270"/>
      <c r="BL275" s="270"/>
      <c r="BM275" s="270"/>
      <c r="BN275" s="270"/>
      <c r="BO275" s="0"/>
      <c r="BP275" s="0"/>
      <c r="BQ275" s="0"/>
      <c r="BR275" s="0"/>
      <c r="BS275" s="0"/>
      <c r="BT275" s="270"/>
      <c r="BU275" s="270"/>
      <c r="BV275" s="270"/>
      <c r="BW275" s="270"/>
      <c r="BX275" s="270"/>
      <c r="BY275" s="270"/>
      <c r="BZ275" s="270"/>
      <c r="CA275" s="270"/>
      <c r="CB275" s="270"/>
      <c r="CC275" s="270"/>
      <c r="CD275" s="270"/>
      <c r="CE275" s="270"/>
      <c r="CF275" s="270"/>
      <c r="CG275" s="270"/>
    </row>
    <row r="276" customFormat="false" ht="12.75" hidden="false" customHeight="false" outlineLevel="0" collapsed="false">
      <c r="B276" s="357" t="n">
        <v>0.066117855271856</v>
      </c>
      <c r="D276" s="270"/>
      <c r="E276" s="270"/>
      <c r="F276" s="270"/>
      <c r="G276" s="270"/>
      <c r="H276" s="270"/>
      <c r="I276" s="270"/>
      <c r="J276" s="270"/>
      <c r="K276" s="270"/>
      <c r="L276" s="270"/>
      <c r="M276" s="363"/>
      <c r="N276" s="270"/>
      <c r="O276" s="270"/>
      <c r="P276" s="270"/>
      <c r="Q276" s="270"/>
      <c r="R276" s="270"/>
      <c r="S276" s="270"/>
      <c r="T276" s="270"/>
      <c r="U276" s="270"/>
      <c r="V276" s="270"/>
      <c r="W276" s="270"/>
      <c r="X276" s="270"/>
      <c r="Y276" s="270"/>
      <c r="Z276" s="270"/>
      <c r="AA276" s="270"/>
      <c r="AB276" s="270"/>
      <c r="AC276" s="270"/>
      <c r="AD276" s="270"/>
      <c r="AE276" s="270"/>
      <c r="AF276" s="270"/>
      <c r="AG276" s="270"/>
      <c r="AH276" s="270"/>
      <c r="AI276" s="270"/>
      <c r="AJ276" s="270"/>
      <c r="AK276" s="270"/>
      <c r="AL276" s="270"/>
      <c r="AM276" s="270"/>
      <c r="AN276" s="270"/>
      <c r="AO276" s="270"/>
      <c r="AP276" s="270"/>
      <c r="AQ276" s="270"/>
      <c r="AR276" s="270"/>
      <c r="AS276" s="270"/>
      <c r="AT276" s="270"/>
      <c r="AU276" s="270"/>
      <c r="AV276" s="270"/>
      <c r="AW276" s="270"/>
      <c r="AX276" s="270"/>
      <c r="AY276" s="270"/>
      <c r="AZ276" s="270"/>
      <c r="BA276" s="270"/>
      <c r="BB276" s="270"/>
      <c r="BC276" s="270"/>
      <c r="BD276" s="270"/>
      <c r="BE276" s="270"/>
      <c r="BF276" s="270"/>
      <c r="BG276" s="270"/>
      <c r="BH276" s="363"/>
      <c r="BI276" s="270"/>
      <c r="BJ276" s="270"/>
      <c r="BK276" s="270"/>
      <c r="BL276" s="270"/>
      <c r="BM276" s="270"/>
      <c r="BN276" s="270"/>
      <c r="BO276" s="0"/>
      <c r="BP276" s="0"/>
      <c r="BQ276" s="0"/>
      <c r="BR276" s="0"/>
      <c r="BS276" s="0"/>
      <c r="BT276" s="270"/>
      <c r="BU276" s="270"/>
      <c r="BV276" s="270"/>
      <c r="BW276" s="270"/>
      <c r="BX276" s="270"/>
      <c r="BY276" s="270"/>
      <c r="BZ276" s="270"/>
      <c r="CA276" s="270"/>
      <c r="CB276" s="270"/>
      <c r="CC276" s="270"/>
      <c r="CD276" s="270"/>
      <c r="CE276" s="270"/>
      <c r="CF276" s="270"/>
      <c r="CG276" s="270"/>
    </row>
    <row r="277" customFormat="false" ht="12.75" hidden="false" customHeight="false" outlineLevel="0" collapsed="false">
      <c r="B277" s="357" t="n">
        <v>0.066118857798472</v>
      </c>
      <c r="D277" s="270"/>
      <c r="E277" s="270"/>
      <c r="F277" s="270"/>
      <c r="G277" s="270"/>
      <c r="H277" s="270"/>
      <c r="I277" s="270"/>
      <c r="J277" s="270"/>
      <c r="K277" s="270"/>
      <c r="L277" s="270"/>
      <c r="M277" s="363"/>
      <c r="N277" s="270"/>
      <c r="O277" s="270"/>
      <c r="P277" s="270"/>
      <c r="Q277" s="270"/>
      <c r="R277" s="270"/>
      <c r="S277" s="270"/>
      <c r="T277" s="270"/>
      <c r="U277" s="270"/>
      <c r="V277" s="270"/>
      <c r="W277" s="270"/>
      <c r="X277" s="270"/>
      <c r="Y277" s="270"/>
      <c r="Z277" s="270"/>
      <c r="AA277" s="270"/>
      <c r="AB277" s="270"/>
      <c r="AC277" s="270"/>
      <c r="AD277" s="270"/>
      <c r="AE277" s="270"/>
      <c r="AF277" s="270"/>
      <c r="AG277" s="270"/>
      <c r="AH277" s="270"/>
      <c r="AI277" s="270"/>
      <c r="AJ277" s="270"/>
      <c r="AK277" s="270"/>
      <c r="AL277" s="270"/>
      <c r="AM277" s="270"/>
      <c r="AN277" s="270"/>
      <c r="AO277" s="270"/>
      <c r="AP277" s="270"/>
      <c r="AQ277" s="270"/>
      <c r="AR277" s="270"/>
      <c r="AS277" s="270"/>
      <c r="AT277" s="270"/>
      <c r="AU277" s="270"/>
      <c r="AV277" s="270"/>
      <c r="AW277" s="270"/>
      <c r="AX277" s="270"/>
      <c r="AY277" s="270"/>
      <c r="AZ277" s="270"/>
      <c r="BA277" s="270"/>
      <c r="BB277" s="270"/>
      <c r="BC277" s="270"/>
      <c r="BD277" s="270"/>
      <c r="BE277" s="270"/>
      <c r="BF277" s="270"/>
      <c r="BG277" s="270"/>
      <c r="BH277" s="363"/>
      <c r="BI277" s="270"/>
      <c r="BJ277" s="270"/>
      <c r="BK277" s="270"/>
      <c r="BL277" s="270"/>
      <c r="BM277" s="270"/>
      <c r="BN277" s="270"/>
      <c r="BO277" s="0"/>
      <c r="BP277" s="0"/>
      <c r="BQ277" s="0"/>
      <c r="BR277" s="0"/>
      <c r="BS277" s="0"/>
      <c r="BT277" s="270"/>
      <c r="BU277" s="270"/>
      <c r="BV277" s="270"/>
      <c r="BW277" s="270"/>
      <c r="BX277" s="270"/>
      <c r="BY277" s="270"/>
      <c r="BZ277" s="270"/>
      <c r="CA277" s="270"/>
      <c r="CB277" s="270"/>
      <c r="CC277" s="270"/>
      <c r="CD277" s="270"/>
      <c r="CE277" s="270"/>
      <c r="CF277" s="270"/>
      <c r="CG277" s="270"/>
    </row>
    <row r="278" customFormat="false" ht="12.75" hidden="false" customHeight="false" outlineLevel="0" collapsed="false">
      <c r="B278" s="357" t="n">
        <v>0.066119860325089</v>
      </c>
      <c r="D278" s="270"/>
      <c r="E278" s="270"/>
      <c r="F278" s="270"/>
      <c r="G278" s="270"/>
      <c r="H278" s="270"/>
      <c r="I278" s="270"/>
      <c r="J278" s="270"/>
      <c r="K278" s="270"/>
      <c r="L278" s="270"/>
      <c r="M278" s="363"/>
      <c r="N278" s="270"/>
      <c r="O278" s="270"/>
      <c r="P278" s="270"/>
      <c r="Q278" s="270"/>
      <c r="R278" s="270"/>
      <c r="S278" s="270"/>
      <c r="T278" s="270"/>
      <c r="U278" s="270"/>
      <c r="V278" s="270"/>
      <c r="W278" s="270"/>
      <c r="X278" s="270"/>
      <c r="Y278" s="270"/>
      <c r="Z278" s="270"/>
      <c r="AA278" s="270"/>
      <c r="AB278" s="270"/>
      <c r="AC278" s="270"/>
      <c r="AD278" s="270"/>
      <c r="AE278" s="270"/>
      <c r="AF278" s="270"/>
      <c r="AG278" s="270"/>
      <c r="AH278" s="270"/>
      <c r="AI278" s="270"/>
      <c r="AJ278" s="270"/>
      <c r="AK278" s="270"/>
      <c r="AL278" s="270"/>
      <c r="AM278" s="270"/>
      <c r="AN278" s="270"/>
      <c r="AO278" s="270"/>
      <c r="AP278" s="270"/>
      <c r="AQ278" s="270"/>
      <c r="AR278" s="270"/>
      <c r="AS278" s="270"/>
      <c r="AT278" s="270"/>
      <c r="AU278" s="270"/>
      <c r="AV278" s="270"/>
      <c r="AW278" s="270"/>
      <c r="AX278" s="270"/>
      <c r="AY278" s="270"/>
      <c r="AZ278" s="270"/>
      <c r="BA278" s="270"/>
      <c r="BB278" s="270"/>
      <c r="BC278" s="270"/>
      <c r="BD278" s="270"/>
      <c r="BE278" s="270"/>
      <c r="BF278" s="270"/>
      <c r="BG278" s="270"/>
      <c r="BH278" s="363"/>
      <c r="BI278" s="270"/>
      <c r="BJ278" s="270"/>
      <c r="BK278" s="270"/>
      <c r="BL278" s="270"/>
      <c r="BM278" s="270"/>
      <c r="BN278" s="270"/>
      <c r="BO278" s="0"/>
      <c r="BP278" s="0"/>
      <c r="BQ278" s="0"/>
      <c r="BR278" s="0"/>
      <c r="BS278" s="0"/>
      <c r="BT278" s="270"/>
      <c r="BU278" s="270"/>
      <c r="BV278" s="270"/>
      <c r="BW278" s="270"/>
      <c r="BX278" s="270"/>
      <c r="BY278" s="270"/>
      <c r="BZ278" s="270"/>
      <c r="CA278" s="270"/>
      <c r="CB278" s="270"/>
      <c r="CC278" s="270"/>
      <c r="CD278" s="270"/>
      <c r="CE278" s="270"/>
      <c r="CF278" s="270"/>
      <c r="CG278" s="270"/>
    </row>
    <row r="279" customFormat="false" ht="12.75" hidden="false" customHeight="false" outlineLevel="0" collapsed="false">
      <c r="B279" s="357" t="n">
        <v>0.066120798172569</v>
      </c>
      <c r="D279" s="270"/>
      <c r="E279" s="270"/>
      <c r="F279" s="270"/>
      <c r="G279" s="270"/>
      <c r="H279" s="270"/>
      <c r="I279" s="270"/>
      <c r="J279" s="270"/>
      <c r="K279" s="270"/>
      <c r="L279" s="270"/>
      <c r="M279" s="363"/>
      <c r="N279" s="270"/>
      <c r="O279" s="270"/>
      <c r="P279" s="270"/>
      <c r="Q279" s="270"/>
      <c r="R279" s="270"/>
      <c r="S279" s="270"/>
      <c r="T279" s="270"/>
      <c r="U279" s="270"/>
      <c r="V279" s="270"/>
      <c r="W279" s="270"/>
      <c r="X279" s="270"/>
      <c r="Y279" s="270"/>
      <c r="Z279" s="270"/>
      <c r="AA279" s="270"/>
      <c r="AB279" s="270"/>
      <c r="AC279" s="270"/>
      <c r="AD279" s="270"/>
      <c r="AE279" s="270"/>
      <c r="AF279" s="270"/>
      <c r="AG279" s="270"/>
      <c r="AH279" s="270"/>
      <c r="AI279" s="270"/>
      <c r="AJ279" s="270"/>
      <c r="AK279" s="270"/>
      <c r="AL279" s="270"/>
      <c r="AM279" s="270"/>
      <c r="AN279" s="270"/>
      <c r="AO279" s="270"/>
      <c r="AP279" s="270"/>
      <c r="AQ279" s="270"/>
      <c r="AR279" s="270"/>
      <c r="AS279" s="270"/>
      <c r="AT279" s="270"/>
      <c r="AU279" s="270"/>
      <c r="AV279" s="270"/>
      <c r="AW279" s="270"/>
      <c r="AX279" s="270"/>
      <c r="AY279" s="270"/>
      <c r="AZ279" s="270"/>
      <c r="BA279" s="270"/>
      <c r="BB279" s="270"/>
      <c r="BC279" s="270"/>
      <c r="BD279" s="270"/>
      <c r="BE279" s="270"/>
      <c r="BF279" s="270"/>
      <c r="BG279" s="270"/>
      <c r="BH279" s="363"/>
      <c r="BI279" s="270"/>
      <c r="BJ279" s="270"/>
      <c r="BK279" s="270"/>
      <c r="BL279" s="270"/>
      <c r="BM279" s="270"/>
      <c r="BN279" s="270"/>
      <c r="BO279" s="0"/>
      <c r="BP279" s="0"/>
      <c r="BQ279" s="0"/>
      <c r="BR279" s="0"/>
      <c r="BS279" s="0"/>
      <c r="BT279" s="270"/>
      <c r="BU279" s="270"/>
      <c r="BV279" s="270"/>
      <c r="BW279" s="270"/>
      <c r="BX279" s="270"/>
      <c r="BY279" s="270"/>
      <c r="BZ279" s="270"/>
      <c r="CA279" s="270"/>
      <c r="CB279" s="270"/>
      <c r="CC279" s="270"/>
      <c r="CD279" s="270"/>
      <c r="CE279" s="270"/>
      <c r="CF279" s="270"/>
      <c r="CG279" s="270"/>
    </row>
    <row r="280" customFormat="false" ht="12.75" hidden="false" customHeight="false" outlineLevel="0" collapsed="false">
      <c r="B280" s="357" t="n">
        <v>0.066121800699185</v>
      </c>
      <c r="D280" s="270"/>
      <c r="E280" s="270"/>
      <c r="F280" s="270"/>
      <c r="G280" s="270"/>
      <c r="H280" s="270"/>
      <c r="I280" s="270"/>
      <c r="J280" s="270"/>
      <c r="K280" s="270"/>
      <c r="L280" s="270"/>
      <c r="M280" s="363"/>
      <c r="N280" s="270"/>
      <c r="O280" s="270"/>
      <c r="P280" s="270"/>
      <c r="Q280" s="270"/>
      <c r="R280" s="270"/>
      <c r="S280" s="270"/>
      <c r="T280" s="270"/>
      <c r="U280" s="270"/>
      <c r="V280" s="270"/>
      <c r="W280" s="270"/>
      <c r="X280" s="270"/>
      <c r="Y280" s="270"/>
      <c r="Z280" s="270"/>
      <c r="AA280" s="270"/>
      <c r="AB280" s="270"/>
      <c r="AC280" s="270"/>
      <c r="AD280" s="270"/>
      <c r="AE280" s="270"/>
      <c r="AF280" s="270"/>
      <c r="AG280" s="270"/>
      <c r="AH280" s="270"/>
      <c r="AI280" s="270"/>
      <c r="AJ280" s="270"/>
      <c r="AK280" s="270"/>
      <c r="AL280" s="270"/>
      <c r="AM280" s="270"/>
      <c r="AN280" s="270"/>
      <c r="AO280" s="270"/>
      <c r="AP280" s="270"/>
      <c r="AQ280" s="270"/>
      <c r="AR280" s="270"/>
      <c r="AS280" s="270"/>
      <c r="AT280" s="270"/>
      <c r="AU280" s="270"/>
      <c r="AV280" s="270"/>
      <c r="AW280" s="270"/>
      <c r="AX280" s="270"/>
      <c r="AY280" s="270"/>
      <c r="AZ280" s="270"/>
      <c r="BA280" s="270"/>
      <c r="BB280" s="270"/>
      <c r="BC280" s="270"/>
      <c r="BD280" s="270"/>
      <c r="BE280" s="270"/>
      <c r="BF280" s="270"/>
      <c r="BG280" s="270"/>
      <c r="BH280" s="363"/>
      <c r="BI280" s="270"/>
      <c r="BJ280" s="270"/>
      <c r="BK280" s="270"/>
      <c r="BL280" s="270"/>
      <c r="BM280" s="270"/>
      <c r="BN280" s="270"/>
      <c r="BO280" s="0"/>
      <c r="BP280" s="0"/>
      <c r="BQ280" s="0"/>
      <c r="BR280" s="0"/>
      <c r="BS280" s="0"/>
      <c r="BT280" s="270"/>
      <c r="BU280" s="270"/>
      <c r="BV280" s="270"/>
      <c r="BW280" s="270"/>
      <c r="BX280" s="270"/>
      <c r="BY280" s="270"/>
      <c r="BZ280" s="270"/>
      <c r="CA280" s="270"/>
      <c r="CB280" s="270"/>
      <c r="CC280" s="270"/>
      <c r="CD280" s="270"/>
      <c r="CE280" s="270"/>
      <c r="CF280" s="270"/>
      <c r="CG280" s="270"/>
    </row>
    <row r="281" customFormat="false" ht="12.75" hidden="false" customHeight="false" outlineLevel="0" collapsed="false">
      <c r="B281" s="357" t="n">
        <v>0.066122770886235</v>
      </c>
      <c r="D281" s="270"/>
      <c r="E281" s="270"/>
      <c r="F281" s="270"/>
      <c r="G281" s="270"/>
      <c r="H281" s="270"/>
      <c r="I281" s="270"/>
      <c r="J281" s="270"/>
      <c r="K281" s="270"/>
      <c r="L281" s="270"/>
      <c r="M281" s="363"/>
      <c r="N281" s="270"/>
      <c r="O281" s="270"/>
      <c r="P281" s="270"/>
      <c r="Q281" s="270"/>
      <c r="R281" s="270"/>
      <c r="S281" s="270"/>
      <c r="T281" s="270"/>
      <c r="U281" s="270"/>
      <c r="V281" s="270"/>
      <c r="W281" s="270"/>
      <c r="X281" s="270"/>
      <c r="Y281" s="270"/>
      <c r="Z281" s="270"/>
      <c r="AA281" s="270"/>
      <c r="AB281" s="270"/>
      <c r="AC281" s="270"/>
      <c r="AD281" s="270"/>
      <c r="AE281" s="270"/>
      <c r="AF281" s="270"/>
      <c r="AG281" s="270"/>
      <c r="AH281" s="270"/>
      <c r="AI281" s="270"/>
      <c r="AJ281" s="270"/>
      <c r="AK281" s="270"/>
      <c r="AL281" s="270"/>
      <c r="AM281" s="270"/>
      <c r="AN281" s="270"/>
      <c r="AO281" s="270"/>
      <c r="AP281" s="270"/>
      <c r="AQ281" s="270"/>
      <c r="AR281" s="270"/>
      <c r="AS281" s="270"/>
      <c r="AT281" s="270"/>
      <c r="AU281" s="270"/>
      <c r="AV281" s="270"/>
      <c r="AW281" s="270"/>
      <c r="AX281" s="270"/>
      <c r="AY281" s="270"/>
      <c r="AZ281" s="270"/>
      <c r="BA281" s="270"/>
      <c r="BB281" s="270"/>
      <c r="BC281" s="270"/>
      <c r="BD281" s="270"/>
      <c r="BE281" s="270"/>
      <c r="BF281" s="270"/>
      <c r="BG281" s="270"/>
      <c r="BH281" s="363"/>
      <c r="BI281" s="270"/>
      <c r="BJ281" s="270"/>
      <c r="BK281" s="270"/>
      <c r="BL281" s="270"/>
      <c r="BM281" s="270"/>
      <c r="BN281" s="270"/>
      <c r="BO281" s="0"/>
      <c r="BP281" s="0"/>
      <c r="BQ281" s="0"/>
      <c r="BR281" s="0"/>
      <c r="BS281" s="0"/>
      <c r="BT281" s="270"/>
      <c r="BU281" s="270"/>
      <c r="BV281" s="270"/>
      <c r="BW281" s="270"/>
      <c r="BX281" s="270"/>
      <c r="BY281" s="270"/>
      <c r="BZ281" s="270"/>
      <c r="CA281" s="270"/>
      <c r="CB281" s="270"/>
      <c r="CC281" s="270"/>
      <c r="CD281" s="270"/>
      <c r="CE281" s="270"/>
      <c r="CF281" s="270"/>
      <c r="CG281" s="270"/>
    </row>
    <row r="282" customFormat="false" ht="12.75" hidden="false" customHeight="false" outlineLevel="0" collapsed="false">
      <c r="B282" s="357" t="n">
        <v>0.066123773412852</v>
      </c>
      <c r="D282" s="270"/>
      <c r="E282" s="270"/>
      <c r="F282" s="270"/>
      <c r="G282" s="270"/>
      <c r="H282" s="270"/>
      <c r="I282" s="270"/>
      <c r="J282" s="270"/>
      <c r="K282" s="270"/>
      <c r="L282" s="270"/>
      <c r="M282" s="363"/>
      <c r="N282" s="270"/>
      <c r="O282" s="270"/>
      <c r="P282" s="270"/>
      <c r="Q282" s="270"/>
      <c r="R282" s="270"/>
      <c r="S282" s="270"/>
      <c r="T282" s="270"/>
      <c r="U282" s="270"/>
      <c r="V282" s="270"/>
      <c r="W282" s="270"/>
      <c r="X282" s="270"/>
      <c r="Y282" s="270"/>
      <c r="Z282" s="270"/>
      <c r="AA282" s="270"/>
      <c r="AB282" s="270"/>
      <c r="AC282" s="270"/>
      <c r="AD282" s="270"/>
      <c r="AE282" s="270"/>
      <c r="AF282" s="270"/>
      <c r="AG282" s="270"/>
      <c r="AH282" s="270"/>
      <c r="AI282" s="270"/>
      <c r="AJ282" s="270"/>
      <c r="AK282" s="270"/>
      <c r="AL282" s="270"/>
      <c r="AM282" s="270"/>
      <c r="AN282" s="270"/>
      <c r="AO282" s="270"/>
      <c r="AP282" s="270"/>
      <c r="AQ282" s="270"/>
      <c r="AR282" s="270"/>
      <c r="AS282" s="270"/>
      <c r="AT282" s="270"/>
      <c r="AU282" s="270"/>
      <c r="AV282" s="270"/>
      <c r="AW282" s="270"/>
      <c r="AX282" s="270"/>
      <c r="AY282" s="270"/>
      <c r="AZ282" s="270"/>
      <c r="BA282" s="270"/>
      <c r="BB282" s="270"/>
      <c r="BC282" s="270"/>
      <c r="BD282" s="270"/>
      <c r="BE282" s="270"/>
      <c r="BF282" s="270"/>
      <c r="BG282" s="270"/>
      <c r="BH282" s="363"/>
      <c r="BI282" s="270"/>
      <c r="BJ282" s="270"/>
      <c r="BK282" s="270"/>
      <c r="BL282" s="270"/>
      <c r="BM282" s="270"/>
      <c r="BN282" s="270"/>
      <c r="BO282" s="0"/>
      <c r="BP282" s="0"/>
      <c r="BQ282" s="0"/>
      <c r="BR282" s="0"/>
      <c r="BS282" s="0"/>
      <c r="BT282" s="270"/>
      <c r="BU282" s="270"/>
      <c r="BV282" s="270"/>
      <c r="BW282" s="270"/>
      <c r="BX282" s="270"/>
      <c r="BY282" s="270"/>
      <c r="BZ282" s="270"/>
      <c r="CA282" s="270"/>
      <c r="CB282" s="270"/>
      <c r="CC282" s="270"/>
      <c r="CD282" s="270"/>
      <c r="CE282" s="270"/>
      <c r="CF282" s="270"/>
      <c r="CG282" s="270"/>
    </row>
    <row r="283" customFormat="false" ht="12.75" hidden="false" customHeight="false" outlineLevel="0" collapsed="false">
      <c r="B283" s="357" t="n">
        <v>0.066124743599902</v>
      </c>
      <c r="D283" s="270"/>
      <c r="E283" s="270"/>
      <c r="F283" s="270"/>
      <c r="G283" s="270"/>
      <c r="H283" s="270"/>
      <c r="I283" s="270"/>
      <c r="J283" s="270"/>
      <c r="K283" s="270"/>
      <c r="L283" s="270"/>
      <c r="M283" s="363"/>
      <c r="N283" s="270"/>
      <c r="O283" s="270"/>
      <c r="P283" s="270"/>
      <c r="Q283" s="270"/>
      <c r="R283" s="270"/>
      <c r="S283" s="270"/>
      <c r="T283" s="270"/>
      <c r="U283" s="270"/>
      <c r="V283" s="270"/>
      <c r="W283" s="270"/>
      <c r="X283" s="270"/>
      <c r="Y283" s="270"/>
      <c r="Z283" s="270"/>
      <c r="AA283" s="270"/>
      <c r="AB283" s="270"/>
      <c r="AC283" s="270"/>
      <c r="AD283" s="270"/>
      <c r="AE283" s="270"/>
      <c r="AF283" s="270"/>
      <c r="AG283" s="270"/>
      <c r="AH283" s="270"/>
      <c r="AI283" s="270"/>
      <c r="AJ283" s="270"/>
      <c r="AK283" s="270"/>
      <c r="AL283" s="270"/>
      <c r="AM283" s="270"/>
      <c r="AN283" s="270"/>
      <c r="AO283" s="270"/>
      <c r="AP283" s="270"/>
      <c r="AQ283" s="270"/>
      <c r="AR283" s="270"/>
      <c r="AS283" s="270"/>
      <c r="AT283" s="270"/>
      <c r="AU283" s="270"/>
      <c r="AV283" s="270"/>
      <c r="AW283" s="270"/>
      <c r="AX283" s="270"/>
      <c r="AY283" s="270"/>
      <c r="AZ283" s="270"/>
      <c r="BA283" s="270"/>
      <c r="BB283" s="270"/>
      <c r="BC283" s="270"/>
      <c r="BD283" s="270"/>
      <c r="BE283" s="270"/>
      <c r="BF283" s="270"/>
      <c r="BG283" s="270"/>
      <c r="BH283" s="363"/>
      <c r="BI283" s="270"/>
      <c r="BJ283" s="270"/>
      <c r="BK283" s="270"/>
      <c r="BL283" s="270"/>
      <c r="BM283" s="270"/>
      <c r="BN283" s="270"/>
      <c r="BO283" s="0"/>
      <c r="BP283" s="0"/>
      <c r="BQ283" s="0"/>
      <c r="BR283" s="0"/>
      <c r="BS283" s="0"/>
      <c r="BT283" s="270"/>
      <c r="BU283" s="270"/>
      <c r="BV283" s="270"/>
      <c r="BW283" s="270"/>
      <c r="BX283" s="270"/>
      <c r="BY283" s="270"/>
      <c r="BZ283" s="270"/>
      <c r="CA283" s="270"/>
      <c r="CB283" s="270"/>
      <c r="CC283" s="270"/>
      <c r="CD283" s="270"/>
      <c r="CE283" s="270"/>
      <c r="CF283" s="270"/>
      <c r="CG283" s="270"/>
    </row>
    <row r="284" customFormat="false" ht="12.75" hidden="false" customHeight="false" outlineLevel="0" collapsed="false">
      <c r="B284" s="357" t="n">
        <v>0.06612574612652</v>
      </c>
      <c r="D284" s="270"/>
      <c r="E284" s="270"/>
      <c r="F284" s="270"/>
      <c r="G284" s="270"/>
      <c r="H284" s="270"/>
      <c r="I284" s="270"/>
      <c r="J284" s="270"/>
      <c r="K284" s="270"/>
      <c r="L284" s="270"/>
      <c r="M284" s="363"/>
      <c r="N284" s="270"/>
      <c r="O284" s="270"/>
      <c r="P284" s="270"/>
      <c r="Q284" s="270"/>
      <c r="R284" s="270"/>
      <c r="S284" s="270"/>
      <c r="T284" s="270"/>
      <c r="U284" s="270"/>
      <c r="V284" s="270"/>
      <c r="W284" s="270"/>
      <c r="X284" s="270"/>
      <c r="Y284" s="270"/>
      <c r="Z284" s="270"/>
      <c r="AA284" s="270"/>
      <c r="AB284" s="270"/>
      <c r="AC284" s="270"/>
      <c r="AD284" s="270"/>
      <c r="AE284" s="270"/>
      <c r="AF284" s="270"/>
      <c r="AG284" s="270"/>
      <c r="AH284" s="270"/>
      <c r="AI284" s="270"/>
      <c r="AJ284" s="270"/>
      <c r="AK284" s="270"/>
      <c r="AL284" s="270"/>
      <c r="AM284" s="270"/>
      <c r="AN284" s="270"/>
      <c r="AO284" s="270"/>
      <c r="AP284" s="270"/>
      <c r="AQ284" s="270"/>
      <c r="AR284" s="270"/>
      <c r="AS284" s="270"/>
      <c r="AT284" s="270"/>
      <c r="AU284" s="270"/>
      <c r="AV284" s="270"/>
      <c r="AW284" s="270"/>
      <c r="AX284" s="270"/>
      <c r="AY284" s="270"/>
      <c r="AZ284" s="270"/>
      <c r="BA284" s="270"/>
      <c r="BB284" s="270"/>
      <c r="BC284" s="270"/>
      <c r="BD284" s="270"/>
      <c r="BE284" s="270"/>
      <c r="BF284" s="270"/>
      <c r="BG284" s="270"/>
      <c r="BH284" s="363"/>
      <c r="BI284" s="270"/>
      <c r="BJ284" s="270"/>
      <c r="BK284" s="270"/>
      <c r="BL284" s="270"/>
      <c r="BM284" s="270"/>
      <c r="BN284" s="270"/>
      <c r="BO284" s="0"/>
      <c r="BP284" s="0"/>
      <c r="BQ284" s="0"/>
      <c r="BR284" s="0"/>
      <c r="BS284" s="0"/>
      <c r="BT284" s="270"/>
      <c r="BU284" s="270"/>
      <c r="BV284" s="270"/>
      <c r="BW284" s="270"/>
      <c r="BX284" s="270"/>
      <c r="BY284" s="270"/>
      <c r="BZ284" s="270"/>
      <c r="CA284" s="270"/>
      <c r="CB284" s="270"/>
      <c r="CC284" s="270"/>
      <c r="CD284" s="270"/>
      <c r="CE284" s="270"/>
      <c r="CF284" s="270"/>
      <c r="CG284" s="270"/>
    </row>
    <row r="285" customFormat="false" ht="12.75" hidden="false" customHeight="false" outlineLevel="0" collapsed="false">
      <c r="B285" s="357" t="n">
        <v>0.066126748653139</v>
      </c>
      <c r="D285" s="270"/>
      <c r="E285" s="270"/>
      <c r="F285" s="270"/>
      <c r="G285" s="270"/>
      <c r="H285" s="270"/>
      <c r="I285" s="270"/>
      <c r="J285" s="270"/>
      <c r="K285" s="270"/>
      <c r="L285" s="270"/>
      <c r="M285" s="363"/>
      <c r="N285" s="270"/>
      <c r="O285" s="270"/>
      <c r="P285" s="270"/>
      <c r="Q285" s="270"/>
      <c r="R285" s="270"/>
      <c r="S285" s="270"/>
      <c r="T285" s="270"/>
      <c r="U285" s="270"/>
      <c r="V285" s="270"/>
      <c r="W285" s="270"/>
      <c r="X285" s="270"/>
      <c r="Y285" s="270"/>
      <c r="Z285" s="270"/>
      <c r="AA285" s="270"/>
      <c r="AB285" s="270"/>
      <c r="AC285" s="270"/>
      <c r="AD285" s="270"/>
      <c r="AE285" s="270"/>
      <c r="AF285" s="270"/>
      <c r="AG285" s="270"/>
      <c r="AH285" s="270"/>
      <c r="AI285" s="270"/>
      <c r="AJ285" s="270"/>
      <c r="AK285" s="270"/>
      <c r="AL285" s="270"/>
      <c r="AM285" s="270"/>
      <c r="AN285" s="270"/>
      <c r="AO285" s="270"/>
      <c r="AP285" s="270"/>
      <c r="AQ285" s="270"/>
      <c r="AR285" s="270"/>
      <c r="AS285" s="270"/>
      <c r="AT285" s="270"/>
      <c r="AU285" s="270"/>
      <c r="AV285" s="270"/>
      <c r="AW285" s="270"/>
      <c r="AX285" s="270"/>
      <c r="AY285" s="270"/>
      <c r="AZ285" s="270"/>
      <c r="BA285" s="270"/>
      <c r="BB285" s="270"/>
      <c r="BC285" s="270"/>
      <c r="BD285" s="270"/>
      <c r="BE285" s="270"/>
      <c r="BF285" s="270"/>
      <c r="BG285" s="270"/>
      <c r="BH285" s="363"/>
      <c r="BI285" s="270"/>
      <c r="BJ285" s="270"/>
      <c r="BK285" s="270"/>
      <c r="BL285" s="270"/>
      <c r="BM285" s="270"/>
      <c r="BN285" s="270"/>
      <c r="BO285" s="0"/>
      <c r="BP285" s="0"/>
      <c r="BQ285" s="0"/>
      <c r="BR285" s="0"/>
      <c r="BS285" s="0"/>
      <c r="BT285" s="270"/>
      <c r="BU285" s="270"/>
      <c r="BV285" s="270"/>
      <c r="BW285" s="270"/>
      <c r="BX285" s="270"/>
      <c r="BY285" s="270"/>
      <c r="BZ285" s="270"/>
      <c r="CA285" s="270"/>
      <c r="CB285" s="270"/>
      <c r="CC285" s="270"/>
      <c r="CD285" s="270"/>
      <c r="CE285" s="270"/>
      <c r="CF285" s="270"/>
      <c r="CG285" s="270"/>
    </row>
    <row r="286" customFormat="false" ht="12.75" hidden="false" customHeight="false" outlineLevel="0" collapsed="false">
      <c r="B286" s="357" t="n">
        <v>0.066127718840189</v>
      </c>
      <c r="D286" s="270"/>
      <c r="E286" s="270"/>
      <c r="F286" s="270"/>
      <c r="G286" s="270"/>
      <c r="H286" s="270"/>
      <c r="I286" s="270"/>
      <c r="J286" s="270"/>
      <c r="K286" s="270"/>
      <c r="L286" s="270"/>
      <c r="M286" s="363"/>
      <c r="N286" s="270"/>
      <c r="O286" s="270"/>
      <c r="P286" s="270"/>
      <c r="Q286" s="270"/>
      <c r="R286" s="270"/>
      <c r="S286" s="270"/>
      <c r="T286" s="270"/>
      <c r="U286" s="270"/>
      <c r="V286" s="270"/>
      <c r="W286" s="270"/>
      <c r="X286" s="270"/>
      <c r="Y286" s="270"/>
      <c r="Z286" s="270"/>
      <c r="AA286" s="270"/>
      <c r="AB286" s="270"/>
      <c r="AC286" s="270"/>
      <c r="AD286" s="270"/>
      <c r="AE286" s="270"/>
      <c r="AF286" s="270"/>
      <c r="AG286" s="270"/>
      <c r="AH286" s="270"/>
      <c r="AI286" s="270"/>
      <c r="AJ286" s="270"/>
      <c r="AK286" s="270"/>
      <c r="AL286" s="270"/>
      <c r="AM286" s="270"/>
      <c r="AN286" s="270"/>
      <c r="AO286" s="270"/>
      <c r="AP286" s="270"/>
      <c r="AQ286" s="270"/>
      <c r="AR286" s="270"/>
      <c r="AS286" s="270"/>
      <c r="AT286" s="270"/>
      <c r="AU286" s="270"/>
      <c r="AV286" s="270"/>
      <c r="AW286" s="270"/>
      <c r="AX286" s="270"/>
      <c r="AY286" s="270"/>
      <c r="AZ286" s="270"/>
      <c r="BA286" s="270"/>
      <c r="BB286" s="270"/>
      <c r="BC286" s="270"/>
      <c r="BD286" s="270"/>
      <c r="BE286" s="270"/>
      <c r="BF286" s="270"/>
      <c r="BG286" s="270"/>
      <c r="BH286" s="363"/>
      <c r="BI286" s="270"/>
      <c r="BJ286" s="270"/>
      <c r="BK286" s="270"/>
      <c r="BL286" s="270"/>
      <c r="BM286" s="270"/>
      <c r="BN286" s="270"/>
      <c r="BO286" s="0"/>
      <c r="BP286" s="0"/>
      <c r="BQ286" s="0"/>
      <c r="BR286" s="0"/>
      <c r="BS286" s="0"/>
      <c r="BT286" s="270"/>
      <c r="BU286" s="270"/>
      <c r="BV286" s="270"/>
      <c r="BW286" s="270"/>
      <c r="BX286" s="270"/>
      <c r="BY286" s="270"/>
      <c r="BZ286" s="270"/>
      <c r="CA286" s="270"/>
      <c r="CB286" s="270"/>
      <c r="CC286" s="270"/>
      <c r="CD286" s="270"/>
      <c r="CE286" s="270"/>
      <c r="CF286" s="270"/>
      <c r="CG286" s="270"/>
    </row>
    <row r="287" customFormat="false" ht="12.75" hidden="false" customHeight="false" outlineLevel="0" collapsed="false">
      <c r="B287" s="357" t="n">
        <v>0.066128721366808</v>
      </c>
      <c r="D287" s="270"/>
      <c r="E287" s="270"/>
      <c r="F287" s="270"/>
      <c r="G287" s="270"/>
      <c r="H287" s="270"/>
      <c r="I287" s="270"/>
      <c r="J287" s="270"/>
      <c r="K287" s="270"/>
      <c r="L287" s="270"/>
      <c r="M287" s="363"/>
      <c r="N287" s="270"/>
      <c r="O287" s="270"/>
      <c r="P287" s="270"/>
      <c r="Q287" s="270"/>
      <c r="R287" s="270"/>
      <c r="S287" s="270"/>
      <c r="T287" s="270"/>
      <c r="U287" s="270"/>
      <c r="V287" s="270"/>
      <c r="W287" s="270"/>
      <c r="X287" s="270"/>
      <c r="Y287" s="270"/>
      <c r="Z287" s="270"/>
      <c r="AA287" s="270"/>
      <c r="AB287" s="270"/>
      <c r="AC287" s="270"/>
      <c r="AD287" s="270"/>
      <c r="AE287" s="270"/>
      <c r="AF287" s="270"/>
      <c r="AG287" s="270"/>
      <c r="AH287" s="270"/>
      <c r="AI287" s="270"/>
      <c r="AJ287" s="270"/>
      <c r="AK287" s="270"/>
      <c r="AL287" s="270"/>
      <c r="AM287" s="270"/>
      <c r="AN287" s="270"/>
      <c r="AO287" s="270"/>
      <c r="AP287" s="270"/>
      <c r="AQ287" s="270"/>
      <c r="AR287" s="270"/>
      <c r="AS287" s="270"/>
      <c r="AT287" s="270"/>
      <c r="AU287" s="270"/>
      <c r="AV287" s="270"/>
      <c r="AW287" s="270"/>
      <c r="AX287" s="270"/>
      <c r="AY287" s="270"/>
      <c r="AZ287" s="270"/>
      <c r="BA287" s="270"/>
      <c r="BB287" s="270"/>
      <c r="BC287" s="270"/>
      <c r="BD287" s="270"/>
      <c r="BE287" s="270"/>
      <c r="BF287" s="270"/>
      <c r="BG287" s="270"/>
      <c r="BH287" s="363"/>
      <c r="BI287" s="270"/>
      <c r="BJ287" s="270"/>
      <c r="BK287" s="270"/>
      <c r="BL287" s="270"/>
      <c r="BM287" s="270"/>
      <c r="BN287" s="270"/>
      <c r="BO287" s="0"/>
      <c r="BP287" s="0"/>
      <c r="BQ287" s="0"/>
      <c r="BR287" s="0"/>
      <c r="BS287" s="0"/>
      <c r="BT287" s="270"/>
      <c r="BU287" s="270"/>
      <c r="BV287" s="270"/>
      <c r="BW287" s="270"/>
      <c r="BX287" s="270"/>
      <c r="BY287" s="270"/>
      <c r="BZ287" s="270"/>
      <c r="CA287" s="270"/>
      <c r="CB287" s="270"/>
      <c r="CC287" s="270"/>
      <c r="CD287" s="270"/>
      <c r="CE287" s="270"/>
      <c r="CF287" s="270"/>
      <c r="CG287" s="270"/>
    </row>
    <row r="288" customFormat="false" ht="12.75" hidden="false" customHeight="false" outlineLevel="0" collapsed="false">
      <c r="B288" s="357" t="n">
        <v>0.06612969155386</v>
      </c>
      <c r="D288" s="270"/>
      <c r="E288" s="270"/>
      <c r="F288" s="270"/>
      <c r="G288" s="270"/>
      <c r="H288" s="270"/>
      <c r="I288" s="270"/>
      <c r="J288" s="270"/>
      <c r="K288" s="270"/>
      <c r="L288" s="270"/>
      <c r="M288" s="363"/>
      <c r="N288" s="270"/>
      <c r="O288" s="270"/>
      <c r="P288" s="270"/>
      <c r="Q288" s="270"/>
      <c r="R288" s="270"/>
      <c r="S288" s="270"/>
      <c r="T288" s="270"/>
      <c r="U288" s="270"/>
      <c r="V288" s="270"/>
      <c r="W288" s="270"/>
      <c r="X288" s="270"/>
      <c r="Y288" s="270"/>
      <c r="Z288" s="270"/>
      <c r="AA288" s="270"/>
      <c r="AB288" s="270"/>
      <c r="AC288" s="270"/>
      <c r="AD288" s="270"/>
      <c r="AE288" s="270"/>
      <c r="AF288" s="270"/>
      <c r="AG288" s="270"/>
      <c r="AH288" s="270"/>
      <c r="AI288" s="270"/>
      <c r="AJ288" s="270"/>
      <c r="AK288" s="270"/>
      <c r="AL288" s="270"/>
      <c r="AM288" s="270"/>
      <c r="AN288" s="270"/>
      <c r="AO288" s="270"/>
      <c r="AP288" s="270"/>
      <c r="AQ288" s="270"/>
      <c r="AR288" s="270"/>
      <c r="AS288" s="270"/>
      <c r="AT288" s="270"/>
      <c r="AU288" s="270"/>
      <c r="AV288" s="270"/>
      <c r="AW288" s="270"/>
      <c r="AX288" s="270"/>
      <c r="AY288" s="270"/>
      <c r="AZ288" s="270"/>
      <c r="BA288" s="270"/>
      <c r="BB288" s="270"/>
      <c r="BC288" s="270"/>
      <c r="BD288" s="270"/>
      <c r="BE288" s="270"/>
      <c r="BF288" s="270"/>
      <c r="BG288" s="270"/>
      <c r="BH288" s="363"/>
      <c r="BI288" s="270"/>
      <c r="BJ288" s="270"/>
      <c r="BK288" s="270"/>
      <c r="BL288" s="270"/>
      <c r="BM288" s="270"/>
      <c r="BN288" s="270"/>
      <c r="BO288" s="0"/>
      <c r="BP288" s="0"/>
      <c r="BQ288" s="0"/>
      <c r="BR288" s="0"/>
      <c r="BS288" s="0"/>
      <c r="BT288" s="270"/>
      <c r="BU288" s="270"/>
      <c r="BV288" s="270"/>
      <c r="BW288" s="270"/>
      <c r="BX288" s="270"/>
      <c r="BY288" s="270"/>
      <c r="BZ288" s="270"/>
      <c r="CA288" s="270"/>
      <c r="CB288" s="270"/>
      <c r="CC288" s="270"/>
      <c r="CD288" s="270"/>
      <c r="CE288" s="270"/>
      <c r="CF288" s="270"/>
      <c r="CG288" s="270"/>
    </row>
    <row r="289" customFormat="false" ht="12.75" hidden="false" customHeight="false" outlineLevel="0" collapsed="false">
      <c r="B289" s="357" t="n">
        <v>0.06613069408048</v>
      </c>
      <c r="D289" s="270"/>
      <c r="E289" s="270"/>
      <c r="F289" s="270"/>
      <c r="G289" s="270"/>
      <c r="H289" s="270"/>
      <c r="I289" s="270"/>
      <c r="J289" s="270"/>
      <c r="K289" s="270"/>
      <c r="L289" s="270"/>
      <c r="M289" s="363"/>
      <c r="N289" s="270"/>
      <c r="O289" s="270"/>
      <c r="P289" s="270"/>
      <c r="Q289" s="270"/>
      <c r="R289" s="270"/>
      <c r="S289" s="270"/>
      <c r="T289" s="270"/>
      <c r="U289" s="270"/>
      <c r="V289" s="270"/>
      <c r="W289" s="270"/>
      <c r="X289" s="270"/>
      <c r="Y289" s="270"/>
      <c r="Z289" s="270"/>
      <c r="AA289" s="270"/>
      <c r="AB289" s="270"/>
      <c r="AC289" s="270"/>
      <c r="AD289" s="270"/>
      <c r="AE289" s="270"/>
      <c r="AF289" s="270"/>
      <c r="AG289" s="270"/>
      <c r="AH289" s="270"/>
      <c r="AI289" s="270"/>
      <c r="AJ289" s="270"/>
      <c r="AK289" s="270"/>
      <c r="AL289" s="270"/>
      <c r="AM289" s="270"/>
      <c r="AN289" s="270"/>
      <c r="AO289" s="270"/>
      <c r="AP289" s="270"/>
      <c r="AQ289" s="270"/>
      <c r="AR289" s="270"/>
      <c r="AS289" s="270"/>
      <c r="AT289" s="270"/>
      <c r="AU289" s="270"/>
      <c r="AV289" s="270"/>
      <c r="AW289" s="270"/>
      <c r="AX289" s="270"/>
      <c r="AY289" s="270"/>
      <c r="AZ289" s="270"/>
      <c r="BA289" s="270"/>
      <c r="BB289" s="270"/>
      <c r="BC289" s="270"/>
      <c r="BD289" s="270"/>
      <c r="BE289" s="270"/>
      <c r="BF289" s="270"/>
      <c r="BG289" s="270"/>
      <c r="BH289" s="363"/>
      <c r="BI289" s="270"/>
      <c r="BJ289" s="270"/>
      <c r="BK289" s="270"/>
      <c r="BL289" s="270"/>
      <c r="BM289" s="270"/>
      <c r="BN289" s="270"/>
      <c r="BO289" s="0"/>
      <c r="BP289" s="0"/>
      <c r="BQ289" s="0"/>
      <c r="BR289" s="0"/>
      <c r="BS289" s="0"/>
      <c r="BT289" s="270"/>
      <c r="BU289" s="270"/>
      <c r="BV289" s="270"/>
      <c r="BW289" s="270"/>
      <c r="BX289" s="270"/>
      <c r="BY289" s="270"/>
      <c r="BZ289" s="270"/>
      <c r="CA289" s="270"/>
      <c r="CB289" s="270"/>
      <c r="CC289" s="270"/>
      <c r="CD289" s="270"/>
      <c r="CE289" s="270"/>
      <c r="CF289" s="270"/>
      <c r="CG289" s="270"/>
    </row>
    <row r="290" customFormat="false" ht="12.75" hidden="false" customHeight="false" outlineLevel="0" collapsed="false">
      <c r="B290" s="357" t="n">
        <v>0.0661316966071</v>
      </c>
      <c r="D290" s="270"/>
      <c r="E290" s="270"/>
      <c r="F290" s="270"/>
      <c r="G290" s="270"/>
      <c r="H290" s="270"/>
      <c r="I290" s="270"/>
      <c r="J290" s="270"/>
      <c r="K290" s="270"/>
      <c r="L290" s="270"/>
      <c r="M290" s="363"/>
      <c r="N290" s="270"/>
      <c r="O290" s="270"/>
      <c r="P290" s="270"/>
      <c r="Q290" s="270"/>
      <c r="R290" s="270"/>
      <c r="S290" s="270"/>
      <c r="T290" s="270"/>
      <c r="U290" s="270"/>
      <c r="V290" s="270"/>
      <c r="W290" s="270"/>
      <c r="X290" s="270"/>
      <c r="Y290" s="270"/>
      <c r="Z290" s="270"/>
      <c r="AA290" s="270"/>
      <c r="AB290" s="270"/>
      <c r="AC290" s="270"/>
      <c r="AD290" s="270"/>
      <c r="AE290" s="270"/>
      <c r="AF290" s="270"/>
      <c r="AG290" s="270"/>
      <c r="AH290" s="270"/>
      <c r="AI290" s="270"/>
      <c r="AJ290" s="270"/>
      <c r="AK290" s="270"/>
      <c r="AL290" s="270"/>
      <c r="AM290" s="270"/>
      <c r="AN290" s="270"/>
      <c r="AO290" s="270"/>
      <c r="AP290" s="270"/>
      <c r="AQ290" s="270"/>
      <c r="AR290" s="270"/>
      <c r="AS290" s="270"/>
      <c r="AT290" s="270"/>
      <c r="AU290" s="270"/>
      <c r="AV290" s="270"/>
      <c r="AW290" s="270"/>
      <c r="AX290" s="270"/>
      <c r="AY290" s="270"/>
      <c r="AZ290" s="270"/>
      <c r="BA290" s="270"/>
      <c r="BB290" s="270"/>
      <c r="BC290" s="270"/>
      <c r="BD290" s="270"/>
      <c r="BE290" s="270"/>
      <c r="BF290" s="270"/>
      <c r="BG290" s="270"/>
      <c r="BH290" s="363"/>
      <c r="BI290" s="270"/>
      <c r="BJ290" s="270"/>
      <c r="BK290" s="270"/>
      <c r="BL290" s="270"/>
      <c r="BM290" s="270"/>
      <c r="BN290" s="270"/>
      <c r="BO290" s="0"/>
      <c r="BP290" s="0"/>
      <c r="BQ290" s="0"/>
      <c r="BR290" s="0"/>
      <c r="BS290" s="0"/>
      <c r="BT290" s="270"/>
      <c r="BU290" s="270"/>
      <c r="BV290" s="270"/>
      <c r="BW290" s="270"/>
      <c r="BX290" s="270"/>
      <c r="BY290" s="270"/>
      <c r="BZ290" s="270"/>
      <c r="CA290" s="270"/>
      <c r="CB290" s="270"/>
      <c r="CC290" s="270"/>
      <c r="CD290" s="270"/>
      <c r="CE290" s="270"/>
      <c r="CF290" s="270"/>
      <c r="CG290" s="270"/>
    </row>
    <row r="291" customFormat="false" ht="12.75" hidden="false" customHeight="false" outlineLevel="0" collapsed="false">
      <c r="B291" s="357" t="n">
        <v>0.066132602115015</v>
      </c>
      <c r="D291" s="270"/>
      <c r="E291" s="270"/>
      <c r="F291" s="270"/>
      <c r="G291" s="270"/>
      <c r="H291" s="270"/>
      <c r="I291" s="270"/>
      <c r="J291" s="270"/>
      <c r="K291" s="270"/>
      <c r="L291" s="270"/>
      <c r="M291" s="363"/>
      <c r="N291" s="270"/>
      <c r="O291" s="270"/>
      <c r="P291" s="270"/>
      <c r="Q291" s="270"/>
      <c r="R291" s="270"/>
      <c r="S291" s="270"/>
      <c r="T291" s="270"/>
      <c r="U291" s="270"/>
      <c r="V291" s="270"/>
      <c r="W291" s="270"/>
      <c r="X291" s="270"/>
      <c r="Y291" s="270"/>
      <c r="Z291" s="270"/>
      <c r="AA291" s="270"/>
      <c r="AB291" s="270"/>
      <c r="AC291" s="270"/>
      <c r="AD291" s="270"/>
      <c r="AE291" s="270"/>
      <c r="AF291" s="270"/>
      <c r="AG291" s="270"/>
      <c r="AH291" s="270"/>
      <c r="AI291" s="270"/>
      <c r="AJ291" s="270"/>
      <c r="AK291" s="270"/>
      <c r="AL291" s="270"/>
      <c r="AM291" s="270"/>
      <c r="AN291" s="270"/>
      <c r="AO291" s="270"/>
      <c r="AP291" s="270"/>
      <c r="AQ291" s="270"/>
      <c r="AR291" s="270"/>
      <c r="AS291" s="270"/>
      <c r="AT291" s="270"/>
      <c r="AU291" s="270"/>
      <c r="AV291" s="270"/>
      <c r="AW291" s="270"/>
      <c r="AX291" s="270"/>
      <c r="AY291" s="270"/>
      <c r="AZ291" s="270"/>
      <c r="BA291" s="270"/>
      <c r="BB291" s="270"/>
      <c r="BC291" s="270"/>
      <c r="BD291" s="270"/>
      <c r="BE291" s="270"/>
      <c r="BF291" s="270"/>
      <c r="BG291" s="270"/>
      <c r="BH291" s="363"/>
      <c r="BI291" s="270"/>
      <c r="BJ291" s="270"/>
      <c r="BK291" s="270"/>
      <c r="BL291" s="270"/>
      <c r="BM291" s="270"/>
      <c r="BN291" s="270"/>
      <c r="BO291" s="0"/>
      <c r="BP291" s="0"/>
      <c r="BQ291" s="0"/>
      <c r="BR291" s="0"/>
      <c r="BS291" s="0"/>
      <c r="BT291" s="270"/>
      <c r="BU291" s="270"/>
      <c r="BV291" s="270"/>
      <c r="BW291" s="270"/>
      <c r="BX291" s="270"/>
      <c r="BY291" s="270"/>
      <c r="BZ291" s="270"/>
      <c r="CA291" s="270"/>
      <c r="CB291" s="270"/>
      <c r="CC291" s="270"/>
      <c r="CD291" s="270"/>
      <c r="CE291" s="270"/>
      <c r="CF291" s="270"/>
      <c r="CG291" s="270"/>
    </row>
    <row r="292" customFormat="false" ht="12.75" hidden="false" customHeight="false" outlineLevel="0" collapsed="false">
      <c r="B292" s="357" t="n">
        <v>0.066133604641636</v>
      </c>
      <c r="D292" s="270"/>
      <c r="E292" s="270"/>
      <c r="F292" s="270"/>
      <c r="G292" s="270"/>
      <c r="H292" s="270"/>
      <c r="I292" s="270"/>
      <c r="J292" s="270"/>
      <c r="K292" s="270"/>
      <c r="L292" s="270"/>
      <c r="M292" s="363"/>
      <c r="N292" s="270"/>
      <c r="O292" s="270"/>
      <c r="P292" s="270"/>
      <c r="Q292" s="270"/>
      <c r="R292" s="270"/>
      <c r="S292" s="270"/>
      <c r="T292" s="270"/>
      <c r="U292" s="270"/>
      <c r="V292" s="270"/>
      <c r="W292" s="270"/>
      <c r="X292" s="270"/>
      <c r="Y292" s="270"/>
      <c r="Z292" s="270"/>
      <c r="AA292" s="270"/>
      <c r="AB292" s="270"/>
      <c r="AC292" s="270"/>
      <c r="AD292" s="270"/>
      <c r="AE292" s="270"/>
      <c r="AF292" s="270"/>
      <c r="AG292" s="270"/>
      <c r="AH292" s="270"/>
      <c r="AI292" s="270"/>
      <c r="AJ292" s="270"/>
      <c r="AK292" s="270"/>
      <c r="AL292" s="270"/>
      <c r="AM292" s="270"/>
      <c r="AN292" s="270"/>
      <c r="AO292" s="270"/>
      <c r="AP292" s="270"/>
      <c r="AQ292" s="270"/>
      <c r="AR292" s="270"/>
      <c r="AS292" s="270"/>
      <c r="AT292" s="270"/>
      <c r="AU292" s="270"/>
      <c r="AV292" s="270"/>
      <c r="AW292" s="270"/>
      <c r="AX292" s="270"/>
      <c r="AY292" s="270"/>
      <c r="AZ292" s="270"/>
      <c r="BA292" s="270"/>
      <c r="BB292" s="270"/>
      <c r="BC292" s="270"/>
      <c r="BD292" s="270"/>
      <c r="BE292" s="270"/>
      <c r="BF292" s="270"/>
      <c r="BG292" s="270"/>
      <c r="BH292" s="363"/>
      <c r="BI292" s="270"/>
      <c r="BJ292" s="270"/>
      <c r="BK292" s="270"/>
      <c r="BL292" s="270"/>
      <c r="BM292" s="270"/>
      <c r="BN292" s="270"/>
      <c r="BO292" s="0"/>
      <c r="BP292" s="0"/>
      <c r="BQ292" s="0"/>
      <c r="BR292" s="0"/>
      <c r="BS292" s="0"/>
      <c r="BT292" s="270"/>
      <c r="BU292" s="270"/>
      <c r="BV292" s="270"/>
      <c r="BW292" s="270"/>
      <c r="BX292" s="270"/>
      <c r="BY292" s="270"/>
      <c r="BZ292" s="270"/>
      <c r="CA292" s="270"/>
      <c r="CB292" s="270"/>
      <c r="CC292" s="270"/>
      <c r="CD292" s="270"/>
      <c r="CE292" s="270"/>
      <c r="CF292" s="270"/>
      <c r="CG292" s="270"/>
    </row>
    <row r="293" customFormat="false" ht="12.75" hidden="false" customHeight="false" outlineLevel="0" collapsed="false">
      <c r="B293" s="357" t="n">
        <v>0.066134574828689</v>
      </c>
      <c r="D293" s="270"/>
      <c r="E293" s="270"/>
      <c r="F293" s="270"/>
      <c r="G293" s="270"/>
      <c r="H293" s="270"/>
      <c r="I293" s="270"/>
      <c r="J293" s="270"/>
      <c r="K293" s="270"/>
      <c r="L293" s="270"/>
      <c r="M293" s="363"/>
      <c r="N293" s="270"/>
      <c r="O293" s="270"/>
      <c r="P293" s="270"/>
      <c r="Q293" s="270"/>
      <c r="R293" s="270"/>
      <c r="S293" s="270"/>
      <c r="T293" s="270"/>
      <c r="U293" s="270"/>
      <c r="V293" s="270"/>
      <c r="W293" s="270"/>
      <c r="X293" s="270"/>
      <c r="Y293" s="270"/>
      <c r="Z293" s="270"/>
      <c r="AA293" s="270"/>
      <c r="AB293" s="270"/>
      <c r="AC293" s="270"/>
      <c r="AD293" s="270"/>
      <c r="AE293" s="270"/>
      <c r="AF293" s="270"/>
      <c r="AG293" s="270"/>
      <c r="AH293" s="270"/>
      <c r="AI293" s="270"/>
      <c r="AJ293" s="270"/>
      <c r="AK293" s="270"/>
      <c r="AL293" s="270"/>
      <c r="AM293" s="270"/>
      <c r="AN293" s="270"/>
      <c r="AO293" s="270"/>
      <c r="AP293" s="270"/>
      <c r="AQ293" s="270"/>
      <c r="AR293" s="270"/>
      <c r="AS293" s="270"/>
      <c r="AT293" s="270"/>
      <c r="AU293" s="270"/>
      <c r="AV293" s="270"/>
      <c r="AW293" s="270"/>
      <c r="AX293" s="270"/>
      <c r="AY293" s="270"/>
      <c r="AZ293" s="270"/>
      <c r="BA293" s="270"/>
      <c r="BB293" s="270"/>
      <c r="BC293" s="270"/>
      <c r="BD293" s="270"/>
      <c r="BE293" s="270"/>
      <c r="BF293" s="270"/>
      <c r="BG293" s="270"/>
      <c r="BH293" s="363"/>
      <c r="BI293" s="270"/>
      <c r="BJ293" s="270"/>
      <c r="BK293" s="270"/>
      <c r="BL293" s="270"/>
      <c r="BM293" s="270"/>
      <c r="BN293" s="270"/>
      <c r="BO293" s="0"/>
      <c r="BP293" s="0"/>
      <c r="BQ293" s="0"/>
      <c r="BR293" s="0"/>
      <c r="BS293" s="0"/>
      <c r="BT293" s="270"/>
      <c r="BU293" s="270"/>
      <c r="BV293" s="270"/>
      <c r="BW293" s="270"/>
      <c r="BX293" s="270"/>
      <c r="BY293" s="270"/>
      <c r="BZ293" s="270"/>
      <c r="CA293" s="270"/>
      <c r="CB293" s="270"/>
      <c r="CC293" s="270"/>
      <c r="CD293" s="270"/>
      <c r="CE293" s="270"/>
      <c r="CF293" s="270"/>
      <c r="CG293" s="270"/>
    </row>
    <row r="294" customFormat="false" ht="12.75" hidden="false" customHeight="false" outlineLevel="0" collapsed="false">
      <c r="B294" s="357" t="n">
        <v>0.066135577355311</v>
      </c>
      <c r="D294" s="270"/>
      <c r="E294" s="270"/>
      <c r="F294" s="270"/>
      <c r="G294" s="270"/>
      <c r="H294" s="270"/>
      <c r="I294" s="270"/>
      <c r="J294" s="270"/>
      <c r="K294" s="270"/>
      <c r="L294" s="270"/>
      <c r="M294" s="363"/>
      <c r="N294" s="270"/>
      <c r="O294" s="270"/>
      <c r="P294" s="270"/>
      <c r="Q294" s="270"/>
      <c r="R294" s="270"/>
      <c r="S294" s="270"/>
      <c r="T294" s="270"/>
      <c r="U294" s="270"/>
      <c r="V294" s="270"/>
      <c r="W294" s="270"/>
      <c r="X294" s="270"/>
      <c r="Y294" s="270"/>
      <c r="Z294" s="270"/>
      <c r="AA294" s="270"/>
      <c r="AB294" s="270"/>
      <c r="AC294" s="270"/>
      <c r="AD294" s="270"/>
      <c r="AE294" s="270"/>
      <c r="AF294" s="270"/>
      <c r="AG294" s="270"/>
      <c r="AH294" s="270"/>
      <c r="AI294" s="270"/>
      <c r="AJ294" s="270"/>
      <c r="AK294" s="270"/>
      <c r="AL294" s="270"/>
      <c r="AM294" s="270"/>
      <c r="AN294" s="270"/>
      <c r="AO294" s="270"/>
      <c r="AP294" s="270"/>
      <c r="AQ294" s="270"/>
      <c r="AR294" s="270"/>
      <c r="AS294" s="270"/>
      <c r="AT294" s="270"/>
      <c r="AU294" s="270"/>
      <c r="AV294" s="270"/>
      <c r="AW294" s="270"/>
      <c r="AX294" s="270"/>
      <c r="AY294" s="270"/>
      <c r="AZ294" s="270"/>
      <c r="BA294" s="270"/>
      <c r="BB294" s="270"/>
      <c r="BC294" s="270"/>
      <c r="BD294" s="270"/>
      <c r="BE294" s="270"/>
      <c r="BF294" s="270"/>
      <c r="BG294" s="270"/>
      <c r="BH294" s="363"/>
      <c r="BI294" s="270"/>
      <c r="BJ294" s="270"/>
      <c r="BK294" s="270"/>
      <c r="BL294" s="270"/>
      <c r="BM294" s="270"/>
      <c r="BN294" s="270"/>
      <c r="BO294" s="0"/>
      <c r="BP294" s="0"/>
      <c r="BQ294" s="0"/>
      <c r="BR294" s="0"/>
      <c r="BS294" s="0"/>
      <c r="BT294" s="270"/>
      <c r="BU294" s="270"/>
      <c r="BV294" s="270"/>
      <c r="BW294" s="270"/>
      <c r="BX294" s="270"/>
      <c r="BY294" s="270"/>
      <c r="BZ294" s="270"/>
      <c r="CA294" s="270"/>
      <c r="CB294" s="270"/>
      <c r="CC294" s="270"/>
      <c r="CD294" s="270"/>
      <c r="CE294" s="270"/>
      <c r="CF294" s="270"/>
      <c r="CG294" s="270"/>
    </row>
    <row r="295" customFormat="false" ht="12.75" hidden="false" customHeight="false" outlineLevel="0" collapsed="false">
      <c r="B295" s="357" t="n">
        <v>0.066136547542364</v>
      </c>
      <c r="D295" s="270"/>
      <c r="E295" s="270"/>
      <c r="F295" s="270"/>
      <c r="G295" s="270"/>
      <c r="H295" s="270"/>
      <c r="I295" s="270"/>
      <c r="J295" s="270"/>
      <c r="K295" s="270"/>
      <c r="L295" s="270"/>
      <c r="M295" s="363"/>
      <c r="N295" s="270"/>
      <c r="O295" s="270"/>
      <c r="P295" s="270"/>
      <c r="Q295" s="270"/>
      <c r="R295" s="270"/>
      <c r="S295" s="270"/>
      <c r="T295" s="270"/>
      <c r="U295" s="270"/>
      <c r="V295" s="270"/>
      <c r="W295" s="270"/>
      <c r="X295" s="270"/>
      <c r="Y295" s="270"/>
      <c r="Z295" s="270"/>
      <c r="AA295" s="270"/>
      <c r="AB295" s="270"/>
      <c r="AC295" s="270"/>
      <c r="AD295" s="270"/>
      <c r="AE295" s="270"/>
      <c r="AF295" s="270"/>
      <c r="AG295" s="270"/>
      <c r="AH295" s="270"/>
      <c r="AI295" s="270"/>
      <c r="AJ295" s="270"/>
      <c r="AK295" s="270"/>
      <c r="AL295" s="270"/>
      <c r="AM295" s="270"/>
      <c r="AN295" s="270"/>
      <c r="AO295" s="270"/>
      <c r="AP295" s="270"/>
      <c r="AQ295" s="270"/>
      <c r="AR295" s="270"/>
      <c r="AS295" s="270"/>
      <c r="AT295" s="270"/>
      <c r="AU295" s="270"/>
      <c r="AV295" s="270"/>
      <c r="AW295" s="270"/>
      <c r="AX295" s="270"/>
      <c r="AY295" s="270"/>
      <c r="AZ295" s="270"/>
      <c r="BA295" s="270"/>
      <c r="BB295" s="270"/>
      <c r="BC295" s="270"/>
      <c r="BD295" s="270"/>
      <c r="BE295" s="270"/>
      <c r="BF295" s="270"/>
      <c r="BG295" s="270"/>
      <c r="BH295" s="363"/>
      <c r="BI295" s="270"/>
      <c r="BJ295" s="270"/>
      <c r="BK295" s="270"/>
      <c r="BL295" s="270"/>
      <c r="BM295" s="270"/>
      <c r="BN295" s="270"/>
      <c r="BO295" s="0"/>
      <c r="BP295" s="0"/>
      <c r="BQ295" s="0"/>
      <c r="BR295" s="0"/>
      <c r="BS295" s="0"/>
      <c r="BT295" s="270"/>
      <c r="BU295" s="270"/>
      <c r="BV295" s="270"/>
      <c r="BW295" s="270"/>
      <c r="BX295" s="270"/>
      <c r="BY295" s="270"/>
      <c r="BZ295" s="270"/>
      <c r="CA295" s="270"/>
      <c r="CB295" s="270"/>
      <c r="CC295" s="270"/>
      <c r="CD295" s="270"/>
      <c r="CE295" s="270"/>
      <c r="CF295" s="270"/>
      <c r="CG295" s="270"/>
    </row>
    <row r="296" customFormat="false" ht="12.75" hidden="false" customHeight="false" outlineLevel="0" collapsed="false">
      <c r="B296" s="357" t="n">
        <v>0.066137550068986</v>
      </c>
      <c r="D296" s="270"/>
      <c r="E296" s="270"/>
      <c r="F296" s="270"/>
      <c r="G296" s="270"/>
      <c r="H296" s="270"/>
      <c r="I296" s="270"/>
      <c r="J296" s="270"/>
      <c r="K296" s="270"/>
      <c r="L296" s="270"/>
      <c r="M296" s="363"/>
      <c r="N296" s="270"/>
      <c r="O296" s="270"/>
      <c r="P296" s="270"/>
      <c r="Q296" s="270"/>
      <c r="R296" s="270"/>
      <c r="S296" s="270"/>
      <c r="T296" s="270"/>
      <c r="U296" s="270"/>
      <c r="V296" s="270"/>
      <c r="W296" s="270"/>
      <c r="X296" s="270"/>
      <c r="Y296" s="270"/>
      <c r="Z296" s="270"/>
      <c r="AA296" s="270"/>
      <c r="AB296" s="270"/>
      <c r="AC296" s="270"/>
      <c r="AD296" s="270"/>
      <c r="AE296" s="270"/>
      <c r="AF296" s="270"/>
      <c r="AG296" s="270"/>
      <c r="AH296" s="270"/>
      <c r="AI296" s="270"/>
      <c r="AJ296" s="270"/>
      <c r="AK296" s="270"/>
      <c r="AL296" s="270"/>
      <c r="AM296" s="270"/>
      <c r="AN296" s="270"/>
      <c r="AO296" s="270"/>
      <c r="AP296" s="270"/>
      <c r="AQ296" s="270"/>
      <c r="AR296" s="270"/>
      <c r="AS296" s="270"/>
      <c r="AT296" s="270"/>
      <c r="AU296" s="270"/>
      <c r="AV296" s="270"/>
      <c r="AW296" s="270"/>
      <c r="AX296" s="270"/>
      <c r="AY296" s="270"/>
      <c r="AZ296" s="270"/>
      <c r="BA296" s="270"/>
      <c r="BB296" s="270"/>
      <c r="BC296" s="270"/>
      <c r="BD296" s="270"/>
      <c r="BE296" s="270"/>
      <c r="BF296" s="270"/>
      <c r="BG296" s="270"/>
      <c r="BH296" s="363"/>
      <c r="BI296" s="270"/>
      <c r="BJ296" s="270"/>
      <c r="BK296" s="270"/>
      <c r="BL296" s="270"/>
      <c r="BM296" s="270"/>
      <c r="BN296" s="270"/>
      <c r="BO296" s="0"/>
      <c r="BP296" s="0"/>
      <c r="BQ296" s="0"/>
      <c r="BR296" s="0"/>
      <c r="BS296" s="0"/>
      <c r="BT296" s="270"/>
      <c r="BU296" s="270"/>
      <c r="BV296" s="270"/>
      <c r="BW296" s="270"/>
      <c r="BX296" s="270"/>
      <c r="BY296" s="270"/>
      <c r="BZ296" s="270"/>
      <c r="CA296" s="270"/>
      <c r="CB296" s="270"/>
      <c r="CC296" s="270"/>
      <c r="CD296" s="270"/>
      <c r="CE296" s="270"/>
      <c r="CF296" s="270"/>
      <c r="CG296" s="270"/>
    </row>
    <row r="297" customFormat="false" ht="12.75" hidden="false" customHeight="false" outlineLevel="0" collapsed="false">
      <c r="B297" s="357" t="n">
        <v>0.066138552595609</v>
      </c>
      <c r="D297" s="270"/>
      <c r="E297" s="270"/>
      <c r="F297" s="270"/>
      <c r="G297" s="270"/>
      <c r="H297" s="270"/>
      <c r="I297" s="270"/>
      <c r="J297" s="270"/>
      <c r="K297" s="270"/>
      <c r="L297" s="270"/>
      <c r="M297" s="363"/>
      <c r="N297" s="270"/>
      <c r="O297" s="270"/>
      <c r="P297" s="270"/>
      <c r="Q297" s="270"/>
      <c r="R297" s="270"/>
      <c r="S297" s="270"/>
      <c r="T297" s="270"/>
      <c r="U297" s="270"/>
      <c r="V297" s="270"/>
      <c r="W297" s="270"/>
      <c r="X297" s="270"/>
      <c r="Y297" s="270"/>
      <c r="Z297" s="270"/>
      <c r="AA297" s="270"/>
      <c r="AB297" s="270"/>
      <c r="AC297" s="270"/>
      <c r="AD297" s="270"/>
      <c r="AE297" s="270"/>
      <c r="AF297" s="270"/>
      <c r="AG297" s="270"/>
      <c r="AH297" s="270"/>
      <c r="AI297" s="270"/>
      <c r="AJ297" s="270"/>
      <c r="AK297" s="270"/>
      <c r="AL297" s="270"/>
      <c r="AM297" s="270"/>
      <c r="AN297" s="270"/>
      <c r="AO297" s="270"/>
      <c r="AP297" s="270"/>
      <c r="AQ297" s="270"/>
      <c r="AR297" s="270"/>
      <c r="AS297" s="270"/>
      <c r="AT297" s="270"/>
      <c r="AU297" s="270"/>
      <c r="AV297" s="270"/>
      <c r="AW297" s="270"/>
      <c r="AX297" s="270"/>
      <c r="AY297" s="270"/>
      <c r="AZ297" s="270"/>
      <c r="BA297" s="270"/>
      <c r="BB297" s="270"/>
      <c r="BC297" s="270"/>
      <c r="BD297" s="270"/>
      <c r="BE297" s="270"/>
      <c r="BF297" s="270"/>
      <c r="BG297" s="270"/>
      <c r="BH297" s="363"/>
      <c r="BI297" s="270"/>
      <c r="BJ297" s="270"/>
      <c r="BK297" s="270"/>
      <c r="BL297" s="270"/>
      <c r="BM297" s="270"/>
      <c r="BN297" s="270"/>
      <c r="BO297" s="0"/>
      <c r="BP297" s="0"/>
      <c r="BQ297" s="0"/>
      <c r="BR297" s="0"/>
      <c r="BS297" s="0"/>
      <c r="BT297" s="270"/>
      <c r="BU297" s="270"/>
      <c r="BV297" s="270"/>
      <c r="BW297" s="270"/>
      <c r="BX297" s="270"/>
      <c r="BY297" s="270"/>
      <c r="BZ297" s="270"/>
      <c r="CA297" s="270"/>
      <c r="CB297" s="270"/>
      <c r="CC297" s="270"/>
      <c r="CD297" s="270"/>
      <c r="CE297" s="270"/>
      <c r="CF297" s="270"/>
      <c r="CG297" s="270"/>
    </row>
    <row r="298" customFormat="false" ht="12.75" hidden="false" customHeight="false" outlineLevel="0" collapsed="false">
      <c r="B298" s="357" t="n">
        <v>0.066139522782663</v>
      </c>
      <c r="D298" s="270"/>
      <c r="E298" s="270"/>
      <c r="F298" s="270"/>
      <c r="G298" s="270"/>
      <c r="H298" s="270"/>
      <c r="I298" s="270"/>
      <c r="J298" s="270"/>
      <c r="K298" s="270"/>
      <c r="L298" s="270"/>
      <c r="M298" s="363"/>
      <c r="N298" s="270"/>
      <c r="O298" s="270"/>
      <c r="P298" s="270"/>
      <c r="Q298" s="270"/>
      <c r="R298" s="270"/>
      <c r="S298" s="270"/>
      <c r="T298" s="270"/>
      <c r="U298" s="270"/>
      <c r="V298" s="270"/>
      <c r="W298" s="270"/>
      <c r="X298" s="270"/>
      <c r="Y298" s="270"/>
      <c r="Z298" s="270"/>
      <c r="AA298" s="270"/>
      <c r="AB298" s="270"/>
      <c r="AC298" s="270"/>
      <c r="AD298" s="270"/>
      <c r="AE298" s="270"/>
      <c r="AF298" s="270"/>
      <c r="AG298" s="270"/>
      <c r="AH298" s="270"/>
      <c r="AI298" s="270"/>
      <c r="AJ298" s="270"/>
      <c r="AK298" s="270"/>
      <c r="AL298" s="270"/>
      <c r="AM298" s="270"/>
      <c r="AN298" s="270"/>
      <c r="AO298" s="270"/>
      <c r="AP298" s="270"/>
      <c r="AQ298" s="270"/>
      <c r="AR298" s="270"/>
      <c r="AS298" s="270"/>
      <c r="AT298" s="270"/>
      <c r="AU298" s="270"/>
      <c r="AV298" s="270"/>
      <c r="AW298" s="270"/>
      <c r="AX298" s="270"/>
      <c r="AY298" s="270"/>
      <c r="AZ298" s="270"/>
      <c r="BA298" s="270"/>
      <c r="BB298" s="270"/>
      <c r="BC298" s="270"/>
      <c r="BD298" s="270"/>
      <c r="BE298" s="270"/>
      <c r="BF298" s="270"/>
      <c r="BG298" s="270"/>
      <c r="BH298" s="363"/>
      <c r="BI298" s="270"/>
      <c r="BJ298" s="270"/>
      <c r="BK298" s="270"/>
      <c r="BL298" s="270"/>
      <c r="BM298" s="270"/>
      <c r="BN298" s="270"/>
      <c r="BO298" s="0"/>
      <c r="BP298" s="0"/>
      <c r="BQ298" s="0"/>
      <c r="BR298" s="0"/>
      <c r="BS298" s="0"/>
      <c r="BT298" s="270"/>
      <c r="BU298" s="270"/>
      <c r="BV298" s="270"/>
      <c r="BW298" s="270"/>
      <c r="BX298" s="270"/>
      <c r="BY298" s="270"/>
      <c r="BZ298" s="270"/>
      <c r="CA298" s="270"/>
      <c r="CB298" s="270"/>
      <c r="CC298" s="270"/>
      <c r="CD298" s="270"/>
      <c r="CE298" s="270"/>
      <c r="CF298" s="270"/>
      <c r="CG298" s="270"/>
    </row>
    <row r="299" customFormat="false" ht="12.75" hidden="false" customHeight="false" outlineLevel="0" collapsed="false">
      <c r="B299" s="357" t="n">
        <v>0.066140525309286</v>
      </c>
      <c r="D299" s="270"/>
      <c r="E299" s="270"/>
      <c r="F299" s="270"/>
      <c r="G299" s="270"/>
      <c r="H299" s="270"/>
      <c r="I299" s="270"/>
      <c r="J299" s="270"/>
      <c r="K299" s="270"/>
      <c r="L299" s="270"/>
      <c r="M299" s="363"/>
      <c r="N299" s="270"/>
      <c r="O299" s="270"/>
      <c r="P299" s="270"/>
      <c r="Q299" s="270"/>
      <c r="R299" s="270"/>
      <c r="S299" s="270"/>
      <c r="T299" s="270"/>
      <c r="U299" s="270"/>
      <c r="V299" s="270"/>
      <c r="W299" s="270"/>
      <c r="X299" s="270"/>
      <c r="Y299" s="270"/>
      <c r="Z299" s="270"/>
      <c r="AA299" s="270"/>
      <c r="AB299" s="270"/>
      <c r="AC299" s="270"/>
      <c r="AD299" s="270"/>
      <c r="AE299" s="270"/>
      <c r="AF299" s="270"/>
      <c r="AG299" s="270"/>
      <c r="AH299" s="270"/>
      <c r="AI299" s="270"/>
      <c r="AJ299" s="270"/>
      <c r="AK299" s="270"/>
      <c r="AL299" s="270"/>
      <c r="AM299" s="270"/>
      <c r="AN299" s="270"/>
      <c r="AO299" s="270"/>
      <c r="AP299" s="270"/>
      <c r="AQ299" s="270"/>
      <c r="AR299" s="270"/>
      <c r="AS299" s="270"/>
      <c r="AT299" s="270"/>
      <c r="AU299" s="270"/>
      <c r="AV299" s="270"/>
      <c r="AW299" s="270"/>
      <c r="AX299" s="270"/>
      <c r="AY299" s="270"/>
      <c r="AZ299" s="270"/>
      <c r="BA299" s="270"/>
      <c r="BB299" s="270"/>
      <c r="BC299" s="270"/>
      <c r="BD299" s="270"/>
      <c r="BE299" s="270"/>
      <c r="BF299" s="270"/>
      <c r="BG299" s="270"/>
      <c r="BH299" s="363"/>
      <c r="BI299" s="270"/>
      <c r="BJ299" s="270"/>
      <c r="BK299" s="270"/>
      <c r="BL299" s="270"/>
      <c r="BM299" s="270"/>
      <c r="BN299" s="270"/>
      <c r="BO299" s="0"/>
      <c r="BP299" s="0"/>
      <c r="BQ299" s="0"/>
      <c r="BR299" s="0"/>
      <c r="BS299" s="0"/>
      <c r="BT299" s="270"/>
      <c r="BU299" s="270"/>
      <c r="BV299" s="270"/>
      <c r="BW299" s="270"/>
      <c r="BX299" s="270"/>
      <c r="BY299" s="270"/>
      <c r="BZ299" s="270"/>
      <c r="CA299" s="270"/>
      <c r="CB299" s="270"/>
      <c r="CC299" s="270"/>
      <c r="CD299" s="270"/>
      <c r="CE299" s="270"/>
      <c r="CF299" s="270"/>
      <c r="CG299" s="270"/>
    </row>
    <row r="300" customFormat="false" ht="12.75" hidden="false" customHeight="false" outlineLevel="0" collapsed="false">
      <c r="B300" s="357" t="n">
        <v>0.066141495496341</v>
      </c>
      <c r="D300" s="270"/>
      <c r="E300" s="270"/>
      <c r="F300" s="270"/>
      <c r="G300" s="270"/>
      <c r="H300" s="270"/>
      <c r="I300" s="270"/>
      <c r="J300" s="270"/>
      <c r="K300" s="270"/>
      <c r="L300" s="270"/>
      <c r="M300" s="363"/>
      <c r="N300" s="270"/>
      <c r="O300" s="270"/>
      <c r="P300" s="270"/>
      <c r="Q300" s="270"/>
      <c r="R300" s="270"/>
      <c r="S300" s="270"/>
      <c r="T300" s="270"/>
      <c r="U300" s="270"/>
      <c r="V300" s="270"/>
      <c r="W300" s="270"/>
      <c r="X300" s="270"/>
      <c r="Y300" s="270"/>
      <c r="Z300" s="270"/>
      <c r="AA300" s="270"/>
      <c r="AB300" s="270"/>
      <c r="AC300" s="270"/>
      <c r="AD300" s="270"/>
      <c r="AE300" s="270"/>
      <c r="AF300" s="270"/>
      <c r="AG300" s="270"/>
      <c r="AH300" s="270"/>
      <c r="AI300" s="270"/>
      <c r="AJ300" s="270"/>
      <c r="AK300" s="270"/>
      <c r="AL300" s="270"/>
      <c r="AM300" s="270"/>
      <c r="AN300" s="270"/>
      <c r="AO300" s="270"/>
      <c r="AP300" s="270"/>
      <c r="AQ300" s="270"/>
      <c r="AR300" s="270"/>
      <c r="AS300" s="270"/>
      <c r="AT300" s="270"/>
      <c r="AU300" s="270"/>
      <c r="AV300" s="270"/>
      <c r="AW300" s="270"/>
      <c r="AX300" s="270"/>
      <c r="AY300" s="270"/>
      <c r="AZ300" s="270"/>
      <c r="BA300" s="270"/>
      <c r="BB300" s="270"/>
      <c r="BC300" s="270"/>
      <c r="BD300" s="270"/>
      <c r="BE300" s="270"/>
      <c r="BF300" s="270"/>
      <c r="BG300" s="270"/>
      <c r="BH300" s="363"/>
      <c r="BI300" s="270"/>
      <c r="BJ300" s="270"/>
      <c r="BK300" s="270"/>
      <c r="BL300" s="270"/>
      <c r="BM300" s="270"/>
      <c r="BN300" s="270"/>
      <c r="BO300" s="0"/>
      <c r="BP300" s="0"/>
      <c r="BQ300" s="0"/>
      <c r="BR300" s="0"/>
      <c r="BS300" s="0"/>
      <c r="BT300" s="270"/>
      <c r="BU300" s="270"/>
      <c r="BV300" s="270"/>
      <c r="BW300" s="270"/>
      <c r="BX300" s="270"/>
      <c r="BY300" s="270"/>
      <c r="BZ300" s="270"/>
      <c r="CA300" s="270"/>
      <c r="CB300" s="270"/>
      <c r="CC300" s="270"/>
      <c r="CD300" s="270"/>
      <c r="CE300" s="270"/>
      <c r="CF300" s="270"/>
      <c r="CG300" s="270"/>
    </row>
    <row r="301" customFormat="false" ht="12.75" hidden="false" customHeight="false" outlineLevel="0" collapsed="false">
      <c r="B301" s="357" t="n">
        <v>0.066142498022965</v>
      </c>
      <c r="D301" s="270"/>
      <c r="E301" s="270"/>
      <c r="F301" s="270"/>
      <c r="G301" s="270"/>
      <c r="H301" s="270"/>
      <c r="I301" s="270"/>
      <c r="J301" s="270"/>
      <c r="K301" s="270"/>
      <c r="L301" s="270"/>
      <c r="M301" s="363"/>
      <c r="N301" s="270"/>
      <c r="O301" s="270"/>
      <c r="P301" s="270"/>
      <c r="Q301" s="270"/>
      <c r="R301" s="270"/>
      <c r="S301" s="270"/>
      <c r="T301" s="270"/>
      <c r="U301" s="270"/>
      <c r="V301" s="270"/>
      <c r="W301" s="270"/>
      <c r="X301" s="270"/>
      <c r="Y301" s="270"/>
      <c r="Z301" s="270"/>
      <c r="AA301" s="270"/>
      <c r="AB301" s="270"/>
      <c r="AC301" s="270"/>
      <c r="AD301" s="270"/>
      <c r="AE301" s="270"/>
      <c r="AF301" s="270"/>
      <c r="AG301" s="270"/>
      <c r="AH301" s="270"/>
      <c r="AI301" s="270"/>
      <c r="AJ301" s="270"/>
      <c r="AK301" s="270"/>
      <c r="AL301" s="270"/>
      <c r="AM301" s="270"/>
      <c r="AN301" s="270"/>
      <c r="AO301" s="270"/>
      <c r="AP301" s="270"/>
      <c r="AQ301" s="270"/>
      <c r="AR301" s="270"/>
      <c r="AS301" s="270"/>
      <c r="AT301" s="270"/>
      <c r="AU301" s="270"/>
      <c r="AV301" s="270"/>
      <c r="AW301" s="270"/>
      <c r="AX301" s="270"/>
      <c r="AY301" s="270"/>
      <c r="AZ301" s="270"/>
      <c r="BA301" s="270"/>
      <c r="BB301" s="270"/>
      <c r="BC301" s="270"/>
      <c r="BD301" s="270"/>
      <c r="BE301" s="270"/>
      <c r="BF301" s="270"/>
      <c r="BG301" s="270"/>
      <c r="BH301" s="363"/>
      <c r="BI301" s="270"/>
      <c r="BJ301" s="270"/>
      <c r="BK301" s="270"/>
      <c r="BL301" s="270"/>
      <c r="BM301" s="270"/>
      <c r="BN301" s="270"/>
      <c r="BO301" s="0"/>
      <c r="BP301" s="0"/>
      <c r="BQ301" s="0"/>
      <c r="BR301" s="0"/>
      <c r="BS301" s="0"/>
      <c r="BT301" s="270"/>
      <c r="BU301" s="270"/>
      <c r="BV301" s="270"/>
      <c r="BW301" s="270"/>
      <c r="BX301" s="270"/>
      <c r="BY301" s="270"/>
      <c r="BZ301" s="270"/>
      <c r="CA301" s="270"/>
      <c r="CB301" s="270"/>
      <c r="CC301" s="270"/>
      <c r="CD301" s="270"/>
      <c r="CE301" s="270"/>
      <c r="CF301" s="270"/>
      <c r="CG301" s="270"/>
    </row>
    <row r="302" customFormat="false" ht="12.75" hidden="false" customHeight="false" outlineLevel="0" collapsed="false">
      <c r="B302" s="357" t="n">
        <v>0.066143500549589</v>
      </c>
      <c r="D302" s="270"/>
      <c r="E302" s="270"/>
      <c r="F302" s="270"/>
      <c r="G302" s="270"/>
      <c r="H302" s="270"/>
      <c r="I302" s="270"/>
      <c r="J302" s="270"/>
      <c r="K302" s="270"/>
      <c r="L302" s="270"/>
      <c r="M302" s="363"/>
      <c r="N302" s="270"/>
      <c r="O302" s="270"/>
      <c r="P302" s="270"/>
      <c r="Q302" s="270"/>
      <c r="R302" s="270"/>
      <c r="S302" s="270"/>
      <c r="T302" s="270"/>
      <c r="U302" s="270"/>
      <c r="V302" s="270"/>
      <c r="W302" s="270"/>
      <c r="X302" s="270"/>
      <c r="Y302" s="270"/>
      <c r="Z302" s="270"/>
      <c r="AA302" s="270"/>
      <c r="AB302" s="270"/>
      <c r="AC302" s="270"/>
      <c r="AD302" s="270"/>
      <c r="AE302" s="270"/>
      <c r="AF302" s="270"/>
      <c r="AG302" s="270"/>
      <c r="AH302" s="270"/>
      <c r="AI302" s="270"/>
      <c r="AJ302" s="270"/>
      <c r="AK302" s="270"/>
      <c r="AL302" s="270"/>
      <c r="AM302" s="270"/>
      <c r="AN302" s="270"/>
      <c r="AO302" s="270"/>
      <c r="AP302" s="270"/>
      <c r="AQ302" s="270"/>
      <c r="AR302" s="270"/>
      <c r="AS302" s="270"/>
      <c r="AT302" s="270"/>
      <c r="AU302" s="270"/>
      <c r="AV302" s="270"/>
      <c r="AW302" s="270"/>
      <c r="AX302" s="270"/>
      <c r="AY302" s="270"/>
      <c r="AZ302" s="270"/>
      <c r="BA302" s="270"/>
      <c r="BB302" s="270"/>
      <c r="BC302" s="270"/>
      <c r="BD302" s="270"/>
      <c r="BE302" s="270"/>
      <c r="BF302" s="270"/>
      <c r="BG302" s="270"/>
      <c r="BH302" s="363"/>
      <c r="BI302" s="270"/>
      <c r="BJ302" s="270"/>
      <c r="BK302" s="270"/>
      <c r="BL302" s="270"/>
      <c r="BM302" s="270"/>
      <c r="BN302" s="270"/>
      <c r="BO302" s="0"/>
      <c r="BP302" s="0"/>
      <c r="BQ302" s="0"/>
      <c r="BR302" s="0"/>
      <c r="BS302" s="0"/>
      <c r="BT302" s="270"/>
      <c r="BU302" s="270"/>
      <c r="BV302" s="270"/>
      <c r="BW302" s="270"/>
      <c r="BX302" s="270"/>
      <c r="BY302" s="270"/>
      <c r="BZ302" s="270"/>
      <c r="CA302" s="270"/>
      <c r="CB302" s="270"/>
      <c r="CC302" s="270"/>
      <c r="CD302" s="270"/>
      <c r="CE302" s="270"/>
      <c r="CF302" s="270"/>
      <c r="CG302" s="270"/>
    </row>
    <row r="303" customFormat="false" ht="12.75" hidden="false" customHeight="false" outlineLevel="0" collapsed="false">
      <c r="B303" s="357" t="n">
        <v>0.066144406057508</v>
      </c>
      <c r="D303" s="270"/>
      <c r="E303" s="270"/>
      <c r="F303" s="270"/>
      <c r="G303" s="270"/>
      <c r="H303" s="270"/>
      <c r="I303" s="270"/>
      <c r="J303" s="270"/>
      <c r="K303" s="270"/>
      <c r="L303" s="270"/>
      <c r="M303" s="363"/>
      <c r="N303" s="270"/>
      <c r="O303" s="270"/>
      <c r="P303" s="270"/>
      <c r="Q303" s="270"/>
      <c r="R303" s="270"/>
      <c r="S303" s="270"/>
      <c r="T303" s="270"/>
      <c r="U303" s="270"/>
      <c r="V303" s="270"/>
      <c r="W303" s="270"/>
      <c r="X303" s="270"/>
      <c r="Y303" s="270"/>
      <c r="Z303" s="270"/>
      <c r="AA303" s="270"/>
      <c r="AB303" s="270"/>
      <c r="AC303" s="270"/>
      <c r="AD303" s="270"/>
      <c r="AE303" s="270"/>
      <c r="AF303" s="270"/>
      <c r="AG303" s="270"/>
      <c r="AH303" s="270"/>
      <c r="AI303" s="270"/>
      <c r="AJ303" s="270"/>
      <c r="AK303" s="270"/>
      <c r="AL303" s="270"/>
      <c r="AM303" s="270"/>
      <c r="AN303" s="270"/>
      <c r="AO303" s="270"/>
      <c r="AP303" s="270"/>
      <c r="AQ303" s="270"/>
      <c r="AR303" s="270"/>
      <c r="AS303" s="270"/>
      <c r="AT303" s="270"/>
      <c r="AU303" s="270"/>
      <c r="AV303" s="270"/>
      <c r="AW303" s="270"/>
      <c r="AX303" s="270"/>
      <c r="AY303" s="270"/>
      <c r="AZ303" s="270"/>
      <c r="BA303" s="270"/>
      <c r="BB303" s="270"/>
      <c r="BC303" s="270"/>
      <c r="BD303" s="270"/>
      <c r="BE303" s="270"/>
      <c r="BF303" s="270"/>
      <c r="BG303" s="270"/>
      <c r="BH303" s="363"/>
      <c r="BI303" s="270"/>
      <c r="BJ303" s="270"/>
      <c r="BK303" s="270"/>
      <c r="BL303" s="270"/>
      <c r="BM303" s="270"/>
      <c r="BN303" s="270"/>
      <c r="BO303" s="0"/>
      <c r="BP303" s="0"/>
      <c r="BQ303" s="0"/>
      <c r="BR303" s="0"/>
      <c r="BS303" s="0"/>
      <c r="BT303" s="270"/>
      <c r="BU303" s="270"/>
      <c r="BV303" s="270"/>
      <c r="BW303" s="270"/>
      <c r="BX303" s="270"/>
      <c r="BY303" s="270"/>
      <c r="BZ303" s="270"/>
      <c r="CA303" s="270"/>
      <c r="CB303" s="270"/>
      <c r="CC303" s="270"/>
      <c r="CD303" s="270"/>
      <c r="CE303" s="270"/>
      <c r="CF303" s="270"/>
      <c r="CG303" s="270"/>
    </row>
    <row r="304" customFormat="false" ht="12.75" hidden="false" customHeight="false" outlineLevel="0" collapsed="false">
      <c r="B304" s="357" t="n">
        <v>0.066145408584133</v>
      </c>
      <c r="D304" s="270"/>
      <c r="E304" s="270"/>
      <c r="F304" s="270"/>
      <c r="G304" s="270"/>
      <c r="H304" s="270"/>
      <c r="I304" s="270"/>
      <c r="J304" s="270"/>
      <c r="K304" s="270"/>
      <c r="L304" s="270"/>
      <c r="M304" s="363"/>
      <c r="N304" s="270"/>
      <c r="O304" s="270"/>
      <c r="P304" s="270"/>
      <c r="Q304" s="270"/>
      <c r="R304" s="270"/>
      <c r="S304" s="270"/>
      <c r="T304" s="270"/>
      <c r="U304" s="270"/>
      <c r="V304" s="270"/>
      <c r="W304" s="270"/>
      <c r="X304" s="270"/>
      <c r="Y304" s="270"/>
      <c r="Z304" s="270"/>
      <c r="AA304" s="270"/>
      <c r="AB304" s="270"/>
      <c r="AC304" s="270"/>
      <c r="AD304" s="270"/>
      <c r="AE304" s="270"/>
      <c r="AF304" s="270"/>
      <c r="AG304" s="270"/>
      <c r="AH304" s="270"/>
      <c r="AI304" s="270"/>
      <c r="AJ304" s="270"/>
      <c r="AK304" s="270"/>
      <c r="AL304" s="270"/>
      <c r="AM304" s="270"/>
      <c r="AN304" s="270"/>
      <c r="AO304" s="270"/>
      <c r="AP304" s="270"/>
      <c r="AQ304" s="270"/>
      <c r="AR304" s="270"/>
      <c r="AS304" s="270"/>
      <c r="AT304" s="270"/>
      <c r="AU304" s="270"/>
      <c r="AV304" s="270"/>
      <c r="AW304" s="270"/>
      <c r="AX304" s="270"/>
      <c r="AY304" s="270"/>
      <c r="AZ304" s="270"/>
      <c r="BA304" s="270"/>
      <c r="BB304" s="270"/>
      <c r="BC304" s="270"/>
      <c r="BD304" s="270"/>
      <c r="BE304" s="270"/>
      <c r="BF304" s="270"/>
      <c r="BG304" s="270"/>
      <c r="BH304" s="363"/>
      <c r="BI304" s="270"/>
      <c r="BJ304" s="270"/>
      <c r="BK304" s="270"/>
      <c r="BL304" s="270"/>
      <c r="BM304" s="270"/>
      <c r="BN304" s="270"/>
      <c r="BO304" s="0"/>
      <c r="BP304" s="0"/>
      <c r="BQ304" s="0"/>
      <c r="BR304" s="0"/>
      <c r="BS304" s="0"/>
      <c r="BT304" s="270"/>
      <c r="BU304" s="270"/>
      <c r="BV304" s="270"/>
      <c r="BW304" s="270"/>
      <c r="BX304" s="270"/>
      <c r="BY304" s="270"/>
      <c r="BZ304" s="270"/>
      <c r="CA304" s="270"/>
      <c r="CB304" s="270"/>
      <c r="CC304" s="270"/>
      <c r="CD304" s="270"/>
      <c r="CE304" s="270"/>
      <c r="CF304" s="270"/>
      <c r="CG304" s="270"/>
    </row>
    <row r="305" customFormat="false" ht="12.75" hidden="false" customHeight="false" outlineLevel="0" collapsed="false">
      <c r="B305" s="357" t="n">
        <v>0.06614637877119</v>
      </c>
      <c r="D305" s="270"/>
      <c r="E305" s="270"/>
      <c r="F305" s="270"/>
      <c r="G305" s="270"/>
      <c r="H305" s="270"/>
      <c r="I305" s="270"/>
      <c r="J305" s="270"/>
      <c r="K305" s="270"/>
      <c r="L305" s="270"/>
      <c r="M305" s="363"/>
      <c r="N305" s="270"/>
      <c r="O305" s="270"/>
      <c r="P305" s="270"/>
      <c r="Q305" s="270"/>
      <c r="R305" s="270"/>
      <c r="S305" s="270"/>
      <c r="T305" s="270"/>
      <c r="U305" s="270"/>
      <c r="V305" s="270"/>
      <c r="W305" s="270"/>
      <c r="X305" s="270"/>
      <c r="Y305" s="270"/>
      <c r="Z305" s="270"/>
      <c r="AA305" s="270"/>
      <c r="AB305" s="270"/>
      <c r="AC305" s="270"/>
      <c r="AD305" s="270"/>
      <c r="AE305" s="270"/>
      <c r="AF305" s="270"/>
      <c r="AG305" s="270"/>
      <c r="AH305" s="270"/>
      <c r="AI305" s="270"/>
      <c r="AJ305" s="270"/>
      <c r="AK305" s="270"/>
      <c r="AL305" s="270"/>
      <c r="AM305" s="270"/>
      <c r="AN305" s="270"/>
      <c r="AO305" s="270"/>
      <c r="AP305" s="270"/>
      <c r="AQ305" s="270"/>
      <c r="AR305" s="270"/>
      <c r="AS305" s="270"/>
      <c r="AT305" s="270"/>
      <c r="AU305" s="270"/>
      <c r="AV305" s="270"/>
      <c r="AW305" s="270"/>
      <c r="AX305" s="270"/>
      <c r="AY305" s="270"/>
      <c r="AZ305" s="270"/>
      <c r="BA305" s="270"/>
      <c r="BB305" s="270"/>
      <c r="BC305" s="270"/>
      <c r="BD305" s="270"/>
      <c r="BE305" s="270"/>
      <c r="BF305" s="270"/>
      <c r="BG305" s="270"/>
      <c r="BH305" s="363"/>
      <c r="BI305" s="270"/>
      <c r="BJ305" s="270"/>
      <c r="BK305" s="270"/>
      <c r="BL305" s="270"/>
      <c r="BM305" s="270"/>
      <c r="BN305" s="270"/>
      <c r="BO305" s="0"/>
      <c r="BP305" s="0"/>
      <c r="BQ305" s="0"/>
      <c r="BR305" s="0"/>
      <c r="BS305" s="0"/>
      <c r="BT305" s="270"/>
      <c r="BU305" s="270"/>
      <c r="BV305" s="270"/>
      <c r="BW305" s="270"/>
      <c r="BX305" s="270"/>
      <c r="BY305" s="270"/>
      <c r="BZ305" s="270"/>
      <c r="CA305" s="270"/>
      <c r="CB305" s="270"/>
      <c r="CC305" s="270"/>
      <c r="CD305" s="270"/>
      <c r="CE305" s="270"/>
      <c r="CF305" s="270"/>
      <c r="CG305" s="270"/>
    </row>
    <row r="306" customFormat="false" ht="12.75" hidden="false" customHeight="false" outlineLevel="0" collapsed="false">
      <c r="B306" s="357" t="n">
        <v>0.066147381297815</v>
      </c>
      <c r="D306" s="270"/>
      <c r="E306" s="270"/>
      <c r="F306" s="270"/>
      <c r="G306" s="270"/>
      <c r="H306" s="270"/>
      <c r="I306" s="270"/>
      <c r="J306" s="270"/>
      <c r="K306" s="270"/>
      <c r="L306" s="270"/>
      <c r="M306" s="363"/>
      <c r="N306" s="270"/>
      <c r="O306" s="270"/>
      <c r="P306" s="270"/>
      <c r="Q306" s="270"/>
      <c r="R306" s="270"/>
      <c r="S306" s="270"/>
      <c r="T306" s="270"/>
      <c r="U306" s="270"/>
      <c r="V306" s="270"/>
      <c r="W306" s="270"/>
      <c r="X306" s="270"/>
      <c r="Y306" s="270"/>
      <c r="Z306" s="270"/>
      <c r="AA306" s="270"/>
      <c r="AB306" s="270"/>
      <c r="AC306" s="270"/>
      <c r="AD306" s="270"/>
      <c r="AE306" s="270"/>
      <c r="AF306" s="270"/>
      <c r="AG306" s="270"/>
      <c r="AH306" s="270"/>
      <c r="AI306" s="270"/>
      <c r="AJ306" s="270"/>
      <c r="AK306" s="270"/>
      <c r="AL306" s="270"/>
      <c r="AM306" s="270"/>
      <c r="AN306" s="270"/>
      <c r="AO306" s="270"/>
      <c r="AP306" s="270"/>
      <c r="AQ306" s="270"/>
      <c r="AR306" s="270"/>
      <c r="AS306" s="270"/>
      <c r="AT306" s="270"/>
      <c r="AU306" s="270"/>
      <c r="AV306" s="270"/>
      <c r="AW306" s="270"/>
      <c r="AX306" s="270"/>
      <c r="AY306" s="270"/>
      <c r="AZ306" s="270"/>
      <c r="BA306" s="270"/>
      <c r="BB306" s="270"/>
      <c r="BC306" s="270"/>
      <c r="BD306" s="270"/>
      <c r="BE306" s="270"/>
      <c r="BF306" s="270"/>
      <c r="BG306" s="270"/>
      <c r="BH306" s="363"/>
      <c r="BI306" s="270"/>
      <c r="BJ306" s="270"/>
      <c r="BK306" s="270"/>
      <c r="BL306" s="270"/>
      <c r="BM306" s="270"/>
      <c r="BN306" s="270"/>
      <c r="BO306" s="0"/>
      <c r="BP306" s="0"/>
      <c r="BQ306" s="0"/>
      <c r="BR306" s="0"/>
      <c r="BS306" s="0"/>
      <c r="BT306" s="270"/>
      <c r="BU306" s="270"/>
      <c r="BV306" s="270"/>
      <c r="BW306" s="270"/>
      <c r="BX306" s="270"/>
      <c r="BY306" s="270"/>
      <c r="BZ306" s="270"/>
      <c r="CA306" s="270"/>
      <c r="CB306" s="270"/>
      <c r="CC306" s="270"/>
      <c r="CD306" s="270"/>
      <c r="CE306" s="270"/>
      <c r="CF306" s="270"/>
      <c r="CG306" s="270"/>
    </row>
    <row r="307" customFormat="false" ht="12.75" hidden="false" customHeight="false" outlineLevel="0" collapsed="false">
      <c r="B307" s="357" t="n">
        <v>0.066148351484872</v>
      </c>
      <c r="D307" s="270"/>
      <c r="E307" s="270"/>
      <c r="F307" s="270"/>
      <c r="G307" s="270"/>
      <c r="H307" s="270"/>
      <c r="I307" s="270"/>
      <c r="J307" s="270"/>
      <c r="K307" s="270"/>
      <c r="L307" s="270"/>
      <c r="M307" s="363"/>
      <c r="N307" s="270"/>
      <c r="O307" s="270"/>
      <c r="P307" s="270"/>
      <c r="Q307" s="270"/>
      <c r="R307" s="270"/>
      <c r="S307" s="270"/>
      <c r="T307" s="270"/>
      <c r="U307" s="270"/>
      <c r="V307" s="270"/>
      <c r="W307" s="270"/>
      <c r="X307" s="270"/>
      <c r="Y307" s="270"/>
      <c r="Z307" s="270"/>
      <c r="AA307" s="270"/>
      <c r="AB307" s="270"/>
      <c r="AC307" s="270"/>
      <c r="AD307" s="270"/>
      <c r="AE307" s="270"/>
      <c r="AF307" s="270"/>
      <c r="AG307" s="270"/>
      <c r="AH307" s="270"/>
      <c r="AI307" s="270"/>
      <c r="AJ307" s="270"/>
      <c r="AK307" s="270"/>
      <c r="AL307" s="270"/>
      <c r="AM307" s="270"/>
      <c r="AN307" s="270"/>
      <c r="AO307" s="270"/>
      <c r="AP307" s="270"/>
      <c r="AQ307" s="270"/>
      <c r="AR307" s="270"/>
      <c r="AS307" s="270"/>
      <c r="AT307" s="270"/>
      <c r="AU307" s="270"/>
      <c r="AV307" s="270"/>
      <c r="AW307" s="270"/>
      <c r="AX307" s="270"/>
      <c r="AY307" s="270"/>
      <c r="AZ307" s="270"/>
      <c r="BA307" s="270"/>
      <c r="BB307" s="270"/>
      <c r="BC307" s="270"/>
      <c r="BD307" s="270"/>
      <c r="BE307" s="270"/>
      <c r="BF307" s="270"/>
      <c r="BG307" s="270"/>
      <c r="BH307" s="363"/>
      <c r="BI307" s="270"/>
      <c r="BJ307" s="270"/>
      <c r="BK307" s="270"/>
      <c r="BL307" s="270"/>
      <c r="BM307" s="270"/>
      <c r="BN307" s="270"/>
      <c r="BO307" s="0"/>
      <c r="BP307" s="0"/>
      <c r="BQ307" s="0"/>
      <c r="BR307" s="0"/>
      <c r="BS307" s="0"/>
      <c r="BT307" s="270"/>
      <c r="BU307" s="270"/>
      <c r="BV307" s="270"/>
      <c r="BW307" s="270"/>
      <c r="BX307" s="270"/>
      <c r="BY307" s="270"/>
      <c r="BZ307" s="270"/>
      <c r="CA307" s="270"/>
      <c r="CB307" s="270"/>
      <c r="CC307" s="270"/>
      <c r="CD307" s="270"/>
      <c r="CE307" s="270"/>
      <c r="CF307" s="270"/>
      <c r="CG307" s="270"/>
    </row>
    <row r="308" customFormat="false" ht="12.75" hidden="false" customHeight="false" outlineLevel="0" collapsed="false">
      <c r="B308" s="357" t="n">
        <v>0.066149354011498</v>
      </c>
      <c r="D308" s="270"/>
      <c r="E308" s="270"/>
      <c r="F308" s="270"/>
      <c r="G308" s="270"/>
      <c r="H308" s="270"/>
      <c r="I308" s="270"/>
      <c r="J308" s="270"/>
      <c r="K308" s="270"/>
      <c r="L308" s="270"/>
      <c r="M308" s="363"/>
      <c r="N308" s="270"/>
      <c r="O308" s="270"/>
      <c r="P308" s="270"/>
      <c r="Q308" s="270"/>
      <c r="R308" s="270"/>
      <c r="S308" s="270"/>
      <c r="T308" s="270"/>
      <c r="U308" s="270"/>
      <c r="V308" s="270"/>
      <c r="W308" s="270"/>
      <c r="X308" s="270"/>
      <c r="Y308" s="270"/>
      <c r="Z308" s="270"/>
      <c r="AA308" s="270"/>
      <c r="AB308" s="270"/>
      <c r="AC308" s="270"/>
      <c r="AD308" s="270"/>
      <c r="AE308" s="270"/>
      <c r="AF308" s="270"/>
      <c r="AG308" s="270"/>
      <c r="AH308" s="270"/>
      <c r="AI308" s="270"/>
      <c r="AJ308" s="270"/>
      <c r="AK308" s="270"/>
      <c r="AL308" s="270"/>
      <c r="AM308" s="270"/>
      <c r="AN308" s="270"/>
      <c r="AO308" s="270"/>
      <c r="AP308" s="270"/>
      <c r="AQ308" s="270"/>
      <c r="AR308" s="270"/>
      <c r="AS308" s="270"/>
      <c r="AT308" s="270"/>
      <c r="AU308" s="270"/>
      <c r="AV308" s="270"/>
      <c r="AW308" s="270"/>
      <c r="AX308" s="270"/>
      <c r="AY308" s="270"/>
      <c r="AZ308" s="270"/>
      <c r="BA308" s="270"/>
      <c r="BB308" s="270"/>
      <c r="BC308" s="270"/>
      <c r="BD308" s="270"/>
      <c r="BE308" s="270"/>
      <c r="BF308" s="270"/>
      <c r="BG308" s="270"/>
      <c r="BH308" s="363"/>
      <c r="BI308" s="270"/>
      <c r="BJ308" s="270"/>
      <c r="BK308" s="270"/>
      <c r="BL308" s="270"/>
      <c r="BM308" s="270"/>
      <c r="BN308" s="270"/>
      <c r="BO308" s="0"/>
      <c r="BP308" s="0"/>
      <c r="BQ308" s="0"/>
      <c r="BR308" s="0"/>
      <c r="BS308" s="0"/>
      <c r="BT308" s="270"/>
      <c r="BU308" s="270"/>
      <c r="BV308" s="270"/>
      <c r="BW308" s="270"/>
      <c r="BX308" s="270"/>
      <c r="BY308" s="270"/>
      <c r="BZ308" s="270"/>
      <c r="CA308" s="270"/>
      <c r="CB308" s="270"/>
      <c r="CC308" s="270"/>
      <c r="CD308" s="270"/>
      <c r="CE308" s="270"/>
      <c r="CF308" s="270"/>
      <c r="CG308" s="270"/>
    </row>
    <row r="309" customFormat="false" ht="12.75" hidden="false" customHeight="false" outlineLevel="0" collapsed="false">
      <c r="B309" s="357" t="n">
        <v>0.066150356538125</v>
      </c>
      <c r="D309" s="270"/>
      <c r="E309" s="270"/>
      <c r="F309" s="270"/>
      <c r="G309" s="270"/>
      <c r="H309" s="270"/>
      <c r="I309" s="270"/>
      <c r="J309" s="270"/>
      <c r="K309" s="270"/>
      <c r="L309" s="270"/>
      <c r="M309" s="363"/>
      <c r="N309" s="270"/>
      <c r="O309" s="270"/>
      <c r="P309" s="270"/>
      <c r="Q309" s="270"/>
      <c r="R309" s="270"/>
      <c r="S309" s="270"/>
      <c r="T309" s="270"/>
      <c r="U309" s="270"/>
      <c r="V309" s="270"/>
      <c r="W309" s="270"/>
      <c r="X309" s="270"/>
      <c r="Y309" s="270"/>
      <c r="Z309" s="270"/>
      <c r="AA309" s="270"/>
      <c r="AB309" s="270"/>
      <c r="AC309" s="270"/>
      <c r="AD309" s="270"/>
      <c r="AE309" s="270"/>
      <c r="AF309" s="270"/>
      <c r="AG309" s="270"/>
      <c r="AH309" s="270"/>
      <c r="AI309" s="270"/>
      <c r="AJ309" s="270"/>
      <c r="AK309" s="270"/>
      <c r="AL309" s="270"/>
      <c r="AM309" s="270"/>
      <c r="AN309" s="270"/>
      <c r="AO309" s="270"/>
      <c r="AP309" s="270"/>
      <c r="AQ309" s="270"/>
      <c r="AR309" s="270"/>
      <c r="AS309" s="270"/>
      <c r="AT309" s="270"/>
      <c r="AU309" s="270"/>
      <c r="AV309" s="270"/>
      <c r="AW309" s="270"/>
      <c r="AX309" s="270"/>
      <c r="AY309" s="270"/>
      <c r="AZ309" s="270"/>
      <c r="BA309" s="270"/>
      <c r="BB309" s="270"/>
      <c r="BC309" s="270"/>
      <c r="BD309" s="270"/>
      <c r="BE309" s="270"/>
      <c r="BF309" s="270"/>
      <c r="BG309" s="270"/>
      <c r="BH309" s="363"/>
      <c r="BI309" s="270"/>
      <c r="BJ309" s="270"/>
      <c r="BK309" s="270"/>
      <c r="BL309" s="270"/>
      <c r="BM309" s="270"/>
      <c r="BN309" s="270"/>
      <c r="BO309" s="0"/>
      <c r="BP309" s="0"/>
      <c r="BQ309" s="0"/>
      <c r="BR309" s="0"/>
      <c r="BS309" s="0"/>
      <c r="BT309" s="270"/>
      <c r="BU309" s="270"/>
      <c r="BV309" s="270"/>
      <c r="BW309" s="270"/>
      <c r="BX309" s="270"/>
      <c r="BY309" s="270"/>
      <c r="BZ309" s="270"/>
      <c r="CA309" s="270"/>
      <c r="CB309" s="270"/>
      <c r="CC309" s="270"/>
      <c r="CD309" s="270"/>
      <c r="CE309" s="270"/>
      <c r="CF309" s="270"/>
      <c r="CG309" s="270"/>
    </row>
    <row r="310" customFormat="false" ht="12.75" hidden="false" customHeight="false" outlineLevel="0" collapsed="false">
      <c r="B310" s="357" t="n">
        <v>0.066151326725183</v>
      </c>
      <c r="D310" s="270"/>
      <c r="E310" s="270"/>
      <c r="F310" s="270"/>
      <c r="G310" s="270"/>
      <c r="H310" s="270"/>
      <c r="I310" s="270"/>
      <c r="J310" s="270"/>
      <c r="K310" s="270"/>
      <c r="L310" s="270"/>
      <c r="M310" s="363"/>
      <c r="N310" s="270"/>
      <c r="O310" s="270"/>
      <c r="P310" s="270"/>
      <c r="Q310" s="270"/>
      <c r="R310" s="270"/>
      <c r="S310" s="270"/>
      <c r="T310" s="270"/>
      <c r="U310" s="270"/>
      <c r="V310" s="270"/>
      <c r="W310" s="270"/>
      <c r="X310" s="270"/>
      <c r="Y310" s="270"/>
      <c r="Z310" s="270"/>
      <c r="AA310" s="270"/>
      <c r="AB310" s="270"/>
      <c r="AC310" s="270"/>
      <c r="AD310" s="270"/>
      <c r="AE310" s="270"/>
      <c r="AF310" s="270"/>
      <c r="AG310" s="270"/>
      <c r="AH310" s="270"/>
      <c r="AI310" s="270"/>
      <c r="AJ310" s="270"/>
      <c r="AK310" s="270"/>
      <c r="AL310" s="270"/>
      <c r="AM310" s="270"/>
      <c r="AN310" s="270"/>
      <c r="AO310" s="270"/>
      <c r="AP310" s="270"/>
      <c r="AQ310" s="270"/>
      <c r="AR310" s="270"/>
      <c r="AS310" s="270"/>
      <c r="AT310" s="270"/>
      <c r="AU310" s="270"/>
      <c r="AV310" s="270"/>
      <c r="AW310" s="270"/>
      <c r="AX310" s="270"/>
      <c r="AY310" s="270"/>
      <c r="AZ310" s="270"/>
      <c r="BA310" s="270"/>
      <c r="BB310" s="270"/>
      <c r="BC310" s="270"/>
      <c r="BD310" s="270"/>
      <c r="BE310" s="270"/>
      <c r="BF310" s="270"/>
      <c r="BG310" s="270"/>
      <c r="BH310" s="363"/>
      <c r="BI310" s="270"/>
      <c r="BJ310" s="270"/>
      <c r="BK310" s="270"/>
      <c r="BL310" s="270"/>
      <c r="BM310" s="270"/>
      <c r="BN310" s="270"/>
      <c r="BO310" s="0"/>
      <c r="BP310" s="0"/>
      <c r="BQ310" s="0"/>
      <c r="BR310" s="0"/>
      <c r="BS310" s="0"/>
      <c r="BT310" s="270"/>
      <c r="BU310" s="270"/>
      <c r="BV310" s="270"/>
      <c r="BW310" s="270"/>
      <c r="BX310" s="270"/>
      <c r="BY310" s="270"/>
      <c r="BZ310" s="270"/>
      <c r="CA310" s="270"/>
      <c r="CB310" s="270"/>
      <c r="CC310" s="270"/>
      <c r="CD310" s="270"/>
      <c r="CE310" s="270"/>
      <c r="CF310" s="270"/>
      <c r="CG310" s="270"/>
    </row>
    <row r="311" customFormat="false" ht="12.75" hidden="false" customHeight="false" outlineLevel="0" collapsed="false">
      <c r="B311" s="357" t="n">
        <v>0.06615232925181</v>
      </c>
      <c r="D311" s="270"/>
      <c r="E311" s="270"/>
      <c r="F311" s="270"/>
      <c r="G311" s="270"/>
      <c r="H311" s="270"/>
      <c r="I311" s="270"/>
      <c r="J311" s="270"/>
      <c r="K311" s="270"/>
      <c r="L311" s="270"/>
      <c r="M311" s="363"/>
      <c r="N311" s="270"/>
      <c r="O311" s="270"/>
      <c r="P311" s="270"/>
      <c r="Q311" s="270"/>
      <c r="R311" s="270"/>
      <c r="S311" s="270"/>
      <c r="T311" s="270"/>
      <c r="U311" s="270"/>
      <c r="V311" s="270"/>
      <c r="W311" s="270"/>
      <c r="X311" s="270"/>
      <c r="Y311" s="270"/>
      <c r="Z311" s="270"/>
      <c r="AA311" s="270"/>
      <c r="AB311" s="270"/>
      <c r="AC311" s="270"/>
      <c r="AD311" s="270"/>
      <c r="AE311" s="270"/>
      <c r="AF311" s="270"/>
      <c r="AG311" s="270"/>
      <c r="AH311" s="270"/>
      <c r="AI311" s="270"/>
      <c r="AJ311" s="270"/>
      <c r="AK311" s="270"/>
      <c r="AL311" s="270"/>
      <c r="AM311" s="270"/>
      <c r="AN311" s="270"/>
      <c r="AO311" s="270"/>
      <c r="AP311" s="270"/>
      <c r="AQ311" s="270"/>
      <c r="AR311" s="270"/>
      <c r="AS311" s="270"/>
      <c r="AT311" s="270"/>
      <c r="AU311" s="270"/>
      <c r="AV311" s="270"/>
      <c r="AW311" s="270"/>
      <c r="AX311" s="270"/>
      <c r="AY311" s="270"/>
      <c r="AZ311" s="270"/>
      <c r="BA311" s="270"/>
      <c r="BB311" s="270"/>
      <c r="BC311" s="270"/>
      <c r="BD311" s="270"/>
      <c r="BE311" s="270"/>
      <c r="BF311" s="270"/>
      <c r="BG311" s="270"/>
      <c r="BH311" s="363"/>
      <c r="BI311" s="270"/>
      <c r="BJ311" s="270"/>
      <c r="BK311" s="270"/>
      <c r="BL311" s="270"/>
      <c r="BM311" s="270"/>
      <c r="BN311" s="270"/>
      <c r="BO311" s="0"/>
      <c r="BP311" s="0"/>
      <c r="BQ311" s="0"/>
      <c r="BR311" s="0"/>
      <c r="BS311" s="0"/>
      <c r="BT311" s="270"/>
      <c r="BU311" s="270"/>
      <c r="BV311" s="270"/>
      <c r="BW311" s="270"/>
      <c r="BX311" s="270"/>
      <c r="BY311" s="270"/>
      <c r="BZ311" s="270"/>
      <c r="CA311" s="270"/>
      <c r="CB311" s="270"/>
      <c r="CC311" s="270"/>
      <c r="CD311" s="270"/>
      <c r="CE311" s="270"/>
      <c r="CF311" s="270"/>
      <c r="CG311" s="270"/>
    </row>
    <row r="312" customFormat="false" ht="12.75" hidden="false" customHeight="false" outlineLevel="0" collapsed="false">
      <c r="B312" s="357" t="n">
        <v>0.066153299438869</v>
      </c>
      <c r="D312" s="270"/>
      <c r="E312" s="270"/>
      <c r="F312" s="270"/>
      <c r="G312" s="270"/>
      <c r="H312" s="270"/>
      <c r="I312" s="270"/>
      <c r="J312" s="270"/>
      <c r="K312" s="270"/>
      <c r="L312" s="270"/>
      <c r="M312" s="363"/>
      <c r="N312" s="270"/>
      <c r="O312" s="270"/>
      <c r="P312" s="270"/>
      <c r="Q312" s="270"/>
      <c r="R312" s="270"/>
      <c r="S312" s="270"/>
      <c r="T312" s="270"/>
      <c r="U312" s="270"/>
      <c r="V312" s="270"/>
      <c r="W312" s="270"/>
      <c r="X312" s="270"/>
      <c r="Y312" s="270"/>
      <c r="Z312" s="270"/>
      <c r="AA312" s="270"/>
      <c r="AB312" s="270"/>
      <c r="AC312" s="270"/>
      <c r="AD312" s="270"/>
      <c r="AE312" s="270"/>
      <c r="AF312" s="270"/>
      <c r="AG312" s="270"/>
      <c r="AH312" s="270"/>
      <c r="AI312" s="270"/>
      <c r="AJ312" s="270"/>
      <c r="AK312" s="270"/>
      <c r="AL312" s="270"/>
      <c r="AM312" s="270"/>
      <c r="AN312" s="270"/>
      <c r="AO312" s="270"/>
      <c r="AP312" s="270"/>
      <c r="AQ312" s="270"/>
      <c r="AR312" s="270"/>
      <c r="AS312" s="270"/>
      <c r="AT312" s="270"/>
      <c r="AU312" s="270"/>
      <c r="AV312" s="270"/>
      <c r="AW312" s="270"/>
      <c r="AX312" s="270"/>
      <c r="AY312" s="270"/>
      <c r="AZ312" s="270"/>
      <c r="BA312" s="270"/>
      <c r="BB312" s="270"/>
      <c r="BC312" s="270"/>
      <c r="BD312" s="270"/>
      <c r="BE312" s="270"/>
      <c r="BF312" s="270"/>
      <c r="BG312" s="270"/>
      <c r="BH312" s="363"/>
      <c r="BI312" s="270"/>
      <c r="BJ312" s="270"/>
      <c r="BK312" s="270"/>
      <c r="BL312" s="270"/>
      <c r="BM312" s="270"/>
      <c r="BN312" s="270"/>
      <c r="BO312" s="0"/>
      <c r="BP312" s="0"/>
      <c r="BQ312" s="0"/>
      <c r="BR312" s="0"/>
      <c r="BS312" s="0"/>
      <c r="BT312" s="270"/>
      <c r="BU312" s="270"/>
      <c r="BV312" s="270"/>
      <c r="BW312" s="270"/>
      <c r="BX312" s="270"/>
      <c r="BY312" s="270"/>
      <c r="BZ312" s="270"/>
      <c r="CA312" s="270"/>
      <c r="CB312" s="270"/>
      <c r="CC312" s="270"/>
      <c r="CD312" s="270"/>
      <c r="CE312" s="270"/>
      <c r="CF312" s="270"/>
      <c r="CG312" s="270"/>
    </row>
    <row r="313" customFormat="false" ht="12.75" hidden="false" customHeight="false" outlineLevel="0" collapsed="false">
      <c r="B313" s="357" t="n">
        <v>0.066154301965497</v>
      </c>
      <c r="D313" s="270"/>
      <c r="E313" s="270"/>
      <c r="F313" s="270"/>
      <c r="G313" s="270"/>
      <c r="H313" s="270"/>
      <c r="I313" s="270"/>
      <c r="J313" s="270"/>
      <c r="K313" s="270"/>
      <c r="L313" s="270"/>
      <c r="M313" s="363"/>
      <c r="N313" s="270"/>
      <c r="O313" s="270"/>
      <c r="P313" s="270"/>
      <c r="Q313" s="270"/>
      <c r="R313" s="270"/>
      <c r="S313" s="270"/>
      <c r="T313" s="270"/>
      <c r="U313" s="270"/>
      <c r="V313" s="270"/>
      <c r="W313" s="270"/>
      <c r="X313" s="270"/>
      <c r="Y313" s="270"/>
      <c r="Z313" s="270"/>
      <c r="AA313" s="270"/>
      <c r="AB313" s="270"/>
      <c r="AC313" s="270"/>
      <c r="AD313" s="270"/>
      <c r="AE313" s="270"/>
      <c r="AF313" s="270"/>
      <c r="AG313" s="270"/>
      <c r="AH313" s="270"/>
      <c r="AI313" s="270"/>
      <c r="AJ313" s="270"/>
      <c r="AK313" s="270"/>
      <c r="AL313" s="270"/>
      <c r="AM313" s="270"/>
      <c r="AN313" s="270"/>
      <c r="AO313" s="270"/>
      <c r="AP313" s="270"/>
      <c r="AQ313" s="270"/>
      <c r="AR313" s="270"/>
      <c r="AS313" s="270"/>
      <c r="AT313" s="270"/>
      <c r="AU313" s="270"/>
      <c r="AV313" s="270"/>
      <c r="AW313" s="270"/>
      <c r="AX313" s="270"/>
      <c r="AY313" s="270"/>
      <c r="AZ313" s="270"/>
      <c r="BA313" s="270"/>
      <c r="BB313" s="270"/>
      <c r="BC313" s="270"/>
      <c r="BD313" s="270"/>
      <c r="BE313" s="270"/>
      <c r="BF313" s="270"/>
      <c r="BG313" s="270"/>
      <c r="BH313" s="363"/>
      <c r="BI313" s="270"/>
      <c r="BJ313" s="270"/>
      <c r="BK313" s="270"/>
      <c r="BL313" s="270"/>
      <c r="BM313" s="270"/>
      <c r="BN313" s="270"/>
      <c r="BO313" s="0"/>
      <c r="BP313" s="0"/>
      <c r="BQ313" s="0"/>
      <c r="BR313" s="0"/>
      <c r="BS313" s="0"/>
      <c r="BT313" s="270"/>
      <c r="BU313" s="270"/>
      <c r="BV313" s="270"/>
      <c r="BW313" s="270"/>
      <c r="BX313" s="270"/>
      <c r="BY313" s="270"/>
      <c r="BZ313" s="270"/>
      <c r="CA313" s="270"/>
      <c r="CB313" s="270"/>
      <c r="CC313" s="270"/>
      <c r="CD313" s="270"/>
      <c r="CE313" s="270"/>
      <c r="CF313" s="270"/>
      <c r="CG313" s="270"/>
    </row>
    <row r="314" customFormat="false" ht="12.75" hidden="false" customHeight="false" outlineLevel="0" collapsed="false">
      <c r="B314" s="357" t="n">
        <v>0.066155304492125</v>
      </c>
      <c r="D314" s="270"/>
      <c r="E314" s="270"/>
      <c r="F314" s="270"/>
      <c r="G314" s="270"/>
      <c r="H314" s="270"/>
      <c r="I314" s="270"/>
      <c r="J314" s="270"/>
      <c r="K314" s="270"/>
      <c r="L314" s="270"/>
      <c r="M314" s="363"/>
      <c r="N314" s="270"/>
      <c r="O314" s="270"/>
      <c r="P314" s="270"/>
      <c r="Q314" s="270"/>
      <c r="R314" s="270"/>
      <c r="S314" s="270"/>
      <c r="T314" s="270"/>
      <c r="U314" s="270"/>
      <c r="V314" s="270"/>
      <c r="W314" s="270"/>
      <c r="X314" s="270"/>
      <c r="Y314" s="270"/>
      <c r="Z314" s="270"/>
      <c r="AA314" s="270"/>
      <c r="AB314" s="270"/>
      <c r="AC314" s="270"/>
      <c r="AD314" s="270"/>
      <c r="AE314" s="270"/>
      <c r="AF314" s="270"/>
      <c r="AG314" s="270"/>
      <c r="AH314" s="270"/>
      <c r="AI314" s="270"/>
      <c r="AJ314" s="270"/>
      <c r="AK314" s="270"/>
      <c r="AL314" s="270"/>
      <c r="AM314" s="270"/>
      <c r="AN314" s="270"/>
      <c r="AO314" s="270"/>
      <c r="AP314" s="270"/>
      <c r="AQ314" s="270"/>
      <c r="AR314" s="270"/>
      <c r="AS314" s="270"/>
      <c r="AT314" s="270"/>
      <c r="AU314" s="270"/>
      <c r="AV314" s="270"/>
      <c r="AW314" s="270"/>
      <c r="AX314" s="270"/>
      <c r="AY314" s="270"/>
      <c r="AZ314" s="270"/>
      <c r="BA314" s="270"/>
      <c r="BB314" s="270"/>
      <c r="BC314" s="270"/>
      <c r="BD314" s="270"/>
      <c r="BE314" s="270"/>
      <c r="BF314" s="270"/>
      <c r="BG314" s="270"/>
      <c r="BH314" s="363"/>
      <c r="BI314" s="270"/>
      <c r="BJ314" s="270"/>
      <c r="BK314" s="270"/>
      <c r="BL314" s="270"/>
      <c r="BM314" s="270"/>
      <c r="BN314" s="270"/>
      <c r="BO314" s="0"/>
      <c r="BP314" s="0"/>
      <c r="BQ314" s="0"/>
      <c r="BR314" s="0"/>
      <c r="BS314" s="0"/>
      <c r="BT314" s="270"/>
      <c r="BU314" s="270"/>
      <c r="BV314" s="270"/>
      <c r="BW314" s="270"/>
      <c r="BX314" s="270"/>
      <c r="BY314" s="270"/>
      <c r="BZ314" s="270"/>
      <c r="CA314" s="270"/>
      <c r="CB314" s="270"/>
      <c r="CC314" s="270"/>
      <c r="CD314" s="270"/>
      <c r="CE314" s="270"/>
      <c r="CF314" s="270"/>
      <c r="CG314" s="270"/>
    </row>
    <row r="315" customFormat="false" ht="12.75" hidden="false" customHeight="false" outlineLevel="0" collapsed="false">
      <c r="B315" s="357" t="n">
        <v>0.066156210000047</v>
      </c>
      <c r="D315" s="270"/>
      <c r="E315" s="270"/>
      <c r="F315" s="270"/>
      <c r="G315" s="270"/>
      <c r="H315" s="270"/>
      <c r="I315" s="270"/>
      <c r="J315" s="270"/>
      <c r="K315" s="270"/>
      <c r="L315" s="270"/>
      <c r="M315" s="363"/>
      <c r="N315" s="270"/>
      <c r="O315" s="270"/>
      <c r="P315" s="270"/>
      <c r="Q315" s="270"/>
      <c r="R315" s="270"/>
      <c r="S315" s="270"/>
      <c r="T315" s="270"/>
      <c r="U315" s="270"/>
      <c r="V315" s="270"/>
      <c r="W315" s="270"/>
      <c r="X315" s="270"/>
      <c r="Y315" s="270"/>
      <c r="Z315" s="270"/>
      <c r="AA315" s="270"/>
      <c r="AB315" s="270"/>
      <c r="AC315" s="270"/>
      <c r="AD315" s="270"/>
      <c r="AE315" s="270"/>
      <c r="AF315" s="270"/>
      <c r="AG315" s="270"/>
      <c r="AH315" s="270"/>
      <c r="AI315" s="270"/>
      <c r="AJ315" s="270"/>
      <c r="AK315" s="270"/>
      <c r="AL315" s="270"/>
      <c r="AM315" s="270"/>
      <c r="AN315" s="270"/>
      <c r="AO315" s="270"/>
      <c r="AP315" s="270"/>
      <c r="AQ315" s="270"/>
      <c r="AR315" s="270"/>
      <c r="AS315" s="270"/>
      <c r="AT315" s="270"/>
      <c r="AU315" s="270"/>
      <c r="AV315" s="270"/>
      <c r="AW315" s="270"/>
      <c r="AX315" s="270"/>
      <c r="AY315" s="270"/>
      <c r="AZ315" s="270"/>
      <c r="BA315" s="270"/>
      <c r="BB315" s="270"/>
      <c r="BC315" s="270"/>
      <c r="BD315" s="270"/>
      <c r="BE315" s="270"/>
      <c r="BF315" s="270"/>
      <c r="BG315" s="270"/>
      <c r="BH315" s="363"/>
      <c r="BI315" s="270"/>
      <c r="BJ315" s="270"/>
      <c r="BK315" s="270"/>
      <c r="BL315" s="270"/>
      <c r="BM315" s="270"/>
      <c r="BN315" s="270"/>
      <c r="BO315" s="0"/>
      <c r="BP315" s="0"/>
      <c r="BQ315" s="0"/>
      <c r="BR315" s="0"/>
      <c r="BS315" s="0"/>
      <c r="BT315" s="270"/>
      <c r="BU315" s="270"/>
      <c r="BV315" s="270"/>
      <c r="BW315" s="270"/>
      <c r="BX315" s="270"/>
      <c r="BY315" s="270"/>
      <c r="BZ315" s="270"/>
      <c r="CA315" s="270"/>
      <c r="CB315" s="270"/>
      <c r="CC315" s="270"/>
      <c r="CD315" s="270"/>
      <c r="CE315" s="270"/>
      <c r="CF315" s="270"/>
      <c r="CG315" s="270"/>
    </row>
    <row r="316" customFormat="false" ht="12.75" hidden="false" customHeight="false" outlineLevel="0" collapsed="false">
      <c r="B316" s="357" t="n">
        <v>0.066157212526676</v>
      </c>
      <c r="D316" s="270"/>
      <c r="E316" s="270"/>
      <c r="F316" s="270"/>
      <c r="G316" s="270"/>
      <c r="H316" s="270"/>
      <c r="I316" s="270"/>
      <c r="J316" s="270"/>
      <c r="K316" s="270"/>
      <c r="L316" s="270"/>
      <c r="M316" s="363"/>
      <c r="N316" s="270"/>
      <c r="O316" s="270"/>
      <c r="P316" s="270"/>
      <c r="Q316" s="270"/>
      <c r="R316" s="270"/>
      <c r="S316" s="270"/>
      <c r="T316" s="270"/>
      <c r="U316" s="270"/>
      <c r="V316" s="270"/>
      <c r="W316" s="270"/>
      <c r="X316" s="270"/>
      <c r="Y316" s="270"/>
      <c r="Z316" s="270"/>
      <c r="AA316" s="270"/>
      <c r="AB316" s="270"/>
      <c r="AC316" s="270"/>
      <c r="AD316" s="270"/>
      <c r="AE316" s="270"/>
      <c r="AF316" s="270"/>
      <c r="AG316" s="270"/>
      <c r="AH316" s="270"/>
      <c r="AI316" s="270"/>
      <c r="AJ316" s="270"/>
      <c r="AK316" s="270"/>
      <c r="AL316" s="270"/>
      <c r="AM316" s="270"/>
      <c r="AN316" s="270"/>
      <c r="AO316" s="270"/>
      <c r="AP316" s="270"/>
      <c r="AQ316" s="270"/>
      <c r="AR316" s="270"/>
      <c r="AS316" s="270"/>
      <c r="AT316" s="270"/>
      <c r="AU316" s="270"/>
      <c r="AV316" s="270"/>
      <c r="AW316" s="270"/>
      <c r="AX316" s="270"/>
      <c r="AY316" s="270"/>
      <c r="AZ316" s="270"/>
      <c r="BA316" s="270"/>
      <c r="BB316" s="270"/>
      <c r="BC316" s="270"/>
      <c r="BD316" s="270"/>
      <c r="BE316" s="270"/>
      <c r="BF316" s="270"/>
      <c r="BG316" s="270"/>
      <c r="BH316" s="363"/>
      <c r="BI316" s="270"/>
      <c r="BJ316" s="270"/>
      <c r="BK316" s="270"/>
      <c r="BL316" s="270"/>
      <c r="BM316" s="270"/>
      <c r="BN316" s="270"/>
      <c r="BO316" s="0"/>
      <c r="BP316" s="0"/>
      <c r="BQ316" s="0"/>
      <c r="BR316" s="0"/>
      <c r="BS316" s="0"/>
      <c r="BT316" s="270"/>
      <c r="BU316" s="270"/>
      <c r="BV316" s="270"/>
      <c r="BW316" s="270"/>
      <c r="BX316" s="270"/>
      <c r="BY316" s="270"/>
      <c r="BZ316" s="270"/>
      <c r="CA316" s="270"/>
      <c r="CB316" s="270"/>
      <c r="CC316" s="270"/>
      <c r="CD316" s="270"/>
      <c r="CE316" s="270"/>
      <c r="CF316" s="270"/>
      <c r="CG316" s="270"/>
    </row>
    <row r="317" customFormat="false" ht="12.75" hidden="false" customHeight="false" outlineLevel="0" collapsed="false">
      <c r="B317" s="357" t="n">
        <v>0.066158182713736</v>
      </c>
      <c r="D317" s="270"/>
      <c r="E317" s="270"/>
      <c r="F317" s="270"/>
      <c r="G317" s="270"/>
      <c r="H317" s="270"/>
      <c r="I317" s="270"/>
      <c r="J317" s="270"/>
      <c r="K317" s="270"/>
      <c r="L317" s="270"/>
      <c r="M317" s="363"/>
      <c r="N317" s="270"/>
      <c r="O317" s="270"/>
      <c r="P317" s="270"/>
      <c r="Q317" s="270"/>
      <c r="R317" s="270"/>
      <c r="S317" s="270"/>
      <c r="T317" s="270"/>
      <c r="U317" s="270"/>
      <c r="V317" s="270"/>
      <c r="W317" s="270"/>
      <c r="X317" s="270"/>
      <c r="Y317" s="270"/>
      <c r="Z317" s="270"/>
      <c r="AA317" s="270"/>
      <c r="AB317" s="270"/>
      <c r="AC317" s="270"/>
      <c r="AD317" s="270"/>
      <c r="AE317" s="270"/>
      <c r="AF317" s="270"/>
      <c r="AG317" s="270"/>
      <c r="AH317" s="270"/>
      <c r="AI317" s="270"/>
      <c r="AJ317" s="270"/>
      <c r="AK317" s="270"/>
      <c r="AL317" s="270"/>
      <c r="AM317" s="270"/>
      <c r="AN317" s="270"/>
      <c r="AO317" s="270"/>
      <c r="AP317" s="270"/>
      <c r="AQ317" s="270"/>
      <c r="AR317" s="270"/>
      <c r="AS317" s="270"/>
      <c r="AT317" s="270"/>
      <c r="AU317" s="270"/>
      <c r="AV317" s="270"/>
      <c r="AW317" s="270"/>
      <c r="AX317" s="270"/>
      <c r="AY317" s="270"/>
      <c r="AZ317" s="270"/>
      <c r="BA317" s="270"/>
      <c r="BB317" s="270"/>
      <c r="BC317" s="270"/>
      <c r="BD317" s="270"/>
      <c r="BE317" s="270"/>
      <c r="BF317" s="270"/>
      <c r="BG317" s="270"/>
      <c r="BH317" s="363"/>
      <c r="BI317" s="270"/>
      <c r="BJ317" s="270"/>
      <c r="BK317" s="270"/>
      <c r="BL317" s="270"/>
      <c r="BM317" s="270"/>
      <c r="BN317" s="270"/>
      <c r="BO317" s="0"/>
      <c r="BP317" s="0"/>
      <c r="BQ317" s="0"/>
      <c r="BR317" s="0"/>
      <c r="BS317" s="0"/>
      <c r="BT317" s="270"/>
      <c r="BU317" s="270"/>
      <c r="BV317" s="270"/>
      <c r="BW317" s="270"/>
      <c r="BX317" s="270"/>
      <c r="BY317" s="270"/>
      <c r="BZ317" s="270"/>
      <c r="CA317" s="270"/>
      <c r="CB317" s="270"/>
      <c r="CC317" s="270"/>
      <c r="CD317" s="270"/>
      <c r="CE317" s="270"/>
      <c r="CF317" s="270"/>
      <c r="CG317" s="270"/>
    </row>
    <row r="318" customFormat="false" ht="12.75" hidden="false" customHeight="false" outlineLevel="0" collapsed="false">
      <c r="B318" s="357" t="n">
        <v>0.066159185240365</v>
      </c>
      <c r="D318" s="270"/>
      <c r="E318" s="270"/>
      <c r="F318" s="270"/>
      <c r="G318" s="270"/>
      <c r="H318" s="270"/>
      <c r="I318" s="270"/>
      <c r="J318" s="270"/>
      <c r="K318" s="270"/>
      <c r="L318" s="270"/>
      <c r="M318" s="363"/>
      <c r="N318" s="270"/>
      <c r="O318" s="270"/>
      <c r="P318" s="270"/>
      <c r="Q318" s="270"/>
      <c r="R318" s="270"/>
      <c r="S318" s="270"/>
      <c r="T318" s="270"/>
      <c r="U318" s="270"/>
      <c r="V318" s="270"/>
      <c r="W318" s="270"/>
      <c r="X318" s="270"/>
      <c r="Y318" s="270"/>
      <c r="Z318" s="270"/>
      <c r="AA318" s="270"/>
      <c r="AB318" s="270"/>
      <c r="AC318" s="270"/>
      <c r="AD318" s="270"/>
      <c r="AE318" s="270"/>
      <c r="AF318" s="270"/>
      <c r="AG318" s="270"/>
      <c r="AH318" s="270"/>
      <c r="AI318" s="270"/>
      <c r="AJ318" s="270"/>
      <c r="AK318" s="270"/>
      <c r="AL318" s="270"/>
      <c r="AM318" s="270"/>
      <c r="AN318" s="270"/>
      <c r="AO318" s="270"/>
      <c r="AP318" s="270"/>
      <c r="AQ318" s="270"/>
      <c r="AR318" s="270"/>
      <c r="AS318" s="270"/>
      <c r="AT318" s="270"/>
      <c r="AU318" s="270"/>
      <c r="AV318" s="270"/>
      <c r="AW318" s="270"/>
      <c r="AX318" s="270"/>
      <c r="AY318" s="270"/>
      <c r="AZ318" s="270"/>
      <c r="BA318" s="270"/>
      <c r="BB318" s="270"/>
      <c r="BC318" s="270"/>
      <c r="BD318" s="270"/>
      <c r="BE318" s="270"/>
      <c r="BF318" s="270"/>
      <c r="BG318" s="270"/>
      <c r="BH318" s="363"/>
      <c r="BI318" s="270"/>
      <c r="BJ318" s="270"/>
      <c r="BK318" s="270"/>
      <c r="BL318" s="270"/>
      <c r="BM318" s="270"/>
      <c r="BN318" s="270"/>
      <c r="BO318" s="0"/>
      <c r="BP318" s="0"/>
      <c r="BQ318" s="0"/>
      <c r="BR318" s="0"/>
      <c r="BS318" s="0"/>
      <c r="BT318" s="270"/>
      <c r="BU318" s="270"/>
      <c r="BV318" s="270"/>
      <c r="BW318" s="270"/>
      <c r="BX318" s="270"/>
      <c r="BY318" s="270"/>
      <c r="BZ318" s="270"/>
      <c r="CA318" s="270"/>
      <c r="CB318" s="270"/>
      <c r="CC318" s="270"/>
      <c r="CD318" s="270"/>
      <c r="CE318" s="270"/>
      <c r="CF318" s="270"/>
      <c r="CG318" s="270"/>
    </row>
    <row r="319" customFormat="false" ht="12.75" hidden="false" customHeight="false" outlineLevel="0" collapsed="false">
      <c r="B319" s="357" t="n">
        <v>0.066160155427426</v>
      </c>
      <c r="D319" s="270"/>
      <c r="E319" s="270"/>
      <c r="F319" s="270"/>
      <c r="G319" s="270"/>
      <c r="H319" s="270"/>
      <c r="I319" s="270"/>
      <c r="J319" s="270"/>
      <c r="K319" s="270"/>
      <c r="L319" s="270"/>
      <c r="M319" s="363"/>
      <c r="N319" s="270"/>
      <c r="O319" s="270"/>
      <c r="P319" s="270"/>
      <c r="Q319" s="270"/>
      <c r="R319" s="270"/>
      <c r="S319" s="270"/>
      <c r="T319" s="270"/>
      <c r="U319" s="270"/>
      <c r="V319" s="270"/>
      <c r="W319" s="270"/>
      <c r="X319" s="270"/>
      <c r="Y319" s="270"/>
      <c r="Z319" s="270"/>
      <c r="AA319" s="270"/>
      <c r="AB319" s="270"/>
      <c r="AC319" s="270"/>
      <c r="AD319" s="270"/>
      <c r="AE319" s="270"/>
      <c r="AF319" s="270"/>
      <c r="AG319" s="270"/>
      <c r="AH319" s="270"/>
      <c r="AI319" s="270"/>
      <c r="AJ319" s="270"/>
      <c r="AK319" s="270"/>
      <c r="AL319" s="270"/>
      <c r="AM319" s="270"/>
      <c r="AN319" s="270"/>
      <c r="AO319" s="270"/>
      <c r="AP319" s="270"/>
      <c r="AQ319" s="270"/>
      <c r="AR319" s="270"/>
      <c r="AS319" s="270"/>
      <c r="AT319" s="270"/>
      <c r="AU319" s="270"/>
      <c r="AV319" s="270"/>
      <c r="AW319" s="270"/>
      <c r="AX319" s="270"/>
      <c r="AY319" s="270"/>
      <c r="AZ319" s="270"/>
      <c r="BA319" s="270"/>
      <c r="BB319" s="270"/>
      <c r="BC319" s="270"/>
      <c r="BD319" s="270"/>
      <c r="BE319" s="270"/>
      <c r="BF319" s="270"/>
      <c r="BG319" s="270"/>
      <c r="BH319" s="363"/>
      <c r="BI319" s="270"/>
      <c r="BJ319" s="270"/>
      <c r="BK319" s="270"/>
      <c r="BL319" s="270"/>
      <c r="BM319" s="270"/>
      <c r="BN319" s="270"/>
      <c r="BO319" s="0"/>
      <c r="BP319" s="0"/>
      <c r="BQ319" s="0"/>
      <c r="BR319" s="0"/>
      <c r="BS319" s="0"/>
      <c r="BT319" s="270"/>
      <c r="BU319" s="270"/>
      <c r="BV319" s="270"/>
      <c r="BW319" s="270"/>
      <c r="BX319" s="270"/>
      <c r="BY319" s="270"/>
      <c r="BZ319" s="270"/>
      <c r="CA319" s="270"/>
      <c r="CB319" s="270"/>
      <c r="CC319" s="270"/>
      <c r="CD319" s="270"/>
      <c r="CE319" s="270"/>
      <c r="CF319" s="270"/>
      <c r="CG319" s="270"/>
    </row>
    <row r="320" customFormat="false" ht="12.75" hidden="false" customHeight="false" outlineLevel="0" collapsed="false">
      <c r="B320" s="357" t="n">
        <v>0.066161157954057</v>
      </c>
      <c r="D320" s="270"/>
      <c r="E320" s="270"/>
      <c r="F320" s="270"/>
      <c r="G320" s="270"/>
      <c r="H320" s="270"/>
      <c r="I320" s="270"/>
      <c r="J320" s="270"/>
      <c r="K320" s="270"/>
      <c r="L320" s="270"/>
      <c r="M320" s="363"/>
      <c r="N320" s="270"/>
      <c r="O320" s="270"/>
      <c r="P320" s="270"/>
      <c r="Q320" s="270"/>
      <c r="R320" s="270"/>
      <c r="S320" s="270"/>
      <c r="T320" s="270"/>
      <c r="U320" s="270"/>
      <c r="V320" s="270"/>
      <c r="W320" s="270"/>
      <c r="X320" s="270"/>
      <c r="Y320" s="270"/>
      <c r="Z320" s="270"/>
      <c r="AA320" s="270"/>
      <c r="AB320" s="270"/>
      <c r="AC320" s="270"/>
      <c r="AD320" s="270"/>
      <c r="AE320" s="270"/>
      <c r="AF320" s="270"/>
      <c r="AG320" s="270"/>
      <c r="AH320" s="270"/>
      <c r="AI320" s="270"/>
      <c r="AJ320" s="270"/>
      <c r="AK320" s="270"/>
      <c r="AL320" s="270"/>
      <c r="AM320" s="270"/>
      <c r="AN320" s="270"/>
      <c r="AO320" s="270"/>
      <c r="AP320" s="270"/>
      <c r="AQ320" s="270"/>
      <c r="AR320" s="270"/>
      <c r="AS320" s="270"/>
      <c r="AT320" s="270"/>
      <c r="AU320" s="270"/>
      <c r="AV320" s="270"/>
      <c r="AW320" s="270"/>
      <c r="AX320" s="270"/>
      <c r="AY320" s="270"/>
      <c r="AZ320" s="270"/>
      <c r="BA320" s="270"/>
      <c r="BB320" s="270"/>
      <c r="BC320" s="270"/>
      <c r="BD320" s="270"/>
      <c r="BE320" s="270"/>
      <c r="BF320" s="270"/>
      <c r="BG320" s="270"/>
      <c r="BH320" s="363"/>
      <c r="BI320" s="270"/>
      <c r="BJ320" s="270"/>
      <c r="BK320" s="270"/>
      <c r="BL320" s="270"/>
      <c r="BM320" s="270"/>
      <c r="BN320" s="270"/>
      <c r="BO320" s="0"/>
      <c r="BP320" s="0"/>
      <c r="BQ320" s="0"/>
      <c r="BR320" s="0"/>
      <c r="BS320" s="0"/>
      <c r="BT320" s="270"/>
      <c r="BU320" s="270"/>
      <c r="BV320" s="270"/>
      <c r="BW320" s="270"/>
      <c r="BX320" s="270"/>
      <c r="BY320" s="270"/>
      <c r="BZ320" s="270"/>
      <c r="CA320" s="270"/>
      <c r="CB320" s="270"/>
      <c r="CC320" s="270"/>
      <c r="CD320" s="270"/>
      <c r="CE320" s="270"/>
      <c r="CF320" s="270"/>
      <c r="CG320" s="270"/>
    </row>
    <row r="321" customFormat="false" ht="12.75" hidden="false" customHeight="false" outlineLevel="0" collapsed="false">
      <c r="B321" s="357" t="n">
        <v>0.066162160480687</v>
      </c>
      <c r="D321" s="270"/>
      <c r="E321" s="270"/>
      <c r="F321" s="270"/>
      <c r="G321" s="270"/>
      <c r="H321" s="270"/>
      <c r="I321" s="270"/>
      <c r="J321" s="270"/>
      <c r="K321" s="270"/>
      <c r="L321" s="270"/>
      <c r="M321" s="363"/>
      <c r="N321" s="270"/>
      <c r="O321" s="270"/>
      <c r="P321" s="270"/>
      <c r="Q321" s="270"/>
      <c r="R321" s="270"/>
      <c r="S321" s="270"/>
      <c r="T321" s="270"/>
      <c r="U321" s="270"/>
      <c r="V321" s="270"/>
      <c r="W321" s="270"/>
      <c r="X321" s="270"/>
      <c r="Y321" s="270"/>
      <c r="Z321" s="270"/>
      <c r="AA321" s="270"/>
      <c r="AB321" s="270"/>
      <c r="AC321" s="270"/>
      <c r="AD321" s="270"/>
      <c r="AE321" s="270"/>
      <c r="AF321" s="270"/>
      <c r="AG321" s="270"/>
      <c r="AH321" s="270"/>
      <c r="AI321" s="270"/>
      <c r="AJ321" s="270"/>
      <c r="AK321" s="270"/>
      <c r="AL321" s="270"/>
      <c r="AM321" s="270"/>
      <c r="AN321" s="270"/>
      <c r="AO321" s="270"/>
      <c r="AP321" s="270"/>
      <c r="AQ321" s="270"/>
      <c r="AR321" s="270"/>
      <c r="AS321" s="270"/>
      <c r="AT321" s="270"/>
      <c r="AU321" s="270"/>
      <c r="AV321" s="270"/>
      <c r="AW321" s="270"/>
      <c r="AX321" s="270"/>
      <c r="AY321" s="270"/>
      <c r="AZ321" s="270"/>
      <c r="BA321" s="270"/>
      <c r="BB321" s="270"/>
      <c r="BC321" s="270"/>
      <c r="BD321" s="270"/>
      <c r="BE321" s="270"/>
      <c r="BF321" s="270"/>
      <c r="BG321" s="270"/>
      <c r="BH321" s="363"/>
      <c r="BI321" s="270"/>
      <c r="BJ321" s="270"/>
      <c r="BK321" s="270"/>
      <c r="BL321" s="270"/>
      <c r="BM321" s="270"/>
      <c r="BN321" s="270"/>
      <c r="BO321" s="0"/>
      <c r="BP321" s="0"/>
      <c r="BQ321" s="0"/>
      <c r="BR321" s="0"/>
      <c r="BS321" s="0"/>
      <c r="BT321" s="270"/>
      <c r="BU321" s="270"/>
      <c r="BV321" s="270"/>
      <c r="BW321" s="270"/>
      <c r="BX321" s="270"/>
      <c r="BY321" s="270"/>
      <c r="BZ321" s="270"/>
      <c r="CA321" s="270"/>
      <c r="CB321" s="270"/>
      <c r="CC321" s="270"/>
      <c r="CD321" s="270"/>
      <c r="CE321" s="270"/>
      <c r="CF321" s="270"/>
      <c r="CG321" s="270"/>
    </row>
    <row r="322" customFormat="false" ht="12.75" hidden="false" customHeight="false" outlineLevel="0" collapsed="false">
      <c r="B322" s="357" t="n">
        <v>0.066163130667749</v>
      </c>
      <c r="D322" s="270"/>
      <c r="E322" s="270"/>
      <c r="F322" s="270"/>
      <c r="G322" s="270"/>
      <c r="H322" s="270"/>
      <c r="I322" s="270"/>
      <c r="J322" s="270"/>
      <c r="K322" s="270"/>
      <c r="L322" s="270"/>
      <c r="M322" s="363"/>
      <c r="N322" s="270"/>
      <c r="O322" s="270"/>
      <c r="P322" s="270"/>
      <c r="Q322" s="270"/>
      <c r="R322" s="270"/>
      <c r="S322" s="270"/>
      <c r="T322" s="270"/>
      <c r="U322" s="270"/>
      <c r="V322" s="270"/>
      <c r="W322" s="270"/>
      <c r="X322" s="270"/>
      <c r="Y322" s="270"/>
      <c r="Z322" s="270"/>
      <c r="AA322" s="270"/>
      <c r="AB322" s="270"/>
      <c r="AC322" s="270"/>
      <c r="AD322" s="270"/>
      <c r="AE322" s="270"/>
      <c r="AF322" s="270"/>
      <c r="AG322" s="270"/>
      <c r="AH322" s="270"/>
      <c r="AI322" s="270"/>
      <c r="AJ322" s="270"/>
      <c r="AK322" s="270"/>
      <c r="AL322" s="270"/>
      <c r="AM322" s="270"/>
      <c r="AN322" s="270"/>
      <c r="AO322" s="270"/>
      <c r="AP322" s="270"/>
      <c r="AQ322" s="270"/>
      <c r="AR322" s="270"/>
      <c r="AS322" s="270"/>
      <c r="AT322" s="270"/>
      <c r="AU322" s="270"/>
      <c r="AV322" s="270"/>
      <c r="AW322" s="270"/>
      <c r="AX322" s="270"/>
      <c r="AY322" s="270"/>
      <c r="AZ322" s="270"/>
      <c r="BA322" s="270"/>
      <c r="BB322" s="270"/>
      <c r="BC322" s="270"/>
      <c r="BD322" s="270"/>
      <c r="BE322" s="270"/>
      <c r="BF322" s="270"/>
      <c r="BG322" s="270"/>
      <c r="BH322" s="363"/>
      <c r="BI322" s="270"/>
      <c r="BJ322" s="270"/>
      <c r="BK322" s="270"/>
      <c r="BL322" s="270"/>
      <c r="BM322" s="270"/>
      <c r="BN322" s="270"/>
      <c r="BO322" s="0"/>
      <c r="BP322" s="0"/>
      <c r="BQ322" s="0"/>
      <c r="BR322" s="0"/>
      <c r="BS322" s="0"/>
      <c r="BT322" s="270"/>
      <c r="BU322" s="270"/>
      <c r="BV322" s="270"/>
      <c r="BW322" s="270"/>
      <c r="BX322" s="270"/>
      <c r="BY322" s="270"/>
      <c r="BZ322" s="270"/>
      <c r="CA322" s="270"/>
      <c r="CB322" s="270"/>
      <c r="CC322" s="270"/>
      <c r="CD322" s="270"/>
      <c r="CE322" s="270"/>
      <c r="CF322" s="270"/>
      <c r="CG322" s="270"/>
    </row>
    <row r="323" customFormat="false" ht="12.75" hidden="false" customHeight="false" outlineLevel="0" collapsed="false">
      <c r="B323" s="357" t="n">
        <v>0.06616413319438</v>
      </c>
      <c r="D323" s="270"/>
      <c r="E323" s="270"/>
      <c r="F323" s="270"/>
      <c r="G323" s="270"/>
      <c r="H323" s="270"/>
      <c r="I323" s="270"/>
      <c r="J323" s="270"/>
      <c r="K323" s="270"/>
      <c r="L323" s="270"/>
      <c r="M323" s="363"/>
      <c r="N323" s="270"/>
      <c r="O323" s="270"/>
      <c r="P323" s="270"/>
      <c r="Q323" s="270"/>
      <c r="R323" s="270"/>
      <c r="S323" s="270"/>
      <c r="T323" s="270"/>
      <c r="U323" s="270"/>
      <c r="V323" s="270"/>
      <c r="W323" s="270"/>
      <c r="X323" s="270"/>
      <c r="Y323" s="270"/>
      <c r="Z323" s="270"/>
      <c r="AA323" s="270"/>
      <c r="AB323" s="270"/>
      <c r="AC323" s="270"/>
      <c r="AD323" s="270"/>
      <c r="AE323" s="270"/>
      <c r="AF323" s="270"/>
      <c r="AG323" s="270"/>
      <c r="AH323" s="270"/>
      <c r="AI323" s="270"/>
      <c r="AJ323" s="270"/>
      <c r="AK323" s="270"/>
      <c r="AL323" s="270"/>
      <c r="AM323" s="270"/>
      <c r="AN323" s="270"/>
      <c r="AO323" s="270"/>
      <c r="AP323" s="270"/>
      <c r="AQ323" s="270"/>
      <c r="AR323" s="270"/>
      <c r="AS323" s="270"/>
      <c r="AT323" s="270"/>
      <c r="AU323" s="270"/>
      <c r="AV323" s="270"/>
      <c r="AW323" s="270"/>
      <c r="AX323" s="270"/>
      <c r="AY323" s="270"/>
      <c r="AZ323" s="270"/>
      <c r="BA323" s="270"/>
      <c r="BB323" s="270"/>
      <c r="BC323" s="270"/>
      <c r="BD323" s="270"/>
      <c r="BE323" s="270"/>
      <c r="BF323" s="270"/>
      <c r="BG323" s="270"/>
      <c r="BH323" s="363"/>
      <c r="BI323" s="270"/>
      <c r="BJ323" s="270"/>
      <c r="BK323" s="270"/>
      <c r="BL323" s="270"/>
      <c r="BM323" s="270"/>
      <c r="BN323" s="270"/>
      <c r="BO323" s="0"/>
      <c r="BP323" s="0"/>
      <c r="BQ323" s="0"/>
      <c r="BR323" s="0"/>
      <c r="BS323" s="0"/>
      <c r="BT323" s="270"/>
      <c r="BU323" s="270"/>
      <c r="BV323" s="270"/>
      <c r="BW323" s="270"/>
      <c r="BX323" s="270"/>
      <c r="BY323" s="270"/>
      <c r="BZ323" s="270"/>
      <c r="CA323" s="270"/>
      <c r="CB323" s="270"/>
      <c r="CC323" s="270"/>
      <c r="CD323" s="270"/>
      <c r="CE323" s="270"/>
      <c r="CF323" s="270"/>
      <c r="CG323" s="270"/>
    </row>
    <row r="324" customFormat="false" ht="12.75" hidden="false" customHeight="false" outlineLevel="0" collapsed="false">
      <c r="B324" s="357" t="n">
        <v>0.066165103381443</v>
      </c>
      <c r="D324" s="270"/>
      <c r="E324" s="270"/>
      <c r="F324" s="270"/>
      <c r="G324" s="270"/>
      <c r="H324" s="270"/>
      <c r="I324" s="270"/>
      <c r="J324" s="270"/>
      <c r="K324" s="270"/>
      <c r="L324" s="270"/>
      <c r="M324" s="363"/>
      <c r="N324" s="270"/>
      <c r="O324" s="270"/>
      <c r="P324" s="270"/>
      <c r="Q324" s="270"/>
      <c r="R324" s="270"/>
      <c r="S324" s="270"/>
      <c r="T324" s="270"/>
      <c r="U324" s="270"/>
      <c r="V324" s="270"/>
      <c r="W324" s="270"/>
      <c r="X324" s="270"/>
      <c r="Y324" s="270"/>
      <c r="Z324" s="270"/>
      <c r="AA324" s="270"/>
      <c r="AB324" s="270"/>
      <c r="AC324" s="270"/>
      <c r="AD324" s="270"/>
      <c r="AE324" s="270"/>
      <c r="AF324" s="270"/>
      <c r="AG324" s="270"/>
      <c r="AH324" s="270"/>
      <c r="AI324" s="270"/>
      <c r="AJ324" s="270"/>
      <c r="AK324" s="270"/>
      <c r="AL324" s="270"/>
      <c r="AM324" s="270"/>
      <c r="AN324" s="270"/>
      <c r="AO324" s="270"/>
      <c r="AP324" s="270"/>
      <c r="AQ324" s="270"/>
      <c r="AR324" s="270"/>
      <c r="AS324" s="270"/>
      <c r="AT324" s="270"/>
      <c r="AU324" s="270"/>
      <c r="AV324" s="270"/>
      <c r="AW324" s="270"/>
      <c r="AX324" s="270"/>
      <c r="AY324" s="270"/>
      <c r="AZ324" s="270"/>
      <c r="BA324" s="270"/>
      <c r="BB324" s="270"/>
      <c r="BC324" s="270"/>
      <c r="BD324" s="270"/>
      <c r="BE324" s="270"/>
      <c r="BF324" s="270"/>
      <c r="BG324" s="270"/>
      <c r="BH324" s="363"/>
      <c r="BI324" s="270"/>
      <c r="BJ324" s="270"/>
      <c r="BK324" s="270"/>
      <c r="BL324" s="270"/>
      <c r="BM324" s="270"/>
      <c r="BN324" s="270"/>
      <c r="BO324" s="0"/>
      <c r="BP324" s="0"/>
      <c r="BQ324" s="0"/>
      <c r="BR324" s="0"/>
      <c r="BS324" s="0"/>
      <c r="BT324" s="270"/>
      <c r="BU324" s="270"/>
      <c r="BV324" s="270"/>
      <c r="BW324" s="270"/>
      <c r="BX324" s="270"/>
      <c r="BY324" s="270"/>
      <c r="BZ324" s="270"/>
      <c r="CA324" s="270"/>
      <c r="CB324" s="270"/>
      <c r="CC324" s="270"/>
      <c r="CD324" s="270"/>
      <c r="CE324" s="270"/>
      <c r="CF324" s="270"/>
      <c r="CG324" s="270"/>
    </row>
    <row r="325" customFormat="false" ht="12.75" hidden="false" customHeight="false" outlineLevel="0" collapsed="false">
      <c r="B325" s="357" t="n">
        <v>0.066166105908074</v>
      </c>
      <c r="D325" s="270"/>
      <c r="E325" s="270"/>
      <c r="F325" s="270"/>
      <c r="G325" s="270"/>
      <c r="H325" s="270"/>
      <c r="I325" s="270"/>
      <c r="J325" s="270"/>
      <c r="K325" s="270"/>
      <c r="L325" s="270"/>
      <c r="M325" s="363"/>
      <c r="N325" s="270"/>
      <c r="O325" s="270"/>
      <c r="P325" s="270"/>
      <c r="Q325" s="270"/>
      <c r="R325" s="270"/>
      <c r="S325" s="270"/>
      <c r="T325" s="270"/>
      <c r="U325" s="270"/>
      <c r="V325" s="270"/>
      <c r="W325" s="270"/>
      <c r="X325" s="270"/>
      <c r="Y325" s="270"/>
      <c r="Z325" s="270"/>
      <c r="AA325" s="270"/>
      <c r="AB325" s="270"/>
      <c r="AC325" s="270"/>
      <c r="AD325" s="270"/>
      <c r="AE325" s="270"/>
      <c r="AF325" s="270"/>
      <c r="AG325" s="270"/>
      <c r="AH325" s="270"/>
      <c r="AI325" s="270"/>
      <c r="AJ325" s="270"/>
      <c r="AK325" s="270"/>
      <c r="AL325" s="270"/>
      <c r="AM325" s="270"/>
      <c r="AN325" s="270"/>
      <c r="AO325" s="270"/>
      <c r="AP325" s="270"/>
      <c r="AQ325" s="270"/>
      <c r="AR325" s="270"/>
      <c r="AS325" s="270"/>
      <c r="AT325" s="270"/>
      <c r="AU325" s="270"/>
      <c r="AV325" s="270"/>
      <c r="AW325" s="270"/>
      <c r="AX325" s="270"/>
      <c r="AY325" s="270"/>
      <c r="AZ325" s="270"/>
      <c r="BA325" s="270"/>
      <c r="BB325" s="270"/>
      <c r="BC325" s="270"/>
      <c r="BD325" s="270"/>
      <c r="BE325" s="270"/>
      <c r="BF325" s="270"/>
      <c r="BG325" s="270"/>
      <c r="BH325" s="363"/>
      <c r="BI325" s="270"/>
      <c r="BJ325" s="270"/>
      <c r="BK325" s="270"/>
      <c r="BL325" s="270"/>
      <c r="BM325" s="270"/>
      <c r="BN325" s="270"/>
      <c r="BO325" s="0"/>
      <c r="BP325" s="0"/>
      <c r="BQ325" s="0"/>
      <c r="BR325" s="0"/>
      <c r="BS325" s="0"/>
      <c r="BT325" s="270"/>
      <c r="BU325" s="270"/>
      <c r="BV325" s="270"/>
      <c r="BW325" s="270"/>
      <c r="BX325" s="270"/>
      <c r="BY325" s="270"/>
      <c r="BZ325" s="270"/>
      <c r="CA325" s="270"/>
      <c r="CB325" s="270"/>
      <c r="CC325" s="270"/>
      <c r="CD325" s="270"/>
      <c r="CE325" s="270"/>
      <c r="CF325" s="270"/>
      <c r="CG325" s="270"/>
    </row>
    <row r="326" customFormat="false" ht="12.75" hidden="false" customHeight="false" outlineLevel="0" collapsed="false">
      <c r="B326" s="357" t="n">
        <v>0.066167108434707</v>
      </c>
      <c r="D326" s="270"/>
      <c r="E326" s="270"/>
      <c r="F326" s="270"/>
      <c r="G326" s="270"/>
      <c r="H326" s="270"/>
      <c r="I326" s="270"/>
      <c r="J326" s="270"/>
      <c r="K326" s="270"/>
      <c r="L326" s="270"/>
      <c r="M326" s="363"/>
      <c r="N326" s="270"/>
      <c r="O326" s="270"/>
      <c r="P326" s="270"/>
      <c r="Q326" s="270"/>
      <c r="R326" s="270"/>
      <c r="S326" s="270"/>
      <c r="T326" s="270"/>
      <c r="U326" s="270"/>
      <c r="V326" s="270"/>
      <c r="W326" s="270"/>
      <c r="X326" s="270"/>
      <c r="Y326" s="270"/>
      <c r="Z326" s="270"/>
      <c r="AA326" s="270"/>
      <c r="AB326" s="270"/>
      <c r="AC326" s="270"/>
      <c r="AD326" s="270"/>
      <c r="AE326" s="270"/>
      <c r="AF326" s="270"/>
      <c r="AG326" s="270"/>
      <c r="AH326" s="270"/>
      <c r="AI326" s="270"/>
      <c r="AJ326" s="270"/>
      <c r="AK326" s="270"/>
      <c r="AL326" s="270"/>
      <c r="AM326" s="270"/>
      <c r="AN326" s="270"/>
      <c r="AO326" s="270"/>
      <c r="AP326" s="270"/>
      <c r="AQ326" s="270"/>
      <c r="AR326" s="270"/>
      <c r="AS326" s="270"/>
      <c r="AT326" s="270"/>
      <c r="AU326" s="270"/>
      <c r="AV326" s="270"/>
      <c r="AW326" s="270"/>
      <c r="AX326" s="270"/>
      <c r="AY326" s="270"/>
      <c r="AZ326" s="270"/>
      <c r="BA326" s="270"/>
      <c r="BB326" s="270"/>
      <c r="BC326" s="270"/>
      <c r="BD326" s="270"/>
      <c r="BE326" s="270"/>
      <c r="BF326" s="270"/>
      <c r="BG326" s="270"/>
      <c r="BH326" s="363"/>
      <c r="BI326" s="270"/>
      <c r="BJ326" s="270"/>
      <c r="BK326" s="270"/>
      <c r="BL326" s="270"/>
      <c r="BM326" s="270"/>
      <c r="BN326" s="270"/>
      <c r="BO326" s="0"/>
      <c r="BP326" s="0"/>
      <c r="BQ326" s="0"/>
      <c r="BR326" s="0"/>
      <c r="BS326" s="0"/>
      <c r="BT326" s="270"/>
      <c r="BU326" s="270"/>
      <c r="BV326" s="270"/>
      <c r="BW326" s="270"/>
      <c r="BX326" s="270"/>
      <c r="BY326" s="270"/>
      <c r="BZ326" s="270"/>
      <c r="CA326" s="270"/>
      <c r="CB326" s="270"/>
      <c r="CC326" s="270"/>
      <c r="CD326" s="270"/>
      <c r="CE326" s="270"/>
      <c r="CF326" s="270"/>
      <c r="CG326" s="270"/>
    </row>
    <row r="327" customFormat="false" ht="12.75" hidden="false" customHeight="false" outlineLevel="0" collapsed="false">
      <c r="B327" s="357" t="n">
        <v>0.066168046282201</v>
      </c>
      <c r="D327" s="270"/>
      <c r="E327" s="270"/>
      <c r="F327" s="270"/>
      <c r="G327" s="270"/>
      <c r="H327" s="270"/>
      <c r="I327" s="270"/>
      <c r="J327" s="270"/>
      <c r="K327" s="270"/>
      <c r="L327" s="270"/>
      <c r="M327" s="363"/>
      <c r="N327" s="270"/>
      <c r="O327" s="270"/>
      <c r="P327" s="270"/>
      <c r="Q327" s="270"/>
      <c r="R327" s="270"/>
      <c r="S327" s="270"/>
      <c r="T327" s="270"/>
      <c r="U327" s="270"/>
      <c r="V327" s="270"/>
      <c r="W327" s="270"/>
      <c r="X327" s="270"/>
      <c r="Y327" s="270"/>
      <c r="Z327" s="270"/>
      <c r="AA327" s="270"/>
      <c r="AB327" s="270"/>
      <c r="AC327" s="270"/>
      <c r="AD327" s="270"/>
      <c r="AE327" s="270"/>
      <c r="AF327" s="270"/>
      <c r="AG327" s="270"/>
      <c r="AH327" s="270"/>
      <c r="AI327" s="270"/>
      <c r="AJ327" s="270"/>
      <c r="AK327" s="270"/>
      <c r="AL327" s="270"/>
      <c r="AM327" s="270"/>
      <c r="AN327" s="270"/>
      <c r="AO327" s="270"/>
      <c r="AP327" s="270"/>
      <c r="AQ327" s="270"/>
      <c r="AR327" s="270"/>
      <c r="AS327" s="270"/>
      <c r="AT327" s="270"/>
      <c r="AU327" s="270"/>
      <c r="AV327" s="270"/>
      <c r="AW327" s="270"/>
      <c r="AX327" s="270"/>
      <c r="AY327" s="270"/>
      <c r="AZ327" s="270"/>
      <c r="BA327" s="270"/>
      <c r="BB327" s="270"/>
      <c r="BC327" s="270"/>
      <c r="BD327" s="270"/>
      <c r="BE327" s="270"/>
      <c r="BF327" s="270"/>
      <c r="BG327" s="270"/>
      <c r="BH327" s="363"/>
      <c r="BI327" s="270"/>
      <c r="BJ327" s="270"/>
      <c r="BK327" s="270"/>
      <c r="BL327" s="270"/>
      <c r="BM327" s="270"/>
      <c r="BN327" s="270"/>
      <c r="BO327" s="0"/>
      <c r="BP327" s="0"/>
      <c r="BQ327" s="0"/>
      <c r="BR327" s="0"/>
      <c r="BS327" s="0"/>
      <c r="BT327" s="270"/>
      <c r="BU327" s="270"/>
      <c r="BV327" s="270"/>
      <c r="BW327" s="270"/>
      <c r="BX327" s="270"/>
      <c r="BY327" s="270"/>
      <c r="BZ327" s="270"/>
      <c r="CA327" s="270"/>
      <c r="CB327" s="270"/>
      <c r="CC327" s="270"/>
      <c r="CD327" s="270"/>
      <c r="CE327" s="270"/>
      <c r="CF327" s="270"/>
      <c r="CG327" s="270"/>
    </row>
    <row r="328" customFormat="false" ht="12.75" hidden="false" customHeight="false" outlineLevel="0" collapsed="false">
      <c r="B328" s="357" t="n">
        <v>0.066169048808834</v>
      </c>
      <c r="D328" s="270"/>
      <c r="E328" s="270"/>
      <c r="F328" s="270"/>
      <c r="G328" s="270"/>
      <c r="H328" s="270"/>
      <c r="I328" s="270"/>
      <c r="J328" s="270"/>
      <c r="K328" s="270"/>
      <c r="L328" s="270"/>
      <c r="M328" s="363"/>
      <c r="N328" s="270"/>
      <c r="O328" s="270"/>
      <c r="P328" s="270"/>
      <c r="Q328" s="270"/>
      <c r="R328" s="270"/>
      <c r="S328" s="270"/>
      <c r="T328" s="270"/>
      <c r="U328" s="270"/>
      <c r="V328" s="270"/>
      <c r="W328" s="270"/>
      <c r="X328" s="270"/>
      <c r="Y328" s="270"/>
      <c r="Z328" s="270"/>
      <c r="AA328" s="270"/>
      <c r="AB328" s="270"/>
      <c r="AC328" s="270"/>
      <c r="AD328" s="270"/>
      <c r="AE328" s="270"/>
      <c r="AF328" s="270"/>
      <c r="AG328" s="270"/>
      <c r="AH328" s="270"/>
      <c r="AI328" s="270"/>
      <c r="AJ328" s="270"/>
      <c r="AK328" s="270"/>
      <c r="AL328" s="270"/>
      <c r="AM328" s="270"/>
      <c r="AN328" s="270"/>
      <c r="AO328" s="270"/>
      <c r="AP328" s="270"/>
      <c r="AQ328" s="270"/>
      <c r="AR328" s="270"/>
      <c r="AS328" s="270"/>
      <c r="AT328" s="270"/>
      <c r="AU328" s="270"/>
      <c r="AV328" s="270"/>
      <c r="AW328" s="270"/>
      <c r="AX328" s="270"/>
      <c r="AY328" s="270"/>
      <c r="AZ328" s="270"/>
      <c r="BA328" s="270"/>
      <c r="BB328" s="270"/>
      <c r="BC328" s="270"/>
      <c r="BD328" s="270"/>
      <c r="BE328" s="270"/>
      <c r="BF328" s="270"/>
      <c r="BG328" s="270"/>
      <c r="BH328" s="363"/>
      <c r="BI328" s="270"/>
      <c r="BJ328" s="270"/>
      <c r="BK328" s="270"/>
      <c r="BL328" s="270"/>
      <c r="BM328" s="270"/>
      <c r="BN328" s="270"/>
      <c r="BO328" s="0"/>
      <c r="BP328" s="0"/>
      <c r="BQ328" s="0"/>
      <c r="BR328" s="0"/>
      <c r="BS328" s="0"/>
      <c r="BT328" s="270"/>
      <c r="BU328" s="270"/>
      <c r="BV328" s="270"/>
      <c r="BW328" s="270"/>
      <c r="BX328" s="270"/>
      <c r="BY328" s="270"/>
      <c r="BZ328" s="270"/>
      <c r="CA328" s="270"/>
      <c r="CB328" s="270"/>
      <c r="CC328" s="270"/>
      <c r="CD328" s="270"/>
      <c r="CE328" s="270"/>
      <c r="CF328" s="270"/>
      <c r="CG328" s="270"/>
    </row>
    <row r="329" customFormat="false" ht="12.75" hidden="false" customHeight="false" outlineLevel="0" collapsed="false">
      <c r="B329" s="357" t="n">
        <v>0.066170018995898</v>
      </c>
      <c r="D329" s="270"/>
      <c r="E329" s="270"/>
      <c r="F329" s="270"/>
      <c r="G329" s="270"/>
      <c r="H329" s="270"/>
      <c r="I329" s="270"/>
      <c r="J329" s="270"/>
      <c r="K329" s="270"/>
      <c r="L329" s="270"/>
      <c r="M329" s="363"/>
      <c r="N329" s="270"/>
      <c r="O329" s="270"/>
      <c r="P329" s="270"/>
      <c r="Q329" s="270"/>
      <c r="R329" s="270"/>
      <c r="S329" s="270"/>
      <c r="T329" s="270"/>
      <c r="U329" s="270"/>
      <c r="V329" s="270"/>
      <c r="W329" s="270"/>
      <c r="X329" s="270"/>
      <c r="Y329" s="270"/>
      <c r="Z329" s="270"/>
      <c r="AA329" s="270"/>
      <c r="AB329" s="270"/>
      <c r="AC329" s="270"/>
      <c r="AD329" s="270"/>
      <c r="AE329" s="270"/>
      <c r="AF329" s="270"/>
      <c r="AG329" s="270"/>
      <c r="AH329" s="270"/>
      <c r="AI329" s="270"/>
      <c r="AJ329" s="270"/>
      <c r="AK329" s="270"/>
      <c r="AL329" s="270"/>
      <c r="AM329" s="270"/>
      <c r="AN329" s="270"/>
      <c r="AO329" s="270"/>
      <c r="AP329" s="270"/>
      <c r="AQ329" s="270"/>
      <c r="AR329" s="270"/>
      <c r="AS329" s="270"/>
      <c r="AT329" s="270"/>
      <c r="AU329" s="270"/>
      <c r="AV329" s="270"/>
      <c r="AW329" s="270"/>
      <c r="AX329" s="270"/>
      <c r="AY329" s="270"/>
      <c r="AZ329" s="270"/>
      <c r="BA329" s="270"/>
      <c r="BB329" s="270"/>
      <c r="BC329" s="270"/>
      <c r="BD329" s="270"/>
      <c r="BE329" s="270"/>
      <c r="BF329" s="270"/>
      <c r="BG329" s="270"/>
      <c r="BH329" s="363"/>
      <c r="BI329" s="270"/>
      <c r="BJ329" s="270"/>
      <c r="BK329" s="270"/>
      <c r="BL329" s="270"/>
      <c r="BM329" s="270"/>
      <c r="BN329" s="270"/>
      <c r="BO329" s="0"/>
      <c r="BP329" s="0"/>
      <c r="BQ329" s="0"/>
      <c r="BR329" s="0"/>
      <c r="BS329" s="0"/>
      <c r="BT329" s="270"/>
      <c r="BU329" s="270"/>
      <c r="BV329" s="270"/>
      <c r="BW329" s="270"/>
      <c r="BX329" s="270"/>
      <c r="BY329" s="270"/>
      <c r="BZ329" s="270"/>
      <c r="CA329" s="270"/>
      <c r="CB329" s="270"/>
      <c r="CC329" s="270"/>
      <c r="CD329" s="270"/>
      <c r="CE329" s="270"/>
      <c r="CF329" s="270"/>
      <c r="CG329" s="270"/>
    </row>
    <row r="330" customFormat="false" ht="12.75" hidden="false" customHeight="false" outlineLevel="0" collapsed="false">
      <c r="B330" s="357" t="n">
        <v>0.066171021522531</v>
      </c>
      <c r="D330" s="270"/>
      <c r="E330" s="270"/>
      <c r="F330" s="270"/>
      <c r="G330" s="270"/>
      <c r="H330" s="270"/>
      <c r="I330" s="270"/>
      <c r="J330" s="270"/>
      <c r="K330" s="270"/>
      <c r="L330" s="270"/>
      <c r="M330" s="363"/>
      <c r="N330" s="270"/>
      <c r="O330" s="270"/>
      <c r="P330" s="270"/>
      <c r="Q330" s="270"/>
      <c r="R330" s="270"/>
      <c r="S330" s="270"/>
      <c r="T330" s="270"/>
      <c r="U330" s="270"/>
      <c r="V330" s="270"/>
      <c r="W330" s="270"/>
      <c r="X330" s="270"/>
      <c r="Y330" s="270"/>
      <c r="Z330" s="270"/>
      <c r="AA330" s="270"/>
      <c r="AB330" s="270"/>
      <c r="AC330" s="270"/>
      <c r="AD330" s="270"/>
      <c r="AE330" s="270"/>
      <c r="AF330" s="270"/>
      <c r="AG330" s="270"/>
      <c r="AH330" s="270"/>
      <c r="AI330" s="270"/>
      <c r="AJ330" s="270"/>
      <c r="AK330" s="270"/>
      <c r="AL330" s="270"/>
      <c r="AM330" s="270"/>
      <c r="AN330" s="270"/>
      <c r="AO330" s="270"/>
      <c r="AP330" s="270"/>
      <c r="AQ330" s="270"/>
      <c r="AR330" s="270"/>
      <c r="AS330" s="270"/>
      <c r="AT330" s="270"/>
      <c r="AU330" s="270"/>
      <c r="AV330" s="270"/>
      <c r="AW330" s="270"/>
      <c r="AX330" s="270"/>
      <c r="AY330" s="270"/>
      <c r="AZ330" s="270"/>
      <c r="BA330" s="270"/>
      <c r="BB330" s="270"/>
      <c r="BC330" s="270"/>
      <c r="BD330" s="270"/>
      <c r="BE330" s="270"/>
      <c r="BF330" s="270"/>
      <c r="BG330" s="270"/>
      <c r="BH330" s="363"/>
      <c r="BI330" s="270"/>
      <c r="BJ330" s="270"/>
      <c r="BK330" s="270"/>
      <c r="BL330" s="270"/>
      <c r="BM330" s="270"/>
      <c r="BN330" s="270"/>
      <c r="BO330" s="0"/>
      <c r="BP330" s="0"/>
      <c r="BQ330" s="0"/>
      <c r="BR330" s="0"/>
      <c r="BS330" s="0"/>
      <c r="BT330" s="270"/>
      <c r="BU330" s="270"/>
      <c r="BV330" s="270"/>
      <c r="BW330" s="270"/>
      <c r="BX330" s="270"/>
      <c r="BY330" s="270"/>
      <c r="BZ330" s="270"/>
      <c r="CA330" s="270"/>
      <c r="CB330" s="270"/>
      <c r="CC330" s="270"/>
      <c r="CD330" s="270"/>
      <c r="CE330" s="270"/>
      <c r="CF330" s="270"/>
      <c r="CG330" s="270"/>
    </row>
    <row r="331" customFormat="false" ht="12.75" hidden="false" customHeight="false" outlineLevel="0" collapsed="false">
      <c r="B331" s="357" t="n">
        <v>0.066171991709596</v>
      </c>
      <c r="D331" s="270"/>
      <c r="E331" s="270"/>
      <c r="F331" s="270"/>
      <c r="G331" s="270"/>
      <c r="H331" s="270"/>
      <c r="I331" s="270"/>
      <c r="J331" s="270"/>
      <c r="K331" s="270"/>
      <c r="L331" s="270"/>
      <c r="M331" s="363"/>
      <c r="N331" s="270"/>
      <c r="O331" s="270"/>
      <c r="P331" s="270"/>
      <c r="Q331" s="270"/>
      <c r="R331" s="270"/>
      <c r="S331" s="270"/>
      <c r="T331" s="270"/>
      <c r="U331" s="270"/>
      <c r="V331" s="270"/>
      <c r="W331" s="270"/>
      <c r="X331" s="270"/>
      <c r="Y331" s="270"/>
      <c r="Z331" s="270"/>
      <c r="AA331" s="270"/>
      <c r="AB331" s="270"/>
      <c r="AC331" s="270"/>
      <c r="AD331" s="270"/>
      <c r="AE331" s="270"/>
      <c r="AF331" s="270"/>
      <c r="AG331" s="270"/>
      <c r="AH331" s="270"/>
      <c r="AI331" s="270"/>
      <c r="AJ331" s="270"/>
      <c r="AK331" s="270"/>
      <c r="AL331" s="270"/>
      <c r="AM331" s="270"/>
      <c r="AN331" s="270"/>
      <c r="AO331" s="270"/>
      <c r="AP331" s="270"/>
      <c r="AQ331" s="270"/>
      <c r="AR331" s="270"/>
      <c r="AS331" s="270"/>
      <c r="AT331" s="270"/>
      <c r="AU331" s="270"/>
      <c r="AV331" s="270"/>
      <c r="AW331" s="270"/>
      <c r="AX331" s="270"/>
      <c r="AY331" s="270"/>
      <c r="AZ331" s="270"/>
      <c r="BA331" s="270"/>
      <c r="BB331" s="270"/>
      <c r="BC331" s="270"/>
      <c r="BD331" s="270"/>
      <c r="BE331" s="270"/>
      <c r="BF331" s="270"/>
      <c r="BG331" s="270"/>
      <c r="BH331" s="363"/>
      <c r="BI331" s="270"/>
      <c r="BJ331" s="270"/>
      <c r="BK331" s="270"/>
      <c r="BL331" s="270"/>
      <c r="BM331" s="270"/>
      <c r="BN331" s="270"/>
      <c r="BO331" s="0"/>
      <c r="BP331" s="0"/>
      <c r="BQ331" s="0"/>
      <c r="BR331" s="0"/>
      <c r="BS331" s="0"/>
      <c r="BT331" s="270"/>
      <c r="BU331" s="270"/>
      <c r="BV331" s="270"/>
      <c r="BW331" s="270"/>
      <c r="BX331" s="270"/>
      <c r="BY331" s="270"/>
      <c r="BZ331" s="270"/>
      <c r="CA331" s="270"/>
      <c r="CB331" s="270"/>
      <c r="CC331" s="270"/>
      <c r="CD331" s="270"/>
      <c r="CE331" s="270"/>
      <c r="CF331" s="270"/>
      <c r="CG331" s="270"/>
    </row>
    <row r="332" customFormat="false" ht="12.75" hidden="false" customHeight="false" outlineLevel="0" collapsed="false">
      <c r="B332" s="357" t="n">
        <v>0.06617299423623</v>
      </c>
      <c r="D332" s="270"/>
      <c r="E332" s="270"/>
      <c r="F332" s="270"/>
      <c r="G332" s="270"/>
      <c r="H332" s="270"/>
      <c r="I332" s="270"/>
      <c r="J332" s="270"/>
      <c r="K332" s="270"/>
      <c r="L332" s="270"/>
      <c r="M332" s="363"/>
      <c r="N332" s="270"/>
      <c r="O332" s="270"/>
      <c r="P332" s="270"/>
      <c r="Q332" s="270"/>
      <c r="R332" s="270"/>
      <c r="S332" s="270"/>
      <c r="T332" s="270"/>
      <c r="U332" s="270"/>
      <c r="V332" s="270"/>
      <c r="W332" s="270"/>
      <c r="X332" s="270"/>
      <c r="Y332" s="270"/>
      <c r="Z332" s="270"/>
      <c r="AA332" s="270"/>
      <c r="AB332" s="270"/>
      <c r="AC332" s="270"/>
      <c r="AD332" s="270"/>
      <c r="AE332" s="270"/>
      <c r="AF332" s="270"/>
      <c r="AG332" s="270"/>
      <c r="AH332" s="270"/>
      <c r="AI332" s="270"/>
      <c r="AJ332" s="270"/>
      <c r="AK332" s="270"/>
      <c r="AL332" s="270"/>
      <c r="AM332" s="270"/>
      <c r="AN332" s="270"/>
      <c r="AO332" s="270"/>
      <c r="AP332" s="270"/>
      <c r="AQ332" s="270"/>
      <c r="AR332" s="270"/>
      <c r="AS332" s="270"/>
      <c r="AT332" s="270"/>
      <c r="AU332" s="270"/>
      <c r="AV332" s="270"/>
      <c r="AW332" s="270"/>
      <c r="AX332" s="270"/>
      <c r="AY332" s="270"/>
      <c r="AZ332" s="270"/>
      <c r="BA332" s="270"/>
      <c r="BB332" s="270"/>
      <c r="BC332" s="270"/>
      <c r="BD332" s="270"/>
      <c r="BE332" s="270"/>
      <c r="BF332" s="270"/>
      <c r="BG332" s="270"/>
      <c r="BH332" s="363"/>
      <c r="BI332" s="270"/>
      <c r="BJ332" s="270"/>
      <c r="BK332" s="270"/>
      <c r="BL332" s="270"/>
      <c r="BM332" s="270"/>
      <c r="BN332" s="270"/>
      <c r="BO332" s="0"/>
      <c r="BP332" s="0"/>
      <c r="BQ332" s="0"/>
      <c r="BR332" s="0"/>
      <c r="BS332" s="0"/>
      <c r="BT332" s="270"/>
      <c r="BU332" s="270"/>
      <c r="BV332" s="270"/>
      <c r="BW332" s="270"/>
      <c r="BX332" s="270"/>
      <c r="BY332" s="270"/>
      <c r="BZ332" s="270"/>
      <c r="CA332" s="270"/>
      <c r="CB332" s="270"/>
      <c r="CC332" s="270"/>
      <c r="CD332" s="270"/>
      <c r="CE332" s="270"/>
      <c r="CF332" s="270"/>
      <c r="CG332" s="270"/>
    </row>
    <row r="333" customFormat="false" ht="12.75" hidden="false" customHeight="false" outlineLevel="0" collapsed="false">
      <c r="B333" s="357" t="n">
        <v>0.066173996762864</v>
      </c>
      <c r="D333" s="270"/>
      <c r="E333" s="270"/>
      <c r="F333" s="270"/>
      <c r="G333" s="270"/>
      <c r="H333" s="270"/>
      <c r="I333" s="270"/>
      <c r="J333" s="270"/>
      <c r="K333" s="270"/>
      <c r="L333" s="270"/>
      <c r="M333" s="363"/>
      <c r="N333" s="270"/>
      <c r="O333" s="270"/>
      <c r="P333" s="270"/>
      <c r="Q333" s="270"/>
      <c r="R333" s="270"/>
      <c r="S333" s="270"/>
      <c r="T333" s="270"/>
      <c r="U333" s="270"/>
      <c r="V333" s="270"/>
      <c r="W333" s="270"/>
      <c r="X333" s="270"/>
      <c r="Y333" s="270"/>
      <c r="Z333" s="270"/>
      <c r="AA333" s="270"/>
      <c r="AB333" s="270"/>
      <c r="AC333" s="270"/>
      <c r="AD333" s="270"/>
      <c r="AE333" s="270"/>
      <c r="AF333" s="270"/>
      <c r="AG333" s="270"/>
      <c r="AH333" s="270"/>
      <c r="AI333" s="270"/>
      <c r="AJ333" s="270"/>
      <c r="AK333" s="270"/>
      <c r="AL333" s="270"/>
      <c r="AM333" s="270"/>
      <c r="AN333" s="270"/>
      <c r="AO333" s="270"/>
      <c r="AP333" s="270"/>
      <c r="AQ333" s="270"/>
      <c r="AR333" s="270"/>
      <c r="AS333" s="270"/>
      <c r="AT333" s="270"/>
      <c r="AU333" s="270"/>
      <c r="AV333" s="270"/>
      <c r="AW333" s="270"/>
      <c r="AX333" s="270"/>
      <c r="AY333" s="270"/>
      <c r="AZ333" s="270"/>
      <c r="BA333" s="270"/>
      <c r="BB333" s="270"/>
      <c r="BC333" s="270"/>
      <c r="BD333" s="270"/>
      <c r="BE333" s="270"/>
      <c r="BF333" s="270"/>
      <c r="BG333" s="270"/>
      <c r="BH333" s="363"/>
      <c r="BI333" s="270"/>
      <c r="BJ333" s="270"/>
      <c r="BK333" s="270"/>
      <c r="BL333" s="270"/>
      <c r="BM333" s="270"/>
      <c r="BN333" s="270"/>
      <c r="BO333" s="0"/>
      <c r="BP333" s="0"/>
      <c r="BQ333" s="0"/>
      <c r="BR333" s="0"/>
      <c r="BS333" s="0"/>
      <c r="BT333" s="270"/>
      <c r="BU333" s="270"/>
      <c r="BV333" s="270"/>
      <c r="BW333" s="270"/>
      <c r="BX333" s="270"/>
      <c r="BY333" s="270"/>
      <c r="BZ333" s="270"/>
      <c r="CA333" s="270"/>
      <c r="CB333" s="270"/>
      <c r="CC333" s="270"/>
      <c r="CD333" s="270"/>
      <c r="CE333" s="270"/>
      <c r="CF333" s="270"/>
      <c r="CG333" s="270"/>
    </row>
    <row r="334" customFormat="false" ht="12.75" hidden="false" customHeight="false" outlineLevel="0" collapsed="false">
      <c r="B334" s="357" t="n">
        <v>0.06617496694993</v>
      </c>
      <c r="D334" s="270"/>
      <c r="E334" s="270"/>
      <c r="F334" s="270"/>
      <c r="G334" s="270"/>
      <c r="H334" s="270"/>
      <c r="I334" s="270"/>
      <c r="J334" s="270"/>
      <c r="K334" s="270"/>
      <c r="L334" s="270"/>
      <c r="M334" s="363"/>
      <c r="N334" s="270"/>
      <c r="O334" s="270"/>
      <c r="P334" s="270"/>
      <c r="Q334" s="270"/>
      <c r="R334" s="270"/>
      <c r="S334" s="270"/>
      <c r="T334" s="270"/>
      <c r="U334" s="270"/>
      <c r="V334" s="270"/>
      <c r="W334" s="270"/>
      <c r="X334" s="270"/>
      <c r="Y334" s="270"/>
      <c r="Z334" s="270"/>
      <c r="AA334" s="270"/>
      <c r="AB334" s="270"/>
      <c r="AC334" s="270"/>
      <c r="AD334" s="270"/>
      <c r="AE334" s="270"/>
      <c r="AF334" s="270"/>
      <c r="AG334" s="270"/>
      <c r="AH334" s="270"/>
      <c r="AI334" s="270"/>
      <c r="AJ334" s="270"/>
      <c r="AK334" s="270"/>
      <c r="AL334" s="270"/>
      <c r="AM334" s="270"/>
      <c r="AN334" s="270"/>
      <c r="AO334" s="270"/>
      <c r="AP334" s="270"/>
      <c r="AQ334" s="270"/>
      <c r="AR334" s="270"/>
      <c r="AS334" s="270"/>
      <c r="AT334" s="270"/>
      <c r="AU334" s="270"/>
      <c r="AV334" s="270"/>
      <c r="AW334" s="270"/>
      <c r="AX334" s="270"/>
      <c r="AY334" s="270"/>
      <c r="AZ334" s="270"/>
      <c r="BA334" s="270"/>
      <c r="BB334" s="270"/>
      <c r="BC334" s="270"/>
      <c r="BD334" s="270"/>
      <c r="BE334" s="270"/>
      <c r="BF334" s="270"/>
      <c r="BG334" s="270"/>
      <c r="BH334" s="363"/>
      <c r="BI334" s="270"/>
      <c r="BJ334" s="270"/>
      <c r="BK334" s="270"/>
      <c r="BL334" s="270"/>
      <c r="BM334" s="270"/>
      <c r="BN334" s="270"/>
      <c r="BO334" s="0"/>
      <c r="BP334" s="0"/>
      <c r="BQ334" s="0"/>
      <c r="BR334" s="0"/>
      <c r="BS334" s="0"/>
      <c r="BT334" s="270"/>
      <c r="BU334" s="270"/>
      <c r="BV334" s="270"/>
      <c r="BW334" s="270"/>
      <c r="BX334" s="270"/>
      <c r="BY334" s="270"/>
      <c r="BZ334" s="270"/>
      <c r="CA334" s="270"/>
      <c r="CB334" s="270"/>
      <c r="CC334" s="270"/>
      <c r="CD334" s="270"/>
      <c r="CE334" s="270"/>
      <c r="CF334" s="270"/>
      <c r="CG334" s="270"/>
    </row>
    <row r="335" customFormat="false" ht="12.75" hidden="false" customHeight="false" outlineLevel="0" collapsed="false">
      <c r="B335" s="357" t="n">
        <v>0.066175969476565</v>
      </c>
      <c r="D335" s="270"/>
      <c r="E335" s="270"/>
      <c r="F335" s="270"/>
      <c r="G335" s="270"/>
      <c r="H335" s="270"/>
      <c r="I335" s="270"/>
      <c r="J335" s="270"/>
      <c r="K335" s="270"/>
      <c r="L335" s="270"/>
      <c r="M335" s="363"/>
      <c r="N335" s="270"/>
      <c r="O335" s="270"/>
      <c r="P335" s="270"/>
      <c r="Q335" s="270"/>
      <c r="R335" s="270"/>
      <c r="S335" s="270"/>
      <c r="T335" s="270"/>
      <c r="U335" s="270"/>
      <c r="V335" s="270"/>
      <c r="W335" s="270"/>
      <c r="X335" s="270"/>
      <c r="Y335" s="270"/>
      <c r="Z335" s="270"/>
      <c r="AA335" s="270"/>
      <c r="AB335" s="270"/>
      <c r="AC335" s="270"/>
      <c r="AD335" s="270"/>
      <c r="AE335" s="270"/>
      <c r="AF335" s="270"/>
      <c r="AG335" s="270"/>
      <c r="AH335" s="270"/>
      <c r="AI335" s="270"/>
      <c r="AJ335" s="270"/>
      <c r="AK335" s="270"/>
      <c r="AL335" s="270"/>
      <c r="AM335" s="270"/>
      <c r="AN335" s="270"/>
      <c r="AO335" s="270"/>
      <c r="AP335" s="270"/>
      <c r="AQ335" s="270"/>
      <c r="AR335" s="270"/>
      <c r="AS335" s="270"/>
      <c r="AT335" s="270"/>
      <c r="AU335" s="270"/>
      <c r="AV335" s="270"/>
      <c r="AW335" s="270"/>
      <c r="AX335" s="270"/>
      <c r="AY335" s="270"/>
      <c r="AZ335" s="270"/>
      <c r="BA335" s="270"/>
      <c r="BB335" s="270"/>
      <c r="BC335" s="270"/>
      <c r="BD335" s="270"/>
      <c r="BE335" s="270"/>
      <c r="BF335" s="270"/>
      <c r="BG335" s="270"/>
      <c r="BH335" s="363"/>
      <c r="BI335" s="270"/>
      <c r="BJ335" s="270"/>
      <c r="BK335" s="270"/>
      <c r="BL335" s="270"/>
      <c r="BM335" s="270"/>
      <c r="BN335" s="270"/>
      <c r="BO335" s="0"/>
      <c r="BP335" s="0"/>
      <c r="BQ335" s="0"/>
      <c r="BR335" s="0"/>
      <c r="BS335" s="0"/>
      <c r="BT335" s="270"/>
      <c r="BU335" s="270"/>
      <c r="BV335" s="270"/>
      <c r="BW335" s="270"/>
      <c r="BX335" s="270"/>
      <c r="BY335" s="270"/>
      <c r="BZ335" s="270"/>
      <c r="CA335" s="270"/>
      <c r="CB335" s="270"/>
      <c r="CC335" s="270"/>
      <c r="CD335" s="270"/>
      <c r="CE335" s="270"/>
      <c r="CF335" s="270"/>
      <c r="CG335" s="270"/>
    </row>
    <row r="336" customFormat="false" ht="12.75" hidden="false" customHeight="false" outlineLevel="0" collapsed="false">
      <c r="B336" s="357" t="n">
        <v>0.066176939663631</v>
      </c>
      <c r="D336" s="270"/>
      <c r="E336" s="270"/>
      <c r="F336" s="270"/>
      <c r="G336" s="270"/>
      <c r="H336" s="270"/>
      <c r="I336" s="270"/>
      <c r="J336" s="270"/>
      <c r="K336" s="270"/>
      <c r="L336" s="270"/>
      <c r="M336" s="363"/>
      <c r="N336" s="270"/>
      <c r="O336" s="270"/>
      <c r="P336" s="270"/>
      <c r="Q336" s="270"/>
      <c r="R336" s="270"/>
      <c r="S336" s="270"/>
      <c r="T336" s="270"/>
      <c r="U336" s="270"/>
      <c r="V336" s="270"/>
      <c r="W336" s="270"/>
      <c r="X336" s="270"/>
      <c r="Y336" s="270"/>
      <c r="Z336" s="270"/>
      <c r="AA336" s="270"/>
      <c r="AB336" s="270"/>
      <c r="AC336" s="270"/>
      <c r="AD336" s="270"/>
      <c r="AE336" s="270"/>
      <c r="AF336" s="270"/>
      <c r="AG336" s="270"/>
      <c r="AH336" s="270"/>
      <c r="AI336" s="270"/>
      <c r="AJ336" s="270"/>
      <c r="AK336" s="270"/>
      <c r="AL336" s="270"/>
      <c r="AM336" s="270"/>
      <c r="AN336" s="270"/>
      <c r="AO336" s="270"/>
      <c r="AP336" s="270"/>
      <c r="AQ336" s="270"/>
      <c r="AR336" s="270"/>
      <c r="AS336" s="270"/>
      <c r="AT336" s="270"/>
      <c r="AU336" s="270"/>
      <c r="AV336" s="270"/>
      <c r="AW336" s="270"/>
      <c r="AX336" s="270"/>
      <c r="AY336" s="270"/>
      <c r="AZ336" s="270"/>
      <c r="BA336" s="270"/>
      <c r="BB336" s="270"/>
      <c r="BC336" s="270"/>
      <c r="BD336" s="270"/>
      <c r="BE336" s="270"/>
      <c r="BF336" s="270"/>
      <c r="BG336" s="270"/>
      <c r="BH336" s="363"/>
      <c r="BI336" s="270"/>
      <c r="BJ336" s="270"/>
      <c r="BK336" s="270"/>
      <c r="BL336" s="270"/>
      <c r="BM336" s="270"/>
      <c r="BN336" s="270"/>
      <c r="BO336" s="0"/>
      <c r="BP336" s="0"/>
      <c r="BQ336" s="0"/>
      <c r="BR336" s="0"/>
      <c r="BS336" s="0"/>
      <c r="BT336" s="270"/>
      <c r="BU336" s="270"/>
      <c r="BV336" s="270"/>
      <c r="BW336" s="270"/>
      <c r="BX336" s="270"/>
      <c r="BY336" s="270"/>
      <c r="BZ336" s="270"/>
      <c r="CA336" s="270"/>
      <c r="CB336" s="270"/>
      <c r="CC336" s="270"/>
      <c r="CD336" s="270"/>
      <c r="CE336" s="270"/>
      <c r="CF336" s="270"/>
      <c r="CG336" s="270"/>
    </row>
    <row r="337" customFormat="false" ht="12.75" hidden="false" customHeight="false" outlineLevel="0" collapsed="false">
      <c r="B337" s="357" t="n">
        <v>0.066177942190267</v>
      </c>
      <c r="D337" s="270"/>
      <c r="E337" s="270"/>
      <c r="F337" s="270"/>
      <c r="G337" s="270"/>
      <c r="H337" s="270"/>
      <c r="I337" s="270"/>
      <c r="J337" s="270"/>
      <c r="K337" s="270"/>
      <c r="L337" s="270"/>
      <c r="M337" s="363"/>
      <c r="N337" s="270"/>
      <c r="O337" s="270"/>
      <c r="P337" s="270"/>
      <c r="Q337" s="270"/>
      <c r="R337" s="270"/>
      <c r="S337" s="270"/>
      <c r="T337" s="270"/>
      <c r="U337" s="270"/>
      <c r="V337" s="270"/>
      <c r="W337" s="270"/>
      <c r="X337" s="270"/>
      <c r="Y337" s="270"/>
      <c r="Z337" s="270"/>
      <c r="AA337" s="270"/>
      <c r="AB337" s="270"/>
      <c r="AC337" s="270"/>
      <c r="AD337" s="270"/>
      <c r="AE337" s="270"/>
      <c r="AF337" s="270"/>
      <c r="AG337" s="270"/>
      <c r="AH337" s="270"/>
      <c r="AI337" s="270"/>
      <c r="AJ337" s="270"/>
      <c r="AK337" s="270"/>
      <c r="AL337" s="270"/>
      <c r="AM337" s="270"/>
      <c r="AN337" s="270"/>
      <c r="AO337" s="270"/>
      <c r="AP337" s="270"/>
      <c r="AQ337" s="270"/>
      <c r="AR337" s="270"/>
      <c r="AS337" s="270"/>
      <c r="AT337" s="270"/>
      <c r="AU337" s="270"/>
      <c r="AV337" s="270"/>
      <c r="AW337" s="270"/>
      <c r="AX337" s="270"/>
      <c r="AY337" s="270"/>
      <c r="AZ337" s="270"/>
      <c r="BA337" s="270"/>
      <c r="BB337" s="270"/>
      <c r="BC337" s="270"/>
      <c r="BD337" s="270"/>
      <c r="BE337" s="270"/>
      <c r="BF337" s="270"/>
      <c r="BG337" s="270"/>
      <c r="BH337" s="363"/>
      <c r="BI337" s="270"/>
      <c r="BJ337" s="270"/>
      <c r="BK337" s="270"/>
      <c r="BL337" s="270"/>
      <c r="BM337" s="270"/>
      <c r="BN337" s="270"/>
      <c r="BO337" s="0"/>
      <c r="BP337" s="0"/>
      <c r="BQ337" s="0"/>
      <c r="BR337" s="0"/>
      <c r="BS337" s="0"/>
      <c r="BT337" s="270"/>
      <c r="BU337" s="270"/>
      <c r="BV337" s="270"/>
      <c r="BW337" s="270"/>
      <c r="BX337" s="270"/>
      <c r="BY337" s="270"/>
      <c r="BZ337" s="270"/>
      <c r="CA337" s="270"/>
      <c r="CB337" s="270"/>
      <c r="CC337" s="270"/>
      <c r="CD337" s="270"/>
      <c r="CE337" s="270"/>
      <c r="CF337" s="270"/>
      <c r="CG337" s="270"/>
    </row>
    <row r="338" customFormat="false" ht="12.75" hidden="false" customHeight="false" outlineLevel="0" collapsed="false">
      <c r="B338" s="357" t="n">
        <v>0.066178944716903</v>
      </c>
      <c r="D338" s="270"/>
      <c r="E338" s="270"/>
      <c r="F338" s="270"/>
      <c r="G338" s="270"/>
      <c r="H338" s="270"/>
      <c r="I338" s="270"/>
      <c r="J338" s="270"/>
      <c r="K338" s="270"/>
      <c r="L338" s="270"/>
      <c r="M338" s="363"/>
      <c r="N338" s="270"/>
      <c r="O338" s="270"/>
      <c r="P338" s="270"/>
      <c r="Q338" s="270"/>
      <c r="R338" s="270"/>
      <c r="S338" s="270"/>
      <c r="T338" s="270"/>
      <c r="U338" s="270"/>
      <c r="V338" s="270"/>
      <c r="W338" s="270"/>
      <c r="X338" s="270"/>
      <c r="Y338" s="270"/>
      <c r="Z338" s="270"/>
      <c r="AA338" s="270"/>
      <c r="AB338" s="270"/>
      <c r="AC338" s="270"/>
      <c r="AD338" s="270"/>
      <c r="AE338" s="270"/>
      <c r="AF338" s="270"/>
      <c r="AG338" s="270"/>
      <c r="AH338" s="270"/>
      <c r="AI338" s="270"/>
      <c r="AJ338" s="270"/>
      <c r="AK338" s="270"/>
      <c r="AL338" s="270"/>
      <c r="AM338" s="270"/>
      <c r="AN338" s="270"/>
      <c r="AO338" s="270"/>
      <c r="AP338" s="270"/>
      <c r="AQ338" s="270"/>
      <c r="AR338" s="270"/>
      <c r="AS338" s="270"/>
      <c r="AT338" s="270"/>
      <c r="AU338" s="270"/>
      <c r="AV338" s="270"/>
      <c r="AW338" s="270"/>
      <c r="AX338" s="270"/>
      <c r="AY338" s="270"/>
      <c r="AZ338" s="270"/>
      <c r="BA338" s="270"/>
      <c r="BB338" s="270"/>
      <c r="BC338" s="270"/>
      <c r="BD338" s="270"/>
      <c r="BE338" s="270"/>
      <c r="BF338" s="270"/>
      <c r="BG338" s="270"/>
      <c r="BH338" s="363"/>
      <c r="BI338" s="270"/>
      <c r="BJ338" s="270"/>
      <c r="BK338" s="270"/>
      <c r="BL338" s="270"/>
      <c r="BM338" s="270"/>
      <c r="BN338" s="270"/>
      <c r="BO338" s="0"/>
      <c r="BP338" s="0"/>
      <c r="BQ338" s="0"/>
      <c r="BR338" s="0"/>
      <c r="BS338" s="0"/>
      <c r="BT338" s="270"/>
      <c r="BU338" s="270"/>
      <c r="BV338" s="270"/>
      <c r="BW338" s="270"/>
      <c r="BX338" s="270"/>
      <c r="BY338" s="270"/>
      <c r="BZ338" s="270"/>
      <c r="CA338" s="270"/>
      <c r="CB338" s="270"/>
      <c r="CC338" s="270"/>
      <c r="CD338" s="270"/>
      <c r="CE338" s="270"/>
      <c r="CF338" s="270"/>
      <c r="CG338" s="270"/>
    </row>
    <row r="339" customFormat="false" ht="12.75" hidden="false" customHeight="false" outlineLevel="0" collapsed="false">
      <c r="B339" s="357" t="n">
        <v>0.066179850224833</v>
      </c>
      <c r="D339" s="270"/>
      <c r="E339" s="270"/>
      <c r="F339" s="270"/>
      <c r="G339" s="270"/>
      <c r="H339" s="270"/>
      <c r="I339" s="270"/>
      <c r="J339" s="270"/>
      <c r="K339" s="270"/>
      <c r="L339" s="270"/>
      <c r="M339" s="363"/>
      <c r="N339" s="270"/>
      <c r="O339" s="270"/>
      <c r="P339" s="270"/>
      <c r="Q339" s="270"/>
      <c r="R339" s="270"/>
      <c r="S339" s="270"/>
      <c r="T339" s="270"/>
      <c r="U339" s="270"/>
      <c r="V339" s="270"/>
      <c r="W339" s="270"/>
      <c r="X339" s="270"/>
      <c r="Y339" s="270"/>
      <c r="Z339" s="270"/>
      <c r="AA339" s="270"/>
      <c r="AB339" s="270"/>
      <c r="AC339" s="270"/>
      <c r="AD339" s="270"/>
      <c r="AE339" s="270"/>
      <c r="AF339" s="270"/>
      <c r="AG339" s="270"/>
      <c r="AH339" s="270"/>
      <c r="AI339" s="270"/>
      <c r="AJ339" s="270"/>
      <c r="AK339" s="270"/>
      <c r="AL339" s="270"/>
      <c r="AM339" s="270"/>
      <c r="AN339" s="270"/>
      <c r="AO339" s="270"/>
      <c r="AP339" s="270"/>
      <c r="AQ339" s="270"/>
      <c r="AR339" s="270"/>
      <c r="AS339" s="270"/>
      <c r="AT339" s="270"/>
      <c r="AU339" s="270"/>
      <c r="AV339" s="270"/>
      <c r="AW339" s="270"/>
      <c r="AX339" s="270"/>
      <c r="AY339" s="270"/>
      <c r="AZ339" s="270"/>
      <c r="BA339" s="270"/>
      <c r="BB339" s="270"/>
      <c r="BC339" s="270"/>
      <c r="BD339" s="270"/>
      <c r="BE339" s="270"/>
      <c r="BF339" s="270"/>
      <c r="BG339" s="270"/>
      <c r="BH339" s="363"/>
      <c r="BI339" s="270"/>
      <c r="BJ339" s="270"/>
      <c r="BK339" s="270"/>
      <c r="BL339" s="270"/>
      <c r="BM339" s="270"/>
      <c r="BN339" s="270"/>
      <c r="BO339" s="0"/>
      <c r="BP339" s="0"/>
      <c r="BQ339" s="0"/>
      <c r="BR339" s="0"/>
      <c r="BS339" s="0"/>
      <c r="BT339" s="270"/>
      <c r="BU339" s="270"/>
      <c r="BV339" s="270"/>
      <c r="BW339" s="270"/>
      <c r="BX339" s="270"/>
      <c r="BY339" s="270"/>
      <c r="BZ339" s="270"/>
      <c r="CA339" s="270"/>
      <c r="CB339" s="270"/>
      <c r="CC339" s="270"/>
      <c r="CD339" s="270"/>
      <c r="CE339" s="270"/>
      <c r="CF339" s="270"/>
      <c r="CG339" s="270"/>
    </row>
    <row r="340" customFormat="false" ht="12.75" hidden="false" customHeight="false" outlineLevel="0" collapsed="false">
      <c r="B340" s="357" t="n">
        <v>0.066180852751469</v>
      </c>
      <c r="D340" s="270"/>
      <c r="E340" s="270"/>
      <c r="F340" s="270"/>
      <c r="G340" s="270"/>
      <c r="H340" s="270"/>
      <c r="I340" s="270"/>
      <c r="J340" s="270"/>
      <c r="K340" s="270"/>
      <c r="L340" s="270"/>
      <c r="M340" s="363"/>
      <c r="N340" s="270"/>
      <c r="O340" s="270"/>
      <c r="P340" s="270"/>
      <c r="Q340" s="270"/>
      <c r="R340" s="270"/>
      <c r="S340" s="270"/>
      <c r="T340" s="270"/>
      <c r="U340" s="270"/>
      <c r="V340" s="270"/>
      <c r="W340" s="270"/>
      <c r="X340" s="270"/>
      <c r="Y340" s="270"/>
      <c r="Z340" s="270"/>
      <c r="AA340" s="270"/>
      <c r="AB340" s="270"/>
      <c r="AC340" s="270"/>
      <c r="AD340" s="270"/>
      <c r="AE340" s="270"/>
      <c r="AF340" s="270"/>
      <c r="AG340" s="270"/>
      <c r="AH340" s="270"/>
      <c r="AI340" s="270"/>
      <c r="AJ340" s="270"/>
      <c r="AK340" s="270"/>
      <c r="AL340" s="270"/>
      <c r="AM340" s="270"/>
      <c r="AN340" s="270"/>
      <c r="AO340" s="270"/>
      <c r="AP340" s="270"/>
      <c r="AQ340" s="270"/>
      <c r="AR340" s="270"/>
      <c r="AS340" s="270"/>
      <c r="AT340" s="270"/>
      <c r="AU340" s="270"/>
      <c r="AV340" s="270"/>
      <c r="AW340" s="270"/>
      <c r="AX340" s="270"/>
      <c r="AY340" s="270"/>
      <c r="AZ340" s="270"/>
      <c r="BA340" s="270"/>
      <c r="BB340" s="270"/>
      <c r="BC340" s="270"/>
      <c r="BD340" s="270"/>
      <c r="BE340" s="270"/>
      <c r="BF340" s="270"/>
      <c r="BG340" s="270"/>
      <c r="BH340" s="363"/>
      <c r="BI340" s="270"/>
      <c r="BJ340" s="270"/>
      <c r="BK340" s="270"/>
      <c r="BL340" s="270"/>
      <c r="BM340" s="270"/>
      <c r="BN340" s="270"/>
      <c r="BO340" s="0"/>
      <c r="BP340" s="0"/>
      <c r="BQ340" s="0"/>
      <c r="BR340" s="0"/>
      <c r="BS340" s="0"/>
      <c r="BT340" s="270"/>
      <c r="BU340" s="270"/>
      <c r="BV340" s="270"/>
      <c r="BW340" s="270"/>
      <c r="BX340" s="270"/>
      <c r="BY340" s="270"/>
      <c r="BZ340" s="270"/>
      <c r="CA340" s="270"/>
      <c r="CB340" s="270"/>
      <c r="CC340" s="270"/>
      <c r="CD340" s="270"/>
      <c r="CE340" s="270"/>
      <c r="CF340" s="270"/>
      <c r="CG340" s="270"/>
    </row>
    <row r="341" customFormat="false" ht="12.75" hidden="false" customHeight="false" outlineLevel="0" collapsed="false">
      <c r="B341" s="357" t="n">
        <v>0.066181822938537</v>
      </c>
      <c r="D341" s="270"/>
      <c r="E341" s="270"/>
      <c r="F341" s="270"/>
      <c r="G341" s="270"/>
      <c r="H341" s="270"/>
      <c r="I341" s="270"/>
      <c r="J341" s="270"/>
      <c r="K341" s="270"/>
      <c r="L341" s="270"/>
      <c r="M341" s="363"/>
      <c r="N341" s="270"/>
      <c r="O341" s="270"/>
      <c r="P341" s="270"/>
      <c r="Q341" s="270"/>
      <c r="R341" s="270"/>
      <c r="S341" s="270"/>
      <c r="T341" s="270"/>
      <c r="U341" s="270"/>
      <c r="V341" s="270"/>
      <c r="W341" s="270"/>
      <c r="X341" s="270"/>
      <c r="Y341" s="270"/>
      <c r="Z341" s="270"/>
      <c r="AA341" s="270"/>
      <c r="AB341" s="270"/>
      <c r="AC341" s="270"/>
      <c r="AD341" s="270"/>
      <c r="AE341" s="270"/>
      <c r="AF341" s="270"/>
      <c r="AG341" s="270"/>
      <c r="AH341" s="270"/>
      <c r="AI341" s="270"/>
      <c r="AJ341" s="270"/>
      <c r="AK341" s="270"/>
      <c r="AL341" s="270"/>
      <c r="AM341" s="270"/>
      <c r="AN341" s="270"/>
      <c r="AO341" s="270"/>
      <c r="AP341" s="270"/>
      <c r="AQ341" s="270"/>
      <c r="AR341" s="270"/>
      <c r="AS341" s="270"/>
      <c r="AT341" s="270"/>
      <c r="AU341" s="270"/>
      <c r="AV341" s="270"/>
      <c r="AW341" s="270"/>
      <c r="AX341" s="270"/>
      <c r="AY341" s="270"/>
      <c r="AZ341" s="270"/>
      <c r="BA341" s="270"/>
      <c r="BB341" s="270"/>
      <c r="BC341" s="270"/>
      <c r="BD341" s="270"/>
      <c r="BE341" s="270"/>
      <c r="BF341" s="270"/>
      <c r="BG341" s="270"/>
      <c r="BH341" s="363"/>
      <c r="BI341" s="270"/>
      <c r="BJ341" s="270"/>
      <c r="BK341" s="270"/>
      <c r="BL341" s="270"/>
      <c r="BM341" s="270"/>
      <c r="BN341" s="270"/>
      <c r="BO341" s="0"/>
      <c r="BP341" s="0"/>
      <c r="BQ341" s="0"/>
      <c r="BR341" s="0"/>
      <c r="BS341" s="0"/>
      <c r="BT341" s="270"/>
      <c r="BU341" s="270"/>
      <c r="BV341" s="270"/>
      <c r="BW341" s="270"/>
      <c r="BX341" s="270"/>
      <c r="BY341" s="270"/>
      <c r="BZ341" s="270"/>
      <c r="CA341" s="270"/>
      <c r="CB341" s="270"/>
      <c r="CC341" s="270"/>
      <c r="CD341" s="270"/>
      <c r="CE341" s="270"/>
      <c r="CF341" s="270"/>
      <c r="CG341" s="270"/>
    </row>
    <row r="342" customFormat="false" ht="12.75" hidden="false" customHeight="false" outlineLevel="0" collapsed="false">
      <c r="B342" s="357" t="n">
        <v>0.066182825465174</v>
      </c>
      <c r="D342" s="270"/>
      <c r="E342" s="270"/>
      <c r="F342" s="270"/>
      <c r="G342" s="270"/>
      <c r="H342" s="270"/>
      <c r="I342" s="270"/>
      <c r="J342" s="270"/>
      <c r="K342" s="270"/>
      <c r="L342" s="270"/>
      <c r="M342" s="363"/>
      <c r="N342" s="270"/>
      <c r="O342" s="270"/>
      <c r="P342" s="270"/>
      <c r="Q342" s="270"/>
      <c r="R342" s="270"/>
      <c r="S342" s="270"/>
      <c r="T342" s="270"/>
      <c r="U342" s="270"/>
      <c r="V342" s="270"/>
      <c r="W342" s="270"/>
      <c r="X342" s="270"/>
      <c r="Y342" s="270"/>
      <c r="Z342" s="270"/>
      <c r="AA342" s="270"/>
      <c r="AB342" s="270"/>
      <c r="AC342" s="270"/>
      <c r="AD342" s="270"/>
      <c r="AE342" s="270"/>
      <c r="AF342" s="270"/>
      <c r="AG342" s="270"/>
      <c r="AH342" s="270"/>
      <c r="AI342" s="270"/>
      <c r="AJ342" s="270"/>
      <c r="AK342" s="270"/>
      <c r="AL342" s="270"/>
      <c r="AM342" s="270"/>
      <c r="AN342" s="270"/>
      <c r="AO342" s="270"/>
      <c r="AP342" s="270"/>
      <c r="AQ342" s="270"/>
      <c r="AR342" s="270"/>
      <c r="AS342" s="270"/>
      <c r="AT342" s="270"/>
      <c r="AU342" s="270"/>
      <c r="AV342" s="270"/>
      <c r="AW342" s="270"/>
      <c r="AX342" s="270"/>
      <c r="AY342" s="270"/>
      <c r="AZ342" s="270"/>
      <c r="BA342" s="270"/>
      <c r="BB342" s="270"/>
      <c r="BC342" s="270"/>
      <c r="BD342" s="270"/>
      <c r="BE342" s="270"/>
      <c r="BF342" s="270"/>
      <c r="BG342" s="270"/>
      <c r="BH342" s="363"/>
      <c r="BI342" s="270"/>
      <c r="BJ342" s="270"/>
      <c r="BK342" s="270"/>
      <c r="BL342" s="270"/>
      <c r="BM342" s="270"/>
      <c r="BN342" s="270"/>
      <c r="BO342" s="0"/>
      <c r="BP342" s="0"/>
      <c r="BQ342" s="0"/>
      <c r="BR342" s="0"/>
      <c r="BS342" s="0"/>
      <c r="BT342" s="270"/>
      <c r="BU342" s="270"/>
      <c r="BV342" s="270"/>
      <c r="BW342" s="270"/>
      <c r="BX342" s="270"/>
      <c r="BY342" s="270"/>
      <c r="BZ342" s="270"/>
      <c r="CA342" s="270"/>
      <c r="CB342" s="270"/>
      <c r="CC342" s="270"/>
      <c r="CD342" s="270"/>
      <c r="CE342" s="270"/>
      <c r="CF342" s="270"/>
      <c r="CG342" s="270"/>
    </row>
    <row r="343" customFormat="false" ht="12.75" hidden="false" customHeight="false" outlineLevel="0" collapsed="false">
      <c r="B343" s="357" t="n">
        <v>0.066183795652243</v>
      </c>
      <c r="D343" s="270"/>
      <c r="E343" s="270"/>
      <c r="F343" s="270"/>
      <c r="G343" s="270"/>
      <c r="H343" s="270"/>
      <c r="I343" s="270"/>
      <c r="J343" s="270"/>
      <c r="K343" s="270"/>
      <c r="L343" s="270"/>
      <c r="M343" s="363"/>
      <c r="N343" s="270"/>
      <c r="O343" s="270"/>
      <c r="P343" s="270"/>
      <c r="Q343" s="270"/>
      <c r="R343" s="270"/>
      <c r="S343" s="270"/>
      <c r="T343" s="270"/>
      <c r="U343" s="270"/>
      <c r="V343" s="270"/>
      <c r="W343" s="270"/>
      <c r="X343" s="270"/>
      <c r="Y343" s="270"/>
      <c r="Z343" s="270"/>
      <c r="AA343" s="270"/>
      <c r="AB343" s="270"/>
      <c r="AC343" s="270"/>
      <c r="AD343" s="270"/>
      <c r="AE343" s="270"/>
      <c r="AF343" s="270"/>
      <c r="AG343" s="270"/>
      <c r="AH343" s="270"/>
      <c r="AI343" s="270"/>
      <c r="AJ343" s="270"/>
      <c r="AK343" s="270"/>
      <c r="AL343" s="270"/>
      <c r="AM343" s="270"/>
      <c r="AN343" s="270"/>
      <c r="AO343" s="270"/>
      <c r="AP343" s="270"/>
      <c r="AQ343" s="270"/>
      <c r="AR343" s="270"/>
      <c r="AS343" s="270"/>
      <c r="AT343" s="270"/>
      <c r="AU343" s="270"/>
      <c r="AV343" s="270"/>
      <c r="AW343" s="270"/>
      <c r="AX343" s="270"/>
      <c r="AY343" s="270"/>
      <c r="AZ343" s="270"/>
      <c r="BA343" s="270"/>
      <c r="BB343" s="270"/>
      <c r="BC343" s="270"/>
      <c r="BD343" s="270"/>
      <c r="BE343" s="270"/>
      <c r="BF343" s="270"/>
      <c r="BG343" s="270"/>
      <c r="BH343" s="363"/>
      <c r="BI343" s="270"/>
      <c r="BJ343" s="270"/>
      <c r="BK343" s="270"/>
      <c r="BL343" s="270"/>
      <c r="BM343" s="270"/>
      <c r="BN343" s="270"/>
      <c r="BO343" s="0"/>
      <c r="BP343" s="0"/>
      <c r="BQ343" s="0"/>
      <c r="BR343" s="0"/>
      <c r="BS343" s="0"/>
      <c r="BT343" s="270"/>
      <c r="BU343" s="270"/>
      <c r="BV343" s="270"/>
      <c r="BW343" s="270"/>
      <c r="BX343" s="270"/>
      <c r="BY343" s="270"/>
      <c r="BZ343" s="270"/>
      <c r="CA343" s="270"/>
      <c r="CB343" s="270"/>
      <c r="CC343" s="270"/>
      <c r="CD343" s="270"/>
      <c r="CE343" s="270"/>
      <c r="CF343" s="270"/>
      <c r="CG343" s="270"/>
    </row>
    <row r="344" customFormat="false" ht="12.75" hidden="false" customHeight="false" outlineLevel="0" collapsed="false">
      <c r="B344" s="357" t="n">
        <v>0.066184798178881</v>
      </c>
      <c r="D344" s="270"/>
      <c r="E344" s="270"/>
      <c r="F344" s="270"/>
      <c r="G344" s="270"/>
      <c r="H344" s="270"/>
      <c r="I344" s="270"/>
      <c r="J344" s="270"/>
      <c r="K344" s="270"/>
      <c r="L344" s="270"/>
      <c r="M344" s="363"/>
      <c r="N344" s="270"/>
      <c r="O344" s="270"/>
      <c r="P344" s="270"/>
      <c r="Q344" s="270"/>
      <c r="R344" s="270"/>
      <c r="S344" s="270"/>
      <c r="T344" s="270"/>
      <c r="U344" s="270"/>
      <c r="V344" s="270"/>
      <c r="W344" s="270"/>
      <c r="X344" s="270"/>
      <c r="Y344" s="270"/>
      <c r="Z344" s="270"/>
      <c r="AA344" s="270"/>
      <c r="AB344" s="270"/>
      <c r="AC344" s="270"/>
      <c r="AD344" s="270"/>
      <c r="AE344" s="270"/>
      <c r="AF344" s="270"/>
      <c r="AG344" s="270"/>
      <c r="AH344" s="270"/>
      <c r="AI344" s="270"/>
      <c r="AJ344" s="270"/>
      <c r="AK344" s="270"/>
      <c r="AL344" s="270"/>
      <c r="AM344" s="270"/>
      <c r="AN344" s="270"/>
      <c r="AO344" s="270"/>
      <c r="AP344" s="270"/>
      <c r="AQ344" s="270"/>
      <c r="AR344" s="270"/>
      <c r="AS344" s="270"/>
      <c r="AT344" s="270"/>
      <c r="AU344" s="270"/>
      <c r="AV344" s="270"/>
      <c r="AW344" s="270"/>
      <c r="AX344" s="270"/>
      <c r="AY344" s="270"/>
      <c r="AZ344" s="270"/>
      <c r="BA344" s="270"/>
      <c r="BB344" s="270"/>
      <c r="BC344" s="270"/>
      <c r="BD344" s="270"/>
      <c r="BE344" s="270"/>
      <c r="BF344" s="270"/>
      <c r="BG344" s="270"/>
      <c r="BH344" s="363"/>
      <c r="BI344" s="270"/>
      <c r="BJ344" s="270"/>
      <c r="BK344" s="270"/>
      <c r="BL344" s="270"/>
      <c r="BM344" s="270"/>
      <c r="BN344" s="270"/>
      <c r="BO344" s="0"/>
      <c r="BP344" s="0"/>
      <c r="BQ344" s="0"/>
      <c r="BR344" s="0"/>
      <c r="BS344" s="0"/>
      <c r="BT344" s="270"/>
      <c r="BU344" s="270"/>
      <c r="BV344" s="270"/>
      <c r="BW344" s="270"/>
      <c r="BX344" s="270"/>
      <c r="BY344" s="270"/>
      <c r="BZ344" s="270"/>
      <c r="CA344" s="270"/>
      <c r="CB344" s="270"/>
      <c r="CC344" s="270"/>
      <c r="CD344" s="270"/>
      <c r="CE344" s="270"/>
      <c r="CF344" s="270"/>
      <c r="CG344" s="270"/>
    </row>
    <row r="345" customFormat="false" ht="12.75" hidden="false" customHeight="false" outlineLevel="0" collapsed="false">
      <c r="B345" s="357" t="n">
        <v>0.066185800705519</v>
      </c>
      <c r="D345" s="270"/>
      <c r="E345" s="270"/>
      <c r="F345" s="270"/>
      <c r="G345" s="270"/>
      <c r="H345" s="270"/>
      <c r="I345" s="270"/>
      <c r="J345" s="270"/>
      <c r="K345" s="270"/>
      <c r="L345" s="270"/>
      <c r="M345" s="363"/>
      <c r="N345" s="270"/>
      <c r="O345" s="270"/>
      <c r="P345" s="270"/>
      <c r="Q345" s="270"/>
      <c r="R345" s="270"/>
      <c r="S345" s="270"/>
      <c r="T345" s="270"/>
      <c r="U345" s="270"/>
      <c r="V345" s="270"/>
      <c r="W345" s="270"/>
      <c r="X345" s="270"/>
      <c r="Y345" s="270"/>
      <c r="Z345" s="270"/>
      <c r="AA345" s="270"/>
      <c r="AB345" s="270"/>
      <c r="AC345" s="270"/>
      <c r="AD345" s="270"/>
      <c r="AE345" s="270"/>
      <c r="AF345" s="270"/>
      <c r="AG345" s="270"/>
      <c r="AH345" s="270"/>
      <c r="AI345" s="270"/>
      <c r="AJ345" s="270"/>
      <c r="AK345" s="270"/>
      <c r="AL345" s="270"/>
      <c r="AM345" s="270"/>
      <c r="AN345" s="270"/>
      <c r="AO345" s="270"/>
      <c r="AP345" s="270"/>
      <c r="AQ345" s="270"/>
      <c r="AR345" s="270"/>
      <c r="AS345" s="270"/>
      <c r="AT345" s="270"/>
      <c r="AU345" s="270"/>
      <c r="AV345" s="270"/>
      <c r="AW345" s="270"/>
      <c r="AX345" s="270"/>
      <c r="AY345" s="270"/>
      <c r="AZ345" s="270"/>
      <c r="BA345" s="270"/>
      <c r="BB345" s="270"/>
      <c r="BC345" s="270"/>
      <c r="BD345" s="270"/>
      <c r="BE345" s="270"/>
      <c r="BF345" s="270"/>
      <c r="BG345" s="270"/>
      <c r="BH345" s="363"/>
      <c r="BI345" s="270"/>
      <c r="BJ345" s="270"/>
      <c r="BK345" s="270"/>
      <c r="BL345" s="270"/>
      <c r="BM345" s="270"/>
      <c r="BN345" s="270"/>
      <c r="BO345" s="0"/>
      <c r="BP345" s="0"/>
      <c r="BQ345" s="0"/>
      <c r="BR345" s="0"/>
      <c r="BS345" s="0"/>
      <c r="BT345" s="270"/>
      <c r="BU345" s="270"/>
      <c r="BV345" s="270"/>
      <c r="BW345" s="270"/>
      <c r="BX345" s="270"/>
      <c r="BY345" s="270"/>
      <c r="BZ345" s="270"/>
      <c r="CA345" s="270"/>
      <c r="CB345" s="270"/>
      <c r="CC345" s="270"/>
      <c r="CD345" s="270"/>
      <c r="CE345" s="270"/>
      <c r="CF345" s="270"/>
      <c r="CG345" s="270"/>
    </row>
    <row r="346" customFormat="false" ht="12.75" hidden="false" customHeight="false" outlineLevel="0" collapsed="false">
      <c r="B346" s="357" t="n">
        <v>0.066186770892588</v>
      </c>
      <c r="D346" s="270"/>
      <c r="E346" s="270"/>
      <c r="F346" s="270"/>
      <c r="G346" s="270"/>
      <c r="H346" s="270"/>
      <c r="I346" s="270"/>
      <c r="J346" s="270"/>
      <c r="K346" s="270"/>
      <c r="L346" s="270"/>
      <c r="M346" s="363"/>
      <c r="N346" s="270"/>
      <c r="O346" s="270"/>
      <c r="P346" s="270"/>
      <c r="Q346" s="270"/>
      <c r="R346" s="270"/>
      <c r="S346" s="270"/>
      <c r="T346" s="270"/>
      <c r="U346" s="270"/>
      <c r="V346" s="270"/>
      <c r="W346" s="270"/>
      <c r="X346" s="270"/>
      <c r="Y346" s="270"/>
      <c r="Z346" s="270"/>
      <c r="AA346" s="270"/>
      <c r="AB346" s="270"/>
      <c r="AC346" s="270"/>
      <c r="AD346" s="270"/>
      <c r="AE346" s="270"/>
      <c r="AF346" s="270"/>
      <c r="AG346" s="270"/>
      <c r="AH346" s="270"/>
      <c r="AI346" s="270"/>
      <c r="AJ346" s="270"/>
      <c r="AK346" s="270"/>
      <c r="AL346" s="270"/>
      <c r="AM346" s="270"/>
      <c r="AN346" s="270"/>
      <c r="AO346" s="270"/>
      <c r="AP346" s="270"/>
      <c r="AQ346" s="270"/>
      <c r="AR346" s="270"/>
      <c r="AS346" s="270"/>
      <c r="AT346" s="270"/>
      <c r="AU346" s="270"/>
      <c r="AV346" s="270"/>
      <c r="AW346" s="270"/>
      <c r="AX346" s="270"/>
      <c r="AY346" s="270"/>
      <c r="AZ346" s="270"/>
      <c r="BA346" s="270"/>
      <c r="BB346" s="270"/>
      <c r="BC346" s="270"/>
      <c r="BD346" s="270"/>
      <c r="BE346" s="270"/>
      <c r="BF346" s="270"/>
      <c r="BG346" s="270"/>
      <c r="BH346" s="363"/>
      <c r="BI346" s="270"/>
      <c r="BJ346" s="270"/>
      <c r="BK346" s="270"/>
      <c r="BL346" s="270"/>
      <c r="BM346" s="270"/>
      <c r="BN346" s="270"/>
      <c r="BO346" s="0"/>
      <c r="BP346" s="0"/>
      <c r="BQ346" s="0"/>
      <c r="BR346" s="0"/>
      <c r="BS346" s="0"/>
      <c r="BT346" s="270"/>
      <c r="BU346" s="270"/>
      <c r="BV346" s="270"/>
      <c r="BW346" s="270"/>
      <c r="BX346" s="270"/>
      <c r="BY346" s="270"/>
      <c r="BZ346" s="270"/>
      <c r="CA346" s="270"/>
      <c r="CB346" s="270"/>
      <c r="CC346" s="270"/>
      <c r="CD346" s="270"/>
      <c r="CE346" s="270"/>
      <c r="CF346" s="270"/>
      <c r="CG346" s="270"/>
    </row>
    <row r="347" customFormat="false" ht="12.75" hidden="false" customHeight="false" outlineLevel="0" collapsed="false">
      <c r="B347" s="357" t="n">
        <v>0.066187773419228</v>
      </c>
      <c r="D347" s="270"/>
      <c r="E347" s="270"/>
      <c r="F347" s="270"/>
      <c r="G347" s="270"/>
      <c r="H347" s="270"/>
      <c r="I347" s="270"/>
      <c r="J347" s="270"/>
      <c r="K347" s="270"/>
      <c r="L347" s="270"/>
      <c r="M347" s="363"/>
      <c r="N347" s="270"/>
      <c r="O347" s="270"/>
      <c r="P347" s="270"/>
      <c r="Q347" s="270"/>
      <c r="R347" s="270"/>
      <c r="S347" s="270"/>
      <c r="T347" s="270"/>
      <c r="U347" s="270"/>
      <c r="V347" s="270"/>
      <c r="W347" s="270"/>
      <c r="X347" s="270"/>
      <c r="Y347" s="270"/>
      <c r="Z347" s="270"/>
      <c r="AA347" s="270"/>
      <c r="AB347" s="270"/>
      <c r="AC347" s="270"/>
      <c r="AD347" s="270"/>
      <c r="AE347" s="270"/>
      <c r="AF347" s="270"/>
      <c r="AG347" s="270"/>
      <c r="AH347" s="270"/>
      <c r="AI347" s="270"/>
      <c r="AJ347" s="270"/>
      <c r="AK347" s="270"/>
      <c r="AL347" s="270"/>
      <c r="AM347" s="270"/>
      <c r="AN347" s="270"/>
      <c r="AO347" s="270"/>
      <c r="AP347" s="270"/>
      <c r="AQ347" s="270"/>
      <c r="AR347" s="270"/>
      <c r="AS347" s="270"/>
      <c r="AT347" s="270"/>
      <c r="AU347" s="270"/>
      <c r="AV347" s="270"/>
      <c r="AW347" s="270"/>
      <c r="AX347" s="270"/>
      <c r="AY347" s="270"/>
      <c r="AZ347" s="270"/>
      <c r="BA347" s="270"/>
      <c r="BB347" s="270"/>
      <c r="BC347" s="270"/>
      <c r="BD347" s="270"/>
      <c r="BE347" s="270"/>
      <c r="BF347" s="270"/>
      <c r="BG347" s="270"/>
      <c r="BH347" s="363"/>
      <c r="BI347" s="270"/>
      <c r="BJ347" s="270"/>
      <c r="BK347" s="270"/>
      <c r="BL347" s="270"/>
      <c r="BM347" s="270"/>
      <c r="BN347" s="270"/>
      <c r="BO347" s="0"/>
      <c r="BP347" s="0"/>
      <c r="BQ347" s="0"/>
      <c r="BR347" s="0"/>
      <c r="BS347" s="0"/>
      <c r="BT347" s="270"/>
      <c r="BU347" s="270"/>
      <c r="BV347" s="270"/>
      <c r="BW347" s="270"/>
      <c r="BX347" s="270"/>
      <c r="BY347" s="270"/>
      <c r="BZ347" s="270"/>
      <c r="CA347" s="270"/>
      <c r="CB347" s="270"/>
      <c r="CC347" s="270"/>
      <c r="CD347" s="270"/>
      <c r="CE347" s="270"/>
      <c r="CF347" s="270"/>
      <c r="CG347" s="270"/>
    </row>
    <row r="348" customFormat="false" ht="12.75" hidden="false" customHeight="false" outlineLevel="0" collapsed="false">
      <c r="B348" s="357" t="n">
        <v>0.066188743606298</v>
      </c>
      <c r="D348" s="270"/>
      <c r="E348" s="270"/>
      <c r="F348" s="270"/>
      <c r="G348" s="270"/>
      <c r="H348" s="270"/>
      <c r="I348" s="270"/>
      <c r="J348" s="270"/>
      <c r="K348" s="270"/>
      <c r="L348" s="270"/>
      <c r="M348" s="363"/>
      <c r="N348" s="270"/>
      <c r="O348" s="270"/>
      <c r="P348" s="270"/>
      <c r="Q348" s="270"/>
      <c r="R348" s="270"/>
      <c r="S348" s="270"/>
      <c r="T348" s="270"/>
      <c r="U348" s="270"/>
      <c r="V348" s="270"/>
      <c r="W348" s="270"/>
      <c r="X348" s="270"/>
      <c r="Y348" s="270"/>
      <c r="Z348" s="270"/>
      <c r="AA348" s="270"/>
      <c r="AB348" s="270"/>
      <c r="AC348" s="270"/>
      <c r="AD348" s="270"/>
      <c r="AE348" s="270"/>
      <c r="AF348" s="270"/>
      <c r="AG348" s="270"/>
      <c r="AH348" s="270"/>
      <c r="AI348" s="270"/>
      <c r="AJ348" s="270"/>
      <c r="AK348" s="270"/>
      <c r="AL348" s="270"/>
      <c r="AM348" s="270"/>
      <c r="AN348" s="270"/>
      <c r="AO348" s="270"/>
      <c r="AP348" s="270"/>
      <c r="AQ348" s="270"/>
      <c r="AR348" s="270"/>
      <c r="AS348" s="270"/>
      <c r="AT348" s="270"/>
      <c r="AU348" s="270"/>
      <c r="AV348" s="270"/>
      <c r="AW348" s="270"/>
      <c r="AX348" s="270"/>
      <c r="AY348" s="270"/>
      <c r="AZ348" s="270"/>
      <c r="BA348" s="270"/>
      <c r="BB348" s="270"/>
      <c r="BC348" s="270"/>
      <c r="BD348" s="270"/>
      <c r="BE348" s="270"/>
      <c r="BF348" s="270"/>
      <c r="BG348" s="270"/>
      <c r="BH348" s="363"/>
      <c r="BI348" s="270"/>
      <c r="BJ348" s="270"/>
      <c r="BK348" s="270"/>
      <c r="BL348" s="270"/>
      <c r="BM348" s="270"/>
      <c r="BN348" s="270"/>
      <c r="BO348" s="0"/>
      <c r="BP348" s="0"/>
      <c r="BQ348" s="0"/>
      <c r="BR348" s="0"/>
      <c r="BS348" s="0"/>
      <c r="BT348" s="270"/>
      <c r="BU348" s="270"/>
      <c r="BV348" s="270"/>
      <c r="BW348" s="270"/>
      <c r="BX348" s="270"/>
      <c r="BY348" s="270"/>
      <c r="BZ348" s="270"/>
      <c r="CA348" s="270"/>
      <c r="CB348" s="270"/>
      <c r="CC348" s="270"/>
      <c r="CD348" s="270"/>
      <c r="CE348" s="270"/>
      <c r="CF348" s="270"/>
      <c r="CG348" s="270"/>
    </row>
    <row r="349" customFormat="false" ht="12.75" hidden="false" customHeight="false" outlineLevel="0" collapsed="false">
      <c r="B349" s="357" t="n">
        <v>0.066189746132937</v>
      </c>
      <c r="D349" s="270"/>
      <c r="E349" s="270"/>
      <c r="F349" s="270"/>
      <c r="G349" s="270"/>
      <c r="H349" s="270"/>
      <c r="I349" s="270"/>
      <c r="J349" s="270"/>
      <c r="K349" s="270"/>
      <c r="L349" s="270"/>
      <c r="M349" s="363"/>
      <c r="N349" s="270"/>
      <c r="O349" s="270"/>
      <c r="P349" s="270"/>
      <c r="Q349" s="270"/>
      <c r="R349" s="270"/>
      <c r="S349" s="270"/>
      <c r="T349" s="270"/>
      <c r="U349" s="270"/>
      <c r="V349" s="270"/>
      <c r="W349" s="270"/>
      <c r="X349" s="270"/>
      <c r="Y349" s="270"/>
      <c r="Z349" s="270"/>
      <c r="AA349" s="270"/>
      <c r="AB349" s="270"/>
      <c r="AC349" s="270"/>
      <c r="AD349" s="270"/>
      <c r="AE349" s="270"/>
      <c r="AF349" s="270"/>
      <c r="AG349" s="270"/>
      <c r="AH349" s="270"/>
      <c r="AI349" s="270"/>
      <c r="AJ349" s="270"/>
      <c r="AK349" s="270"/>
      <c r="AL349" s="270"/>
      <c r="AM349" s="270"/>
      <c r="AN349" s="270"/>
      <c r="AO349" s="270"/>
      <c r="AP349" s="270"/>
      <c r="AQ349" s="270"/>
      <c r="AR349" s="270"/>
      <c r="AS349" s="270"/>
      <c r="AT349" s="270"/>
      <c r="AU349" s="270"/>
      <c r="AV349" s="270"/>
      <c r="AW349" s="270"/>
      <c r="AX349" s="270"/>
      <c r="AY349" s="270"/>
      <c r="AZ349" s="270"/>
      <c r="BA349" s="270"/>
      <c r="BB349" s="270"/>
      <c r="BC349" s="270"/>
      <c r="BD349" s="270"/>
      <c r="BE349" s="270"/>
      <c r="BF349" s="270"/>
      <c r="BG349" s="270"/>
      <c r="BH349" s="363"/>
      <c r="BI349" s="270"/>
      <c r="BJ349" s="270"/>
      <c r="BK349" s="270"/>
      <c r="BL349" s="270"/>
      <c r="BM349" s="270"/>
      <c r="BN349" s="270"/>
      <c r="BO349" s="0"/>
      <c r="BP349" s="0"/>
      <c r="BQ349" s="0"/>
      <c r="BR349" s="0"/>
      <c r="BS349" s="0"/>
      <c r="BT349" s="270"/>
      <c r="BU349" s="270"/>
      <c r="BV349" s="270"/>
      <c r="BW349" s="270"/>
      <c r="BX349" s="270"/>
      <c r="BY349" s="270"/>
      <c r="BZ349" s="270"/>
      <c r="CA349" s="270"/>
      <c r="CB349" s="270"/>
      <c r="CC349" s="270"/>
      <c r="CD349" s="270"/>
      <c r="CE349" s="270"/>
      <c r="CF349" s="270"/>
      <c r="CG349" s="270"/>
    </row>
    <row r="350" customFormat="false" ht="12.75" hidden="false" customHeight="false" outlineLevel="0" collapsed="false">
      <c r="B350" s="357" t="n">
        <v>0.066190748659577</v>
      </c>
      <c r="D350" s="270"/>
      <c r="E350" s="270"/>
      <c r="F350" s="270"/>
      <c r="G350" s="270"/>
      <c r="H350" s="270"/>
      <c r="I350" s="270"/>
      <c r="J350" s="270"/>
      <c r="K350" s="270"/>
      <c r="L350" s="270"/>
      <c r="M350" s="363"/>
      <c r="N350" s="270"/>
      <c r="O350" s="270"/>
      <c r="P350" s="270"/>
      <c r="Q350" s="270"/>
      <c r="R350" s="270"/>
      <c r="S350" s="270"/>
      <c r="T350" s="270"/>
      <c r="U350" s="270"/>
      <c r="V350" s="270"/>
      <c r="W350" s="270"/>
      <c r="X350" s="270"/>
      <c r="Y350" s="270"/>
      <c r="Z350" s="270"/>
      <c r="AA350" s="270"/>
      <c r="AB350" s="270"/>
      <c r="AC350" s="270"/>
      <c r="AD350" s="270"/>
      <c r="AE350" s="270"/>
      <c r="AF350" s="270"/>
      <c r="AG350" s="270"/>
      <c r="AH350" s="270"/>
      <c r="AI350" s="270"/>
      <c r="AJ350" s="270"/>
      <c r="AK350" s="270"/>
      <c r="AL350" s="270"/>
      <c r="AM350" s="270"/>
      <c r="AN350" s="270"/>
      <c r="AO350" s="270"/>
      <c r="AP350" s="270"/>
      <c r="AQ350" s="270"/>
      <c r="AR350" s="270"/>
      <c r="AS350" s="270"/>
      <c r="AT350" s="270"/>
      <c r="AU350" s="270"/>
      <c r="AV350" s="270"/>
      <c r="AW350" s="270"/>
      <c r="AX350" s="270"/>
      <c r="AY350" s="270"/>
      <c r="AZ350" s="270"/>
      <c r="BA350" s="270"/>
      <c r="BB350" s="270"/>
      <c r="BC350" s="270"/>
      <c r="BD350" s="270"/>
      <c r="BE350" s="270"/>
      <c r="BF350" s="270"/>
      <c r="BG350" s="270"/>
      <c r="BH350" s="363"/>
      <c r="BI350" s="270"/>
      <c r="BJ350" s="270"/>
      <c r="BK350" s="270"/>
      <c r="BL350" s="270"/>
      <c r="BM350" s="270"/>
      <c r="BN350" s="270"/>
      <c r="BO350" s="0"/>
      <c r="BP350" s="0"/>
      <c r="BQ350" s="0"/>
      <c r="BR350" s="0"/>
      <c r="BS350" s="0"/>
      <c r="BT350" s="270"/>
      <c r="BU350" s="270"/>
      <c r="BV350" s="270"/>
      <c r="BW350" s="270"/>
      <c r="BX350" s="270"/>
      <c r="BY350" s="270"/>
      <c r="BZ350" s="270"/>
      <c r="CA350" s="270"/>
      <c r="CB350" s="270"/>
      <c r="CC350" s="270"/>
      <c r="CD350" s="270"/>
      <c r="CE350" s="270"/>
      <c r="CF350" s="270"/>
      <c r="CG350" s="270"/>
    </row>
    <row r="351" customFormat="false" ht="12.75" hidden="false" customHeight="false" outlineLevel="0" collapsed="false">
      <c r="B351" s="357" t="n">
        <v>0.06619165416751</v>
      </c>
      <c r="D351" s="270"/>
      <c r="E351" s="270"/>
      <c r="F351" s="270"/>
      <c r="G351" s="270"/>
      <c r="H351" s="270"/>
      <c r="I351" s="270"/>
      <c r="J351" s="270"/>
      <c r="K351" s="270"/>
      <c r="L351" s="270"/>
      <c r="M351" s="363"/>
      <c r="N351" s="270"/>
      <c r="O351" s="270"/>
      <c r="P351" s="270"/>
      <c r="Q351" s="270"/>
      <c r="R351" s="270"/>
      <c r="S351" s="270"/>
      <c r="T351" s="270"/>
      <c r="U351" s="270"/>
      <c r="V351" s="270"/>
      <c r="W351" s="270"/>
      <c r="X351" s="270"/>
      <c r="Y351" s="270"/>
      <c r="Z351" s="270"/>
      <c r="AA351" s="270"/>
      <c r="AB351" s="270"/>
      <c r="AC351" s="270"/>
      <c r="AD351" s="270"/>
      <c r="AE351" s="270"/>
      <c r="AF351" s="270"/>
      <c r="AG351" s="270"/>
      <c r="AH351" s="270"/>
      <c r="AI351" s="270"/>
      <c r="AJ351" s="270"/>
      <c r="AK351" s="270"/>
      <c r="AL351" s="270"/>
      <c r="AM351" s="270"/>
      <c r="AN351" s="270"/>
      <c r="AO351" s="270"/>
      <c r="AP351" s="270"/>
      <c r="AQ351" s="270"/>
      <c r="AR351" s="270"/>
      <c r="AS351" s="270"/>
      <c r="AT351" s="270"/>
      <c r="AU351" s="270"/>
      <c r="AV351" s="270"/>
      <c r="AW351" s="270"/>
      <c r="AX351" s="270"/>
      <c r="AY351" s="270"/>
      <c r="AZ351" s="270"/>
      <c r="BA351" s="270"/>
      <c r="BB351" s="270"/>
      <c r="BC351" s="270"/>
      <c r="BD351" s="270"/>
      <c r="BE351" s="270"/>
      <c r="BF351" s="270"/>
      <c r="BG351" s="270"/>
      <c r="BH351" s="363"/>
      <c r="BI351" s="270"/>
      <c r="BJ351" s="270"/>
      <c r="BK351" s="270"/>
      <c r="BL351" s="270"/>
      <c r="BM351" s="270"/>
      <c r="BN351" s="270"/>
      <c r="BO351" s="0"/>
      <c r="BP351" s="0"/>
      <c r="BQ351" s="0"/>
      <c r="BR351" s="0"/>
      <c r="BS351" s="0"/>
      <c r="BT351" s="270"/>
      <c r="BU351" s="270"/>
      <c r="BV351" s="270"/>
      <c r="BW351" s="270"/>
      <c r="BX351" s="270"/>
      <c r="BY351" s="270"/>
      <c r="BZ351" s="270"/>
      <c r="CA351" s="270"/>
      <c r="CB351" s="270"/>
      <c r="CC351" s="270"/>
      <c r="CD351" s="270"/>
      <c r="CE351" s="270"/>
      <c r="CF351" s="270"/>
      <c r="CG351" s="270"/>
    </row>
    <row r="352" customFormat="false" ht="12.75" hidden="false" customHeight="false" outlineLevel="0" collapsed="false">
      <c r="B352" s="357" t="n">
        <v>0.066192656694151</v>
      </c>
      <c r="D352" s="270"/>
      <c r="E352" s="270"/>
      <c r="F352" s="270"/>
      <c r="G352" s="270"/>
      <c r="H352" s="270"/>
      <c r="I352" s="270"/>
      <c r="J352" s="270"/>
      <c r="K352" s="270"/>
      <c r="L352" s="270"/>
      <c r="M352" s="363"/>
      <c r="N352" s="270"/>
      <c r="O352" s="270"/>
      <c r="P352" s="270"/>
      <c r="Q352" s="270"/>
      <c r="R352" s="270"/>
      <c r="S352" s="270"/>
      <c r="T352" s="270"/>
      <c r="U352" s="270"/>
      <c r="V352" s="270"/>
      <c r="W352" s="270"/>
      <c r="X352" s="270"/>
      <c r="Y352" s="270"/>
      <c r="Z352" s="270"/>
      <c r="AA352" s="270"/>
      <c r="AB352" s="270"/>
      <c r="AC352" s="270"/>
      <c r="AD352" s="270"/>
      <c r="AE352" s="270"/>
      <c r="AF352" s="270"/>
      <c r="AG352" s="270"/>
      <c r="AH352" s="270"/>
      <c r="AI352" s="270"/>
      <c r="AJ352" s="270"/>
      <c r="AK352" s="270"/>
      <c r="AL352" s="270"/>
      <c r="AM352" s="270"/>
      <c r="AN352" s="270"/>
      <c r="AO352" s="270"/>
      <c r="AP352" s="270"/>
      <c r="AQ352" s="270"/>
      <c r="AR352" s="270"/>
      <c r="AS352" s="270"/>
      <c r="AT352" s="270"/>
      <c r="AU352" s="270"/>
      <c r="AV352" s="270"/>
      <c r="AW352" s="270"/>
      <c r="AX352" s="270"/>
      <c r="AY352" s="270"/>
      <c r="AZ352" s="270"/>
      <c r="BA352" s="270"/>
      <c r="BB352" s="270"/>
      <c r="BC352" s="270"/>
      <c r="BD352" s="270"/>
      <c r="BE352" s="270"/>
      <c r="BF352" s="270"/>
      <c r="BG352" s="270"/>
      <c r="BH352" s="363"/>
      <c r="BI352" s="270"/>
      <c r="BJ352" s="270"/>
      <c r="BK352" s="270"/>
      <c r="BL352" s="270"/>
      <c r="BM352" s="270"/>
      <c r="BN352" s="270"/>
      <c r="BO352" s="0"/>
      <c r="BP352" s="0"/>
      <c r="BQ352" s="0"/>
      <c r="BR352" s="0"/>
      <c r="BS352" s="0"/>
      <c r="BT352" s="270"/>
      <c r="BU352" s="270"/>
      <c r="BV352" s="270"/>
      <c r="BW352" s="270"/>
      <c r="BX352" s="270"/>
      <c r="BY352" s="270"/>
      <c r="BZ352" s="270"/>
      <c r="CA352" s="270"/>
      <c r="CB352" s="270"/>
      <c r="CC352" s="270"/>
      <c r="CD352" s="270"/>
      <c r="CE352" s="270"/>
      <c r="CF352" s="270"/>
      <c r="CG352" s="270"/>
    </row>
    <row r="353" customFormat="false" ht="12.75" hidden="false" customHeight="false" outlineLevel="0" collapsed="false">
      <c r="B353" s="357" t="n">
        <v>0.066193626881222</v>
      </c>
      <c r="D353" s="270"/>
      <c r="E353" s="270"/>
      <c r="F353" s="270"/>
      <c r="G353" s="270"/>
      <c r="H353" s="270"/>
      <c r="I353" s="270"/>
      <c r="J353" s="270"/>
      <c r="K353" s="270"/>
      <c r="L353" s="270"/>
      <c r="M353" s="363"/>
      <c r="N353" s="270"/>
      <c r="O353" s="270"/>
      <c r="P353" s="270"/>
      <c r="Q353" s="270"/>
      <c r="R353" s="270"/>
      <c r="S353" s="270"/>
      <c r="T353" s="270"/>
      <c r="U353" s="270"/>
      <c r="V353" s="270"/>
      <c r="W353" s="270"/>
      <c r="X353" s="270"/>
      <c r="Y353" s="270"/>
      <c r="Z353" s="270"/>
      <c r="AA353" s="270"/>
      <c r="AB353" s="270"/>
      <c r="AC353" s="270"/>
      <c r="AD353" s="270"/>
      <c r="AE353" s="270"/>
      <c r="AF353" s="270"/>
      <c r="AG353" s="270"/>
      <c r="AH353" s="270"/>
      <c r="AI353" s="270"/>
      <c r="AJ353" s="270"/>
      <c r="AK353" s="270"/>
      <c r="AL353" s="270"/>
      <c r="AM353" s="270"/>
      <c r="AN353" s="270"/>
      <c r="AO353" s="270"/>
      <c r="AP353" s="270"/>
      <c r="AQ353" s="270"/>
      <c r="AR353" s="270"/>
      <c r="AS353" s="270"/>
      <c r="AT353" s="270"/>
      <c r="AU353" s="270"/>
      <c r="AV353" s="270"/>
      <c r="AW353" s="270"/>
      <c r="AX353" s="270"/>
      <c r="AY353" s="270"/>
      <c r="AZ353" s="270"/>
      <c r="BA353" s="270"/>
      <c r="BB353" s="270"/>
      <c r="BC353" s="270"/>
      <c r="BD353" s="270"/>
      <c r="BE353" s="270"/>
      <c r="BF353" s="270"/>
      <c r="BG353" s="270"/>
      <c r="BH353" s="363"/>
      <c r="BI353" s="270"/>
      <c r="BJ353" s="270"/>
      <c r="BK353" s="270"/>
      <c r="BL353" s="270"/>
      <c r="BM353" s="270"/>
      <c r="BN353" s="270"/>
      <c r="BO353" s="0"/>
      <c r="BP353" s="0"/>
      <c r="BQ353" s="0"/>
      <c r="BR353" s="0"/>
      <c r="BS353" s="0"/>
      <c r="BT353" s="270"/>
      <c r="BU353" s="270"/>
      <c r="BV353" s="270"/>
      <c r="BW353" s="270"/>
      <c r="BX353" s="270"/>
      <c r="BY353" s="270"/>
      <c r="BZ353" s="270"/>
      <c r="CA353" s="270"/>
      <c r="CB353" s="270"/>
      <c r="CC353" s="270"/>
      <c r="CD353" s="270"/>
      <c r="CE353" s="270"/>
      <c r="CF353" s="270"/>
      <c r="CG353" s="270"/>
    </row>
    <row r="354" customFormat="false" ht="12.75" hidden="false" customHeight="false" outlineLevel="0" collapsed="false">
      <c r="B354" s="357" t="n">
        <v>0.066194629407863</v>
      </c>
      <c r="D354" s="270"/>
      <c r="E354" s="270"/>
      <c r="F354" s="270"/>
      <c r="G354" s="270"/>
      <c r="H354" s="270"/>
      <c r="I354" s="270"/>
      <c r="J354" s="270"/>
      <c r="K354" s="270"/>
      <c r="L354" s="270"/>
      <c r="M354" s="363"/>
      <c r="N354" s="270"/>
      <c r="O354" s="270"/>
      <c r="P354" s="270"/>
      <c r="Q354" s="270"/>
      <c r="R354" s="270"/>
      <c r="S354" s="270"/>
      <c r="T354" s="270"/>
      <c r="U354" s="270"/>
      <c r="V354" s="270"/>
      <c r="W354" s="270"/>
      <c r="X354" s="270"/>
      <c r="Y354" s="270"/>
      <c r="Z354" s="270"/>
      <c r="AA354" s="270"/>
      <c r="AB354" s="270"/>
      <c r="AC354" s="270"/>
      <c r="AD354" s="270"/>
      <c r="AE354" s="270"/>
      <c r="AF354" s="270"/>
      <c r="AG354" s="270"/>
      <c r="AH354" s="270"/>
      <c r="AI354" s="270"/>
      <c r="AJ354" s="270"/>
      <c r="AK354" s="270"/>
      <c r="AL354" s="270"/>
      <c r="AM354" s="270"/>
      <c r="AN354" s="270"/>
      <c r="AO354" s="270"/>
      <c r="AP354" s="270"/>
      <c r="AQ354" s="270"/>
      <c r="AR354" s="270"/>
      <c r="AS354" s="270"/>
      <c r="AT354" s="270"/>
      <c r="AU354" s="270"/>
      <c r="AV354" s="270"/>
      <c r="AW354" s="270"/>
      <c r="AX354" s="270"/>
      <c r="AY354" s="270"/>
      <c r="AZ354" s="270"/>
      <c r="BA354" s="270"/>
      <c r="BB354" s="270"/>
      <c r="BC354" s="270"/>
      <c r="BD354" s="270"/>
      <c r="BE354" s="270"/>
      <c r="BF354" s="270"/>
      <c r="BG354" s="270"/>
      <c r="BH354" s="363"/>
      <c r="BI354" s="270"/>
      <c r="BJ354" s="270"/>
      <c r="BK354" s="270"/>
      <c r="BL354" s="270"/>
      <c r="BM354" s="270"/>
      <c r="BN354" s="270"/>
      <c r="BO354" s="0"/>
      <c r="BP354" s="0"/>
      <c r="BQ354" s="0"/>
      <c r="BR354" s="0"/>
      <c r="BS354" s="0"/>
      <c r="BT354" s="270"/>
      <c r="BU354" s="270"/>
      <c r="BV354" s="270"/>
      <c r="BW354" s="270"/>
      <c r="BX354" s="270"/>
      <c r="BY354" s="270"/>
      <c r="BZ354" s="270"/>
      <c r="CA354" s="270"/>
      <c r="CB354" s="270"/>
      <c r="CC354" s="270"/>
      <c r="CD354" s="270"/>
      <c r="CE354" s="270"/>
      <c r="CF354" s="270"/>
      <c r="CG354" s="270"/>
    </row>
    <row r="355" customFormat="false" ht="12.75" hidden="false" customHeight="false" outlineLevel="0" collapsed="false">
      <c r="B355" s="357" t="n">
        <v>0.066195599594936</v>
      </c>
      <c r="D355" s="270"/>
      <c r="E355" s="270"/>
      <c r="F355" s="270"/>
      <c r="G355" s="270"/>
      <c r="H355" s="270"/>
      <c r="I355" s="270"/>
      <c r="J355" s="270"/>
      <c r="K355" s="270"/>
      <c r="L355" s="270"/>
      <c r="M355" s="363"/>
      <c r="N355" s="270"/>
      <c r="O355" s="270"/>
      <c r="P355" s="270"/>
      <c r="Q355" s="270"/>
      <c r="R355" s="270"/>
      <c r="S355" s="270"/>
      <c r="T355" s="270"/>
      <c r="U355" s="270"/>
      <c r="V355" s="270"/>
      <c r="W355" s="270"/>
      <c r="X355" s="270"/>
      <c r="Y355" s="270"/>
      <c r="Z355" s="270"/>
      <c r="AA355" s="270"/>
      <c r="AB355" s="270"/>
      <c r="AC355" s="270"/>
      <c r="AD355" s="270"/>
      <c r="AE355" s="270"/>
      <c r="AF355" s="270"/>
      <c r="AG355" s="270"/>
      <c r="AH355" s="270"/>
      <c r="AI355" s="270"/>
      <c r="AJ355" s="270"/>
      <c r="AK355" s="270"/>
      <c r="AL355" s="270"/>
      <c r="AM355" s="270"/>
      <c r="AN355" s="270"/>
      <c r="AO355" s="270"/>
      <c r="AP355" s="270"/>
      <c r="AQ355" s="270"/>
      <c r="AR355" s="270"/>
      <c r="AS355" s="270"/>
      <c r="AT355" s="270"/>
      <c r="AU355" s="270"/>
      <c r="AV355" s="270"/>
      <c r="AW355" s="270"/>
      <c r="AX355" s="270"/>
      <c r="AY355" s="270"/>
      <c r="AZ355" s="270"/>
      <c r="BA355" s="270"/>
      <c r="BB355" s="270"/>
      <c r="BC355" s="270"/>
      <c r="BD355" s="270"/>
      <c r="BE355" s="270"/>
      <c r="BF355" s="270"/>
      <c r="BG355" s="270"/>
      <c r="BH355" s="363"/>
      <c r="BI355" s="270"/>
      <c r="BJ355" s="270"/>
      <c r="BK355" s="270"/>
      <c r="BL355" s="270"/>
      <c r="BM355" s="270"/>
      <c r="BN355" s="270"/>
      <c r="BO355" s="0"/>
      <c r="BP355" s="0"/>
      <c r="BQ355" s="0"/>
      <c r="BR355" s="0"/>
      <c r="BS355" s="0"/>
      <c r="BT355" s="270"/>
      <c r="BU355" s="270"/>
      <c r="BV355" s="270"/>
      <c r="BW355" s="270"/>
      <c r="BX355" s="270"/>
      <c r="BY355" s="270"/>
      <c r="BZ355" s="270"/>
      <c r="CA355" s="270"/>
      <c r="CB355" s="270"/>
      <c r="CC355" s="270"/>
      <c r="CD355" s="270"/>
      <c r="CE355" s="270"/>
      <c r="CF355" s="270"/>
      <c r="CG355" s="270"/>
    </row>
    <row r="356" customFormat="false" ht="12.75" hidden="false" customHeight="false" outlineLevel="0" collapsed="false">
      <c r="B356" s="357" t="n">
        <v>0.066196602121578</v>
      </c>
      <c r="D356" s="270"/>
      <c r="E356" s="270"/>
      <c r="F356" s="270"/>
      <c r="G356" s="270"/>
      <c r="H356" s="270"/>
      <c r="I356" s="270"/>
      <c r="J356" s="270"/>
      <c r="K356" s="270"/>
      <c r="L356" s="270"/>
      <c r="M356" s="363"/>
      <c r="N356" s="270"/>
      <c r="O356" s="270"/>
      <c r="P356" s="270"/>
      <c r="Q356" s="270"/>
      <c r="R356" s="270"/>
      <c r="S356" s="270"/>
      <c r="T356" s="270"/>
      <c r="U356" s="270"/>
      <c r="V356" s="270"/>
      <c r="W356" s="270"/>
      <c r="X356" s="270"/>
      <c r="Y356" s="270"/>
      <c r="Z356" s="270"/>
      <c r="AA356" s="270"/>
      <c r="AB356" s="270"/>
      <c r="AC356" s="270"/>
      <c r="AD356" s="270"/>
      <c r="AE356" s="270"/>
      <c r="AF356" s="270"/>
      <c r="AG356" s="270"/>
      <c r="AH356" s="270"/>
      <c r="AI356" s="270"/>
      <c r="AJ356" s="270"/>
      <c r="AK356" s="270"/>
      <c r="AL356" s="270"/>
      <c r="AM356" s="270"/>
      <c r="AN356" s="270"/>
      <c r="AO356" s="270"/>
      <c r="AP356" s="270"/>
      <c r="AQ356" s="270"/>
      <c r="AR356" s="270"/>
      <c r="AS356" s="270"/>
      <c r="AT356" s="270"/>
      <c r="AU356" s="270"/>
      <c r="AV356" s="270"/>
      <c r="AW356" s="270"/>
      <c r="AX356" s="270"/>
      <c r="AY356" s="270"/>
      <c r="AZ356" s="270"/>
      <c r="BA356" s="270"/>
      <c r="BB356" s="270"/>
      <c r="BC356" s="270"/>
      <c r="BD356" s="270"/>
      <c r="BE356" s="270"/>
      <c r="BF356" s="270"/>
      <c r="BG356" s="270"/>
      <c r="BH356" s="363"/>
      <c r="BI356" s="270"/>
      <c r="BJ356" s="270"/>
      <c r="BK356" s="270"/>
      <c r="BL356" s="270"/>
      <c r="BM356" s="270"/>
      <c r="BN356" s="270"/>
      <c r="BO356" s="0"/>
      <c r="BP356" s="0"/>
      <c r="BQ356" s="0"/>
      <c r="BR356" s="0"/>
      <c r="BS356" s="0"/>
      <c r="BT356" s="270"/>
      <c r="BU356" s="270"/>
      <c r="BV356" s="270"/>
      <c r="BW356" s="270"/>
      <c r="BX356" s="270"/>
      <c r="BY356" s="270"/>
      <c r="BZ356" s="270"/>
      <c r="CA356" s="270"/>
      <c r="CB356" s="270"/>
      <c r="CC356" s="270"/>
      <c r="CD356" s="270"/>
      <c r="CE356" s="270"/>
      <c r="CF356" s="270"/>
      <c r="CG356" s="270"/>
    </row>
    <row r="357" customFormat="false" ht="12.75" hidden="false" customHeight="false" outlineLevel="0" collapsed="false">
      <c r="B357" s="357" t="n">
        <v>0.06619760464822</v>
      </c>
      <c r="D357" s="270"/>
      <c r="E357" s="270"/>
      <c r="F357" s="270"/>
      <c r="G357" s="270"/>
      <c r="H357" s="270"/>
      <c r="I357" s="270"/>
      <c r="J357" s="270"/>
      <c r="K357" s="270"/>
      <c r="L357" s="270"/>
      <c r="M357" s="363"/>
      <c r="N357" s="270"/>
      <c r="O357" s="270"/>
      <c r="P357" s="270"/>
      <c r="Q357" s="270"/>
      <c r="R357" s="270"/>
      <c r="S357" s="270"/>
      <c r="T357" s="270"/>
      <c r="U357" s="270"/>
      <c r="V357" s="270"/>
      <c r="W357" s="270"/>
      <c r="X357" s="270"/>
      <c r="Y357" s="270"/>
      <c r="Z357" s="270"/>
      <c r="AA357" s="270"/>
      <c r="AB357" s="270"/>
      <c r="AC357" s="270"/>
      <c r="AD357" s="270"/>
      <c r="AE357" s="270"/>
      <c r="AF357" s="270"/>
      <c r="AG357" s="270"/>
      <c r="AH357" s="270"/>
      <c r="AI357" s="270"/>
      <c r="AJ357" s="270"/>
      <c r="AK357" s="270"/>
      <c r="AL357" s="270"/>
      <c r="AM357" s="270"/>
      <c r="AN357" s="270"/>
      <c r="AO357" s="270"/>
      <c r="AP357" s="270"/>
      <c r="AQ357" s="270"/>
      <c r="AR357" s="270"/>
      <c r="AS357" s="270"/>
      <c r="AT357" s="270"/>
      <c r="AU357" s="270"/>
      <c r="AV357" s="270"/>
      <c r="AW357" s="270"/>
      <c r="AX357" s="270"/>
      <c r="AY357" s="270"/>
      <c r="AZ357" s="270"/>
      <c r="BA357" s="270"/>
      <c r="BB357" s="270"/>
      <c r="BC357" s="270"/>
      <c r="BD357" s="270"/>
      <c r="BE357" s="270"/>
      <c r="BF357" s="270"/>
      <c r="BG357" s="270"/>
      <c r="BH357" s="363"/>
      <c r="BI357" s="270"/>
      <c r="BJ357" s="270"/>
      <c r="BK357" s="270"/>
      <c r="BL357" s="270"/>
      <c r="BM357" s="270"/>
      <c r="BN357" s="270"/>
      <c r="BO357" s="0"/>
      <c r="BP357" s="0"/>
      <c r="BQ357" s="0"/>
      <c r="BR357" s="0"/>
      <c r="BS357" s="0"/>
      <c r="BT357" s="270"/>
      <c r="BU357" s="270"/>
      <c r="BV357" s="270"/>
      <c r="BW357" s="270"/>
      <c r="BX357" s="270"/>
      <c r="BY357" s="270"/>
      <c r="BZ357" s="270"/>
      <c r="CA357" s="270"/>
      <c r="CB357" s="270"/>
      <c r="CC357" s="270"/>
      <c r="CD357" s="270"/>
      <c r="CE357" s="270"/>
      <c r="CF357" s="270"/>
      <c r="CG357" s="270"/>
    </row>
    <row r="358" customFormat="false" ht="12.75" hidden="false" customHeight="false" outlineLevel="0" collapsed="false">
      <c r="B358" s="357" t="n">
        <v>0.066198574835293</v>
      </c>
      <c r="D358" s="270"/>
      <c r="E358" s="270"/>
      <c r="F358" s="270"/>
      <c r="G358" s="270"/>
      <c r="H358" s="270"/>
      <c r="I358" s="270"/>
      <c r="J358" s="270"/>
      <c r="K358" s="270"/>
      <c r="L358" s="270"/>
      <c r="M358" s="363"/>
      <c r="N358" s="270"/>
      <c r="O358" s="270"/>
      <c r="P358" s="270"/>
      <c r="Q358" s="270"/>
      <c r="R358" s="270"/>
      <c r="S358" s="270"/>
      <c r="T358" s="270"/>
      <c r="U358" s="270"/>
      <c r="V358" s="270"/>
      <c r="W358" s="270"/>
      <c r="X358" s="270"/>
      <c r="Y358" s="270"/>
      <c r="Z358" s="270"/>
      <c r="AA358" s="270"/>
      <c r="AB358" s="270"/>
      <c r="AC358" s="270"/>
      <c r="AD358" s="270"/>
      <c r="AE358" s="270"/>
      <c r="AF358" s="270"/>
      <c r="AG358" s="270"/>
      <c r="AH358" s="270"/>
      <c r="AI358" s="270"/>
      <c r="AJ358" s="270"/>
      <c r="AK358" s="270"/>
      <c r="AL358" s="270"/>
      <c r="AM358" s="270"/>
      <c r="AN358" s="270"/>
      <c r="AO358" s="270"/>
      <c r="AP358" s="270"/>
      <c r="AQ358" s="270"/>
      <c r="AR358" s="270"/>
      <c r="AS358" s="270"/>
      <c r="AT358" s="270"/>
      <c r="AU358" s="270"/>
      <c r="AV358" s="270"/>
      <c r="AW358" s="270"/>
      <c r="AX358" s="270"/>
      <c r="AY358" s="270"/>
      <c r="AZ358" s="270"/>
      <c r="BA358" s="270"/>
      <c r="BB358" s="270"/>
      <c r="BC358" s="270"/>
      <c r="BD358" s="270"/>
      <c r="BE358" s="270"/>
      <c r="BF358" s="270"/>
      <c r="BG358" s="270"/>
      <c r="BH358" s="363"/>
      <c r="BI358" s="270"/>
      <c r="BJ358" s="270"/>
      <c r="BK358" s="270"/>
      <c r="BL358" s="270"/>
      <c r="BM358" s="270"/>
      <c r="BN358" s="270"/>
      <c r="BO358" s="0"/>
      <c r="BP358" s="0"/>
      <c r="BQ358" s="0"/>
      <c r="BR358" s="0"/>
      <c r="BS358" s="0"/>
      <c r="BT358" s="270"/>
      <c r="BU358" s="270"/>
      <c r="BV358" s="270"/>
      <c r="BW358" s="270"/>
      <c r="BX358" s="270"/>
      <c r="BY358" s="270"/>
      <c r="BZ358" s="270"/>
      <c r="CA358" s="270"/>
      <c r="CB358" s="270"/>
      <c r="CC358" s="270"/>
      <c r="CD358" s="270"/>
      <c r="CE358" s="270"/>
      <c r="CF358" s="270"/>
      <c r="CG358" s="270"/>
    </row>
    <row r="359" customFormat="false" ht="12.75" hidden="false" customHeight="false" outlineLevel="0" collapsed="false">
      <c r="B359" s="357" t="n">
        <v>0.066199577361936</v>
      </c>
      <c r="D359" s="270"/>
      <c r="E359" s="270"/>
      <c r="F359" s="270"/>
      <c r="G359" s="270"/>
      <c r="H359" s="270"/>
      <c r="I359" s="270"/>
      <c r="J359" s="270"/>
      <c r="K359" s="270"/>
      <c r="L359" s="270"/>
      <c r="M359" s="363"/>
      <c r="N359" s="270"/>
      <c r="O359" s="270"/>
      <c r="P359" s="270"/>
      <c r="Q359" s="270"/>
      <c r="R359" s="270"/>
      <c r="S359" s="270"/>
      <c r="T359" s="270"/>
      <c r="U359" s="270"/>
      <c r="V359" s="270"/>
      <c r="W359" s="270"/>
      <c r="X359" s="270"/>
      <c r="Y359" s="270"/>
      <c r="Z359" s="270"/>
      <c r="AA359" s="270"/>
      <c r="AB359" s="270"/>
      <c r="AC359" s="270"/>
      <c r="AD359" s="270"/>
      <c r="AE359" s="270"/>
      <c r="AF359" s="270"/>
      <c r="AG359" s="270"/>
      <c r="AH359" s="270"/>
      <c r="AI359" s="270"/>
      <c r="AJ359" s="270"/>
      <c r="AK359" s="270"/>
      <c r="AL359" s="270"/>
      <c r="AM359" s="270"/>
      <c r="AN359" s="270"/>
      <c r="AO359" s="270"/>
      <c r="AP359" s="270"/>
      <c r="AQ359" s="270"/>
      <c r="AR359" s="270"/>
      <c r="AS359" s="270"/>
      <c r="AT359" s="270"/>
      <c r="AU359" s="270"/>
      <c r="AV359" s="270"/>
      <c r="AW359" s="270"/>
      <c r="AX359" s="270"/>
      <c r="AY359" s="270"/>
      <c r="AZ359" s="270"/>
      <c r="BA359" s="270"/>
      <c r="BB359" s="270"/>
      <c r="BC359" s="270"/>
      <c r="BD359" s="270"/>
      <c r="BE359" s="270"/>
      <c r="BF359" s="270"/>
      <c r="BG359" s="270"/>
      <c r="BH359" s="363"/>
      <c r="BI359" s="270"/>
      <c r="BJ359" s="270"/>
      <c r="BK359" s="270"/>
      <c r="BL359" s="270"/>
      <c r="BM359" s="270"/>
      <c r="BN359" s="270"/>
      <c r="BO359" s="0"/>
      <c r="BP359" s="0"/>
      <c r="BQ359" s="0"/>
      <c r="BR359" s="0"/>
      <c r="BS359" s="0"/>
      <c r="BT359" s="270"/>
      <c r="BU359" s="270"/>
      <c r="BV359" s="270"/>
      <c r="BW359" s="270"/>
      <c r="BX359" s="270"/>
      <c r="BY359" s="270"/>
      <c r="BZ359" s="270"/>
      <c r="CA359" s="270"/>
      <c r="CB359" s="270"/>
      <c r="CC359" s="270"/>
      <c r="CD359" s="270"/>
      <c r="CE359" s="270"/>
      <c r="CF359" s="270"/>
      <c r="CG359" s="270"/>
    </row>
    <row r="360" customFormat="false" ht="12.75" hidden="false" customHeight="false" outlineLevel="0" collapsed="false">
      <c r="B360" s="357" t="n">
        <v>0.06620054754901</v>
      </c>
      <c r="D360" s="270"/>
      <c r="E360" s="270"/>
      <c r="F360" s="270"/>
      <c r="G360" s="270"/>
      <c r="H360" s="270"/>
      <c r="I360" s="270"/>
      <c r="J360" s="270"/>
      <c r="K360" s="270"/>
      <c r="L360" s="270"/>
      <c r="M360" s="363"/>
      <c r="N360" s="270"/>
      <c r="O360" s="270"/>
      <c r="P360" s="270"/>
      <c r="Q360" s="270"/>
      <c r="R360" s="270"/>
      <c r="S360" s="270"/>
      <c r="T360" s="270"/>
      <c r="U360" s="270"/>
      <c r="V360" s="270"/>
      <c r="W360" s="270"/>
      <c r="X360" s="270"/>
      <c r="Y360" s="270"/>
      <c r="Z360" s="270"/>
      <c r="AA360" s="270"/>
      <c r="AB360" s="270"/>
      <c r="AC360" s="270"/>
      <c r="AD360" s="270"/>
      <c r="AE360" s="270"/>
      <c r="AF360" s="270"/>
      <c r="AG360" s="270"/>
      <c r="AH360" s="270"/>
      <c r="AI360" s="270"/>
      <c r="AJ360" s="270"/>
      <c r="AK360" s="270"/>
      <c r="AL360" s="270"/>
      <c r="AM360" s="270"/>
      <c r="AN360" s="270"/>
      <c r="AO360" s="270"/>
      <c r="AP360" s="270"/>
      <c r="AQ360" s="270"/>
      <c r="AR360" s="270"/>
      <c r="AS360" s="270"/>
      <c r="AT360" s="270"/>
      <c r="AU360" s="270"/>
      <c r="AV360" s="270"/>
      <c r="AW360" s="270"/>
      <c r="AX360" s="270"/>
      <c r="AY360" s="270"/>
      <c r="AZ360" s="270"/>
      <c r="BA360" s="270"/>
      <c r="BB360" s="270"/>
      <c r="BC360" s="270"/>
      <c r="BD360" s="270"/>
      <c r="BE360" s="270"/>
      <c r="BF360" s="270"/>
      <c r="BG360" s="270"/>
      <c r="BH360" s="363"/>
      <c r="BI360" s="270"/>
      <c r="BJ360" s="270"/>
      <c r="BK360" s="270"/>
      <c r="BL360" s="270"/>
      <c r="BM360" s="270"/>
      <c r="BN360" s="270"/>
      <c r="BO360" s="0"/>
      <c r="BP360" s="0"/>
      <c r="BQ360" s="0"/>
      <c r="BR360" s="0"/>
      <c r="BS360" s="0"/>
      <c r="BT360" s="270"/>
      <c r="BU360" s="270"/>
      <c r="BV360" s="270"/>
      <c r="BW360" s="270"/>
      <c r="BX360" s="270"/>
      <c r="BY360" s="270"/>
      <c r="BZ360" s="270"/>
      <c r="CA360" s="270"/>
      <c r="CB360" s="270"/>
      <c r="CC360" s="270"/>
      <c r="CD360" s="270"/>
      <c r="CE360" s="270"/>
      <c r="CF360" s="270"/>
      <c r="CG360" s="270"/>
    </row>
    <row r="361" customFormat="false" ht="12.75" hidden="false" customHeight="false" outlineLevel="0" collapsed="false">
      <c r="B361" s="357" t="n">
        <v>0.066201550075653</v>
      </c>
      <c r="D361" s="270"/>
      <c r="E361" s="270"/>
      <c r="F361" s="270"/>
      <c r="G361" s="270"/>
      <c r="H361" s="270"/>
      <c r="I361" s="270"/>
      <c r="J361" s="270"/>
      <c r="K361" s="270"/>
      <c r="L361" s="270"/>
      <c r="M361" s="363"/>
      <c r="N361" s="270"/>
      <c r="O361" s="270"/>
      <c r="P361" s="270"/>
      <c r="Q361" s="270"/>
      <c r="R361" s="270"/>
      <c r="S361" s="270"/>
      <c r="T361" s="270"/>
      <c r="U361" s="270"/>
      <c r="V361" s="270"/>
      <c r="W361" s="270"/>
      <c r="X361" s="270"/>
      <c r="Y361" s="270"/>
      <c r="Z361" s="270"/>
      <c r="AA361" s="270"/>
      <c r="AB361" s="270"/>
      <c r="AC361" s="270"/>
      <c r="AD361" s="270"/>
      <c r="AE361" s="270"/>
      <c r="AF361" s="270"/>
      <c r="AG361" s="270"/>
      <c r="AH361" s="270"/>
      <c r="AI361" s="270"/>
      <c r="AJ361" s="270"/>
      <c r="AK361" s="270"/>
      <c r="AL361" s="270"/>
      <c r="AM361" s="270"/>
      <c r="AN361" s="270"/>
      <c r="AO361" s="270"/>
      <c r="AP361" s="270"/>
      <c r="AQ361" s="270"/>
      <c r="AR361" s="270"/>
      <c r="AS361" s="270"/>
      <c r="AT361" s="270"/>
      <c r="AU361" s="270"/>
      <c r="AV361" s="270"/>
      <c r="AW361" s="270"/>
      <c r="AX361" s="270"/>
      <c r="AY361" s="270"/>
      <c r="AZ361" s="270"/>
      <c r="BA361" s="270"/>
      <c r="BB361" s="270"/>
      <c r="BC361" s="270"/>
      <c r="BD361" s="270"/>
      <c r="BE361" s="270"/>
      <c r="BF361" s="270"/>
      <c r="BG361" s="270"/>
      <c r="BH361" s="363"/>
      <c r="BI361" s="270"/>
      <c r="BJ361" s="270"/>
      <c r="BK361" s="270"/>
      <c r="BL361" s="270"/>
      <c r="BM361" s="270"/>
      <c r="BN361" s="270"/>
      <c r="BO361" s="0"/>
      <c r="BP361" s="0"/>
      <c r="BQ361" s="0"/>
      <c r="BR361" s="0"/>
      <c r="BS361" s="0"/>
      <c r="BT361" s="270"/>
      <c r="BU361" s="270"/>
      <c r="BV361" s="270"/>
      <c r="BW361" s="270"/>
      <c r="BX361" s="270"/>
      <c r="BY361" s="270"/>
      <c r="BZ361" s="270"/>
      <c r="CA361" s="270"/>
      <c r="CB361" s="270"/>
      <c r="CC361" s="270"/>
      <c r="CD361" s="270"/>
      <c r="CE361" s="270"/>
      <c r="CF361" s="270"/>
      <c r="CG361" s="270"/>
    </row>
    <row r="362" customFormat="false" ht="12.75" hidden="false" customHeight="false" outlineLevel="0" collapsed="false">
      <c r="B362" s="357"/>
      <c r="D362" s="270"/>
      <c r="E362" s="270"/>
      <c r="F362" s="270"/>
      <c r="G362" s="270"/>
      <c r="H362" s="270"/>
      <c r="I362" s="270"/>
      <c r="J362" s="270"/>
      <c r="K362" s="270"/>
      <c r="L362" s="270"/>
      <c r="M362" s="363"/>
      <c r="N362" s="270"/>
      <c r="O362" s="270"/>
      <c r="P362" s="270"/>
      <c r="Q362" s="270"/>
      <c r="R362" s="270"/>
      <c r="S362" s="270"/>
      <c r="T362" s="270"/>
      <c r="U362" s="270"/>
      <c r="V362" s="270"/>
      <c r="W362" s="270"/>
      <c r="X362" s="270"/>
      <c r="Y362" s="270"/>
      <c r="Z362" s="270"/>
      <c r="AA362" s="270"/>
      <c r="AB362" s="270"/>
      <c r="AC362" s="270"/>
      <c r="AD362" s="270"/>
      <c r="AE362" s="270"/>
      <c r="AF362" s="270"/>
      <c r="AG362" s="270"/>
      <c r="AH362" s="270"/>
      <c r="AI362" s="270"/>
      <c r="AJ362" s="270"/>
      <c r="AK362" s="270"/>
      <c r="AL362" s="270"/>
      <c r="AM362" s="270"/>
      <c r="AN362" s="270"/>
      <c r="AO362" s="270"/>
      <c r="AP362" s="270"/>
      <c r="AQ362" s="270"/>
      <c r="AR362" s="270"/>
      <c r="AS362" s="270"/>
      <c r="AT362" s="270"/>
      <c r="AU362" s="270"/>
      <c r="AV362" s="270"/>
      <c r="AW362" s="270"/>
      <c r="AX362" s="270"/>
      <c r="AY362" s="270"/>
      <c r="AZ362" s="270"/>
      <c r="BA362" s="270"/>
      <c r="BB362" s="270"/>
      <c r="BC362" s="270"/>
      <c r="BD362" s="270"/>
      <c r="BE362" s="270"/>
      <c r="BF362" s="270"/>
      <c r="BG362" s="270"/>
      <c r="BH362" s="363"/>
      <c r="BI362" s="270"/>
      <c r="BJ362" s="270"/>
      <c r="BK362" s="270"/>
      <c r="BL362" s="270"/>
      <c r="BM362" s="270"/>
      <c r="BN362" s="270"/>
      <c r="BO362" s="0"/>
      <c r="BP362" s="0"/>
      <c r="BQ362" s="0"/>
      <c r="BR362" s="0"/>
      <c r="BS362" s="0"/>
      <c r="BT362" s="270"/>
      <c r="BU362" s="270"/>
      <c r="BV362" s="270"/>
      <c r="BW362" s="270"/>
      <c r="BX362" s="270"/>
      <c r="BY362" s="270"/>
      <c r="BZ362" s="270"/>
      <c r="CA362" s="270"/>
      <c r="CB362" s="270"/>
      <c r="CC362" s="270"/>
      <c r="CD362" s="270"/>
      <c r="CE362" s="270"/>
      <c r="CF362" s="270"/>
      <c r="CG362" s="270"/>
    </row>
    <row r="363" customFormat="false" ht="12.75" hidden="false" customHeight="false" outlineLevel="0" collapsed="false">
      <c r="B363" s="357"/>
      <c r="D363" s="270"/>
      <c r="E363" s="270"/>
      <c r="F363" s="270"/>
      <c r="G363" s="270"/>
      <c r="H363" s="270"/>
      <c r="I363" s="270"/>
      <c r="J363" s="270"/>
      <c r="K363" s="270"/>
      <c r="L363" s="270"/>
      <c r="M363" s="363"/>
      <c r="N363" s="270"/>
      <c r="O363" s="270"/>
      <c r="P363" s="270"/>
      <c r="Q363" s="270"/>
      <c r="R363" s="270"/>
      <c r="S363" s="270"/>
      <c r="T363" s="270"/>
      <c r="U363" s="270"/>
      <c r="V363" s="270"/>
      <c r="W363" s="270"/>
      <c r="X363" s="270"/>
      <c r="Y363" s="270"/>
      <c r="Z363" s="270"/>
      <c r="AA363" s="270"/>
      <c r="AB363" s="270"/>
      <c r="AC363" s="270"/>
      <c r="AD363" s="270"/>
      <c r="AE363" s="270"/>
      <c r="AF363" s="270"/>
      <c r="AG363" s="270"/>
      <c r="AH363" s="270"/>
      <c r="AI363" s="270"/>
      <c r="AJ363" s="270"/>
      <c r="AK363" s="270"/>
      <c r="AL363" s="270"/>
      <c r="AM363" s="270"/>
      <c r="AN363" s="270"/>
      <c r="AO363" s="270"/>
      <c r="AP363" s="270"/>
      <c r="AQ363" s="270"/>
      <c r="AR363" s="270"/>
      <c r="AS363" s="270"/>
      <c r="AT363" s="270"/>
      <c r="AU363" s="270"/>
      <c r="AV363" s="270"/>
      <c r="AW363" s="270"/>
      <c r="AX363" s="270"/>
      <c r="AY363" s="270"/>
      <c r="AZ363" s="270"/>
      <c r="BA363" s="270"/>
      <c r="BB363" s="270"/>
      <c r="BC363" s="270"/>
      <c r="BD363" s="270"/>
      <c r="BE363" s="270"/>
      <c r="BF363" s="270"/>
      <c r="BG363" s="270"/>
      <c r="BH363" s="363"/>
      <c r="BI363" s="270"/>
      <c r="BJ363" s="270"/>
      <c r="BK363" s="270"/>
      <c r="BL363" s="270"/>
      <c r="BM363" s="270"/>
      <c r="BN363" s="270"/>
      <c r="BO363" s="0"/>
      <c r="BP363" s="0"/>
      <c r="BQ363" s="0"/>
      <c r="BR363" s="0"/>
      <c r="BS363" s="0"/>
      <c r="BT363" s="270"/>
      <c r="BU363" s="270"/>
      <c r="BV363" s="270"/>
      <c r="BW363" s="270"/>
      <c r="BX363" s="270"/>
      <c r="BY363" s="270"/>
      <c r="BZ363" s="270"/>
      <c r="CA363" s="270"/>
      <c r="CB363" s="270"/>
      <c r="CC363" s="270"/>
      <c r="CD363" s="270"/>
      <c r="CE363" s="270"/>
      <c r="CF363" s="270"/>
      <c r="CG363" s="270"/>
    </row>
    <row r="364" customFormat="false" ht="12.75" hidden="false" customHeight="false" outlineLevel="0" collapsed="false">
      <c r="B364" s="357"/>
      <c r="D364" s="270"/>
      <c r="E364" s="270"/>
      <c r="F364" s="270"/>
      <c r="G364" s="270"/>
      <c r="H364" s="270"/>
      <c r="I364" s="270"/>
      <c r="J364" s="270"/>
      <c r="K364" s="270"/>
      <c r="L364" s="270"/>
      <c r="M364" s="363"/>
      <c r="N364" s="270"/>
      <c r="O364" s="270"/>
      <c r="P364" s="270"/>
      <c r="Q364" s="270"/>
      <c r="R364" s="270"/>
      <c r="S364" s="270"/>
      <c r="T364" s="270"/>
      <c r="U364" s="270"/>
      <c r="V364" s="270"/>
      <c r="W364" s="270"/>
      <c r="X364" s="270"/>
      <c r="Y364" s="270"/>
      <c r="Z364" s="270"/>
      <c r="AA364" s="270"/>
      <c r="AB364" s="270"/>
      <c r="AC364" s="270"/>
      <c r="AD364" s="270"/>
      <c r="AE364" s="270"/>
      <c r="AF364" s="270"/>
      <c r="AG364" s="270"/>
      <c r="AH364" s="270"/>
      <c r="AI364" s="270"/>
      <c r="AJ364" s="270"/>
      <c r="AK364" s="270"/>
      <c r="AL364" s="270"/>
      <c r="AM364" s="270"/>
      <c r="AN364" s="270"/>
      <c r="AO364" s="270"/>
      <c r="AP364" s="270"/>
      <c r="AQ364" s="270"/>
      <c r="AR364" s="270"/>
      <c r="AS364" s="270"/>
      <c r="AT364" s="270"/>
      <c r="AU364" s="270"/>
      <c r="AV364" s="270"/>
      <c r="AW364" s="270"/>
      <c r="AX364" s="270"/>
      <c r="AY364" s="270"/>
      <c r="AZ364" s="270"/>
      <c r="BA364" s="270"/>
      <c r="BB364" s="270"/>
      <c r="BC364" s="270"/>
      <c r="BD364" s="270"/>
      <c r="BE364" s="270"/>
      <c r="BF364" s="270"/>
      <c r="BG364" s="270"/>
      <c r="BH364" s="363"/>
      <c r="BI364" s="270"/>
      <c r="BJ364" s="270"/>
      <c r="BK364" s="270"/>
      <c r="BL364" s="270"/>
      <c r="BM364" s="270"/>
      <c r="BN364" s="270"/>
      <c r="BO364" s="0"/>
      <c r="BP364" s="0"/>
      <c r="BQ364" s="0"/>
      <c r="BR364" s="0"/>
      <c r="BS364" s="0"/>
      <c r="BT364" s="270"/>
      <c r="BU364" s="270"/>
      <c r="BV364" s="270"/>
      <c r="BW364" s="270"/>
      <c r="BX364" s="270"/>
      <c r="BY364" s="270"/>
      <c r="BZ364" s="270"/>
      <c r="CA364" s="270"/>
      <c r="CB364" s="270"/>
      <c r="CC364" s="270"/>
      <c r="CD364" s="270"/>
      <c r="CE364" s="270"/>
      <c r="CF364" s="270"/>
      <c r="CG364" s="270"/>
    </row>
    <row r="365" customFormat="false" ht="12.75" hidden="false" customHeight="false" outlineLevel="0" collapsed="false">
      <c r="B365" s="357"/>
      <c r="D365" s="270"/>
      <c r="E365" s="270"/>
      <c r="F365" s="270"/>
      <c r="G365" s="270"/>
      <c r="H365" s="270"/>
      <c r="I365" s="270"/>
      <c r="J365" s="270"/>
      <c r="K365" s="270"/>
      <c r="L365" s="270"/>
      <c r="M365" s="363"/>
      <c r="N365" s="270"/>
      <c r="O365" s="270"/>
      <c r="P365" s="270"/>
      <c r="Q365" s="270"/>
      <c r="R365" s="270"/>
      <c r="S365" s="270"/>
      <c r="T365" s="270"/>
      <c r="U365" s="270"/>
      <c r="V365" s="270"/>
      <c r="W365" s="270"/>
      <c r="X365" s="270"/>
      <c r="Y365" s="270"/>
      <c r="Z365" s="270"/>
      <c r="AA365" s="270"/>
      <c r="AB365" s="270"/>
      <c r="AC365" s="270"/>
      <c r="AD365" s="270"/>
      <c r="AE365" s="270"/>
      <c r="AF365" s="270"/>
      <c r="AG365" s="270"/>
      <c r="AH365" s="270"/>
      <c r="AI365" s="270"/>
      <c r="AJ365" s="270"/>
      <c r="AK365" s="270"/>
      <c r="AL365" s="270"/>
      <c r="AM365" s="270"/>
      <c r="AN365" s="270"/>
      <c r="AO365" s="270"/>
      <c r="AP365" s="270"/>
      <c r="AQ365" s="270"/>
      <c r="AR365" s="270"/>
      <c r="AS365" s="270"/>
      <c r="AT365" s="270"/>
      <c r="AU365" s="270"/>
      <c r="AV365" s="270"/>
      <c r="AW365" s="270"/>
      <c r="AX365" s="270"/>
      <c r="AY365" s="270"/>
      <c r="AZ365" s="270"/>
      <c r="BA365" s="270"/>
      <c r="BB365" s="270"/>
      <c r="BC365" s="270"/>
      <c r="BD365" s="270"/>
      <c r="BE365" s="270"/>
      <c r="BF365" s="270"/>
      <c r="BG365" s="270"/>
      <c r="BH365" s="363"/>
      <c r="BI365" s="270"/>
      <c r="BJ365" s="270"/>
      <c r="BK365" s="270"/>
      <c r="BL365" s="270"/>
      <c r="BM365" s="270"/>
      <c r="BN365" s="270"/>
      <c r="BO365" s="0"/>
      <c r="BP365" s="0"/>
      <c r="BQ365" s="0"/>
      <c r="BR365" s="0"/>
      <c r="BS365" s="0"/>
      <c r="BT365" s="270"/>
      <c r="BU365" s="270"/>
      <c r="BV365" s="270"/>
      <c r="BW365" s="270"/>
      <c r="BX365" s="270"/>
      <c r="BY365" s="270"/>
      <c r="BZ365" s="270"/>
      <c r="CA365" s="270"/>
      <c r="CB365" s="270"/>
      <c r="CC365" s="270"/>
      <c r="CD365" s="270"/>
      <c r="CE365" s="270"/>
      <c r="CF365" s="270"/>
      <c r="CG365" s="270"/>
    </row>
    <row r="366" customFormat="false" ht="12.75" hidden="false" customHeight="false" outlineLevel="0" collapsed="false">
      <c r="B366" s="357"/>
      <c r="D366" s="270"/>
      <c r="E366" s="270"/>
      <c r="F366" s="270"/>
      <c r="G366" s="270"/>
      <c r="H366" s="270"/>
      <c r="I366" s="270"/>
      <c r="J366" s="270"/>
      <c r="K366" s="270"/>
      <c r="L366" s="270"/>
      <c r="M366" s="363"/>
      <c r="N366" s="270"/>
      <c r="O366" s="270"/>
      <c r="P366" s="270"/>
      <c r="Q366" s="270"/>
      <c r="R366" s="270"/>
      <c r="S366" s="270"/>
      <c r="T366" s="270"/>
      <c r="U366" s="270"/>
      <c r="V366" s="270"/>
      <c r="W366" s="270"/>
      <c r="X366" s="270"/>
      <c r="Y366" s="270"/>
      <c r="Z366" s="270"/>
      <c r="AA366" s="270"/>
      <c r="AB366" s="270"/>
      <c r="AC366" s="270"/>
      <c r="AD366" s="270"/>
      <c r="AE366" s="270"/>
      <c r="AF366" s="270"/>
      <c r="AG366" s="270"/>
      <c r="AH366" s="270"/>
      <c r="AI366" s="270"/>
      <c r="AJ366" s="270"/>
      <c r="AK366" s="270"/>
      <c r="AL366" s="270"/>
      <c r="AM366" s="270"/>
      <c r="AN366" s="270"/>
      <c r="AO366" s="270"/>
      <c r="AP366" s="270"/>
      <c r="AQ366" s="270"/>
      <c r="AR366" s="270"/>
      <c r="AS366" s="270"/>
      <c r="AT366" s="270"/>
      <c r="AU366" s="270"/>
      <c r="AV366" s="270"/>
      <c r="AW366" s="270"/>
      <c r="AX366" s="270"/>
      <c r="AY366" s="270"/>
      <c r="AZ366" s="270"/>
      <c r="BA366" s="270"/>
      <c r="BB366" s="270"/>
      <c r="BC366" s="270"/>
      <c r="BD366" s="270"/>
      <c r="BE366" s="270"/>
      <c r="BF366" s="270"/>
      <c r="BG366" s="270"/>
      <c r="BH366" s="363"/>
      <c r="BI366" s="270"/>
      <c r="BJ366" s="270"/>
      <c r="BK366" s="270"/>
      <c r="BL366" s="270"/>
      <c r="BM366" s="270"/>
      <c r="BN366" s="270"/>
      <c r="BO366" s="0"/>
      <c r="BP366" s="0"/>
      <c r="BQ366" s="0"/>
      <c r="BR366" s="0"/>
      <c r="BS366" s="0"/>
      <c r="BT366" s="270"/>
      <c r="BU366" s="270"/>
      <c r="BV366" s="270"/>
      <c r="BW366" s="270"/>
      <c r="BX366" s="270"/>
      <c r="BY366" s="270"/>
      <c r="BZ366" s="270"/>
      <c r="CA366" s="270"/>
      <c r="CB366" s="270"/>
      <c r="CC366" s="270"/>
      <c r="CD366" s="270"/>
      <c r="CE366" s="270"/>
      <c r="CF366" s="270"/>
      <c r="CG366" s="270"/>
    </row>
    <row r="367" customFormat="false" ht="12.75" hidden="false" customHeight="false" outlineLevel="0" collapsed="false">
      <c r="B367" s="357"/>
      <c r="D367" s="270"/>
      <c r="E367" s="270"/>
      <c r="F367" s="270"/>
      <c r="G367" s="270"/>
      <c r="H367" s="270"/>
      <c r="I367" s="270"/>
      <c r="J367" s="270"/>
      <c r="K367" s="270"/>
      <c r="L367" s="270"/>
      <c r="M367" s="363"/>
      <c r="N367" s="270"/>
      <c r="O367" s="270"/>
      <c r="P367" s="270"/>
      <c r="Q367" s="270"/>
      <c r="R367" s="270"/>
      <c r="S367" s="270"/>
      <c r="T367" s="270"/>
      <c r="U367" s="270"/>
      <c r="V367" s="270"/>
      <c r="W367" s="270"/>
      <c r="X367" s="270"/>
      <c r="Y367" s="270"/>
      <c r="Z367" s="270"/>
      <c r="AA367" s="270"/>
      <c r="AB367" s="270"/>
      <c r="AC367" s="270"/>
      <c r="AD367" s="270"/>
      <c r="AE367" s="270"/>
      <c r="AF367" s="270"/>
      <c r="AG367" s="270"/>
      <c r="AH367" s="270"/>
      <c r="AI367" s="270"/>
      <c r="AJ367" s="270"/>
      <c r="AK367" s="270"/>
      <c r="AL367" s="270"/>
      <c r="AM367" s="270"/>
      <c r="AN367" s="270"/>
      <c r="AO367" s="270"/>
      <c r="AP367" s="270"/>
      <c r="AQ367" s="270"/>
      <c r="AR367" s="270"/>
      <c r="AS367" s="270"/>
      <c r="AT367" s="270"/>
      <c r="AU367" s="270"/>
      <c r="AV367" s="270"/>
      <c r="AW367" s="270"/>
      <c r="AX367" s="270"/>
      <c r="AY367" s="270"/>
      <c r="AZ367" s="270"/>
      <c r="BA367" s="270"/>
      <c r="BB367" s="270"/>
      <c r="BC367" s="270"/>
      <c r="BD367" s="270"/>
      <c r="BE367" s="270"/>
      <c r="BF367" s="270"/>
      <c r="BG367" s="270"/>
      <c r="BH367" s="363"/>
      <c r="BI367" s="270"/>
      <c r="BJ367" s="270"/>
      <c r="BK367" s="270"/>
      <c r="BL367" s="270"/>
      <c r="BM367" s="270"/>
      <c r="BN367" s="270"/>
      <c r="BO367" s="0"/>
      <c r="BP367" s="0"/>
      <c r="BQ367" s="0"/>
      <c r="BR367" s="0"/>
      <c r="BS367" s="0"/>
      <c r="BT367" s="270"/>
      <c r="BU367" s="270"/>
      <c r="BV367" s="270"/>
      <c r="BW367" s="270"/>
      <c r="BX367" s="270"/>
      <c r="BY367" s="270"/>
      <c r="BZ367" s="270"/>
      <c r="CA367" s="270"/>
      <c r="CB367" s="270"/>
      <c r="CC367" s="270"/>
      <c r="CD367" s="270"/>
      <c r="CE367" s="270"/>
      <c r="CF367" s="270"/>
      <c r="CG367" s="270"/>
    </row>
    <row r="368" customFormat="false" ht="12.75" hidden="false" customHeight="false" outlineLevel="0" collapsed="false">
      <c r="B368" s="357"/>
      <c r="D368" s="270"/>
      <c r="E368" s="270"/>
      <c r="F368" s="270"/>
      <c r="G368" s="270"/>
      <c r="H368" s="270"/>
      <c r="I368" s="270"/>
      <c r="J368" s="270"/>
      <c r="K368" s="270"/>
      <c r="L368" s="270"/>
      <c r="M368" s="363"/>
      <c r="N368" s="270"/>
      <c r="O368" s="270"/>
      <c r="P368" s="270"/>
      <c r="Q368" s="270"/>
      <c r="R368" s="270"/>
      <c r="S368" s="270"/>
      <c r="T368" s="270"/>
      <c r="U368" s="270"/>
      <c r="V368" s="270"/>
      <c r="W368" s="270"/>
      <c r="X368" s="270"/>
      <c r="Y368" s="270"/>
      <c r="Z368" s="270"/>
      <c r="AA368" s="270"/>
      <c r="AB368" s="270"/>
      <c r="AC368" s="270"/>
      <c r="AD368" s="270"/>
      <c r="AE368" s="270"/>
      <c r="AF368" s="270"/>
      <c r="AG368" s="270"/>
      <c r="AH368" s="270"/>
      <c r="AI368" s="270"/>
      <c r="AJ368" s="270"/>
      <c r="AK368" s="270"/>
      <c r="AL368" s="270"/>
      <c r="AM368" s="270"/>
      <c r="AN368" s="270"/>
      <c r="AO368" s="270"/>
      <c r="AP368" s="270"/>
      <c r="AQ368" s="270"/>
      <c r="AR368" s="270"/>
      <c r="AS368" s="270"/>
      <c r="AT368" s="270"/>
      <c r="AU368" s="270"/>
      <c r="AV368" s="270"/>
      <c r="AW368" s="270"/>
      <c r="AX368" s="270"/>
      <c r="AY368" s="270"/>
      <c r="AZ368" s="270"/>
      <c r="BA368" s="270"/>
      <c r="BB368" s="270"/>
      <c r="BC368" s="270"/>
      <c r="BD368" s="270"/>
      <c r="BE368" s="270"/>
      <c r="BF368" s="270"/>
      <c r="BG368" s="270"/>
      <c r="BH368" s="363"/>
      <c r="BI368" s="270"/>
      <c r="BJ368" s="270"/>
      <c r="BK368" s="270"/>
      <c r="BL368" s="270"/>
      <c r="BM368" s="270"/>
      <c r="BN368" s="270"/>
      <c r="BO368" s="0"/>
      <c r="BP368" s="0"/>
      <c r="BQ368" s="0"/>
      <c r="BR368" s="0"/>
      <c r="BS368" s="0"/>
      <c r="BT368" s="270"/>
      <c r="BU368" s="270"/>
      <c r="BV368" s="270"/>
      <c r="BW368" s="270"/>
      <c r="BX368" s="270"/>
      <c r="BY368" s="270"/>
      <c r="BZ368" s="270"/>
      <c r="CA368" s="270"/>
      <c r="CB368" s="270"/>
      <c r="CC368" s="270"/>
      <c r="CD368" s="270"/>
      <c r="CE368" s="270"/>
      <c r="CF368" s="270"/>
      <c r="CG368" s="270"/>
    </row>
    <row r="369" customFormat="false" ht="12.75" hidden="false" customHeight="false" outlineLevel="0" collapsed="false">
      <c r="B369" s="357"/>
      <c r="D369" s="270"/>
      <c r="E369" s="270"/>
      <c r="F369" s="270"/>
      <c r="G369" s="270"/>
      <c r="H369" s="270"/>
      <c r="I369" s="270"/>
      <c r="J369" s="270"/>
      <c r="K369" s="270"/>
      <c r="L369" s="270"/>
      <c r="M369" s="363"/>
      <c r="N369" s="270"/>
      <c r="O369" s="270"/>
      <c r="P369" s="270"/>
      <c r="Q369" s="270"/>
      <c r="R369" s="270"/>
      <c r="S369" s="270"/>
      <c r="T369" s="270"/>
      <c r="U369" s="270"/>
      <c r="V369" s="270"/>
      <c r="W369" s="270"/>
      <c r="X369" s="270"/>
      <c r="Y369" s="270"/>
      <c r="Z369" s="270"/>
      <c r="AA369" s="270"/>
      <c r="AB369" s="270"/>
      <c r="AC369" s="270"/>
      <c r="AD369" s="270"/>
      <c r="AE369" s="270"/>
      <c r="AF369" s="270"/>
      <c r="AG369" s="270"/>
      <c r="AH369" s="270"/>
      <c r="AI369" s="270"/>
      <c r="AJ369" s="270"/>
      <c r="AK369" s="270"/>
      <c r="AL369" s="270"/>
      <c r="AM369" s="270"/>
      <c r="AN369" s="270"/>
      <c r="AO369" s="270"/>
      <c r="AP369" s="270"/>
      <c r="AQ369" s="270"/>
      <c r="AR369" s="270"/>
      <c r="AS369" s="270"/>
      <c r="AT369" s="270"/>
      <c r="AU369" s="270"/>
      <c r="AV369" s="270"/>
      <c r="AW369" s="270"/>
      <c r="AX369" s="270"/>
      <c r="AY369" s="270"/>
      <c r="AZ369" s="270"/>
      <c r="BA369" s="270"/>
      <c r="BB369" s="270"/>
      <c r="BC369" s="270"/>
      <c r="BD369" s="270"/>
      <c r="BE369" s="270"/>
      <c r="BF369" s="270"/>
      <c r="BG369" s="270"/>
      <c r="BH369" s="363"/>
      <c r="BI369" s="270"/>
      <c r="BJ369" s="270"/>
      <c r="BK369" s="270"/>
      <c r="BL369" s="270"/>
      <c r="BM369" s="270"/>
      <c r="BN369" s="270"/>
      <c r="BO369" s="0"/>
      <c r="BP369" s="0"/>
      <c r="BQ369" s="0"/>
      <c r="BR369" s="0"/>
      <c r="BS369" s="0"/>
      <c r="BT369" s="270"/>
      <c r="BU369" s="270"/>
      <c r="BV369" s="270"/>
      <c r="BW369" s="270"/>
      <c r="BX369" s="270"/>
      <c r="BY369" s="270"/>
      <c r="BZ369" s="270"/>
      <c r="CA369" s="270"/>
      <c r="CB369" s="270"/>
      <c r="CC369" s="270"/>
      <c r="CD369" s="270"/>
      <c r="CE369" s="270"/>
      <c r="CF369" s="270"/>
      <c r="CG369" s="270"/>
    </row>
    <row r="370" customFormat="false" ht="12.75" hidden="false" customHeight="false" outlineLevel="0" collapsed="false">
      <c r="B370" s="357"/>
      <c r="D370" s="270"/>
      <c r="E370" s="270"/>
      <c r="F370" s="270"/>
      <c r="G370" s="270"/>
      <c r="H370" s="270"/>
      <c r="I370" s="270"/>
      <c r="J370" s="270"/>
      <c r="K370" s="270"/>
      <c r="L370" s="270"/>
      <c r="M370" s="363"/>
      <c r="N370" s="270"/>
      <c r="O370" s="270"/>
      <c r="P370" s="270"/>
      <c r="Q370" s="270"/>
      <c r="R370" s="270"/>
      <c r="S370" s="270"/>
      <c r="T370" s="270"/>
      <c r="U370" s="270"/>
      <c r="V370" s="270"/>
      <c r="W370" s="270"/>
      <c r="X370" s="270"/>
      <c r="Y370" s="270"/>
      <c r="Z370" s="270"/>
      <c r="AA370" s="270"/>
      <c r="AB370" s="270"/>
      <c r="AC370" s="270"/>
      <c r="AD370" s="270"/>
      <c r="AE370" s="270"/>
      <c r="AF370" s="270"/>
      <c r="AG370" s="270"/>
      <c r="AH370" s="270"/>
      <c r="AI370" s="270"/>
      <c r="AJ370" s="270"/>
      <c r="AK370" s="270"/>
      <c r="AL370" s="270"/>
      <c r="AM370" s="270"/>
      <c r="AN370" s="270"/>
      <c r="AO370" s="270"/>
      <c r="AP370" s="270"/>
      <c r="AQ370" s="270"/>
      <c r="AR370" s="270"/>
      <c r="AS370" s="270"/>
      <c r="AT370" s="270"/>
      <c r="AU370" s="270"/>
      <c r="AV370" s="270"/>
      <c r="AW370" s="270"/>
      <c r="AX370" s="270"/>
      <c r="AY370" s="270"/>
      <c r="AZ370" s="270"/>
      <c r="BA370" s="270"/>
      <c r="BB370" s="270"/>
      <c r="BC370" s="270"/>
      <c r="BD370" s="270"/>
      <c r="BE370" s="270"/>
      <c r="BF370" s="270"/>
      <c r="BG370" s="270"/>
      <c r="BH370" s="363"/>
      <c r="BI370" s="270"/>
      <c r="BJ370" s="270"/>
      <c r="BK370" s="270"/>
      <c r="BL370" s="270"/>
      <c r="BM370" s="270"/>
      <c r="BN370" s="270"/>
      <c r="BO370" s="0"/>
      <c r="BP370" s="0"/>
      <c r="BQ370" s="0"/>
      <c r="BR370" s="0"/>
      <c r="BS370" s="0"/>
      <c r="BT370" s="270"/>
      <c r="BU370" s="270"/>
      <c r="BV370" s="270"/>
      <c r="BW370" s="270"/>
      <c r="BX370" s="270"/>
      <c r="BY370" s="270"/>
      <c r="BZ370" s="270"/>
      <c r="CA370" s="270"/>
      <c r="CB370" s="270"/>
      <c r="CC370" s="270"/>
      <c r="CD370" s="270"/>
      <c r="CE370" s="270"/>
      <c r="CF370" s="270"/>
      <c r="CG370" s="270"/>
    </row>
    <row r="371" customFormat="false" ht="12.75" hidden="false" customHeight="false" outlineLevel="0" collapsed="false">
      <c r="B371" s="357"/>
      <c r="D371" s="270"/>
      <c r="E371" s="270"/>
      <c r="F371" s="270"/>
      <c r="G371" s="270"/>
      <c r="H371" s="270"/>
      <c r="I371" s="270"/>
      <c r="J371" s="270"/>
      <c r="K371" s="270"/>
      <c r="L371" s="270"/>
      <c r="M371" s="363"/>
      <c r="N371" s="270"/>
      <c r="O371" s="270"/>
      <c r="P371" s="270"/>
      <c r="Q371" s="270"/>
      <c r="R371" s="270"/>
      <c r="S371" s="270"/>
      <c r="T371" s="270"/>
      <c r="U371" s="270"/>
      <c r="V371" s="270"/>
      <c r="W371" s="270"/>
      <c r="X371" s="270"/>
      <c r="Y371" s="270"/>
      <c r="Z371" s="270"/>
      <c r="AA371" s="270"/>
      <c r="AB371" s="270"/>
      <c r="AC371" s="270"/>
      <c r="AD371" s="270"/>
      <c r="AE371" s="270"/>
      <c r="AF371" s="270"/>
      <c r="AG371" s="270"/>
      <c r="AH371" s="270"/>
      <c r="AI371" s="270"/>
      <c r="AJ371" s="270"/>
      <c r="AK371" s="270"/>
      <c r="AL371" s="270"/>
      <c r="AM371" s="270"/>
      <c r="AN371" s="270"/>
      <c r="AO371" s="270"/>
      <c r="AP371" s="270"/>
      <c r="AQ371" s="270"/>
      <c r="AR371" s="270"/>
      <c r="AS371" s="270"/>
      <c r="AT371" s="270"/>
      <c r="AU371" s="270"/>
      <c r="AV371" s="270"/>
      <c r="AW371" s="270"/>
      <c r="AX371" s="270"/>
      <c r="AY371" s="270"/>
      <c r="AZ371" s="270"/>
      <c r="BA371" s="270"/>
      <c r="BB371" s="270"/>
      <c r="BC371" s="270"/>
      <c r="BD371" s="270"/>
      <c r="BE371" s="270"/>
      <c r="BF371" s="270"/>
      <c r="BG371" s="270"/>
      <c r="BH371" s="363"/>
      <c r="BI371" s="270"/>
      <c r="BJ371" s="270"/>
      <c r="BK371" s="270"/>
      <c r="BL371" s="270"/>
      <c r="BM371" s="270"/>
      <c r="BN371" s="270"/>
      <c r="BO371" s="0"/>
      <c r="BP371" s="0"/>
      <c r="BQ371" s="0"/>
      <c r="BR371" s="0"/>
      <c r="BS371" s="0"/>
      <c r="BT371" s="270"/>
      <c r="BU371" s="270"/>
      <c r="BV371" s="270"/>
      <c r="BW371" s="270"/>
      <c r="BX371" s="270"/>
      <c r="BY371" s="270"/>
      <c r="BZ371" s="270"/>
      <c r="CA371" s="270"/>
      <c r="CB371" s="270"/>
      <c r="CC371" s="270"/>
      <c r="CD371" s="270"/>
      <c r="CE371" s="270"/>
      <c r="CF371" s="270"/>
      <c r="CG371" s="270"/>
    </row>
    <row r="372" customFormat="false" ht="12.75" hidden="false" customHeight="false" outlineLevel="0" collapsed="false">
      <c r="B372" s="357"/>
      <c r="D372" s="270"/>
      <c r="E372" s="270"/>
      <c r="F372" s="270"/>
      <c r="G372" s="270"/>
      <c r="H372" s="270"/>
      <c r="I372" s="270"/>
      <c r="J372" s="270"/>
      <c r="K372" s="270"/>
      <c r="L372" s="270"/>
      <c r="M372" s="363"/>
      <c r="N372" s="270"/>
      <c r="O372" s="270"/>
      <c r="P372" s="270"/>
      <c r="Q372" s="270"/>
      <c r="R372" s="270"/>
      <c r="S372" s="270"/>
      <c r="T372" s="270"/>
      <c r="U372" s="270"/>
      <c r="V372" s="270"/>
      <c r="W372" s="270"/>
      <c r="X372" s="270"/>
      <c r="Y372" s="270"/>
      <c r="Z372" s="270"/>
      <c r="AA372" s="270"/>
      <c r="AB372" s="270"/>
      <c r="AC372" s="270"/>
      <c r="AD372" s="270"/>
      <c r="AE372" s="270"/>
      <c r="AF372" s="270"/>
      <c r="AG372" s="270"/>
      <c r="AH372" s="270"/>
      <c r="AI372" s="270"/>
      <c r="AJ372" s="270"/>
      <c r="AK372" s="270"/>
      <c r="AL372" s="270"/>
      <c r="AM372" s="270"/>
      <c r="AN372" s="270"/>
      <c r="AO372" s="270"/>
      <c r="AP372" s="270"/>
      <c r="AQ372" s="270"/>
      <c r="AR372" s="270"/>
      <c r="AS372" s="270"/>
      <c r="AT372" s="270"/>
      <c r="AU372" s="270"/>
      <c r="AV372" s="270"/>
      <c r="AW372" s="270"/>
      <c r="AX372" s="270"/>
      <c r="AY372" s="270"/>
      <c r="AZ372" s="270"/>
      <c r="BA372" s="270"/>
      <c r="BB372" s="270"/>
      <c r="BC372" s="270"/>
      <c r="BD372" s="270"/>
      <c r="BE372" s="270"/>
      <c r="BF372" s="270"/>
      <c r="BG372" s="270"/>
      <c r="BH372" s="363"/>
      <c r="BI372" s="270"/>
      <c r="BJ372" s="270"/>
      <c r="BK372" s="270"/>
      <c r="BL372" s="270"/>
      <c r="BM372" s="270"/>
      <c r="BN372" s="270"/>
      <c r="BO372" s="0"/>
      <c r="BP372" s="0"/>
      <c r="BQ372" s="0"/>
      <c r="BR372" s="0"/>
      <c r="BS372" s="0"/>
      <c r="BT372" s="270"/>
      <c r="BU372" s="270"/>
      <c r="BV372" s="270"/>
      <c r="BW372" s="270"/>
      <c r="BX372" s="270"/>
      <c r="BY372" s="270"/>
      <c r="BZ372" s="270"/>
      <c r="CA372" s="270"/>
      <c r="CB372" s="270"/>
      <c r="CC372" s="270"/>
      <c r="CD372" s="270"/>
      <c r="CE372" s="270"/>
      <c r="CF372" s="270"/>
      <c r="CG372" s="270"/>
    </row>
    <row r="373" customFormat="false" ht="12.75" hidden="false" customHeight="false" outlineLevel="0" collapsed="false">
      <c r="B373" s="357"/>
      <c r="D373" s="270"/>
      <c r="E373" s="270"/>
      <c r="F373" s="270"/>
      <c r="G373" s="270"/>
      <c r="H373" s="270"/>
      <c r="I373" s="270"/>
      <c r="J373" s="270"/>
      <c r="K373" s="270"/>
      <c r="L373" s="270"/>
      <c r="M373" s="363"/>
      <c r="N373" s="270"/>
      <c r="O373" s="270"/>
      <c r="P373" s="270"/>
      <c r="Q373" s="270"/>
      <c r="R373" s="270"/>
      <c r="S373" s="270"/>
      <c r="T373" s="270"/>
      <c r="U373" s="270"/>
      <c r="V373" s="270"/>
      <c r="W373" s="270"/>
      <c r="X373" s="270"/>
      <c r="Y373" s="270"/>
      <c r="Z373" s="270"/>
      <c r="AA373" s="270"/>
      <c r="AB373" s="270"/>
      <c r="AC373" s="270"/>
      <c r="AD373" s="270"/>
      <c r="AE373" s="270"/>
      <c r="AF373" s="270"/>
      <c r="AG373" s="270"/>
      <c r="AH373" s="270"/>
      <c r="AI373" s="270"/>
      <c r="AJ373" s="270"/>
      <c r="AK373" s="270"/>
      <c r="AL373" s="270"/>
      <c r="AM373" s="270"/>
      <c r="AN373" s="270"/>
      <c r="AO373" s="270"/>
      <c r="AP373" s="270"/>
      <c r="AQ373" s="270"/>
      <c r="AR373" s="270"/>
      <c r="AS373" s="270"/>
      <c r="AT373" s="270"/>
      <c r="AU373" s="270"/>
      <c r="AV373" s="270"/>
      <c r="AW373" s="270"/>
      <c r="AX373" s="270"/>
      <c r="AY373" s="270"/>
      <c r="AZ373" s="270"/>
      <c r="BA373" s="270"/>
      <c r="BB373" s="270"/>
      <c r="BC373" s="270"/>
      <c r="BD373" s="270"/>
      <c r="BE373" s="270"/>
      <c r="BF373" s="270"/>
      <c r="BG373" s="270"/>
      <c r="BH373" s="363"/>
      <c r="BI373" s="270"/>
      <c r="BJ373" s="270"/>
      <c r="BK373" s="270"/>
      <c r="BL373" s="270"/>
      <c r="BM373" s="270"/>
      <c r="BN373" s="270"/>
      <c r="BO373" s="0"/>
      <c r="BP373" s="0"/>
      <c r="BQ373" s="0"/>
      <c r="BR373" s="0"/>
      <c r="BS373" s="0"/>
      <c r="BT373" s="270"/>
      <c r="BU373" s="270"/>
      <c r="BV373" s="270"/>
      <c r="BW373" s="270"/>
      <c r="BX373" s="270"/>
      <c r="BY373" s="270"/>
      <c r="BZ373" s="270"/>
      <c r="CA373" s="270"/>
      <c r="CB373" s="270"/>
      <c r="CC373" s="270"/>
      <c r="CD373" s="270"/>
      <c r="CE373" s="270"/>
      <c r="CF373" s="270"/>
      <c r="CG373" s="270"/>
    </row>
    <row r="374" customFormat="false" ht="12.75" hidden="false" customHeight="false" outlineLevel="0" collapsed="false">
      <c r="B374" s="357"/>
      <c r="D374" s="270"/>
      <c r="E374" s="270"/>
      <c r="F374" s="270"/>
      <c r="G374" s="270"/>
      <c r="H374" s="270"/>
      <c r="I374" s="270"/>
      <c r="J374" s="270"/>
      <c r="K374" s="270"/>
      <c r="L374" s="270"/>
      <c r="M374" s="363"/>
      <c r="N374" s="270"/>
      <c r="O374" s="270"/>
      <c r="P374" s="270"/>
      <c r="Q374" s="270"/>
      <c r="R374" s="270"/>
      <c r="S374" s="270"/>
      <c r="T374" s="270"/>
      <c r="U374" s="270"/>
      <c r="V374" s="270"/>
      <c r="W374" s="270"/>
      <c r="X374" s="270"/>
      <c r="Y374" s="270"/>
      <c r="Z374" s="270"/>
      <c r="AA374" s="270"/>
      <c r="AB374" s="270"/>
      <c r="AC374" s="270"/>
      <c r="AD374" s="270"/>
      <c r="AE374" s="270"/>
      <c r="AF374" s="270"/>
      <c r="AG374" s="270"/>
      <c r="AH374" s="270"/>
      <c r="AI374" s="270"/>
      <c r="AJ374" s="270"/>
      <c r="AK374" s="270"/>
      <c r="AL374" s="270"/>
      <c r="AM374" s="270"/>
      <c r="AN374" s="270"/>
      <c r="AO374" s="270"/>
      <c r="AP374" s="270"/>
      <c r="AQ374" s="270"/>
      <c r="AR374" s="270"/>
      <c r="AS374" s="270"/>
      <c r="AT374" s="270"/>
      <c r="AU374" s="270"/>
      <c r="AV374" s="270"/>
      <c r="AW374" s="270"/>
      <c r="AX374" s="270"/>
      <c r="AY374" s="270"/>
      <c r="AZ374" s="270"/>
      <c r="BA374" s="270"/>
      <c r="BB374" s="270"/>
      <c r="BC374" s="270"/>
      <c r="BD374" s="270"/>
      <c r="BE374" s="270"/>
      <c r="BF374" s="270"/>
      <c r="BG374" s="270"/>
      <c r="BH374" s="363"/>
      <c r="BI374" s="270"/>
      <c r="BJ374" s="270"/>
      <c r="BK374" s="270"/>
      <c r="BL374" s="270"/>
      <c r="BM374" s="270"/>
      <c r="BN374" s="270"/>
      <c r="BO374" s="0"/>
      <c r="BP374" s="0"/>
      <c r="BQ374" s="0"/>
      <c r="BR374" s="0"/>
      <c r="BS374" s="0"/>
      <c r="BT374" s="270"/>
      <c r="BU374" s="270"/>
      <c r="BV374" s="270"/>
      <c r="BW374" s="270"/>
      <c r="BX374" s="270"/>
      <c r="BY374" s="270"/>
      <c r="BZ374" s="270"/>
      <c r="CA374" s="270"/>
      <c r="CB374" s="270"/>
      <c r="CC374" s="270"/>
      <c r="CD374" s="270"/>
      <c r="CE374" s="270"/>
      <c r="CF374" s="270"/>
      <c r="CG374" s="270"/>
    </row>
    <row r="375" customFormat="false" ht="12.75" hidden="false" customHeight="false" outlineLevel="0" collapsed="false">
      <c r="B375" s="357"/>
      <c r="D375" s="270"/>
      <c r="E375" s="270"/>
      <c r="F375" s="270"/>
      <c r="G375" s="270"/>
      <c r="H375" s="270"/>
      <c r="I375" s="270"/>
      <c r="J375" s="270"/>
      <c r="K375" s="270"/>
      <c r="L375" s="270"/>
      <c r="M375" s="363"/>
      <c r="N375" s="270"/>
      <c r="O375" s="270"/>
      <c r="P375" s="270"/>
      <c r="Q375" s="270"/>
      <c r="R375" s="270"/>
      <c r="S375" s="270"/>
      <c r="T375" s="270"/>
      <c r="U375" s="270"/>
      <c r="V375" s="270"/>
      <c r="W375" s="270"/>
      <c r="X375" s="270"/>
      <c r="Y375" s="270"/>
      <c r="Z375" s="270"/>
      <c r="AA375" s="270"/>
      <c r="AB375" s="270"/>
      <c r="AC375" s="270"/>
      <c r="AD375" s="270"/>
      <c r="AE375" s="270"/>
      <c r="AF375" s="270"/>
      <c r="AG375" s="270"/>
      <c r="AH375" s="270"/>
      <c r="AI375" s="270"/>
      <c r="AJ375" s="270"/>
      <c r="AK375" s="270"/>
      <c r="AL375" s="270"/>
      <c r="AM375" s="270"/>
      <c r="AN375" s="270"/>
      <c r="AO375" s="270"/>
      <c r="AP375" s="270"/>
      <c r="AQ375" s="270"/>
      <c r="AR375" s="270"/>
      <c r="AS375" s="270"/>
      <c r="AT375" s="270"/>
      <c r="AU375" s="270"/>
      <c r="AV375" s="270"/>
      <c r="AW375" s="270"/>
      <c r="AX375" s="270"/>
      <c r="AY375" s="270"/>
      <c r="AZ375" s="270"/>
      <c r="BA375" s="270"/>
      <c r="BB375" s="270"/>
      <c r="BC375" s="270"/>
      <c r="BD375" s="270"/>
      <c r="BE375" s="270"/>
      <c r="BF375" s="270"/>
      <c r="BG375" s="270"/>
      <c r="BH375" s="363"/>
      <c r="BI375" s="270"/>
      <c r="BJ375" s="270"/>
      <c r="BK375" s="270"/>
      <c r="BL375" s="270"/>
      <c r="BM375" s="270"/>
      <c r="BN375" s="270"/>
      <c r="BO375" s="0"/>
      <c r="BP375" s="0"/>
      <c r="BQ375" s="0"/>
      <c r="BR375" s="0"/>
      <c r="BS375" s="0"/>
      <c r="BT375" s="270"/>
      <c r="BU375" s="270"/>
      <c r="BV375" s="270"/>
      <c r="BW375" s="270"/>
      <c r="BX375" s="270"/>
      <c r="BY375" s="270"/>
      <c r="BZ375" s="270"/>
      <c r="CA375" s="270"/>
      <c r="CB375" s="270"/>
      <c r="CC375" s="270"/>
      <c r="CD375" s="270"/>
      <c r="CE375" s="270"/>
      <c r="CF375" s="270"/>
      <c r="CG375" s="270"/>
    </row>
    <row r="376" customFormat="false" ht="12.75" hidden="false" customHeight="false" outlineLevel="0" collapsed="false">
      <c r="B376" s="357"/>
      <c r="D376" s="270"/>
      <c r="E376" s="270"/>
      <c r="F376" s="270"/>
      <c r="G376" s="270"/>
      <c r="H376" s="270"/>
      <c r="I376" s="270"/>
      <c r="J376" s="270"/>
      <c r="K376" s="270"/>
      <c r="L376" s="270"/>
      <c r="M376" s="363"/>
      <c r="N376" s="270"/>
      <c r="O376" s="270"/>
      <c r="P376" s="270"/>
      <c r="Q376" s="270"/>
      <c r="R376" s="270"/>
      <c r="S376" s="270"/>
      <c r="T376" s="270"/>
      <c r="U376" s="270"/>
      <c r="V376" s="270"/>
      <c r="W376" s="270"/>
      <c r="X376" s="270"/>
      <c r="Y376" s="270"/>
      <c r="Z376" s="270"/>
      <c r="AA376" s="270"/>
      <c r="AB376" s="270"/>
      <c r="AC376" s="270"/>
      <c r="AD376" s="270"/>
      <c r="AE376" s="270"/>
      <c r="AF376" s="270"/>
      <c r="AG376" s="270"/>
      <c r="AH376" s="270"/>
      <c r="AI376" s="270"/>
      <c r="AJ376" s="270"/>
      <c r="AK376" s="270"/>
      <c r="AL376" s="270"/>
      <c r="AM376" s="270"/>
      <c r="AN376" s="270"/>
      <c r="AO376" s="270"/>
      <c r="AP376" s="270"/>
      <c r="AQ376" s="270"/>
      <c r="AR376" s="270"/>
      <c r="AS376" s="270"/>
      <c r="AT376" s="270"/>
      <c r="AU376" s="270"/>
      <c r="AV376" s="270"/>
      <c r="AW376" s="270"/>
      <c r="AX376" s="270"/>
      <c r="AY376" s="270"/>
      <c r="AZ376" s="270"/>
      <c r="BA376" s="270"/>
      <c r="BB376" s="270"/>
      <c r="BC376" s="270"/>
      <c r="BD376" s="270"/>
      <c r="BE376" s="270"/>
      <c r="BF376" s="270"/>
      <c r="BG376" s="270"/>
      <c r="BH376" s="363"/>
      <c r="BI376" s="270"/>
      <c r="BJ376" s="270"/>
      <c r="BK376" s="270"/>
      <c r="BL376" s="270"/>
      <c r="BM376" s="270"/>
      <c r="BN376" s="270"/>
      <c r="BO376" s="0"/>
      <c r="BP376" s="0"/>
      <c r="BQ376" s="0"/>
      <c r="BR376" s="0"/>
      <c r="BS376" s="0"/>
      <c r="BT376" s="270"/>
      <c r="BU376" s="270"/>
      <c r="BV376" s="270"/>
      <c r="BW376" s="270"/>
      <c r="BX376" s="270"/>
      <c r="BY376" s="270"/>
      <c r="BZ376" s="270"/>
      <c r="CA376" s="270"/>
      <c r="CB376" s="270"/>
      <c r="CC376" s="270"/>
      <c r="CD376" s="270"/>
      <c r="CE376" s="270"/>
      <c r="CF376" s="270"/>
      <c r="CG376" s="270"/>
    </row>
    <row r="377" customFormat="false" ht="12.75" hidden="false" customHeight="false" outlineLevel="0" collapsed="false">
      <c r="B377" s="357"/>
      <c r="D377" s="270"/>
      <c r="E377" s="270"/>
      <c r="F377" s="270"/>
      <c r="G377" s="270"/>
      <c r="H377" s="270"/>
      <c r="I377" s="270"/>
      <c r="J377" s="270"/>
      <c r="K377" s="270"/>
      <c r="L377" s="270"/>
      <c r="M377" s="363"/>
      <c r="N377" s="270"/>
      <c r="O377" s="270"/>
      <c r="P377" s="270"/>
      <c r="Q377" s="270"/>
      <c r="R377" s="270"/>
      <c r="S377" s="270"/>
      <c r="T377" s="270"/>
      <c r="U377" s="270"/>
      <c r="V377" s="270"/>
      <c r="W377" s="270"/>
      <c r="X377" s="270"/>
      <c r="Y377" s="270"/>
      <c r="Z377" s="270"/>
      <c r="AA377" s="270"/>
      <c r="AB377" s="270"/>
      <c r="AC377" s="270"/>
      <c r="AD377" s="270"/>
      <c r="AE377" s="270"/>
      <c r="AF377" s="270"/>
      <c r="AG377" s="270"/>
      <c r="AH377" s="270"/>
      <c r="AI377" s="270"/>
      <c r="AJ377" s="270"/>
      <c r="AK377" s="270"/>
      <c r="AL377" s="270"/>
      <c r="AM377" s="270"/>
      <c r="AN377" s="270"/>
      <c r="AO377" s="270"/>
      <c r="AP377" s="270"/>
      <c r="AQ377" s="270"/>
      <c r="AR377" s="270"/>
      <c r="AS377" s="270"/>
      <c r="AT377" s="270"/>
      <c r="AU377" s="270"/>
      <c r="AV377" s="270"/>
      <c r="AW377" s="270"/>
      <c r="AX377" s="270"/>
      <c r="AY377" s="270"/>
      <c r="AZ377" s="270"/>
      <c r="BA377" s="270"/>
      <c r="BB377" s="270"/>
      <c r="BC377" s="270"/>
      <c r="BD377" s="270"/>
      <c r="BE377" s="270"/>
      <c r="BF377" s="270"/>
      <c r="BG377" s="270"/>
      <c r="BH377" s="363"/>
      <c r="BI377" s="270"/>
      <c r="BJ377" s="270"/>
      <c r="BK377" s="270"/>
      <c r="BL377" s="270"/>
      <c r="BM377" s="270"/>
      <c r="BN377" s="270"/>
      <c r="BO377" s="0"/>
      <c r="BP377" s="0"/>
      <c r="BQ377" s="0"/>
      <c r="BR377" s="0"/>
      <c r="BS377" s="0"/>
      <c r="BT377" s="270"/>
      <c r="BU377" s="270"/>
      <c r="BV377" s="270"/>
      <c r="BW377" s="270"/>
      <c r="BX377" s="270"/>
      <c r="BY377" s="270"/>
      <c r="BZ377" s="270"/>
      <c r="CA377" s="270"/>
      <c r="CB377" s="270"/>
      <c r="CC377" s="270"/>
      <c r="CD377" s="270"/>
      <c r="CE377" s="270"/>
      <c r="CF377" s="270"/>
      <c r="CG377" s="270"/>
    </row>
    <row r="378" customFormat="false" ht="12.75" hidden="false" customHeight="false" outlineLevel="0" collapsed="false">
      <c r="B378" s="357"/>
      <c r="D378" s="270"/>
      <c r="E378" s="270"/>
      <c r="F378" s="270"/>
      <c r="G378" s="270"/>
      <c r="H378" s="270"/>
      <c r="I378" s="270"/>
      <c r="J378" s="270"/>
      <c r="K378" s="270"/>
      <c r="L378" s="270"/>
      <c r="M378" s="363"/>
      <c r="N378" s="270"/>
      <c r="O378" s="270"/>
      <c r="P378" s="270"/>
      <c r="Q378" s="270"/>
      <c r="R378" s="270"/>
      <c r="S378" s="270"/>
      <c r="T378" s="270"/>
      <c r="U378" s="270"/>
      <c r="V378" s="270"/>
      <c r="W378" s="270"/>
      <c r="X378" s="270"/>
      <c r="Y378" s="270"/>
      <c r="Z378" s="270"/>
      <c r="AA378" s="270"/>
      <c r="AB378" s="270"/>
      <c r="AC378" s="270"/>
      <c r="AD378" s="270"/>
      <c r="AE378" s="270"/>
      <c r="AF378" s="270"/>
      <c r="AG378" s="270"/>
      <c r="AH378" s="270"/>
      <c r="AI378" s="270"/>
      <c r="AJ378" s="270"/>
      <c r="AK378" s="270"/>
      <c r="AL378" s="270"/>
      <c r="AM378" s="270"/>
      <c r="AN378" s="270"/>
      <c r="AO378" s="270"/>
      <c r="AP378" s="270"/>
      <c r="AQ378" s="270"/>
      <c r="AR378" s="270"/>
      <c r="AS378" s="270"/>
      <c r="AT378" s="270"/>
      <c r="AU378" s="270"/>
      <c r="AV378" s="270"/>
      <c r="AW378" s="270"/>
      <c r="AX378" s="270"/>
      <c r="AY378" s="270"/>
      <c r="AZ378" s="270"/>
      <c r="BA378" s="270"/>
      <c r="BB378" s="270"/>
      <c r="BC378" s="270"/>
      <c r="BD378" s="270"/>
      <c r="BE378" s="270"/>
      <c r="BF378" s="270"/>
      <c r="BG378" s="270"/>
      <c r="BH378" s="363"/>
      <c r="BI378" s="270"/>
      <c r="BJ378" s="270"/>
      <c r="BK378" s="270"/>
      <c r="BL378" s="270"/>
      <c r="BM378" s="270"/>
      <c r="BN378" s="270"/>
      <c r="BO378" s="0"/>
      <c r="BP378" s="0"/>
      <c r="BQ378" s="0"/>
      <c r="BR378" s="0"/>
      <c r="BS378" s="0"/>
      <c r="BT378" s="270"/>
      <c r="BU378" s="270"/>
      <c r="BV378" s="270"/>
      <c r="BW378" s="270"/>
      <c r="BX378" s="270"/>
      <c r="BY378" s="270"/>
      <c r="BZ378" s="270"/>
      <c r="CA378" s="270"/>
      <c r="CB378" s="270"/>
      <c r="CC378" s="270"/>
      <c r="CD378" s="270"/>
      <c r="CE378" s="270"/>
      <c r="CF378" s="270"/>
      <c r="CG378" s="270"/>
    </row>
    <row r="379" customFormat="false" ht="12.75" hidden="false" customHeight="false" outlineLevel="0" collapsed="false">
      <c r="B379" s="357"/>
      <c r="D379" s="270"/>
      <c r="E379" s="270"/>
      <c r="F379" s="270"/>
      <c r="G379" s="270"/>
      <c r="H379" s="270"/>
      <c r="I379" s="270"/>
      <c r="J379" s="270"/>
      <c r="K379" s="270"/>
      <c r="L379" s="270"/>
      <c r="M379" s="363"/>
      <c r="N379" s="270"/>
      <c r="O379" s="270"/>
      <c r="P379" s="270"/>
      <c r="Q379" s="270"/>
      <c r="R379" s="270"/>
      <c r="S379" s="270"/>
      <c r="T379" s="270"/>
      <c r="U379" s="270"/>
      <c r="V379" s="270"/>
      <c r="W379" s="270"/>
      <c r="X379" s="270"/>
      <c r="Y379" s="270"/>
      <c r="Z379" s="270"/>
      <c r="AA379" s="270"/>
      <c r="AB379" s="270"/>
      <c r="AC379" s="270"/>
      <c r="AD379" s="270"/>
      <c r="AE379" s="270"/>
      <c r="AF379" s="270"/>
      <c r="AG379" s="270"/>
      <c r="AH379" s="270"/>
      <c r="AI379" s="270"/>
      <c r="AJ379" s="270"/>
      <c r="AK379" s="270"/>
      <c r="AL379" s="270"/>
      <c r="AM379" s="270"/>
      <c r="AN379" s="270"/>
      <c r="AO379" s="270"/>
      <c r="AP379" s="270"/>
      <c r="AQ379" s="270"/>
      <c r="AR379" s="270"/>
      <c r="AS379" s="270"/>
      <c r="AT379" s="270"/>
      <c r="AU379" s="270"/>
      <c r="AV379" s="270"/>
      <c r="AW379" s="270"/>
      <c r="AX379" s="270"/>
      <c r="AY379" s="270"/>
      <c r="AZ379" s="270"/>
      <c r="BA379" s="270"/>
      <c r="BB379" s="270"/>
      <c r="BC379" s="270"/>
      <c r="BD379" s="270"/>
      <c r="BE379" s="270"/>
      <c r="BF379" s="270"/>
      <c r="BG379" s="270"/>
      <c r="BH379" s="363"/>
      <c r="BI379" s="270"/>
      <c r="BJ379" s="270"/>
      <c r="BK379" s="270"/>
      <c r="BL379" s="270"/>
      <c r="BM379" s="270"/>
      <c r="BN379" s="270"/>
      <c r="BO379" s="0"/>
      <c r="BP379" s="0"/>
      <c r="BQ379" s="0"/>
      <c r="BR379" s="0"/>
      <c r="BS379" s="0"/>
      <c r="BT379" s="270"/>
      <c r="BU379" s="270"/>
      <c r="BV379" s="270"/>
      <c r="BW379" s="270"/>
      <c r="BX379" s="270"/>
      <c r="BY379" s="270"/>
      <c r="BZ379" s="270"/>
      <c r="CA379" s="270"/>
      <c r="CB379" s="270"/>
      <c r="CC379" s="270"/>
      <c r="CD379" s="270"/>
      <c r="CE379" s="270"/>
      <c r="CF379" s="270"/>
      <c r="CG379" s="270"/>
    </row>
    <row r="380" customFormat="false" ht="12.75" hidden="false" customHeight="false" outlineLevel="0" collapsed="false">
      <c r="B380" s="357"/>
      <c r="D380" s="270"/>
      <c r="E380" s="270"/>
      <c r="F380" s="270"/>
      <c r="G380" s="270"/>
      <c r="H380" s="270"/>
      <c r="I380" s="270"/>
      <c r="J380" s="270"/>
      <c r="K380" s="270"/>
      <c r="L380" s="270"/>
      <c r="M380" s="363"/>
      <c r="N380" s="270"/>
      <c r="O380" s="270"/>
      <c r="P380" s="270"/>
      <c r="Q380" s="270"/>
      <c r="R380" s="270"/>
      <c r="S380" s="270"/>
      <c r="T380" s="270"/>
      <c r="U380" s="270"/>
      <c r="V380" s="270"/>
      <c r="W380" s="270"/>
      <c r="X380" s="270"/>
      <c r="Y380" s="270"/>
      <c r="Z380" s="270"/>
      <c r="AA380" s="270"/>
      <c r="AB380" s="270"/>
      <c r="AC380" s="270"/>
      <c r="AD380" s="270"/>
      <c r="AE380" s="270"/>
      <c r="AF380" s="270"/>
      <c r="AG380" s="270"/>
      <c r="AH380" s="270"/>
      <c r="AI380" s="270"/>
      <c r="AJ380" s="270"/>
      <c r="AK380" s="270"/>
      <c r="AL380" s="270"/>
      <c r="AM380" s="270"/>
      <c r="AN380" s="270"/>
      <c r="AO380" s="270"/>
      <c r="AP380" s="270"/>
      <c r="AQ380" s="270"/>
      <c r="AR380" s="270"/>
      <c r="AS380" s="270"/>
      <c r="AT380" s="270"/>
      <c r="AU380" s="270"/>
      <c r="AV380" s="270"/>
      <c r="AW380" s="270"/>
      <c r="AX380" s="270"/>
      <c r="AY380" s="270"/>
      <c r="AZ380" s="270"/>
      <c r="BA380" s="270"/>
      <c r="BB380" s="270"/>
      <c r="BC380" s="270"/>
      <c r="BD380" s="270"/>
      <c r="BE380" s="270"/>
      <c r="BF380" s="270"/>
      <c r="BG380" s="270"/>
      <c r="BH380" s="363"/>
      <c r="BI380" s="270"/>
      <c r="BJ380" s="270"/>
      <c r="BK380" s="270"/>
      <c r="BL380" s="270"/>
      <c r="BM380" s="270"/>
      <c r="BN380" s="270"/>
      <c r="BO380" s="0"/>
      <c r="BP380" s="0"/>
      <c r="BQ380" s="0"/>
      <c r="BR380" s="0"/>
      <c r="BS380" s="0"/>
      <c r="BT380" s="270"/>
      <c r="BU380" s="270"/>
      <c r="BV380" s="270"/>
      <c r="BW380" s="270"/>
      <c r="BX380" s="270"/>
      <c r="BY380" s="270"/>
      <c r="BZ380" s="270"/>
      <c r="CA380" s="270"/>
      <c r="CB380" s="270"/>
      <c r="CC380" s="270"/>
      <c r="CD380" s="270"/>
      <c r="CE380" s="270"/>
      <c r="CF380" s="270"/>
      <c r="CG380" s="270"/>
    </row>
    <row r="381" customFormat="false" ht="12.75" hidden="false" customHeight="false" outlineLevel="0" collapsed="false">
      <c r="B381" s="357"/>
      <c r="D381" s="270"/>
      <c r="E381" s="270"/>
      <c r="F381" s="270"/>
      <c r="G381" s="270"/>
      <c r="H381" s="270"/>
      <c r="I381" s="270"/>
      <c r="J381" s="270"/>
      <c r="K381" s="270"/>
      <c r="L381" s="270"/>
      <c r="M381" s="363"/>
      <c r="N381" s="270"/>
      <c r="O381" s="270"/>
      <c r="P381" s="270"/>
      <c r="Q381" s="270"/>
      <c r="R381" s="270"/>
      <c r="S381" s="270"/>
      <c r="T381" s="270"/>
      <c r="U381" s="270"/>
      <c r="V381" s="270"/>
      <c r="W381" s="270"/>
      <c r="X381" s="270"/>
      <c r="Y381" s="270"/>
      <c r="Z381" s="270"/>
      <c r="AA381" s="270"/>
      <c r="AB381" s="270"/>
      <c r="AC381" s="270"/>
      <c r="AD381" s="270"/>
      <c r="AE381" s="270"/>
      <c r="AF381" s="270"/>
      <c r="AG381" s="270"/>
      <c r="AH381" s="270"/>
      <c r="AI381" s="270"/>
      <c r="AJ381" s="270"/>
      <c r="AK381" s="270"/>
      <c r="AL381" s="270"/>
      <c r="AM381" s="270"/>
      <c r="AN381" s="270"/>
      <c r="AO381" s="270"/>
      <c r="AP381" s="270"/>
      <c r="AQ381" s="270"/>
      <c r="AR381" s="270"/>
      <c r="AS381" s="270"/>
      <c r="AT381" s="270"/>
      <c r="AU381" s="270"/>
      <c r="AV381" s="270"/>
      <c r="AW381" s="270"/>
      <c r="AX381" s="270"/>
      <c r="AY381" s="270"/>
      <c r="AZ381" s="270"/>
      <c r="BA381" s="270"/>
      <c r="BB381" s="270"/>
      <c r="BC381" s="270"/>
      <c r="BD381" s="270"/>
      <c r="BE381" s="270"/>
      <c r="BF381" s="270"/>
      <c r="BG381" s="270"/>
      <c r="BH381" s="363"/>
      <c r="BI381" s="270"/>
      <c r="BJ381" s="270"/>
      <c r="BK381" s="270"/>
      <c r="BL381" s="270"/>
      <c r="BM381" s="270"/>
      <c r="BN381" s="270"/>
      <c r="BO381" s="0"/>
      <c r="BP381" s="0"/>
      <c r="BQ381" s="0"/>
      <c r="BR381" s="0"/>
      <c r="BS381" s="0"/>
      <c r="BT381" s="270"/>
      <c r="BU381" s="270"/>
      <c r="BV381" s="270"/>
      <c r="BW381" s="270"/>
      <c r="BX381" s="270"/>
      <c r="BY381" s="270"/>
      <c r="BZ381" s="270"/>
      <c r="CA381" s="270"/>
      <c r="CB381" s="270"/>
      <c r="CC381" s="270"/>
      <c r="CD381" s="270"/>
      <c r="CE381" s="270"/>
      <c r="CF381" s="270"/>
      <c r="CG381" s="270"/>
    </row>
    <row r="382" customFormat="false" ht="12.75" hidden="false" customHeight="false" outlineLevel="0" collapsed="false">
      <c r="B382" s="357"/>
      <c r="D382" s="270"/>
      <c r="E382" s="270"/>
      <c r="F382" s="270"/>
      <c r="G382" s="270"/>
      <c r="H382" s="270"/>
      <c r="I382" s="270"/>
      <c r="J382" s="270"/>
      <c r="K382" s="270"/>
      <c r="L382" s="270"/>
      <c r="M382" s="363"/>
      <c r="N382" s="270"/>
      <c r="O382" s="270"/>
      <c r="P382" s="270"/>
      <c r="Q382" s="270"/>
      <c r="R382" s="270"/>
      <c r="S382" s="270"/>
      <c r="T382" s="270"/>
      <c r="U382" s="270"/>
      <c r="V382" s="270"/>
      <c r="W382" s="270"/>
      <c r="X382" s="270"/>
      <c r="Y382" s="270"/>
      <c r="Z382" s="270"/>
      <c r="AA382" s="270"/>
      <c r="AB382" s="270"/>
      <c r="AC382" s="270"/>
      <c r="AD382" s="270"/>
      <c r="AE382" s="270"/>
      <c r="AF382" s="270"/>
      <c r="AG382" s="270"/>
      <c r="AH382" s="270"/>
      <c r="AI382" s="270"/>
      <c r="AJ382" s="270"/>
      <c r="AK382" s="270"/>
      <c r="AL382" s="270"/>
      <c r="AM382" s="270"/>
      <c r="AN382" s="270"/>
      <c r="AO382" s="270"/>
      <c r="AP382" s="270"/>
      <c r="AQ382" s="270"/>
      <c r="AR382" s="270"/>
      <c r="AS382" s="270"/>
      <c r="AT382" s="270"/>
      <c r="AU382" s="270"/>
      <c r="AV382" s="270"/>
      <c r="AW382" s="270"/>
      <c r="AX382" s="270"/>
      <c r="AY382" s="270"/>
      <c r="AZ382" s="270"/>
      <c r="BA382" s="270"/>
      <c r="BB382" s="270"/>
      <c r="BC382" s="270"/>
      <c r="BD382" s="270"/>
      <c r="BE382" s="270"/>
      <c r="BF382" s="270"/>
      <c r="BG382" s="270"/>
      <c r="BH382" s="363"/>
      <c r="BI382" s="270"/>
      <c r="BJ382" s="270"/>
      <c r="BK382" s="270"/>
      <c r="BL382" s="270"/>
      <c r="BM382" s="270"/>
      <c r="BN382" s="270"/>
      <c r="BO382" s="0"/>
      <c r="BP382" s="0"/>
      <c r="BQ382" s="0"/>
      <c r="BR382" s="0"/>
      <c r="BS382" s="0"/>
      <c r="BT382" s="270"/>
      <c r="BU382" s="270"/>
      <c r="BV382" s="270"/>
      <c r="BW382" s="270"/>
      <c r="BX382" s="270"/>
      <c r="BY382" s="270"/>
      <c r="BZ382" s="270"/>
      <c r="CA382" s="270"/>
      <c r="CB382" s="270"/>
      <c r="CC382" s="270"/>
      <c r="CD382" s="270"/>
      <c r="CE382" s="270"/>
      <c r="CF382" s="270"/>
      <c r="CG382" s="270"/>
    </row>
    <row r="383" customFormat="false" ht="12.75" hidden="false" customHeight="false" outlineLevel="0" collapsed="false">
      <c r="B383" s="357"/>
      <c r="D383" s="270"/>
      <c r="E383" s="270"/>
      <c r="F383" s="270"/>
      <c r="G383" s="270"/>
      <c r="H383" s="270"/>
      <c r="I383" s="270"/>
      <c r="J383" s="270"/>
      <c r="K383" s="270"/>
      <c r="L383" s="270"/>
      <c r="M383" s="363"/>
      <c r="N383" s="270"/>
      <c r="O383" s="270"/>
      <c r="P383" s="270"/>
      <c r="Q383" s="270"/>
      <c r="R383" s="270"/>
      <c r="S383" s="270"/>
      <c r="T383" s="270"/>
      <c r="U383" s="270"/>
      <c r="V383" s="270"/>
      <c r="W383" s="270"/>
      <c r="X383" s="270"/>
      <c r="Y383" s="270"/>
      <c r="Z383" s="270"/>
      <c r="AA383" s="270"/>
      <c r="AB383" s="270"/>
      <c r="AC383" s="270"/>
      <c r="AD383" s="270"/>
      <c r="AE383" s="270"/>
      <c r="AF383" s="270"/>
      <c r="AG383" s="270"/>
      <c r="AH383" s="270"/>
      <c r="AI383" s="270"/>
      <c r="AJ383" s="270"/>
      <c r="AK383" s="270"/>
      <c r="AL383" s="270"/>
      <c r="AM383" s="270"/>
      <c r="AN383" s="270"/>
      <c r="AO383" s="270"/>
      <c r="AP383" s="270"/>
      <c r="AQ383" s="270"/>
      <c r="AR383" s="270"/>
      <c r="AS383" s="270"/>
      <c r="AT383" s="270"/>
      <c r="AU383" s="270"/>
      <c r="AV383" s="270"/>
      <c r="AW383" s="270"/>
      <c r="AX383" s="270"/>
      <c r="AY383" s="270"/>
      <c r="AZ383" s="270"/>
      <c r="BA383" s="270"/>
      <c r="BB383" s="270"/>
      <c r="BC383" s="270"/>
      <c r="BD383" s="270"/>
      <c r="BE383" s="270"/>
      <c r="BF383" s="270"/>
      <c r="BG383" s="270"/>
      <c r="BH383" s="363"/>
      <c r="BI383" s="270"/>
      <c r="BJ383" s="270"/>
      <c r="BK383" s="270"/>
      <c r="BL383" s="270"/>
      <c r="BM383" s="270"/>
      <c r="BN383" s="270"/>
      <c r="BO383" s="0"/>
      <c r="BP383" s="0"/>
      <c r="BQ383" s="0"/>
      <c r="BR383" s="0"/>
      <c r="BS383" s="0"/>
      <c r="BT383" s="270"/>
      <c r="BU383" s="270"/>
      <c r="BV383" s="270"/>
      <c r="BW383" s="270"/>
      <c r="BX383" s="270"/>
      <c r="BY383" s="270"/>
      <c r="BZ383" s="270"/>
      <c r="CA383" s="270"/>
      <c r="CB383" s="270"/>
      <c r="CC383" s="270"/>
      <c r="CD383" s="270"/>
      <c r="CE383" s="270"/>
      <c r="CF383" s="270"/>
      <c r="CG383" s="270"/>
    </row>
    <row r="384" customFormat="false" ht="12.75" hidden="false" customHeight="false" outlineLevel="0" collapsed="false">
      <c r="B384" s="357"/>
      <c r="D384" s="270"/>
      <c r="E384" s="270"/>
      <c r="F384" s="270"/>
      <c r="G384" s="270"/>
      <c r="H384" s="270"/>
      <c r="I384" s="270"/>
      <c r="J384" s="270"/>
      <c r="K384" s="270"/>
      <c r="L384" s="270"/>
      <c r="M384" s="363"/>
      <c r="N384" s="270"/>
      <c r="O384" s="270"/>
      <c r="P384" s="270"/>
      <c r="Q384" s="270"/>
      <c r="R384" s="270"/>
      <c r="S384" s="270"/>
      <c r="T384" s="270"/>
      <c r="U384" s="270"/>
      <c r="V384" s="270"/>
      <c r="W384" s="270"/>
      <c r="X384" s="270"/>
      <c r="Y384" s="270"/>
      <c r="Z384" s="270"/>
      <c r="AA384" s="270"/>
      <c r="AB384" s="270"/>
      <c r="AC384" s="270"/>
      <c r="AD384" s="270"/>
      <c r="AE384" s="270"/>
      <c r="AF384" s="270"/>
      <c r="AG384" s="270"/>
      <c r="AH384" s="270"/>
      <c r="AI384" s="270"/>
      <c r="AJ384" s="270"/>
      <c r="AK384" s="270"/>
      <c r="AL384" s="270"/>
      <c r="AM384" s="270"/>
      <c r="AN384" s="270"/>
      <c r="AO384" s="270"/>
      <c r="AP384" s="270"/>
      <c r="AQ384" s="270"/>
      <c r="AR384" s="270"/>
      <c r="AS384" s="270"/>
      <c r="AT384" s="270"/>
      <c r="AU384" s="270"/>
      <c r="AV384" s="270"/>
      <c r="AW384" s="270"/>
      <c r="AX384" s="270"/>
      <c r="AY384" s="270"/>
      <c r="AZ384" s="270"/>
      <c r="BA384" s="270"/>
      <c r="BB384" s="270"/>
      <c r="BC384" s="270"/>
      <c r="BD384" s="270"/>
      <c r="BE384" s="270"/>
      <c r="BF384" s="270"/>
      <c r="BG384" s="270"/>
      <c r="BH384" s="363"/>
      <c r="BI384" s="270"/>
      <c r="BJ384" s="270"/>
      <c r="BK384" s="270"/>
      <c r="BL384" s="270"/>
      <c r="BM384" s="270"/>
      <c r="BN384" s="270"/>
      <c r="BO384" s="0"/>
      <c r="BP384" s="0"/>
      <c r="BQ384" s="0"/>
      <c r="BR384" s="0"/>
      <c r="BS384" s="0"/>
      <c r="BT384" s="270"/>
      <c r="BU384" s="270"/>
      <c r="BV384" s="270"/>
      <c r="BW384" s="270"/>
      <c r="BX384" s="270"/>
      <c r="BY384" s="270"/>
      <c r="BZ384" s="270"/>
      <c r="CA384" s="270"/>
      <c r="CB384" s="270"/>
      <c r="CC384" s="270"/>
      <c r="CD384" s="270"/>
      <c r="CE384" s="270"/>
      <c r="CF384" s="270"/>
      <c r="CG384" s="270"/>
    </row>
    <row r="385" customFormat="false" ht="12.75" hidden="false" customHeight="false" outlineLevel="0" collapsed="false">
      <c r="B385" s="357"/>
      <c r="D385" s="270"/>
      <c r="E385" s="270"/>
      <c r="F385" s="270"/>
      <c r="G385" s="270"/>
      <c r="H385" s="270"/>
      <c r="I385" s="270"/>
      <c r="J385" s="270"/>
      <c r="K385" s="270"/>
      <c r="L385" s="270"/>
      <c r="M385" s="363"/>
      <c r="N385" s="270"/>
      <c r="O385" s="270"/>
      <c r="P385" s="270"/>
      <c r="Q385" s="270"/>
      <c r="R385" s="270"/>
      <c r="S385" s="270"/>
      <c r="T385" s="270"/>
      <c r="U385" s="270"/>
      <c r="V385" s="270"/>
      <c r="W385" s="270"/>
      <c r="X385" s="270"/>
      <c r="Y385" s="270"/>
      <c r="Z385" s="270"/>
      <c r="AA385" s="270"/>
      <c r="AB385" s="270"/>
      <c r="AC385" s="270"/>
      <c r="AD385" s="270"/>
      <c r="AE385" s="270"/>
      <c r="AF385" s="270"/>
      <c r="AG385" s="270"/>
      <c r="AH385" s="270"/>
      <c r="AI385" s="270"/>
      <c r="AJ385" s="270"/>
      <c r="AK385" s="270"/>
      <c r="AL385" s="270"/>
      <c r="AM385" s="270"/>
      <c r="AN385" s="270"/>
      <c r="AO385" s="270"/>
      <c r="AP385" s="270"/>
      <c r="AQ385" s="270"/>
      <c r="AR385" s="270"/>
      <c r="AS385" s="270"/>
      <c r="AT385" s="270"/>
      <c r="AU385" s="270"/>
      <c r="AV385" s="270"/>
      <c r="AW385" s="270"/>
      <c r="AX385" s="270"/>
      <c r="AY385" s="270"/>
      <c r="AZ385" s="270"/>
      <c r="BA385" s="270"/>
      <c r="BB385" s="270"/>
      <c r="BC385" s="270"/>
      <c r="BD385" s="270"/>
      <c r="BE385" s="270"/>
      <c r="BF385" s="270"/>
      <c r="BG385" s="270"/>
      <c r="BH385" s="363"/>
      <c r="BI385" s="270"/>
      <c r="BJ385" s="270"/>
      <c r="BK385" s="270"/>
      <c r="BL385" s="270"/>
      <c r="BM385" s="270"/>
      <c r="BN385" s="270"/>
      <c r="BO385" s="0"/>
      <c r="BP385" s="0"/>
      <c r="BQ385" s="0"/>
      <c r="BR385" s="0"/>
      <c r="BS385" s="0"/>
      <c r="BT385" s="270"/>
      <c r="BU385" s="270"/>
      <c r="BV385" s="270"/>
      <c r="BW385" s="270"/>
      <c r="BX385" s="270"/>
      <c r="BY385" s="270"/>
      <c r="BZ385" s="270"/>
      <c r="CA385" s="270"/>
      <c r="CB385" s="270"/>
      <c r="CC385" s="270"/>
      <c r="CD385" s="270"/>
      <c r="CE385" s="270"/>
      <c r="CF385" s="270"/>
      <c r="CG385" s="270"/>
    </row>
    <row r="386" customFormat="false" ht="12.75" hidden="false" customHeight="false" outlineLevel="0" collapsed="false">
      <c r="B386" s="357"/>
      <c r="D386" s="270"/>
      <c r="E386" s="270"/>
      <c r="F386" s="270"/>
      <c r="G386" s="270"/>
      <c r="H386" s="270"/>
      <c r="I386" s="270"/>
      <c r="J386" s="270"/>
      <c r="K386" s="270"/>
      <c r="L386" s="270"/>
      <c r="M386" s="363"/>
      <c r="N386" s="270"/>
      <c r="O386" s="270"/>
      <c r="P386" s="270"/>
      <c r="Q386" s="270"/>
      <c r="R386" s="270"/>
      <c r="S386" s="270"/>
      <c r="T386" s="270"/>
      <c r="U386" s="270"/>
      <c r="V386" s="270"/>
      <c r="W386" s="270"/>
      <c r="X386" s="270"/>
      <c r="Y386" s="270"/>
      <c r="Z386" s="270"/>
      <c r="AA386" s="270"/>
      <c r="AB386" s="270"/>
      <c r="AC386" s="270"/>
      <c r="AD386" s="270"/>
      <c r="AE386" s="270"/>
      <c r="AF386" s="270"/>
      <c r="AG386" s="270"/>
      <c r="AH386" s="270"/>
      <c r="AI386" s="270"/>
      <c r="AJ386" s="270"/>
      <c r="AK386" s="270"/>
      <c r="AL386" s="270"/>
      <c r="AM386" s="270"/>
      <c r="AN386" s="270"/>
      <c r="AO386" s="270"/>
      <c r="AP386" s="270"/>
      <c r="AQ386" s="270"/>
      <c r="AR386" s="270"/>
      <c r="AS386" s="270"/>
      <c r="AT386" s="270"/>
      <c r="AU386" s="270"/>
      <c r="AV386" s="270"/>
      <c r="AW386" s="270"/>
      <c r="AX386" s="270"/>
      <c r="AY386" s="270"/>
      <c r="AZ386" s="270"/>
      <c r="BA386" s="270"/>
      <c r="BB386" s="270"/>
      <c r="BC386" s="270"/>
      <c r="BD386" s="270"/>
      <c r="BE386" s="270"/>
      <c r="BF386" s="270"/>
      <c r="BG386" s="270"/>
      <c r="BH386" s="363"/>
      <c r="BI386" s="270"/>
      <c r="BJ386" s="270"/>
      <c r="BK386" s="270"/>
      <c r="BL386" s="270"/>
      <c r="BM386" s="270"/>
      <c r="BN386" s="270"/>
      <c r="BO386" s="0"/>
      <c r="BP386" s="0"/>
      <c r="BQ386" s="0"/>
      <c r="BR386" s="0"/>
      <c r="BS386" s="0"/>
      <c r="BT386" s="270"/>
      <c r="BU386" s="270"/>
      <c r="BV386" s="270"/>
      <c r="BW386" s="270"/>
      <c r="BX386" s="270"/>
      <c r="BY386" s="270"/>
      <c r="BZ386" s="270"/>
      <c r="CA386" s="270"/>
      <c r="CB386" s="270"/>
      <c r="CC386" s="270"/>
      <c r="CD386" s="270"/>
      <c r="CE386" s="270"/>
      <c r="CF386" s="270"/>
      <c r="CG386" s="270"/>
    </row>
    <row r="387" customFormat="false" ht="12.75" hidden="false" customHeight="false" outlineLevel="0" collapsed="false">
      <c r="B387" s="357"/>
      <c r="D387" s="270"/>
      <c r="E387" s="270"/>
      <c r="F387" s="270"/>
      <c r="G387" s="270"/>
      <c r="H387" s="270"/>
      <c r="I387" s="270"/>
      <c r="J387" s="270"/>
      <c r="K387" s="270"/>
      <c r="L387" s="270"/>
      <c r="M387" s="363"/>
      <c r="N387" s="270"/>
      <c r="O387" s="270"/>
      <c r="P387" s="270"/>
      <c r="Q387" s="270"/>
      <c r="R387" s="270"/>
      <c r="S387" s="270"/>
      <c r="T387" s="270"/>
      <c r="U387" s="270"/>
      <c r="V387" s="270"/>
      <c r="W387" s="270"/>
      <c r="X387" s="270"/>
      <c r="Y387" s="270"/>
      <c r="Z387" s="270"/>
      <c r="AA387" s="270"/>
      <c r="AB387" s="270"/>
      <c r="AC387" s="270"/>
      <c r="AD387" s="270"/>
      <c r="AE387" s="270"/>
      <c r="AF387" s="270"/>
      <c r="AG387" s="270"/>
      <c r="AH387" s="270"/>
      <c r="AI387" s="270"/>
      <c r="AJ387" s="270"/>
      <c r="AK387" s="270"/>
      <c r="AL387" s="270"/>
      <c r="AM387" s="270"/>
      <c r="AN387" s="270"/>
      <c r="AO387" s="270"/>
      <c r="AP387" s="270"/>
      <c r="AQ387" s="270"/>
      <c r="AR387" s="270"/>
      <c r="AS387" s="270"/>
      <c r="AT387" s="270"/>
      <c r="AU387" s="270"/>
      <c r="AV387" s="270"/>
      <c r="AW387" s="270"/>
      <c r="AX387" s="270"/>
      <c r="AY387" s="270"/>
      <c r="AZ387" s="270"/>
      <c r="BA387" s="270"/>
      <c r="BB387" s="270"/>
      <c r="BC387" s="270"/>
      <c r="BD387" s="270"/>
      <c r="BE387" s="270"/>
      <c r="BF387" s="270"/>
      <c r="BG387" s="270"/>
      <c r="BH387" s="363"/>
      <c r="BI387" s="270"/>
      <c r="BJ387" s="270"/>
      <c r="BK387" s="270"/>
      <c r="BL387" s="270"/>
      <c r="BM387" s="270"/>
      <c r="BN387" s="270"/>
      <c r="BO387" s="0"/>
      <c r="BP387" s="0"/>
      <c r="BQ387" s="0"/>
      <c r="BR387" s="0"/>
      <c r="BS387" s="0"/>
      <c r="BT387" s="270"/>
      <c r="BU387" s="270"/>
      <c r="BV387" s="270"/>
      <c r="BW387" s="270"/>
      <c r="BX387" s="270"/>
      <c r="BY387" s="270"/>
      <c r="BZ387" s="270"/>
      <c r="CA387" s="270"/>
      <c r="CB387" s="270"/>
      <c r="CC387" s="270"/>
      <c r="CD387" s="270"/>
      <c r="CE387" s="270"/>
      <c r="CF387" s="270"/>
      <c r="CG387" s="270"/>
    </row>
    <row r="388" customFormat="false" ht="12.75" hidden="false" customHeight="false" outlineLevel="0" collapsed="false">
      <c r="B388" s="357"/>
      <c r="D388" s="270"/>
      <c r="E388" s="270"/>
      <c r="F388" s="270"/>
      <c r="G388" s="270"/>
      <c r="H388" s="270"/>
      <c r="I388" s="270"/>
      <c r="J388" s="270"/>
      <c r="K388" s="270"/>
      <c r="L388" s="270"/>
      <c r="M388" s="363"/>
      <c r="N388" s="270"/>
      <c r="O388" s="270"/>
      <c r="P388" s="270"/>
      <c r="Q388" s="270"/>
      <c r="R388" s="270"/>
      <c r="S388" s="270"/>
      <c r="T388" s="270"/>
      <c r="U388" s="270"/>
      <c r="V388" s="270"/>
      <c r="W388" s="270"/>
      <c r="X388" s="270"/>
      <c r="Y388" s="270"/>
      <c r="Z388" s="270"/>
      <c r="AA388" s="270"/>
      <c r="AB388" s="270"/>
      <c r="AC388" s="270"/>
      <c r="AD388" s="270"/>
      <c r="AE388" s="270"/>
      <c r="AF388" s="270"/>
      <c r="AG388" s="270"/>
      <c r="AH388" s="270"/>
      <c r="AI388" s="270"/>
      <c r="AJ388" s="270"/>
      <c r="AK388" s="270"/>
      <c r="AL388" s="270"/>
      <c r="AM388" s="270"/>
      <c r="AN388" s="270"/>
      <c r="AO388" s="270"/>
      <c r="AP388" s="270"/>
      <c r="AQ388" s="270"/>
      <c r="AR388" s="270"/>
      <c r="AS388" s="270"/>
      <c r="AT388" s="270"/>
      <c r="AU388" s="270"/>
      <c r="AV388" s="270"/>
      <c r="AW388" s="270"/>
      <c r="AX388" s="270"/>
      <c r="AY388" s="270"/>
      <c r="AZ388" s="270"/>
      <c r="BA388" s="270"/>
      <c r="BB388" s="270"/>
      <c r="BC388" s="270"/>
      <c r="BD388" s="270"/>
      <c r="BE388" s="270"/>
      <c r="BF388" s="270"/>
      <c r="BG388" s="270"/>
      <c r="BH388" s="363"/>
      <c r="BI388" s="270"/>
      <c r="BJ388" s="270"/>
      <c r="BK388" s="270"/>
      <c r="BL388" s="270"/>
      <c r="BM388" s="270"/>
      <c r="BN388" s="270"/>
      <c r="BO388" s="0"/>
      <c r="BP388" s="0"/>
      <c r="BQ388" s="0"/>
      <c r="BR388" s="0"/>
      <c r="BS388" s="0"/>
      <c r="BT388" s="270"/>
      <c r="BU388" s="270"/>
      <c r="BV388" s="270"/>
      <c r="BW388" s="270"/>
      <c r="BX388" s="270"/>
      <c r="BY388" s="270"/>
      <c r="BZ388" s="270"/>
      <c r="CA388" s="270"/>
      <c r="CB388" s="270"/>
      <c r="CC388" s="270"/>
      <c r="CD388" s="270"/>
      <c r="CE388" s="270"/>
      <c r="CF388" s="270"/>
      <c r="CG388" s="270"/>
    </row>
    <row r="389" customFormat="false" ht="12.75" hidden="false" customHeight="false" outlineLevel="0" collapsed="false">
      <c r="B389" s="357"/>
      <c r="D389" s="270"/>
      <c r="E389" s="270"/>
      <c r="F389" s="270"/>
      <c r="G389" s="270"/>
      <c r="H389" s="270"/>
      <c r="I389" s="270"/>
      <c r="J389" s="270"/>
      <c r="K389" s="270"/>
      <c r="L389" s="270"/>
      <c r="M389" s="363"/>
      <c r="N389" s="270"/>
      <c r="O389" s="270"/>
      <c r="P389" s="270"/>
      <c r="Q389" s="270"/>
      <c r="R389" s="270"/>
      <c r="S389" s="270"/>
      <c r="T389" s="270"/>
      <c r="U389" s="270"/>
      <c r="V389" s="270"/>
      <c r="W389" s="270"/>
      <c r="X389" s="270"/>
      <c r="Y389" s="270"/>
      <c r="Z389" s="270"/>
      <c r="AA389" s="270"/>
      <c r="AB389" s="270"/>
      <c r="AC389" s="270"/>
      <c r="AD389" s="270"/>
      <c r="AE389" s="270"/>
      <c r="AF389" s="270"/>
      <c r="AG389" s="270"/>
      <c r="AH389" s="270"/>
      <c r="AI389" s="270"/>
      <c r="AJ389" s="270"/>
      <c r="AK389" s="270"/>
      <c r="AL389" s="270"/>
      <c r="AM389" s="270"/>
      <c r="AN389" s="270"/>
      <c r="AO389" s="270"/>
      <c r="AP389" s="270"/>
      <c r="AQ389" s="270"/>
      <c r="AR389" s="270"/>
      <c r="AS389" s="270"/>
      <c r="AT389" s="270"/>
      <c r="AU389" s="270"/>
      <c r="AV389" s="270"/>
      <c r="AW389" s="270"/>
      <c r="AX389" s="270"/>
      <c r="AY389" s="270"/>
      <c r="AZ389" s="270"/>
      <c r="BA389" s="270"/>
      <c r="BB389" s="270"/>
      <c r="BC389" s="270"/>
      <c r="BD389" s="270"/>
      <c r="BE389" s="270"/>
      <c r="BF389" s="270"/>
      <c r="BG389" s="270"/>
      <c r="BH389" s="363"/>
      <c r="BI389" s="270"/>
      <c r="BJ389" s="270"/>
      <c r="BK389" s="270"/>
      <c r="BL389" s="270"/>
      <c r="BM389" s="270"/>
      <c r="BN389" s="270"/>
      <c r="BO389" s="0"/>
      <c r="BP389" s="0"/>
      <c r="BQ389" s="0"/>
      <c r="BR389" s="0"/>
      <c r="BS389" s="0"/>
      <c r="BT389" s="270"/>
      <c r="BU389" s="270"/>
      <c r="BV389" s="270"/>
      <c r="BW389" s="270"/>
      <c r="BX389" s="270"/>
      <c r="BY389" s="270"/>
      <c r="BZ389" s="270"/>
      <c r="CA389" s="270"/>
      <c r="CB389" s="270"/>
      <c r="CC389" s="270"/>
      <c r="CD389" s="270"/>
      <c r="CE389" s="270"/>
      <c r="CF389" s="270"/>
      <c r="CG389" s="270"/>
    </row>
    <row r="390" customFormat="false" ht="12.75" hidden="false" customHeight="false" outlineLevel="0" collapsed="false">
      <c r="B390" s="357"/>
      <c r="D390" s="270"/>
      <c r="E390" s="270"/>
      <c r="F390" s="270"/>
      <c r="G390" s="270"/>
      <c r="H390" s="270"/>
      <c r="I390" s="270"/>
      <c r="J390" s="270"/>
      <c r="K390" s="270"/>
      <c r="L390" s="270"/>
      <c r="M390" s="363"/>
      <c r="N390" s="270"/>
      <c r="O390" s="270"/>
      <c r="P390" s="270"/>
      <c r="Q390" s="270"/>
      <c r="R390" s="270"/>
      <c r="S390" s="270"/>
      <c r="T390" s="270"/>
      <c r="U390" s="270"/>
      <c r="V390" s="270"/>
      <c r="W390" s="270"/>
      <c r="X390" s="270"/>
      <c r="Y390" s="270"/>
      <c r="Z390" s="270"/>
      <c r="AA390" s="270"/>
      <c r="AB390" s="270"/>
      <c r="AC390" s="270"/>
      <c r="AD390" s="270"/>
      <c r="AE390" s="270"/>
      <c r="AF390" s="270"/>
      <c r="AG390" s="270"/>
      <c r="AH390" s="270"/>
      <c r="AI390" s="270"/>
      <c r="AJ390" s="270"/>
      <c r="AK390" s="270"/>
      <c r="AL390" s="270"/>
      <c r="AM390" s="270"/>
      <c r="AN390" s="270"/>
      <c r="AO390" s="270"/>
      <c r="AP390" s="270"/>
      <c r="AQ390" s="270"/>
      <c r="AR390" s="270"/>
      <c r="AS390" s="270"/>
      <c r="AT390" s="270"/>
      <c r="AU390" s="270"/>
      <c r="AV390" s="270"/>
      <c r="AW390" s="270"/>
      <c r="AX390" s="270"/>
      <c r="AY390" s="270"/>
      <c r="AZ390" s="270"/>
      <c r="BA390" s="270"/>
      <c r="BB390" s="270"/>
      <c r="BC390" s="270"/>
      <c r="BD390" s="270"/>
      <c r="BE390" s="270"/>
      <c r="BF390" s="270"/>
      <c r="BG390" s="270"/>
      <c r="BH390" s="363"/>
      <c r="BI390" s="270"/>
      <c r="BJ390" s="270"/>
      <c r="BK390" s="270"/>
      <c r="BL390" s="270"/>
      <c r="BM390" s="270"/>
      <c r="BN390" s="270"/>
      <c r="BO390" s="0"/>
      <c r="BP390" s="0"/>
      <c r="BQ390" s="0"/>
      <c r="BR390" s="0"/>
      <c r="BS390" s="0"/>
      <c r="BT390" s="270"/>
      <c r="BU390" s="270"/>
      <c r="BV390" s="270"/>
      <c r="BW390" s="270"/>
      <c r="BX390" s="270"/>
      <c r="BY390" s="270"/>
      <c r="BZ390" s="270"/>
      <c r="CA390" s="270"/>
      <c r="CB390" s="270"/>
      <c r="CC390" s="270"/>
      <c r="CD390" s="270"/>
      <c r="CE390" s="270"/>
      <c r="CF390" s="270"/>
      <c r="CG390" s="270"/>
    </row>
    <row r="391" customFormat="false" ht="12.75" hidden="false" customHeight="false" outlineLevel="0" collapsed="false">
      <c r="B391" s="357"/>
      <c r="D391" s="270"/>
      <c r="E391" s="270"/>
      <c r="F391" s="270"/>
      <c r="G391" s="270"/>
      <c r="H391" s="270"/>
      <c r="I391" s="270"/>
      <c r="J391" s="270"/>
      <c r="K391" s="270"/>
      <c r="L391" s="270"/>
      <c r="M391" s="363"/>
      <c r="N391" s="270"/>
      <c r="O391" s="270"/>
      <c r="P391" s="270"/>
      <c r="Q391" s="270"/>
      <c r="R391" s="270"/>
      <c r="S391" s="270"/>
      <c r="T391" s="270"/>
      <c r="U391" s="270"/>
      <c r="V391" s="270"/>
      <c r="W391" s="270"/>
      <c r="X391" s="270"/>
      <c r="Y391" s="270"/>
      <c r="Z391" s="270"/>
      <c r="AA391" s="270"/>
      <c r="AB391" s="270"/>
      <c r="AC391" s="270"/>
      <c r="AD391" s="270"/>
      <c r="AE391" s="270"/>
      <c r="AF391" s="270"/>
      <c r="AG391" s="270"/>
      <c r="AH391" s="270"/>
      <c r="AI391" s="270"/>
      <c r="AJ391" s="270"/>
      <c r="AK391" s="270"/>
      <c r="AL391" s="270"/>
      <c r="AM391" s="270"/>
      <c r="AN391" s="270"/>
      <c r="AO391" s="270"/>
      <c r="AP391" s="270"/>
      <c r="AQ391" s="270"/>
      <c r="AR391" s="270"/>
      <c r="AS391" s="270"/>
      <c r="AT391" s="270"/>
      <c r="AU391" s="270"/>
      <c r="AV391" s="270"/>
      <c r="AW391" s="270"/>
      <c r="AX391" s="270"/>
      <c r="AY391" s="270"/>
      <c r="AZ391" s="270"/>
      <c r="BA391" s="270"/>
      <c r="BB391" s="270"/>
      <c r="BC391" s="270"/>
      <c r="BD391" s="270"/>
      <c r="BE391" s="270"/>
      <c r="BF391" s="270"/>
      <c r="BG391" s="270"/>
      <c r="BH391" s="363"/>
      <c r="BI391" s="270"/>
      <c r="BJ391" s="270"/>
      <c r="BK391" s="270"/>
      <c r="BL391" s="270"/>
      <c r="BM391" s="270"/>
      <c r="BN391" s="270"/>
      <c r="BO391" s="0"/>
      <c r="BP391" s="0"/>
      <c r="BQ391" s="0"/>
      <c r="BR391" s="0"/>
      <c r="BS391" s="0"/>
      <c r="BT391" s="270"/>
      <c r="BU391" s="270"/>
      <c r="BV391" s="270"/>
      <c r="BW391" s="270"/>
      <c r="BX391" s="270"/>
      <c r="BY391" s="270"/>
      <c r="BZ391" s="270"/>
      <c r="CA391" s="270"/>
      <c r="CB391" s="270"/>
      <c r="CC391" s="270"/>
      <c r="CD391" s="270"/>
      <c r="CE391" s="270"/>
      <c r="CF391" s="270"/>
      <c r="CG391" s="270"/>
    </row>
    <row r="392" customFormat="false" ht="12.75" hidden="false" customHeight="false" outlineLevel="0" collapsed="false">
      <c r="B392" s="357"/>
      <c r="D392" s="270"/>
      <c r="E392" s="270"/>
      <c r="F392" s="270"/>
      <c r="G392" s="270"/>
      <c r="H392" s="270"/>
      <c r="I392" s="270"/>
      <c r="J392" s="270"/>
      <c r="K392" s="270"/>
      <c r="L392" s="270"/>
      <c r="M392" s="363"/>
      <c r="N392" s="270"/>
      <c r="O392" s="270"/>
      <c r="P392" s="270"/>
      <c r="Q392" s="270"/>
      <c r="R392" s="270"/>
      <c r="S392" s="270"/>
      <c r="T392" s="270"/>
      <c r="U392" s="270"/>
      <c r="V392" s="270"/>
      <c r="W392" s="270"/>
      <c r="X392" s="270"/>
      <c r="Y392" s="270"/>
      <c r="Z392" s="270"/>
      <c r="AA392" s="270"/>
      <c r="AB392" s="270"/>
      <c r="AC392" s="270"/>
      <c r="AD392" s="270"/>
      <c r="AE392" s="270"/>
      <c r="AF392" s="270"/>
      <c r="AG392" s="270"/>
      <c r="AH392" s="270"/>
      <c r="AI392" s="270"/>
      <c r="AJ392" s="270"/>
      <c r="AK392" s="270"/>
      <c r="AL392" s="270"/>
      <c r="AM392" s="270"/>
      <c r="AN392" s="270"/>
      <c r="AO392" s="270"/>
      <c r="AP392" s="270"/>
      <c r="AQ392" s="270"/>
      <c r="AR392" s="270"/>
      <c r="AS392" s="270"/>
      <c r="AT392" s="270"/>
      <c r="AU392" s="270"/>
      <c r="AV392" s="270"/>
      <c r="AW392" s="270"/>
      <c r="AX392" s="270"/>
      <c r="AY392" s="270"/>
      <c r="AZ392" s="270"/>
      <c r="BA392" s="270"/>
      <c r="BB392" s="270"/>
      <c r="BC392" s="270"/>
      <c r="BD392" s="270"/>
      <c r="BE392" s="270"/>
      <c r="BF392" s="270"/>
      <c r="BG392" s="270"/>
      <c r="BH392" s="363"/>
      <c r="BI392" s="270"/>
      <c r="BJ392" s="270"/>
      <c r="BK392" s="270"/>
      <c r="BL392" s="270"/>
      <c r="BM392" s="270"/>
      <c r="BN392" s="270"/>
      <c r="BO392" s="0"/>
      <c r="BP392" s="0"/>
      <c r="BQ392" s="0"/>
      <c r="BR392" s="0"/>
      <c r="BS392" s="0"/>
      <c r="BT392" s="270"/>
      <c r="BU392" s="270"/>
      <c r="BV392" s="270"/>
      <c r="BW392" s="270"/>
      <c r="BX392" s="270"/>
      <c r="BY392" s="270"/>
      <c r="BZ392" s="270"/>
      <c r="CA392" s="270"/>
      <c r="CB392" s="270"/>
      <c r="CC392" s="270"/>
      <c r="CD392" s="270"/>
      <c r="CE392" s="270"/>
      <c r="CF392" s="270"/>
      <c r="CG392" s="270"/>
    </row>
    <row r="393" customFormat="false" ht="12.75" hidden="false" customHeight="false" outlineLevel="0" collapsed="false">
      <c r="B393" s="357"/>
      <c r="D393" s="270"/>
      <c r="E393" s="270"/>
      <c r="F393" s="270"/>
      <c r="G393" s="270"/>
      <c r="H393" s="270"/>
      <c r="I393" s="270"/>
      <c r="J393" s="270"/>
      <c r="K393" s="270"/>
      <c r="L393" s="270"/>
      <c r="M393" s="363"/>
      <c r="N393" s="270"/>
      <c r="O393" s="270"/>
      <c r="P393" s="270"/>
      <c r="Q393" s="270"/>
      <c r="R393" s="270"/>
      <c r="S393" s="270"/>
      <c r="T393" s="270"/>
      <c r="U393" s="270"/>
      <c r="V393" s="270"/>
      <c r="W393" s="270"/>
      <c r="X393" s="270"/>
      <c r="Y393" s="270"/>
      <c r="Z393" s="270"/>
      <c r="AA393" s="270"/>
      <c r="AB393" s="270"/>
      <c r="AC393" s="270"/>
      <c r="AD393" s="270"/>
      <c r="AE393" s="270"/>
      <c r="AF393" s="270"/>
      <c r="AG393" s="270"/>
      <c r="AH393" s="270"/>
      <c r="AI393" s="270"/>
      <c r="AJ393" s="270"/>
      <c r="AK393" s="270"/>
      <c r="AL393" s="270"/>
      <c r="AM393" s="270"/>
      <c r="AN393" s="270"/>
      <c r="AO393" s="270"/>
      <c r="AP393" s="270"/>
      <c r="AQ393" s="270"/>
      <c r="AR393" s="270"/>
      <c r="AS393" s="270"/>
      <c r="AT393" s="270"/>
      <c r="AU393" s="270"/>
      <c r="AV393" s="270"/>
      <c r="AW393" s="270"/>
      <c r="AX393" s="270"/>
      <c r="AY393" s="270"/>
      <c r="AZ393" s="270"/>
      <c r="BA393" s="270"/>
      <c r="BB393" s="270"/>
      <c r="BC393" s="270"/>
      <c r="BD393" s="270"/>
      <c r="BE393" s="270"/>
      <c r="BF393" s="270"/>
      <c r="BG393" s="270"/>
      <c r="BH393" s="363"/>
      <c r="BI393" s="270"/>
      <c r="BJ393" s="270"/>
      <c r="BK393" s="270"/>
      <c r="BL393" s="270"/>
      <c r="BM393" s="270"/>
      <c r="BN393" s="270"/>
      <c r="BO393" s="0"/>
      <c r="BP393" s="0"/>
      <c r="BQ393" s="0"/>
      <c r="BR393" s="0"/>
      <c r="BS393" s="0"/>
      <c r="BT393" s="270"/>
      <c r="BU393" s="270"/>
      <c r="BV393" s="270"/>
      <c r="BW393" s="270"/>
      <c r="BX393" s="270"/>
      <c r="BY393" s="270"/>
      <c r="BZ393" s="270"/>
      <c r="CA393" s="270"/>
      <c r="CB393" s="270"/>
      <c r="CC393" s="270"/>
      <c r="CD393" s="270"/>
      <c r="CE393" s="270"/>
      <c r="CF393" s="270"/>
      <c r="CG393" s="270"/>
    </row>
    <row r="394" customFormat="false" ht="12.75" hidden="false" customHeight="false" outlineLevel="0" collapsed="false">
      <c r="B394" s="357"/>
      <c r="D394" s="270"/>
      <c r="E394" s="270"/>
      <c r="F394" s="270"/>
      <c r="G394" s="270"/>
      <c r="H394" s="270"/>
      <c r="I394" s="270"/>
      <c r="J394" s="270"/>
      <c r="K394" s="270"/>
      <c r="L394" s="270"/>
      <c r="M394" s="363"/>
      <c r="N394" s="270"/>
      <c r="O394" s="270"/>
      <c r="P394" s="270"/>
      <c r="Q394" s="270"/>
      <c r="R394" s="270"/>
      <c r="S394" s="270"/>
      <c r="T394" s="270"/>
      <c r="U394" s="270"/>
      <c r="V394" s="270"/>
      <c r="W394" s="270"/>
      <c r="X394" s="270"/>
      <c r="Y394" s="270"/>
      <c r="Z394" s="270"/>
      <c r="AA394" s="270"/>
      <c r="AB394" s="270"/>
      <c r="AC394" s="270"/>
      <c r="AD394" s="270"/>
      <c r="AE394" s="270"/>
      <c r="AF394" s="270"/>
      <c r="AG394" s="270"/>
      <c r="AH394" s="270"/>
      <c r="AI394" s="270"/>
      <c r="AJ394" s="270"/>
      <c r="AK394" s="270"/>
      <c r="AL394" s="270"/>
      <c r="AM394" s="270"/>
      <c r="AN394" s="270"/>
      <c r="AO394" s="270"/>
      <c r="AP394" s="270"/>
      <c r="AQ394" s="270"/>
      <c r="AR394" s="270"/>
      <c r="AS394" s="270"/>
      <c r="AT394" s="270"/>
      <c r="AU394" s="270"/>
      <c r="AV394" s="270"/>
      <c r="AW394" s="270"/>
      <c r="AX394" s="270"/>
      <c r="AY394" s="270"/>
      <c r="AZ394" s="270"/>
      <c r="BA394" s="270"/>
      <c r="BB394" s="270"/>
      <c r="BC394" s="270"/>
      <c r="BD394" s="270"/>
      <c r="BE394" s="270"/>
      <c r="BF394" s="270"/>
      <c r="BG394" s="270"/>
      <c r="BH394" s="363"/>
      <c r="BI394" s="270"/>
      <c r="BJ394" s="270"/>
      <c r="BK394" s="270"/>
      <c r="BL394" s="270"/>
      <c r="BM394" s="270"/>
      <c r="BN394" s="270"/>
      <c r="BO394" s="0"/>
      <c r="BP394" s="0"/>
      <c r="BQ394" s="0"/>
      <c r="BR394" s="0"/>
      <c r="BS394" s="0"/>
      <c r="BT394" s="270"/>
      <c r="BU394" s="270"/>
      <c r="BV394" s="270"/>
      <c r="BW394" s="270"/>
      <c r="BX394" s="270"/>
      <c r="BY394" s="270"/>
      <c r="BZ394" s="270"/>
      <c r="CA394" s="270"/>
      <c r="CB394" s="270"/>
      <c r="CC394" s="270"/>
      <c r="CD394" s="270"/>
      <c r="CE394" s="270"/>
      <c r="CF394" s="270"/>
      <c r="CG394" s="270"/>
    </row>
    <row r="395" customFormat="false" ht="12.75" hidden="false" customHeight="false" outlineLevel="0" collapsed="false">
      <c r="B395" s="357"/>
      <c r="D395" s="270"/>
      <c r="E395" s="270"/>
      <c r="F395" s="270"/>
      <c r="G395" s="270"/>
      <c r="H395" s="270"/>
      <c r="I395" s="270"/>
      <c r="J395" s="270"/>
      <c r="K395" s="270"/>
      <c r="L395" s="270"/>
      <c r="M395" s="363"/>
      <c r="N395" s="270"/>
      <c r="O395" s="270"/>
      <c r="P395" s="270"/>
      <c r="Q395" s="270"/>
      <c r="R395" s="270"/>
      <c r="S395" s="270"/>
      <c r="T395" s="270"/>
      <c r="U395" s="270"/>
      <c r="V395" s="270"/>
      <c r="W395" s="270"/>
      <c r="X395" s="270"/>
      <c r="Y395" s="270"/>
      <c r="Z395" s="270"/>
      <c r="AA395" s="270"/>
      <c r="AB395" s="270"/>
      <c r="AC395" s="270"/>
      <c r="AD395" s="270"/>
      <c r="AE395" s="270"/>
      <c r="AF395" s="270"/>
      <c r="AG395" s="270"/>
      <c r="AH395" s="270"/>
      <c r="AI395" s="270"/>
      <c r="AJ395" s="270"/>
      <c r="AK395" s="270"/>
      <c r="AL395" s="270"/>
      <c r="AM395" s="270"/>
      <c r="AN395" s="270"/>
      <c r="AO395" s="270"/>
      <c r="AP395" s="270"/>
      <c r="AQ395" s="270"/>
      <c r="AR395" s="270"/>
      <c r="AS395" s="270"/>
      <c r="AT395" s="270"/>
      <c r="AU395" s="270"/>
      <c r="AV395" s="270"/>
      <c r="AW395" s="270"/>
      <c r="AX395" s="270"/>
      <c r="AY395" s="270"/>
      <c r="AZ395" s="270"/>
      <c r="BA395" s="270"/>
      <c r="BB395" s="270"/>
      <c r="BC395" s="270"/>
      <c r="BD395" s="270"/>
      <c r="BE395" s="270"/>
      <c r="BF395" s="270"/>
      <c r="BG395" s="270"/>
      <c r="BH395" s="363"/>
      <c r="BI395" s="270"/>
      <c r="BJ395" s="270"/>
      <c r="BK395" s="270"/>
      <c r="BL395" s="270"/>
      <c r="BM395" s="270"/>
      <c r="BN395" s="270"/>
      <c r="BO395" s="0"/>
      <c r="BP395" s="0"/>
      <c r="BQ395" s="0"/>
      <c r="BR395" s="0"/>
      <c r="BS395" s="0"/>
      <c r="BT395" s="270"/>
      <c r="BU395" s="270"/>
      <c r="BV395" s="270"/>
      <c r="BW395" s="270"/>
      <c r="BX395" s="270"/>
      <c r="BY395" s="270"/>
      <c r="BZ395" s="270"/>
      <c r="CA395" s="270"/>
      <c r="CB395" s="270"/>
      <c r="CC395" s="270"/>
      <c r="CD395" s="270"/>
      <c r="CE395" s="270"/>
      <c r="CF395" s="270"/>
      <c r="CG395" s="270"/>
    </row>
    <row r="396" customFormat="false" ht="12.75" hidden="false" customHeight="false" outlineLevel="0" collapsed="false">
      <c r="B396" s="357"/>
      <c r="D396" s="270"/>
      <c r="E396" s="270"/>
      <c r="F396" s="270"/>
      <c r="G396" s="270"/>
      <c r="H396" s="270"/>
      <c r="I396" s="270"/>
      <c r="J396" s="270"/>
      <c r="K396" s="270"/>
      <c r="L396" s="270"/>
      <c r="M396" s="363"/>
      <c r="N396" s="270"/>
      <c r="O396" s="270"/>
      <c r="P396" s="270"/>
      <c r="Q396" s="270"/>
      <c r="R396" s="270"/>
      <c r="S396" s="270"/>
      <c r="T396" s="270"/>
      <c r="U396" s="270"/>
      <c r="V396" s="270"/>
      <c r="W396" s="270"/>
      <c r="X396" s="270"/>
      <c r="Y396" s="270"/>
      <c r="Z396" s="270"/>
      <c r="AA396" s="270"/>
      <c r="AB396" s="270"/>
      <c r="AC396" s="270"/>
      <c r="AD396" s="270"/>
      <c r="AE396" s="270"/>
      <c r="AF396" s="270"/>
      <c r="AG396" s="270"/>
      <c r="AH396" s="270"/>
      <c r="AI396" s="270"/>
      <c r="AJ396" s="270"/>
      <c r="AK396" s="270"/>
      <c r="AL396" s="270"/>
      <c r="AM396" s="270"/>
      <c r="AN396" s="270"/>
      <c r="AO396" s="270"/>
      <c r="AP396" s="270"/>
      <c r="AQ396" s="270"/>
      <c r="AR396" s="270"/>
      <c r="AS396" s="270"/>
      <c r="AT396" s="270"/>
      <c r="AU396" s="270"/>
      <c r="AV396" s="270"/>
      <c r="AW396" s="270"/>
      <c r="AX396" s="270"/>
      <c r="AY396" s="270"/>
      <c r="AZ396" s="270"/>
      <c r="BA396" s="270"/>
      <c r="BB396" s="270"/>
      <c r="BC396" s="270"/>
      <c r="BD396" s="270"/>
      <c r="BE396" s="270"/>
      <c r="BF396" s="270"/>
      <c r="BG396" s="270"/>
      <c r="BH396" s="363"/>
      <c r="BI396" s="270"/>
      <c r="BJ396" s="270"/>
      <c r="BK396" s="270"/>
      <c r="BL396" s="270"/>
      <c r="BM396" s="270"/>
      <c r="BN396" s="270"/>
      <c r="BO396" s="0"/>
      <c r="BP396" s="0"/>
      <c r="BQ396" s="0"/>
      <c r="BR396" s="0"/>
      <c r="BS396" s="0"/>
      <c r="BT396" s="270"/>
      <c r="BU396" s="270"/>
      <c r="BV396" s="270"/>
      <c r="BW396" s="270"/>
      <c r="BX396" s="270"/>
      <c r="BY396" s="270"/>
      <c r="BZ396" s="270"/>
      <c r="CA396" s="270"/>
      <c r="CB396" s="270"/>
      <c r="CC396" s="270"/>
      <c r="CD396" s="270"/>
      <c r="CE396" s="270"/>
      <c r="CF396" s="270"/>
      <c r="CG396" s="270"/>
    </row>
    <row r="397" customFormat="false" ht="12.75" hidden="false" customHeight="false" outlineLevel="0" collapsed="false">
      <c r="B397" s="357"/>
      <c r="D397" s="270"/>
      <c r="E397" s="270"/>
      <c r="F397" s="270"/>
      <c r="G397" s="270"/>
      <c r="H397" s="270"/>
      <c r="I397" s="270"/>
      <c r="J397" s="270"/>
      <c r="K397" s="270"/>
      <c r="L397" s="270"/>
      <c r="M397" s="363"/>
      <c r="N397" s="270"/>
      <c r="O397" s="270"/>
      <c r="P397" s="270"/>
      <c r="Q397" s="270"/>
      <c r="R397" s="270"/>
      <c r="S397" s="270"/>
      <c r="T397" s="270"/>
      <c r="U397" s="270"/>
      <c r="V397" s="270"/>
      <c r="W397" s="270"/>
      <c r="X397" s="270"/>
      <c r="Y397" s="270"/>
      <c r="Z397" s="270"/>
      <c r="AA397" s="270"/>
      <c r="AB397" s="270"/>
      <c r="AC397" s="270"/>
      <c r="AD397" s="270"/>
      <c r="AE397" s="270"/>
      <c r="AF397" s="270"/>
      <c r="AG397" s="270"/>
      <c r="AH397" s="270"/>
      <c r="AI397" s="270"/>
      <c r="AJ397" s="270"/>
      <c r="AK397" s="270"/>
      <c r="AL397" s="270"/>
      <c r="AM397" s="270"/>
      <c r="AN397" s="270"/>
      <c r="AO397" s="270"/>
      <c r="AP397" s="270"/>
      <c r="AQ397" s="270"/>
      <c r="AR397" s="270"/>
      <c r="AS397" s="270"/>
      <c r="AT397" s="270"/>
      <c r="AU397" s="270"/>
      <c r="AV397" s="270"/>
      <c r="AW397" s="270"/>
      <c r="AX397" s="270"/>
      <c r="AY397" s="270"/>
      <c r="AZ397" s="270"/>
      <c r="BA397" s="270"/>
      <c r="BB397" s="270"/>
      <c r="BC397" s="270"/>
      <c r="BD397" s="270"/>
      <c r="BE397" s="270"/>
      <c r="BF397" s="270"/>
      <c r="BG397" s="270"/>
      <c r="BH397" s="363"/>
      <c r="BI397" s="270"/>
      <c r="BJ397" s="270"/>
      <c r="BK397" s="270"/>
      <c r="BL397" s="270"/>
      <c r="BM397" s="270"/>
      <c r="BN397" s="270"/>
      <c r="BO397" s="0"/>
      <c r="BP397" s="0"/>
      <c r="BQ397" s="0"/>
      <c r="BR397" s="0"/>
      <c r="BS397" s="0"/>
      <c r="BT397" s="270"/>
      <c r="BU397" s="270"/>
      <c r="BV397" s="270"/>
      <c r="BW397" s="270"/>
      <c r="BX397" s="270"/>
      <c r="BY397" s="270"/>
      <c r="BZ397" s="270"/>
      <c r="CA397" s="270"/>
      <c r="CB397" s="270"/>
      <c r="CC397" s="270"/>
      <c r="CD397" s="270"/>
      <c r="CE397" s="270"/>
      <c r="CF397" s="270"/>
      <c r="CG397" s="270"/>
    </row>
    <row r="398" customFormat="false" ht="12.75" hidden="false" customHeight="false" outlineLevel="0" collapsed="false">
      <c r="B398" s="357"/>
      <c r="D398" s="270"/>
      <c r="E398" s="270"/>
      <c r="F398" s="270"/>
      <c r="G398" s="270"/>
      <c r="H398" s="270"/>
      <c r="I398" s="270"/>
      <c r="J398" s="270"/>
      <c r="K398" s="270"/>
      <c r="L398" s="270"/>
      <c r="M398" s="363"/>
      <c r="N398" s="270"/>
      <c r="O398" s="270"/>
      <c r="P398" s="270"/>
      <c r="Q398" s="270"/>
      <c r="R398" s="270"/>
      <c r="S398" s="270"/>
      <c r="T398" s="270"/>
      <c r="U398" s="270"/>
      <c r="V398" s="270"/>
      <c r="W398" s="270"/>
      <c r="X398" s="270"/>
      <c r="Y398" s="270"/>
      <c r="Z398" s="270"/>
      <c r="AA398" s="270"/>
      <c r="AB398" s="270"/>
      <c r="AC398" s="270"/>
      <c r="AD398" s="270"/>
      <c r="AE398" s="270"/>
      <c r="AF398" s="270"/>
      <c r="AG398" s="270"/>
      <c r="AH398" s="270"/>
      <c r="AI398" s="270"/>
      <c r="AJ398" s="270"/>
      <c r="AK398" s="270"/>
      <c r="AL398" s="270"/>
      <c r="AM398" s="270"/>
      <c r="AN398" s="270"/>
      <c r="AO398" s="270"/>
      <c r="AP398" s="270"/>
      <c r="AQ398" s="270"/>
      <c r="AR398" s="270"/>
      <c r="AS398" s="270"/>
      <c r="AT398" s="270"/>
      <c r="AU398" s="270"/>
      <c r="AV398" s="270"/>
      <c r="AW398" s="270"/>
      <c r="AX398" s="270"/>
      <c r="AY398" s="270"/>
      <c r="AZ398" s="270"/>
      <c r="BA398" s="270"/>
      <c r="BB398" s="270"/>
      <c r="BC398" s="270"/>
      <c r="BD398" s="270"/>
      <c r="BE398" s="270"/>
      <c r="BF398" s="270"/>
      <c r="BG398" s="270"/>
      <c r="BH398" s="363"/>
      <c r="BI398" s="270"/>
      <c r="BJ398" s="270"/>
      <c r="BK398" s="270"/>
      <c r="BL398" s="270"/>
      <c r="BM398" s="270"/>
      <c r="BN398" s="270"/>
      <c r="BO398" s="0"/>
      <c r="BP398" s="0"/>
      <c r="BQ398" s="0"/>
      <c r="BR398" s="0"/>
      <c r="BS398" s="0"/>
      <c r="BT398" s="270"/>
      <c r="BU398" s="270"/>
      <c r="BV398" s="270"/>
      <c r="BW398" s="270"/>
      <c r="BX398" s="270"/>
      <c r="BY398" s="270"/>
      <c r="BZ398" s="270"/>
      <c r="CA398" s="270"/>
      <c r="CB398" s="270"/>
      <c r="CC398" s="270"/>
      <c r="CD398" s="270"/>
      <c r="CE398" s="270"/>
      <c r="CF398" s="270"/>
      <c r="CG398" s="270"/>
    </row>
    <row r="399" customFormat="false" ht="12.75" hidden="false" customHeight="false" outlineLevel="0" collapsed="false">
      <c r="B399" s="357"/>
      <c r="D399" s="270"/>
      <c r="E399" s="270"/>
      <c r="F399" s="270"/>
      <c r="G399" s="270"/>
      <c r="H399" s="270"/>
      <c r="I399" s="270"/>
      <c r="J399" s="270"/>
      <c r="K399" s="270"/>
      <c r="L399" s="270"/>
      <c r="M399" s="363"/>
      <c r="N399" s="270"/>
      <c r="O399" s="270"/>
      <c r="P399" s="270"/>
      <c r="Q399" s="270"/>
      <c r="R399" s="270"/>
      <c r="S399" s="270"/>
      <c r="T399" s="270"/>
      <c r="U399" s="270"/>
      <c r="V399" s="270"/>
      <c r="W399" s="270"/>
      <c r="X399" s="270"/>
      <c r="Y399" s="270"/>
      <c r="Z399" s="270"/>
      <c r="AA399" s="270"/>
      <c r="AB399" s="270"/>
      <c r="AC399" s="270"/>
      <c r="AD399" s="270"/>
      <c r="AE399" s="270"/>
      <c r="AF399" s="270"/>
      <c r="AG399" s="270"/>
      <c r="AH399" s="270"/>
      <c r="AI399" s="270"/>
      <c r="AJ399" s="270"/>
      <c r="AK399" s="270"/>
      <c r="AL399" s="270"/>
      <c r="AM399" s="270"/>
      <c r="AN399" s="270"/>
      <c r="AO399" s="270"/>
      <c r="AP399" s="270"/>
      <c r="AQ399" s="270"/>
      <c r="AR399" s="270"/>
      <c r="AS399" s="270"/>
      <c r="AT399" s="270"/>
      <c r="AU399" s="270"/>
      <c r="AV399" s="270"/>
      <c r="AW399" s="270"/>
      <c r="AX399" s="270"/>
      <c r="AY399" s="270"/>
      <c r="AZ399" s="270"/>
      <c r="BA399" s="270"/>
      <c r="BB399" s="270"/>
      <c r="BC399" s="270"/>
      <c r="BD399" s="270"/>
      <c r="BE399" s="270"/>
      <c r="BF399" s="270"/>
      <c r="BG399" s="270"/>
      <c r="BH399" s="363"/>
      <c r="BI399" s="270"/>
      <c r="BJ399" s="270"/>
      <c r="BK399" s="270"/>
      <c r="BL399" s="270"/>
      <c r="BM399" s="270"/>
      <c r="BN399" s="270"/>
      <c r="BO399" s="0"/>
      <c r="BP399" s="0"/>
      <c r="BQ399" s="0"/>
      <c r="BR399" s="0"/>
      <c r="BS399" s="0"/>
      <c r="BT399" s="270"/>
      <c r="BU399" s="270"/>
      <c r="BV399" s="270"/>
      <c r="BW399" s="270"/>
      <c r="BX399" s="270"/>
      <c r="BY399" s="270"/>
      <c r="BZ399" s="270"/>
      <c r="CA399" s="270"/>
      <c r="CB399" s="270"/>
      <c r="CC399" s="270"/>
      <c r="CD399" s="270"/>
      <c r="CE399" s="270"/>
      <c r="CF399" s="270"/>
      <c r="CG399" s="270"/>
    </row>
    <row r="400" customFormat="false" ht="12.75" hidden="false" customHeight="false" outlineLevel="0" collapsed="false">
      <c r="B400" s="357"/>
      <c r="D400" s="270"/>
      <c r="E400" s="270"/>
      <c r="F400" s="270"/>
      <c r="G400" s="270"/>
      <c r="H400" s="270"/>
      <c r="I400" s="270"/>
      <c r="J400" s="270"/>
      <c r="K400" s="270"/>
      <c r="L400" s="270"/>
      <c r="M400" s="363"/>
      <c r="N400" s="270"/>
      <c r="O400" s="270"/>
      <c r="P400" s="270"/>
      <c r="Q400" s="270"/>
      <c r="R400" s="270"/>
      <c r="S400" s="270"/>
      <c r="T400" s="270"/>
      <c r="U400" s="270"/>
      <c r="V400" s="270"/>
      <c r="W400" s="270"/>
      <c r="X400" s="270"/>
      <c r="Y400" s="270"/>
      <c r="Z400" s="270"/>
      <c r="AA400" s="270"/>
      <c r="AB400" s="270"/>
      <c r="AC400" s="270"/>
      <c r="AD400" s="270"/>
      <c r="AE400" s="270"/>
      <c r="AF400" s="270"/>
      <c r="AG400" s="270"/>
      <c r="AH400" s="270"/>
      <c r="AI400" s="270"/>
      <c r="AJ400" s="270"/>
      <c r="AK400" s="270"/>
      <c r="AL400" s="270"/>
      <c r="AM400" s="270"/>
      <c r="AN400" s="270"/>
      <c r="AO400" s="270"/>
      <c r="AP400" s="270"/>
      <c r="AQ400" s="270"/>
      <c r="AR400" s="270"/>
      <c r="AS400" s="270"/>
      <c r="AT400" s="270"/>
      <c r="AU400" s="270"/>
      <c r="AV400" s="270"/>
      <c r="AW400" s="270"/>
      <c r="AX400" s="270"/>
      <c r="AY400" s="270"/>
      <c r="AZ400" s="270"/>
      <c r="BA400" s="270"/>
      <c r="BB400" s="270"/>
      <c r="BC400" s="270"/>
      <c r="BD400" s="270"/>
      <c r="BE400" s="270"/>
      <c r="BF400" s="270"/>
      <c r="BG400" s="270"/>
      <c r="BH400" s="363"/>
      <c r="BI400" s="270"/>
      <c r="BJ400" s="270"/>
      <c r="BK400" s="270"/>
      <c r="BL400" s="270"/>
      <c r="BM400" s="270"/>
      <c r="BN400" s="270"/>
      <c r="BO400" s="0"/>
      <c r="BP400" s="0"/>
      <c r="BQ400" s="0"/>
      <c r="BR400" s="0"/>
      <c r="BS400" s="0"/>
      <c r="BT400" s="270"/>
      <c r="BU400" s="270"/>
      <c r="BV400" s="270"/>
      <c r="BW400" s="270"/>
      <c r="BX400" s="270"/>
      <c r="BY400" s="270"/>
      <c r="BZ400" s="270"/>
      <c r="CA400" s="270"/>
      <c r="CB400" s="270"/>
      <c r="CC400" s="270"/>
      <c r="CD400" s="270"/>
      <c r="CE400" s="270"/>
      <c r="CF400" s="270"/>
      <c r="CG400" s="270"/>
    </row>
    <row r="401" customFormat="false" ht="12.75" hidden="false" customHeight="false" outlineLevel="0" collapsed="false">
      <c r="B401" s="357"/>
      <c r="D401" s="270"/>
      <c r="E401" s="270"/>
      <c r="F401" s="270"/>
      <c r="G401" s="270"/>
      <c r="H401" s="270"/>
      <c r="I401" s="270"/>
      <c r="J401" s="270"/>
      <c r="K401" s="270"/>
      <c r="L401" s="270"/>
      <c r="M401" s="363"/>
      <c r="N401" s="270"/>
      <c r="O401" s="270"/>
      <c r="P401" s="270"/>
      <c r="Q401" s="270"/>
      <c r="R401" s="270"/>
      <c r="S401" s="270"/>
      <c r="T401" s="270"/>
      <c r="U401" s="270"/>
      <c r="V401" s="270"/>
      <c r="W401" s="270"/>
      <c r="X401" s="270"/>
      <c r="Y401" s="270"/>
      <c r="Z401" s="270"/>
      <c r="AA401" s="270"/>
      <c r="AB401" s="270"/>
      <c r="AC401" s="270"/>
      <c r="AD401" s="270"/>
      <c r="AE401" s="270"/>
      <c r="AF401" s="270"/>
      <c r="AG401" s="270"/>
      <c r="AH401" s="270"/>
      <c r="AI401" s="270"/>
      <c r="AJ401" s="270"/>
      <c r="AK401" s="270"/>
      <c r="AL401" s="270"/>
      <c r="AM401" s="270"/>
      <c r="AN401" s="270"/>
      <c r="AO401" s="270"/>
      <c r="AP401" s="270"/>
      <c r="AQ401" s="270"/>
      <c r="AR401" s="270"/>
      <c r="AS401" s="270"/>
      <c r="AT401" s="270"/>
      <c r="AU401" s="270"/>
      <c r="AV401" s="270"/>
      <c r="AW401" s="270"/>
      <c r="AX401" s="270"/>
      <c r="AY401" s="270"/>
      <c r="AZ401" s="270"/>
      <c r="BA401" s="270"/>
      <c r="BB401" s="270"/>
      <c r="BC401" s="270"/>
      <c r="BD401" s="270"/>
      <c r="BE401" s="270"/>
      <c r="BF401" s="270"/>
      <c r="BG401" s="270"/>
      <c r="BH401" s="363"/>
      <c r="BI401" s="270"/>
      <c r="BJ401" s="270"/>
      <c r="BK401" s="270"/>
      <c r="BL401" s="270"/>
      <c r="BM401" s="270"/>
      <c r="BN401" s="270"/>
      <c r="BO401" s="0"/>
      <c r="BP401" s="0"/>
      <c r="BQ401" s="0"/>
      <c r="BR401" s="0"/>
      <c r="BS401" s="0"/>
      <c r="BT401" s="270"/>
      <c r="BU401" s="270"/>
      <c r="BV401" s="270"/>
      <c r="BW401" s="270"/>
      <c r="BX401" s="270"/>
      <c r="BY401" s="270"/>
      <c r="BZ401" s="270"/>
      <c r="CA401" s="270"/>
      <c r="CB401" s="270"/>
      <c r="CC401" s="270"/>
      <c r="CD401" s="270"/>
      <c r="CE401" s="270"/>
      <c r="CF401" s="270"/>
      <c r="CG401" s="270"/>
    </row>
    <row r="402" customFormat="false" ht="12.75" hidden="false" customHeight="false" outlineLevel="0" collapsed="false">
      <c r="B402" s="357"/>
      <c r="D402" s="270"/>
      <c r="E402" s="270"/>
      <c r="F402" s="270"/>
      <c r="G402" s="270"/>
      <c r="H402" s="270"/>
      <c r="I402" s="270"/>
      <c r="J402" s="270"/>
      <c r="K402" s="270"/>
      <c r="L402" s="270"/>
      <c r="M402" s="363"/>
      <c r="N402" s="270"/>
      <c r="O402" s="270"/>
      <c r="P402" s="270"/>
      <c r="Q402" s="270"/>
      <c r="R402" s="270"/>
      <c r="S402" s="270"/>
      <c r="T402" s="270"/>
      <c r="U402" s="270"/>
      <c r="V402" s="270"/>
      <c r="W402" s="270"/>
      <c r="X402" s="270"/>
      <c r="Y402" s="270"/>
      <c r="Z402" s="270"/>
      <c r="AA402" s="270"/>
      <c r="AB402" s="270"/>
      <c r="AC402" s="270"/>
      <c r="AD402" s="270"/>
      <c r="AE402" s="270"/>
      <c r="AF402" s="270"/>
      <c r="AG402" s="270"/>
      <c r="AH402" s="270"/>
      <c r="AI402" s="270"/>
      <c r="AJ402" s="270"/>
      <c r="AK402" s="270"/>
      <c r="AL402" s="270"/>
      <c r="AM402" s="270"/>
      <c r="AN402" s="270"/>
      <c r="AO402" s="270"/>
      <c r="AP402" s="270"/>
      <c r="AQ402" s="270"/>
      <c r="AR402" s="270"/>
      <c r="AS402" s="270"/>
      <c r="AT402" s="270"/>
      <c r="AU402" s="270"/>
      <c r="AV402" s="270"/>
      <c r="AW402" s="270"/>
      <c r="AX402" s="270"/>
      <c r="AY402" s="270"/>
      <c r="AZ402" s="270"/>
      <c r="BA402" s="270"/>
      <c r="BB402" s="270"/>
      <c r="BC402" s="270"/>
      <c r="BD402" s="270"/>
      <c r="BE402" s="270"/>
      <c r="BF402" s="270"/>
      <c r="BG402" s="270"/>
      <c r="BH402" s="363"/>
      <c r="BI402" s="270"/>
      <c r="BJ402" s="270"/>
      <c r="BK402" s="270"/>
      <c r="BL402" s="270"/>
      <c r="BM402" s="270"/>
      <c r="BN402" s="270"/>
      <c r="BO402" s="0"/>
      <c r="BP402" s="0"/>
      <c r="BQ402" s="0"/>
      <c r="BR402" s="0"/>
      <c r="BS402" s="0"/>
      <c r="BT402" s="270"/>
      <c r="BU402" s="270"/>
      <c r="BV402" s="270"/>
      <c r="BW402" s="270"/>
      <c r="BX402" s="270"/>
      <c r="BY402" s="270"/>
      <c r="BZ402" s="270"/>
      <c r="CA402" s="270"/>
      <c r="CB402" s="270"/>
      <c r="CC402" s="270"/>
      <c r="CD402" s="270"/>
      <c r="CE402" s="270"/>
      <c r="CF402" s="270"/>
      <c r="CG402" s="270"/>
    </row>
    <row r="403" customFormat="false" ht="12.75" hidden="false" customHeight="false" outlineLevel="0" collapsed="false">
      <c r="B403" s="357"/>
      <c r="BO403" s="0"/>
      <c r="BP403" s="0"/>
      <c r="BQ403" s="0"/>
      <c r="BR403" s="0"/>
      <c r="BS403" s="0"/>
    </row>
    <row r="404" customFormat="false" ht="11.25" hidden="false" customHeight="false" outlineLevel="0" collapsed="false">
      <c r="B404" s="357"/>
    </row>
    <row r="405" customFormat="false" ht="11.25" hidden="false" customHeight="false" outlineLevel="0" collapsed="false">
      <c r="B405" s="357"/>
    </row>
    <row r="406" customFormat="false" ht="11.25" hidden="false" customHeight="false" outlineLevel="0" collapsed="false">
      <c r="B406" s="357"/>
    </row>
    <row r="407" customFormat="false" ht="11.25" hidden="false" customHeight="false" outlineLevel="0" collapsed="false">
      <c r="B407" s="357"/>
    </row>
    <row r="408" customFormat="false" ht="11.25" hidden="false" customHeight="false" outlineLevel="0" collapsed="false">
      <c r="B408" s="357"/>
    </row>
    <row r="409" customFormat="false" ht="11.25" hidden="false" customHeight="false" outlineLevel="0" collapsed="false">
      <c r="B409" s="357"/>
    </row>
    <row r="410" customFormat="false" ht="11.25" hidden="false" customHeight="false" outlineLevel="0" collapsed="false">
      <c r="B410" s="357"/>
    </row>
    <row r="411" customFormat="false" ht="11.25" hidden="false" customHeight="false" outlineLevel="0" collapsed="false">
      <c r="B411" s="357"/>
    </row>
    <row r="412" customFormat="false" ht="11.25" hidden="false" customHeight="false" outlineLevel="0" collapsed="false">
      <c r="B412" s="357"/>
    </row>
    <row r="413" customFormat="false" ht="11.25" hidden="false" customHeight="false" outlineLevel="0" collapsed="false">
      <c r="B413" s="357"/>
    </row>
    <row r="414" customFormat="false" ht="11.25" hidden="false" customHeight="false" outlineLevel="0" collapsed="false">
      <c r="B414" s="357"/>
    </row>
    <row r="415" customFormat="false" ht="11.25" hidden="false" customHeight="false" outlineLevel="0" collapsed="false">
      <c r="B415" s="357"/>
    </row>
    <row r="416" customFormat="false" ht="11.25" hidden="false" customHeight="false" outlineLevel="0" collapsed="false">
      <c r="B416" s="357"/>
    </row>
    <row r="417" customFormat="false" ht="11.25" hidden="false" customHeight="false" outlineLevel="0" collapsed="false">
      <c r="B417" s="357"/>
    </row>
    <row r="418" customFormat="false" ht="11.25" hidden="false" customHeight="false" outlineLevel="0" collapsed="false">
      <c r="B418" s="357"/>
    </row>
    <row r="419" customFormat="false" ht="11.25" hidden="false" customHeight="false" outlineLevel="0" collapsed="false">
      <c r="B419" s="357"/>
    </row>
    <row r="420" customFormat="false" ht="11.25" hidden="false" customHeight="false" outlineLevel="0" collapsed="false">
      <c r="B420" s="357"/>
    </row>
    <row r="421" customFormat="false" ht="11.25" hidden="false" customHeight="false" outlineLevel="0" collapsed="false">
      <c r="B421" s="357"/>
    </row>
    <row r="422" customFormat="false" ht="11.25" hidden="false" customHeight="false" outlineLevel="0" collapsed="false">
      <c r="B422" s="357"/>
    </row>
    <row r="423" customFormat="false" ht="11.25" hidden="false" customHeight="false" outlineLevel="0" collapsed="false">
      <c r="B423" s="357"/>
    </row>
    <row r="424" customFormat="false" ht="11.25" hidden="false" customHeight="false" outlineLevel="0" collapsed="false">
      <c r="B424" s="357"/>
    </row>
    <row r="425" customFormat="false" ht="11.25" hidden="false" customHeight="false" outlineLevel="0" collapsed="false">
      <c r="B425" s="357"/>
    </row>
    <row r="426" customFormat="false" ht="11.25" hidden="false" customHeight="false" outlineLevel="0" collapsed="false">
      <c r="B426" s="357"/>
    </row>
    <row r="427" customFormat="false" ht="11.25" hidden="false" customHeight="false" outlineLevel="0" collapsed="false">
      <c r="B427" s="357"/>
    </row>
    <row r="428" customFormat="false" ht="11.25" hidden="false" customHeight="false" outlineLevel="0" collapsed="false">
      <c r="B428" s="357"/>
    </row>
    <row r="429" customFormat="false" ht="11.25" hidden="false" customHeight="false" outlineLevel="0" collapsed="false">
      <c r="B429" s="357"/>
    </row>
    <row r="430" customFormat="false" ht="11.25" hidden="false" customHeight="false" outlineLevel="0" collapsed="false">
      <c r="B430" s="357"/>
    </row>
    <row r="431" customFormat="false" ht="11.25" hidden="false" customHeight="false" outlineLevel="0" collapsed="false">
      <c r="B431" s="357"/>
    </row>
    <row r="432" customFormat="false" ht="11.25" hidden="false" customHeight="false" outlineLevel="0" collapsed="false">
      <c r="B432" s="357"/>
    </row>
    <row r="433" customFormat="false" ht="11.25" hidden="false" customHeight="false" outlineLevel="0" collapsed="false">
      <c r="B433" s="357"/>
    </row>
    <row r="434" customFormat="false" ht="11.25" hidden="false" customHeight="false" outlineLevel="0" collapsed="false">
      <c r="B434" s="357"/>
    </row>
    <row r="435" customFormat="false" ht="11.25" hidden="false" customHeight="false" outlineLevel="0" collapsed="false">
      <c r="B435" s="357"/>
    </row>
    <row r="436" customFormat="false" ht="11.25" hidden="false" customHeight="false" outlineLevel="0" collapsed="false">
      <c r="B436" s="357"/>
    </row>
    <row r="437" customFormat="false" ht="11.25" hidden="false" customHeight="false" outlineLevel="0" collapsed="false">
      <c r="B437" s="357"/>
    </row>
    <row r="438" customFormat="false" ht="11.25" hidden="false" customHeight="false" outlineLevel="0" collapsed="false">
      <c r="B438" s="357"/>
    </row>
    <row r="439" customFormat="false" ht="11.25" hidden="false" customHeight="false" outlineLevel="0" collapsed="false">
      <c r="B439" s="357"/>
    </row>
    <row r="440" customFormat="false" ht="11.25" hidden="false" customHeight="false" outlineLevel="0" collapsed="false">
      <c r="B440" s="357"/>
    </row>
    <row r="441" customFormat="false" ht="11.25" hidden="false" customHeight="false" outlineLevel="0" collapsed="false">
      <c r="B441" s="357"/>
    </row>
    <row r="442" customFormat="false" ht="11.25" hidden="false" customHeight="false" outlineLevel="0" collapsed="false">
      <c r="B442" s="357"/>
    </row>
    <row r="443" customFormat="false" ht="11.25" hidden="false" customHeight="false" outlineLevel="0" collapsed="false">
      <c r="B443" s="357"/>
    </row>
    <row r="444" customFormat="false" ht="11.25" hidden="false" customHeight="false" outlineLevel="0" collapsed="false">
      <c r="B444" s="357"/>
    </row>
    <row r="445" customFormat="false" ht="11.25" hidden="false" customHeight="false" outlineLevel="0" collapsed="false">
      <c r="B445" s="357"/>
    </row>
    <row r="446" customFormat="false" ht="11.25" hidden="false" customHeight="false" outlineLevel="0" collapsed="false">
      <c r="B446" s="357"/>
    </row>
    <row r="447" customFormat="false" ht="11.25" hidden="false" customHeight="false" outlineLevel="0" collapsed="false">
      <c r="B447" s="357"/>
    </row>
    <row r="448" customFormat="false" ht="11.25" hidden="false" customHeight="false" outlineLevel="0" collapsed="false">
      <c r="B448" s="357"/>
    </row>
    <row r="449" customFormat="false" ht="11.25" hidden="false" customHeight="false" outlineLevel="0" collapsed="false">
      <c r="B449" s="357"/>
    </row>
    <row r="450" customFormat="false" ht="11.25" hidden="false" customHeight="false" outlineLevel="0" collapsed="false">
      <c r="B450" s="357"/>
    </row>
    <row r="451" customFormat="false" ht="11.25" hidden="false" customHeight="false" outlineLevel="0" collapsed="false">
      <c r="B451" s="357"/>
    </row>
    <row r="452" customFormat="false" ht="11.25" hidden="false" customHeight="false" outlineLevel="0" collapsed="false">
      <c r="B452" s="357"/>
    </row>
    <row r="453" customFormat="false" ht="11.25" hidden="false" customHeight="false" outlineLevel="0" collapsed="false">
      <c r="B453" s="357"/>
    </row>
    <row r="454" customFormat="false" ht="11.25" hidden="false" customHeight="false" outlineLevel="0" collapsed="false">
      <c r="B454" s="357"/>
    </row>
    <row r="455" customFormat="false" ht="11.25" hidden="false" customHeight="false" outlineLevel="0" collapsed="false">
      <c r="B455" s="357"/>
    </row>
    <row r="456" customFormat="false" ht="11.25" hidden="false" customHeight="false" outlineLevel="0" collapsed="false">
      <c r="B456" s="357"/>
    </row>
    <row r="457" customFormat="false" ht="11.25" hidden="false" customHeight="false" outlineLevel="0" collapsed="false">
      <c r="B457" s="357"/>
    </row>
    <row r="458" customFormat="false" ht="11.25" hidden="false" customHeight="false" outlineLevel="0" collapsed="false">
      <c r="B458" s="357"/>
    </row>
    <row r="459" customFormat="false" ht="11.25" hidden="false" customHeight="false" outlineLevel="0" collapsed="false">
      <c r="B459" s="357"/>
    </row>
    <row r="460" customFormat="false" ht="11.25" hidden="false" customHeight="false" outlineLevel="0" collapsed="false">
      <c r="B460" s="357"/>
    </row>
    <row r="461" customFormat="false" ht="11.25" hidden="false" customHeight="false" outlineLevel="0" collapsed="false">
      <c r="B461" s="357"/>
    </row>
    <row r="462" customFormat="false" ht="11.25" hidden="false" customHeight="false" outlineLevel="0" collapsed="false">
      <c r="B462" s="357"/>
    </row>
    <row r="463" customFormat="false" ht="11.25" hidden="false" customHeight="false" outlineLevel="0" collapsed="false">
      <c r="B463" s="357"/>
    </row>
    <row r="464" customFormat="false" ht="11.25" hidden="false" customHeight="false" outlineLevel="0" collapsed="false">
      <c r="B464" s="357"/>
    </row>
    <row r="465" customFormat="false" ht="11.25" hidden="false" customHeight="false" outlineLevel="0" collapsed="false">
      <c r="B465" s="357"/>
    </row>
    <row r="466" customFormat="false" ht="11.25" hidden="false" customHeight="false" outlineLevel="0" collapsed="false">
      <c r="B466" s="357"/>
    </row>
    <row r="467" customFormat="false" ht="11.25" hidden="false" customHeight="false" outlineLevel="0" collapsed="false">
      <c r="B467" s="357"/>
    </row>
    <row r="468" customFormat="false" ht="11.25" hidden="false" customHeight="false" outlineLevel="0" collapsed="false">
      <c r="B468" s="357"/>
    </row>
    <row r="469" customFormat="false" ht="11.25" hidden="false" customHeight="false" outlineLevel="0" collapsed="false">
      <c r="B469" s="357"/>
    </row>
    <row r="470" customFormat="false" ht="11.25" hidden="false" customHeight="false" outlineLevel="0" collapsed="false">
      <c r="B470" s="357"/>
    </row>
    <row r="471" customFormat="false" ht="11.25" hidden="false" customHeight="false" outlineLevel="0" collapsed="false">
      <c r="B471" s="357"/>
    </row>
    <row r="472" customFormat="false" ht="11.25" hidden="false" customHeight="false" outlineLevel="0" collapsed="false">
      <c r="B472" s="357"/>
    </row>
    <row r="473" customFormat="false" ht="11.25" hidden="false" customHeight="false" outlineLevel="0" collapsed="false">
      <c r="B473" s="357"/>
    </row>
    <row r="474" customFormat="false" ht="11.25" hidden="false" customHeight="false" outlineLevel="0" collapsed="false">
      <c r="B474" s="357"/>
    </row>
    <row r="475" customFormat="false" ht="11.25" hidden="false" customHeight="false" outlineLevel="0" collapsed="false">
      <c r="B475" s="357"/>
    </row>
    <row r="476" customFormat="false" ht="11.25" hidden="false" customHeight="false" outlineLevel="0" collapsed="false">
      <c r="B476" s="357"/>
    </row>
    <row r="477" customFormat="false" ht="11.25" hidden="false" customHeight="false" outlineLevel="0" collapsed="false">
      <c r="B477" s="357"/>
    </row>
    <row r="478" customFormat="false" ht="11.25" hidden="false" customHeight="false" outlineLevel="0" collapsed="false">
      <c r="B478" s="357"/>
    </row>
    <row r="479" customFormat="false" ht="11.25" hidden="false" customHeight="false" outlineLevel="0" collapsed="false">
      <c r="B479" s="357"/>
    </row>
    <row r="480" customFormat="false" ht="11.25" hidden="false" customHeight="false" outlineLevel="0" collapsed="false">
      <c r="B480" s="357"/>
    </row>
    <row r="481" customFormat="false" ht="11.25" hidden="false" customHeight="false" outlineLevel="0" collapsed="false">
      <c r="B481" s="357"/>
    </row>
    <row r="482" customFormat="false" ht="11.25" hidden="false" customHeight="false" outlineLevel="0" collapsed="false">
      <c r="B482" s="357"/>
    </row>
    <row r="483" customFormat="false" ht="11.25" hidden="false" customHeight="false" outlineLevel="0" collapsed="false">
      <c r="B483" s="357"/>
    </row>
    <row r="484" customFormat="false" ht="11.25" hidden="false" customHeight="false" outlineLevel="0" collapsed="false">
      <c r="B484" s="357"/>
    </row>
    <row r="485" customFormat="false" ht="11.25" hidden="false" customHeight="false" outlineLevel="0" collapsed="false">
      <c r="B485" s="357"/>
    </row>
    <row r="486" customFormat="false" ht="11.25" hidden="false" customHeight="false" outlineLevel="0" collapsed="false">
      <c r="B486" s="357"/>
    </row>
    <row r="487" customFormat="false" ht="11.25" hidden="false" customHeight="false" outlineLevel="0" collapsed="false">
      <c r="B487" s="357"/>
    </row>
    <row r="488" customFormat="false" ht="11.25" hidden="false" customHeight="false" outlineLevel="0" collapsed="false">
      <c r="B488" s="357"/>
    </row>
    <row r="489" customFormat="false" ht="11.25" hidden="false" customHeight="false" outlineLevel="0" collapsed="false">
      <c r="B489" s="357"/>
    </row>
    <row r="490" customFormat="false" ht="11.25" hidden="false" customHeight="false" outlineLevel="0" collapsed="false">
      <c r="B490" s="357"/>
    </row>
    <row r="491" customFormat="false" ht="11.25" hidden="false" customHeight="false" outlineLevel="0" collapsed="false">
      <c r="B491" s="357"/>
    </row>
    <row r="492" customFormat="false" ht="11.25" hidden="false" customHeight="false" outlineLevel="0" collapsed="false">
      <c r="B492" s="357"/>
    </row>
    <row r="493" customFormat="false" ht="11.25" hidden="false" customHeight="false" outlineLevel="0" collapsed="false">
      <c r="B493" s="357"/>
    </row>
    <row r="494" customFormat="false" ht="11.25" hidden="false" customHeight="false" outlineLevel="0" collapsed="false">
      <c r="B494" s="357"/>
    </row>
    <row r="495" customFormat="false" ht="11.25" hidden="false" customHeight="false" outlineLevel="0" collapsed="false">
      <c r="B495" s="357"/>
    </row>
    <row r="496" customFormat="false" ht="11.25" hidden="false" customHeight="false" outlineLevel="0" collapsed="false">
      <c r="B496" s="357"/>
    </row>
    <row r="497" customFormat="false" ht="11.25" hidden="false" customHeight="false" outlineLevel="0" collapsed="false">
      <c r="B497" s="357"/>
    </row>
    <row r="498" customFormat="false" ht="11.25" hidden="false" customHeight="false" outlineLevel="0" collapsed="false">
      <c r="B498" s="357"/>
    </row>
    <row r="499" customFormat="false" ht="11.25" hidden="false" customHeight="false" outlineLevel="0" collapsed="false">
      <c r="B499" s="357"/>
    </row>
    <row r="500" customFormat="false" ht="11.25" hidden="false" customHeight="false" outlineLevel="0" collapsed="false">
      <c r="B500" s="357"/>
    </row>
    <row r="501" customFormat="false" ht="11.25" hidden="false" customHeight="false" outlineLevel="0" collapsed="false">
      <c r="B501" s="357"/>
    </row>
    <row r="502" customFormat="false" ht="11.25" hidden="false" customHeight="false" outlineLevel="0" collapsed="false">
      <c r="B502" s="357"/>
    </row>
  </sheetData>
  <mergeCells count="2">
    <mergeCell ref="BU2:BV2"/>
    <mergeCell ref="AS8:BF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2001-03-13T02:23:01Z</dcterms:created>
  <dc:creator>ahuang2</dc:creator>
  <dc:description/>
  <dc:language>en-US</dc:language>
  <cp:lastModifiedBy>Tom Barkley</cp:lastModifiedBy>
  <cp:lastPrinted>2001-03-23T21:20:45Z</cp:lastPrinted>
  <dcterms:modified xsi:type="dcterms:W3CDTF">2001-03-21T01:28:53Z</dcterms:modified>
  <cp:revision>0</cp:revision>
  <dc:subject/>
  <dc:title/>
</cp:coreProperties>
</file>