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Data!$A$1:$X$3002</definedName>
    <definedName function="false" hidden="false" name="Data2" vbProcedure="false">Data!$AB$2:$DF$24</definedName>
    <definedName function="false" hidden="false" name="gd_00" vbProcedure="false">Data!$A$1832:$Z$2198</definedName>
    <definedName function="false" hidden="false" name="gd_01" vbProcedure="false">Data!$A$2199:$Y$2564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Data!$A$1:$X$3002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<sst xmlns="http://schemas.openxmlformats.org/spreadsheetml/2006/main" count="24096" uniqueCount="228">
  <si>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</si>
  <si>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</si>
  <si>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</si>
  <si>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</si>
  <si>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</si>
  <si>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</si>
  <si>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</si>
  <si>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</si>
  <si>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</si>
  <si>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</si>
  <si>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</si>
  <si>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</si>
  <si>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</si>
  <si>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</si>
  <si>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</si>
  <si>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</si>
  <si>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</si>
  <si>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</si>
  <si>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</si>
  <si>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</si>
  <si>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</si>
  <si>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</si>
  <si>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</si>
  <si>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</si>
  <si>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</si>
  <si>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</si>
  <si>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</si>
  <si>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</si>
  <si>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</si>
  <si>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</si>
  <si>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</si>
  <si>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</si>
  <si>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</si>
  <si>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</si>
  <si>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</si>
  <si>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</si>
  <si>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</si>
  <si>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</si>
  <si>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</si>
  <si>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</si>
  <si>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</si>
  <si>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</si>
  <si>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</si>
  <si>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</si>
  <si>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</si>
  <si>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</si>
  <si>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</si>
  <si>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</si>
  <si>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</si>
  <si>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</si>
  <si>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</si>
  <si>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Waha/Socal</t>
  </si>
  <si>
    <t xml:space="preserve">.395+fuel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</si>
  <si>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</si>
  <si>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</si>
  <si>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</si>
  <si>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</si>
  <si>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</si>
  <si>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</si>
  <si>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</si>
  <si>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</si>
  <si>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</si>
  <si>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</si>
  <si>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</si>
  <si>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</si>
  <si>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</si>
  <si>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</si>
  <si>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</si>
  <si>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</si>
  <si>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</si>
  <si>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</si>
  <si>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</si>
  <si>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</si>
  <si>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</si>
  <si>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</si>
  <si>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</si>
  <si>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</si>
  <si>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</si>
  <si>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</si>
  <si>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</si>
  <si>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</si>
  <si>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</si>
  <si>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</si>
  <si>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</si>
  <si>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</si>
  <si>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</si>
  <si>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</si>
  <si>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</si>
  <si>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</si>
  <si>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</si>
  <si>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</si>
  <si>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</si>
  <si>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</si>
  <si>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</si>
  <si>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</si>
  <si>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</si>
  <si>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</si>
  <si>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</si>
  <si>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</si>
  <si>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</si>
  <si>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</si>
  <si>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</si>
  <si>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</si>
  <si>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</si>
  <si>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</si>
  <si>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</si>
  <si>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</si>
  <si>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</si>
  <si>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</si>
  <si>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</si>
  <si>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</si>
  <si>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</si>
  <si>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</si>
  <si>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</si>
  <si>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</si>
  <si>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</si>
  <si>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</si>
  <si>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</si>
  <si>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</si>
  <si>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</si>
  <si>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</si>
  <si>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</si>
  <si>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</si>
  <si>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</si>
  <si>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</si>
  <si>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</si>
  <si>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Opal</t>
  </si>
  <si>
    <t xml:space="preserve">Cheyenne Hub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</si>
  <si>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</si>
  <si>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</si>
  <si>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</si>
  <si>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</si>
  <si>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</si>
  <si>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</si>
  <si>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</si>
  <si>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</si>
  <si>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</si>
  <si>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</si>
  <si>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</si>
  <si>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</si>
  <si>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</si>
  <si>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</si>
  <si>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</si>
  <si>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</si>
  <si>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</si>
  <si>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</si>
  <si>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</si>
  <si>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</si>
  <si>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</si>
  <si>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</si>
  <si>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</si>
  <si>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</si>
  <si>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</si>
  <si>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</si>
  <si>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</si>
  <si>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</si>
  <si>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</si>
  <si>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</si>
  <si>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Kern River, Rockies</t>
  </si>
  <si>
    <t xml:space="preserve">NGPL MidCon</t>
  </si>
  <si>
    <t xml:space="preserve">Northern (Demarc)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</si>
  <si>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</si>
  <si>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</si>
  <si>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</si>
  <si>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</si>
  <si>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</si>
  <si>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</si>
  <si>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</si>
  <si>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</si>
  <si>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</si>
  <si>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</si>
  <si>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</si>
  <si>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</si>
  <si>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</si>
  <si>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</si>
  <si>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</si>
  <si>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</si>
  <si>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</si>
  <si>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</si>
  <si>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</si>
  <si>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</si>
  <si>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</si>
  <si>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</si>
  <si>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</si>
  <si>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</si>
  <si>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</si>
  <si>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</si>
  <si>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</si>
  <si>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</si>
  <si>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</si>
  <si>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</si>
  <si>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</si>
  <si>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</si>
  <si>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</si>
  <si>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</si>
  <si>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</si>
  <si>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</si>
  <si>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</si>
  <si>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</si>
  <si>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</si>
  <si>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</si>
  <si>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</si>
  <si>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</si>
  <si>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</si>
  <si>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</si>
  <si>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</si>
  <si>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</si>
  <si>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</si>
  <si>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</si>
  <si>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</si>
  <si>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</si>
  <si>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</si>
  <si>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</si>
  <si>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</si>
  <si>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</si>
  <si>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</si>
  <si>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</si>
  <si>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</si>
  <si>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</si>
  <si>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</si>
  <si>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</si>
  <si>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</si>
  <si>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</si>
  <si>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PG&amp;E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</si>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</sst>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360846"/>
        <c:axId val="82232882"/>
      </c:lineChart>
      <c:catAx>
        <c:axId val="9360846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232882"/>
        <c:crossesAt val="0"/>
        <c:auto val="1"/>
        <c:lblAlgn val="ctr"/>
        <c:lblOffset val="100"/>
        <c:noMultiLvlLbl val="0"/>
      </c:catAx>
      <c:valAx>
        <c:axId val="8223288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084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7840880660495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1480327"/>
        <c:axId val="25098011"/>
      </c:lineChart>
      <c:catAx>
        <c:axId val="41480327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098011"/>
        <c:crossesAt val="0"/>
        <c:auto val="1"/>
        <c:lblAlgn val="ctr"/>
        <c:lblOffset val="100"/>
        <c:noMultiLvlLbl val="0"/>
      </c:catAx>
      <c:valAx>
        <c:axId val="2509801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8032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29929577464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38160</xdr:rowOff>
    </xdr:from>
    <xdr:to>
      <xdr:col>12</xdr:col>
      <xdr:colOff>393120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67720"/>
          <a:ext cx="1570320" cy="180972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36951</v>
          </cell>
          <cell r="E8">
            <v>5.821</v>
          </cell>
          <cell r="F8">
            <v>-0.11</v>
          </cell>
          <cell r="G8">
            <v>0.11</v>
          </cell>
          <cell r="H8">
            <v>-0.11</v>
          </cell>
          <cell r="I8">
            <v>-0.22962191310148</v>
          </cell>
          <cell r="J8">
            <v>7.2</v>
          </cell>
          <cell r="K8">
            <v>4</v>
          </cell>
          <cell r="L8">
            <v>6.3</v>
          </cell>
          <cell r="M8">
            <v>-0.005</v>
          </cell>
          <cell r="N8">
            <v>0.057181687770157</v>
          </cell>
          <cell r="O8">
            <v>0.675</v>
          </cell>
          <cell r="P8">
            <v>-0.08</v>
          </cell>
        </row>
        <row r="8">
          <cell r="R8">
            <v>0.01</v>
          </cell>
          <cell r="S8">
            <v>220</v>
          </cell>
        </row>
        <row r="9">
          <cell r="D9">
            <v>36982</v>
          </cell>
          <cell r="E9">
            <v>5.722</v>
          </cell>
          <cell r="F9">
            <v>-0.24</v>
          </cell>
          <cell r="G9">
            <v>0.035</v>
          </cell>
          <cell r="H9">
            <v>-0.275</v>
          </cell>
          <cell r="I9">
            <v>-0.29</v>
          </cell>
          <cell r="J9">
            <v>3.85</v>
          </cell>
          <cell r="K9">
            <v>2.85</v>
          </cell>
          <cell r="L9">
            <v>3.85</v>
          </cell>
          <cell r="M9">
            <v>0.0025</v>
          </cell>
          <cell r="N9">
            <v>0.056808242226908</v>
          </cell>
          <cell r="O9">
            <v>-0.025</v>
          </cell>
          <cell r="P9">
            <v>-0.12</v>
          </cell>
        </row>
        <row r="9">
          <cell r="R9">
            <v>0.01</v>
          </cell>
          <cell r="S9">
            <v>230</v>
          </cell>
        </row>
        <row r="10">
          <cell r="D10">
            <v>37012</v>
          </cell>
          <cell r="E10">
            <v>5.61</v>
          </cell>
          <cell r="F10">
            <v>-0.35</v>
          </cell>
          <cell r="G10">
            <v>0.035</v>
          </cell>
          <cell r="H10">
            <v>-0.46</v>
          </cell>
          <cell r="I10">
            <v>-0.305</v>
          </cell>
          <cell r="J10">
            <v>2.75</v>
          </cell>
          <cell r="K10">
            <v>2.2</v>
          </cell>
          <cell r="L10">
            <v>2.75</v>
          </cell>
          <cell r="M10">
            <v>0.0025</v>
          </cell>
          <cell r="N10">
            <v>0.055618443622177</v>
          </cell>
          <cell r="O10">
            <v>-0.17</v>
          </cell>
          <cell r="P10">
            <v>-0.115</v>
          </cell>
        </row>
        <row r="10">
          <cell r="R10">
            <v>0.01</v>
          </cell>
          <cell r="S10">
            <v>235</v>
          </cell>
        </row>
        <row r="11">
          <cell r="D11">
            <v>37043</v>
          </cell>
          <cell r="E11">
            <v>5.615</v>
          </cell>
          <cell r="F11">
            <v>-0.34</v>
          </cell>
          <cell r="G11">
            <v>0.035</v>
          </cell>
          <cell r="H11">
            <v>-0.56</v>
          </cell>
          <cell r="I11">
            <v>-0.305</v>
          </cell>
          <cell r="J11">
            <v>2.75</v>
          </cell>
          <cell r="K11">
            <v>2.1</v>
          </cell>
          <cell r="L11">
            <v>2.75</v>
          </cell>
          <cell r="M11">
            <v>0.0025</v>
          </cell>
          <cell r="N11">
            <v>0.054540332359128</v>
          </cell>
          <cell r="O11">
            <v>-0.07</v>
          </cell>
          <cell r="P11">
            <v>-0.11</v>
          </cell>
        </row>
        <row r="11">
          <cell r="R11">
            <v>0.01</v>
          </cell>
          <cell r="S11">
            <v>290</v>
          </cell>
        </row>
        <row r="12">
          <cell r="D12">
            <v>37073</v>
          </cell>
          <cell r="E12">
            <v>5.64</v>
          </cell>
          <cell r="F12">
            <v>-0.35</v>
          </cell>
          <cell r="G12">
            <v>0.155</v>
          </cell>
          <cell r="H12">
            <v>-0.6825</v>
          </cell>
          <cell r="I12">
            <v>-0.305</v>
          </cell>
          <cell r="J12">
            <v>3.5</v>
          </cell>
          <cell r="K12">
            <v>2.65</v>
          </cell>
          <cell r="L12">
            <v>3.35</v>
          </cell>
          <cell r="M12">
            <v>0.0025</v>
          </cell>
          <cell r="N12">
            <v>0.053771885391058</v>
          </cell>
          <cell r="O12">
            <v>-0.08</v>
          </cell>
          <cell r="P12">
            <v>-0.11</v>
          </cell>
        </row>
        <row r="12">
          <cell r="R12">
            <v>0.125</v>
          </cell>
          <cell r="S12">
            <v>400</v>
          </cell>
        </row>
        <row r="13">
          <cell r="D13">
            <v>37104</v>
          </cell>
          <cell r="E13">
            <v>5.65</v>
          </cell>
          <cell r="F13">
            <v>-0.35</v>
          </cell>
          <cell r="G13">
            <v>0.155</v>
          </cell>
          <cell r="H13">
            <v>-0.6825</v>
          </cell>
          <cell r="I13">
            <v>-0.305</v>
          </cell>
          <cell r="J13">
            <v>3.7</v>
          </cell>
          <cell r="K13">
            <v>2.85</v>
          </cell>
          <cell r="L13">
            <v>3.55</v>
          </cell>
          <cell r="M13">
            <v>0.0025</v>
          </cell>
          <cell r="N13">
            <v>0.053226858772338</v>
          </cell>
          <cell r="O13">
            <v>-0.08</v>
          </cell>
          <cell r="P13">
            <v>-0.11</v>
          </cell>
        </row>
        <row r="13">
          <cell r="R13">
            <v>0.125</v>
          </cell>
          <cell r="S13">
            <v>450</v>
          </cell>
        </row>
        <row r="14">
          <cell r="D14">
            <v>37135</v>
          </cell>
          <cell r="E14">
            <v>5.61</v>
          </cell>
          <cell r="F14">
            <v>-0.35</v>
          </cell>
          <cell r="G14">
            <v>0.155</v>
          </cell>
          <cell r="H14">
            <v>-0.6825</v>
          </cell>
          <cell r="I14">
            <v>-0.27</v>
          </cell>
          <cell r="J14">
            <v>3.25</v>
          </cell>
          <cell r="K14">
            <v>2.4</v>
          </cell>
          <cell r="L14">
            <v>3.1</v>
          </cell>
          <cell r="M14">
            <v>0.0025</v>
          </cell>
          <cell r="N14">
            <v>0.052681832252643</v>
          </cell>
          <cell r="O14">
            <v>-0.08</v>
          </cell>
          <cell r="P14">
            <v>-0.105</v>
          </cell>
        </row>
        <row r="14">
          <cell r="R14">
            <v>0.125</v>
          </cell>
          <cell r="S14">
            <v>325</v>
          </cell>
        </row>
        <row r="15">
          <cell r="D15">
            <v>37165</v>
          </cell>
          <cell r="E15">
            <v>5.62</v>
          </cell>
          <cell r="F15">
            <v>-0.335</v>
          </cell>
          <cell r="G15">
            <v>0.015</v>
          </cell>
          <cell r="H15">
            <v>-0.5325</v>
          </cell>
          <cell r="I15">
            <v>-0.25</v>
          </cell>
          <cell r="J15">
            <v>2.2</v>
          </cell>
          <cell r="K15">
            <v>1.75</v>
          </cell>
          <cell r="L15">
            <v>2.25</v>
          </cell>
          <cell r="M15">
            <v>0.0025</v>
          </cell>
          <cell r="N15">
            <v>0.052258520740311</v>
          </cell>
          <cell r="O15">
            <v>0.02</v>
          </cell>
          <cell r="P15">
            <v>-0.1</v>
          </cell>
        </row>
        <row r="15">
          <cell r="R15">
            <v>0.02</v>
          </cell>
          <cell r="S15">
            <v>215</v>
          </cell>
        </row>
        <row r="16">
          <cell r="D16">
            <v>37196</v>
          </cell>
          <cell r="E16">
            <v>5.7</v>
          </cell>
          <cell r="F16">
            <v>-0.225</v>
          </cell>
          <cell r="G16">
            <v>0.08</v>
          </cell>
          <cell r="H16">
            <v>-0.31</v>
          </cell>
          <cell r="I16">
            <v>-0.195</v>
          </cell>
          <cell r="J16">
            <v>2.575</v>
          </cell>
          <cell r="K16">
            <v>2.325</v>
          </cell>
          <cell r="L16">
            <v>2.905</v>
          </cell>
          <cell r="M16">
            <v>0.005</v>
          </cell>
          <cell r="N16">
            <v>0.051989256275884</v>
          </cell>
          <cell r="O16">
            <v>1.363</v>
          </cell>
          <cell r="P16">
            <v>-0.12</v>
          </cell>
        </row>
        <row r="16">
          <cell r="R16">
            <v>0.05</v>
          </cell>
          <cell r="S16">
            <v>160</v>
          </cell>
        </row>
        <row r="17">
          <cell r="D17">
            <v>37226</v>
          </cell>
          <cell r="E17">
            <v>5.8</v>
          </cell>
          <cell r="F17">
            <v>-0.225</v>
          </cell>
          <cell r="G17">
            <v>0.08</v>
          </cell>
          <cell r="H17">
            <v>-0.31</v>
          </cell>
          <cell r="I17">
            <v>-0.195</v>
          </cell>
          <cell r="J17">
            <v>2.525</v>
          </cell>
          <cell r="K17">
            <v>2.275</v>
          </cell>
          <cell r="L17">
            <v>2.855</v>
          </cell>
          <cell r="M17">
            <v>0.005</v>
          </cell>
          <cell r="N17">
            <v>0.051728677784951</v>
          </cell>
          <cell r="O17">
            <v>1.468</v>
          </cell>
          <cell r="P17">
            <v>-0.1225</v>
          </cell>
        </row>
        <row r="17">
          <cell r="R17">
            <v>0.05</v>
          </cell>
          <cell r="S17">
            <v>120</v>
          </cell>
        </row>
        <row r="18">
          <cell r="D18">
            <v>37257</v>
          </cell>
          <cell r="E18">
            <v>5.81</v>
          </cell>
          <cell r="F18">
            <v>-0.225</v>
          </cell>
          <cell r="G18">
            <v>0.08</v>
          </cell>
          <cell r="H18">
            <v>-0.31</v>
          </cell>
          <cell r="I18">
            <v>-0.195</v>
          </cell>
          <cell r="J18">
            <v>2.385</v>
          </cell>
          <cell r="K18">
            <v>2.135</v>
          </cell>
          <cell r="L18">
            <v>2.715</v>
          </cell>
          <cell r="M18">
            <v>0.005</v>
          </cell>
          <cell r="N18">
            <v>0.051577912599869</v>
          </cell>
          <cell r="O18">
            <v>1.488</v>
          </cell>
          <cell r="P18">
            <v>-0.125</v>
          </cell>
        </row>
        <row r="18">
          <cell r="R18">
            <v>0.05</v>
          </cell>
          <cell r="S18">
            <v>120</v>
          </cell>
        </row>
        <row r="19">
          <cell r="D19">
            <v>37288</v>
          </cell>
          <cell r="E19">
            <v>5.595</v>
          </cell>
          <cell r="F19">
            <v>-0.225</v>
          </cell>
          <cell r="G19">
            <v>0.08</v>
          </cell>
          <cell r="H19">
            <v>-0.31</v>
          </cell>
          <cell r="I19">
            <v>-0.195</v>
          </cell>
          <cell r="J19">
            <v>2.285</v>
          </cell>
          <cell r="K19">
            <v>2.035</v>
          </cell>
          <cell r="L19">
            <v>2.615</v>
          </cell>
          <cell r="M19">
            <v>0.005</v>
          </cell>
          <cell r="N19">
            <v>0.051591223281202</v>
          </cell>
          <cell r="O19">
            <v>1.383</v>
          </cell>
          <cell r="P19">
            <v>-0.1175</v>
          </cell>
        </row>
        <row r="19">
          <cell r="R19">
            <v>0.05</v>
          </cell>
          <cell r="S19">
            <v>100</v>
          </cell>
        </row>
        <row r="20">
          <cell r="D20">
            <v>37316</v>
          </cell>
          <cell r="E20">
            <v>5.2</v>
          </cell>
          <cell r="F20">
            <v>-0.225</v>
          </cell>
          <cell r="G20">
            <v>0.08</v>
          </cell>
          <cell r="H20">
            <v>-0.31</v>
          </cell>
          <cell r="I20">
            <v>-0.195</v>
          </cell>
          <cell r="J20">
            <v>1.985</v>
          </cell>
          <cell r="K20">
            <v>1.735</v>
          </cell>
          <cell r="L20">
            <v>2.315</v>
          </cell>
          <cell r="M20">
            <v>0.005</v>
          </cell>
          <cell r="N20">
            <v>0.051603245832135</v>
          </cell>
          <cell r="O20">
            <v>1.173</v>
          </cell>
          <cell r="P20">
            <v>-0.115</v>
          </cell>
        </row>
        <row r="20">
          <cell r="R20">
            <v>0.05</v>
          </cell>
          <cell r="S20">
            <v>95</v>
          </cell>
        </row>
        <row r="21">
          <cell r="D21">
            <v>37347</v>
          </cell>
          <cell r="E21">
            <v>4.64</v>
          </cell>
          <cell r="F21">
            <v>-0.175</v>
          </cell>
          <cell r="G21">
            <v>0.09</v>
          </cell>
          <cell r="H21">
            <v>-0.46</v>
          </cell>
          <cell r="I21">
            <v>-0.375</v>
          </cell>
          <cell r="J21">
            <v>2.1</v>
          </cell>
          <cell r="K21">
            <v>1.7</v>
          </cell>
          <cell r="L21">
            <v>2.15</v>
          </cell>
          <cell r="M21">
            <v>0.0035</v>
          </cell>
          <cell r="N21">
            <v>0.051631750144975</v>
          </cell>
          <cell r="O21">
            <v>-0.06</v>
          </cell>
          <cell r="P21">
            <v>-0.12</v>
          </cell>
        </row>
        <row r="21">
          <cell r="R21">
            <v>0.08</v>
          </cell>
          <cell r="S21">
            <v>90</v>
          </cell>
        </row>
        <row r="22">
          <cell r="D22">
            <v>37377</v>
          </cell>
          <cell r="E22">
            <v>4.47</v>
          </cell>
          <cell r="F22">
            <v>-0.175</v>
          </cell>
          <cell r="G22">
            <v>0.09</v>
          </cell>
          <cell r="H22">
            <v>-0.46</v>
          </cell>
          <cell r="I22">
            <v>-0.375</v>
          </cell>
          <cell r="J22">
            <v>2.1</v>
          </cell>
          <cell r="K22">
            <v>1.7</v>
          </cell>
          <cell r="L22">
            <v>2.15</v>
          </cell>
          <cell r="M22">
            <v>0.0035</v>
          </cell>
          <cell r="N22">
            <v>0.051676938652224</v>
          </cell>
          <cell r="O22">
            <v>-0.06</v>
          </cell>
          <cell r="P22">
            <v>-0.12</v>
          </cell>
        </row>
        <row r="22">
          <cell r="R22">
            <v>0.08</v>
          </cell>
          <cell r="S22">
            <v>90</v>
          </cell>
        </row>
        <row r="23">
          <cell r="D23">
            <v>37408</v>
          </cell>
          <cell r="E23">
            <v>4.465</v>
          </cell>
          <cell r="F23">
            <v>-0.175</v>
          </cell>
          <cell r="G23">
            <v>0.09</v>
          </cell>
          <cell r="H23">
            <v>-0.46</v>
          </cell>
          <cell r="I23">
            <v>-0.375</v>
          </cell>
          <cell r="J23">
            <v>2.1</v>
          </cell>
          <cell r="K23">
            <v>1.7</v>
          </cell>
          <cell r="L23">
            <v>2.15</v>
          </cell>
          <cell r="M23">
            <v>0.0035</v>
          </cell>
          <cell r="N23">
            <v>0.051723633443763</v>
          </cell>
          <cell r="O23">
            <v>-0.06</v>
          </cell>
          <cell r="P23">
            <v>-0.12</v>
          </cell>
        </row>
        <row r="23">
          <cell r="R23">
            <v>0.08</v>
          </cell>
          <cell r="S23">
            <v>130</v>
          </cell>
        </row>
        <row r="24">
          <cell r="D24">
            <v>37438</v>
          </cell>
          <cell r="E24">
            <v>4.485</v>
          </cell>
          <cell r="F24">
            <v>-0.175</v>
          </cell>
          <cell r="G24">
            <v>0.09</v>
          </cell>
          <cell r="H24">
            <v>-0.46</v>
          </cell>
          <cell r="I24">
            <v>-0.375</v>
          </cell>
          <cell r="J24">
            <v>2.845</v>
          </cell>
          <cell r="K24">
            <v>2.445</v>
          </cell>
          <cell r="L24">
            <v>2.895</v>
          </cell>
          <cell r="M24">
            <v>0.0035</v>
          </cell>
          <cell r="N24">
            <v>0.051795195402518</v>
          </cell>
          <cell r="O24">
            <v>-0.06</v>
          </cell>
          <cell r="P24">
            <v>-0.12</v>
          </cell>
        </row>
        <row r="24">
          <cell r="R24">
            <v>0.08</v>
          </cell>
          <cell r="S24">
            <v>230</v>
          </cell>
        </row>
        <row r="25">
          <cell r="D25">
            <v>37469</v>
          </cell>
          <cell r="E25">
            <v>4.49</v>
          </cell>
          <cell r="F25">
            <v>-0.175</v>
          </cell>
          <cell r="G25">
            <v>0.09</v>
          </cell>
          <cell r="H25">
            <v>-0.46</v>
          </cell>
          <cell r="I25">
            <v>-0.375</v>
          </cell>
          <cell r="J25">
            <v>2.845</v>
          </cell>
          <cell r="K25">
            <v>2.445</v>
          </cell>
          <cell r="L25">
            <v>2.895</v>
          </cell>
          <cell r="M25">
            <v>0.0035</v>
          </cell>
          <cell r="N25">
            <v>0.051912406834619</v>
          </cell>
          <cell r="O25">
            <v>-0.06</v>
          </cell>
          <cell r="P25">
            <v>-0.12</v>
          </cell>
        </row>
        <row r="25">
          <cell r="R25">
            <v>0.08</v>
          </cell>
          <cell r="S25">
            <v>280</v>
          </cell>
        </row>
        <row r="26">
          <cell r="D26">
            <v>37500</v>
          </cell>
          <cell r="E26">
            <v>4.475</v>
          </cell>
          <cell r="F26">
            <v>-0.175</v>
          </cell>
          <cell r="G26">
            <v>0.09</v>
          </cell>
          <cell r="H26">
            <v>-0.46</v>
          </cell>
          <cell r="I26">
            <v>-0.375</v>
          </cell>
          <cell r="J26">
            <v>2.845</v>
          </cell>
          <cell r="K26">
            <v>2.445</v>
          </cell>
          <cell r="L26">
            <v>2.895</v>
          </cell>
          <cell r="M26">
            <v>0.0035</v>
          </cell>
          <cell r="N26">
            <v>0.052029618271303</v>
          </cell>
          <cell r="O26">
            <v>-0.06</v>
          </cell>
          <cell r="P26">
            <v>-0.12</v>
          </cell>
        </row>
        <row r="26">
          <cell r="R26">
            <v>0.08</v>
          </cell>
          <cell r="S26">
            <v>155</v>
          </cell>
        </row>
        <row r="27">
          <cell r="D27">
            <v>37530</v>
          </cell>
          <cell r="E27">
            <v>4.46</v>
          </cell>
          <cell r="F27">
            <v>-0.175</v>
          </cell>
          <cell r="G27">
            <v>0.09</v>
          </cell>
          <cell r="H27">
            <v>-0.46</v>
          </cell>
          <cell r="I27">
            <v>-0.375</v>
          </cell>
          <cell r="J27">
            <v>2.215</v>
          </cell>
          <cell r="K27">
            <v>1.815</v>
          </cell>
          <cell r="L27">
            <v>2.265</v>
          </cell>
          <cell r="M27">
            <v>0.0035</v>
          </cell>
          <cell r="N27">
            <v>0.05215279235224</v>
          </cell>
          <cell r="O27">
            <v>-0.06</v>
          </cell>
          <cell r="P27">
            <v>-0.12</v>
          </cell>
        </row>
        <row r="27">
          <cell r="R27">
            <v>0.08</v>
          </cell>
          <cell r="S27">
            <v>120</v>
          </cell>
        </row>
        <row r="28">
          <cell r="D28">
            <v>37561</v>
          </cell>
          <cell r="E28">
            <v>4.57</v>
          </cell>
          <cell r="F28">
            <v>-0.155</v>
          </cell>
          <cell r="G28">
            <v>0.09</v>
          </cell>
          <cell r="H28">
            <v>-0.21</v>
          </cell>
          <cell r="I28">
            <v>-0.21</v>
          </cell>
          <cell r="J28">
            <v>1.65</v>
          </cell>
          <cell r="K28">
            <v>1.65</v>
          </cell>
          <cell r="L28">
            <v>1.805</v>
          </cell>
          <cell r="M28">
            <v>0.006</v>
          </cell>
          <cell r="N28">
            <v>0.052294019395628</v>
          </cell>
          <cell r="O28">
            <v>0.979</v>
          </cell>
          <cell r="P28">
            <v>-0.125</v>
          </cell>
        </row>
        <row r="28">
          <cell r="R28">
            <v>0.08</v>
          </cell>
          <cell r="S28">
            <v>85</v>
          </cell>
        </row>
        <row r="29">
          <cell r="D29">
            <v>37591</v>
          </cell>
          <cell r="E29">
            <v>4.67</v>
          </cell>
          <cell r="F29">
            <v>-0.155</v>
          </cell>
          <cell r="G29">
            <v>0.09</v>
          </cell>
          <cell r="H29">
            <v>-0.21</v>
          </cell>
          <cell r="I29">
            <v>-0.21</v>
          </cell>
          <cell r="J29">
            <v>1.65</v>
          </cell>
          <cell r="K29">
            <v>1.65</v>
          </cell>
          <cell r="L29">
            <v>1.805</v>
          </cell>
          <cell r="M29">
            <v>0.006</v>
          </cell>
          <cell r="N29">
            <v>0.052430690734273</v>
          </cell>
          <cell r="O29">
            <v>1.039</v>
          </cell>
          <cell r="P29">
            <v>-0.1275</v>
          </cell>
        </row>
        <row r="29">
          <cell r="R29">
            <v>0.08</v>
          </cell>
          <cell r="S29">
            <v>85</v>
          </cell>
        </row>
        <row r="30">
          <cell r="D30">
            <v>37622</v>
          </cell>
          <cell r="E30">
            <v>4.695</v>
          </cell>
          <cell r="F30">
            <v>-0.155</v>
          </cell>
          <cell r="G30">
            <v>0.1</v>
          </cell>
          <cell r="H30">
            <v>-0.21</v>
          </cell>
          <cell r="I30">
            <v>-0.21</v>
          </cell>
          <cell r="J30">
            <v>1.65</v>
          </cell>
          <cell r="K30">
            <v>1.65</v>
          </cell>
          <cell r="L30">
            <v>1.805</v>
          </cell>
          <cell r="M30">
            <v>0.005</v>
          </cell>
          <cell r="N30">
            <v>0.052587351510769</v>
          </cell>
          <cell r="O30">
            <v>1.119</v>
          </cell>
          <cell r="P30">
            <v>-0.13</v>
          </cell>
        </row>
        <row r="30">
          <cell r="R30">
            <v>0.09</v>
          </cell>
          <cell r="S30">
            <v>67.8501</v>
          </cell>
        </row>
        <row r="31">
          <cell r="D31">
            <v>37653</v>
          </cell>
          <cell r="E31">
            <v>4.575</v>
          </cell>
          <cell r="F31">
            <v>-0.155</v>
          </cell>
          <cell r="G31">
            <v>0.1</v>
          </cell>
          <cell r="H31">
            <v>-0.21</v>
          </cell>
          <cell r="I31">
            <v>-0.21</v>
          </cell>
          <cell r="J31">
            <v>1.65</v>
          </cell>
          <cell r="K31">
            <v>1.65</v>
          </cell>
          <cell r="L31">
            <v>1.805</v>
          </cell>
          <cell r="M31">
            <v>0.005</v>
          </cell>
          <cell r="N31">
            <v>0.052762753242274</v>
          </cell>
          <cell r="O31">
            <v>0.979</v>
          </cell>
          <cell r="P31">
            <v>-0.1225</v>
          </cell>
        </row>
        <row r="31">
          <cell r="R31">
            <v>0.09</v>
          </cell>
          <cell r="S31">
            <v>55.4174</v>
          </cell>
        </row>
        <row r="32">
          <cell r="D32">
            <v>37681</v>
          </cell>
          <cell r="E32">
            <v>4.41</v>
          </cell>
          <cell r="F32">
            <v>-0.155</v>
          </cell>
          <cell r="G32">
            <v>0.1</v>
          </cell>
          <cell r="H32">
            <v>-0.21</v>
          </cell>
          <cell r="I32">
            <v>-0.21</v>
          </cell>
          <cell r="J32">
            <v>1.65</v>
          </cell>
          <cell r="K32">
            <v>1.65</v>
          </cell>
          <cell r="L32">
            <v>1.805</v>
          </cell>
          <cell r="M32">
            <v>0.005</v>
          </cell>
          <cell r="N32">
            <v>0.052921180621482</v>
          </cell>
          <cell r="O32">
            <v>0.759</v>
          </cell>
          <cell r="P32">
            <v>-0.12</v>
          </cell>
        </row>
        <row r="32">
          <cell r="R32">
            <v>0.09</v>
          </cell>
          <cell r="S32">
            <v>52.4233</v>
          </cell>
        </row>
        <row r="33">
          <cell r="D33">
            <v>37712</v>
          </cell>
          <cell r="E33">
            <v>4.22</v>
          </cell>
          <cell r="F33">
            <v>-0.145</v>
          </cell>
          <cell r="G33">
            <v>0.1</v>
          </cell>
          <cell r="H33">
            <v>-0.305</v>
          </cell>
          <cell r="I33">
            <v>-0.385</v>
          </cell>
          <cell r="J33">
            <v>1.43</v>
          </cell>
          <cell r="K33">
            <v>1.03</v>
          </cell>
          <cell r="L33">
            <v>1.585</v>
          </cell>
          <cell r="M33">
            <v>0.005</v>
          </cell>
          <cell r="N33">
            <v>0.053081874261466</v>
          </cell>
          <cell r="O33">
            <v>-0.05</v>
          </cell>
          <cell r="P33">
            <v>-0.13</v>
          </cell>
        </row>
        <row r="33">
          <cell r="R33">
            <v>0.09</v>
          </cell>
          <cell r="S33">
            <v>49.4163</v>
          </cell>
        </row>
        <row r="34">
          <cell r="D34">
            <v>37742</v>
          </cell>
          <cell r="E34">
            <v>4.175</v>
          </cell>
          <cell r="F34">
            <v>-0.145</v>
          </cell>
          <cell r="G34">
            <v>0.1</v>
          </cell>
          <cell r="H34">
            <v>-0.305</v>
          </cell>
          <cell r="I34">
            <v>-0.385</v>
          </cell>
          <cell r="J34">
            <v>1.43</v>
          </cell>
          <cell r="K34">
            <v>1.03</v>
          </cell>
          <cell r="L34">
            <v>1.585</v>
          </cell>
          <cell r="M34">
            <v>0.005</v>
          </cell>
          <cell r="N34">
            <v>0.053217810489555</v>
          </cell>
          <cell r="O34">
            <v>-0.05</v>
          </cell>
          <cell r="P34">
            <v>-0.13</v>
          </cell>
        </row>
        <row r="34">
          <cell r="R34">
            <v>0.09</v>
          </cell>
          <cell r="S34">
            <v>49.5756</v>
          </cell>
        </row>
        <row r="35">
          <cell r="D35">
            <v>37773</v>
          </cell>
          <cell r="E35">
            <v>4.22</v>
          </cell>
          <cell r="F35">
            <v>-0.145</v>
          </cell>
          <cell r="G35">
            <v>0.1</v>
          </cell>
          <cell r="H35">
            <v>-0.305</v>
          </cell>
          <cell r="I35">
            <v>-0.385</v>
          </cell>
          <cell r="J35">
            <v>1.43</v>
          </cell>
          <cell r="K35">
            <v>1.03</v>
          </cell>
          <cell r="L35">
            <v>1.585</v>
          </cell>
          <cell r="M35">
            <v>0.005</v>
          </cell>
          <cell r="N35">
            <v>0.053358277931718</v>
          </cell>
          <cell r="O35">
            <v>-0.05</v>
          </cell>
          <cell r="P35">
            <v>-0.13</v>
          </cell>
        </row>
        <row r="35">
          <cell r="R35">
            <v>0.09</v>
          </cell>
          <cell r="S35">
            <v>75.2324</v>
          </cell>
        </row>
        <row r="36">
          <cell r="D36">
            <v>37803</v>
          </cell>
          <cell r="E36">
            <v>4.24</v>
          </cell>
          <cell r="F36">
            <v>-0.145</v>
          </cell>
          <cell r="G36">
            <v>0.1</v>
          </cell>
          <cell r="H36">
            <v>-0.305</v>
          </cell>
          <cell r="I36">
            <v>-0.385</v>
          </cell>
          <cell r="J36">
            <v>1.43</v>
          </cell>
          <cell r="K36">
            <v>1.03</v>
          </cell>
          <cell r="L36">
            <v>1.585</v>
          </cell>
          <cell r="M36">
            <v>0.005</v>
          </cell>
          <cell r="N36">
            <v>0.053491723694198</v>
          </cell>
          <cell r="O36">
            <v>-0.05</v>
          </cell>
          <cell r="P36">
            <v>-0.13</v>
          </cell>
        </row>
        <row r="36">
          <cell r="R36">
            <v>0.09</v>
          </cell>
          <cell r="S36">
            <v>139.3464</v>
          </cell>
        </row>
        <row r="37">
          <cell r="D37">
            <v>37834</v>
          </cell>
          <cell r="E37">
            <v>4.27</v>
          </cell>
          <cell r="F37">
            <v>-0.145</v>
          </cell>
          <cell r="G37">
            <v>0.1</v>
          </cell>
          <cell r="H37">
            <v>-0.305</v>
          </cell>
          <cell r="I37">
            <v>-0.385</v>
          </cell>
          <cell r="J37">
            <v>1.43</v>
          </cell>
          <cell r="K37">
            <v>1.03</v>
          </cell>
          <cell r="L37">
            <v>1.585</v>
          </cell>
          <cell r="M37">
            <v>0.005</v>
          </cell>
          <cell r="N37">
            <v>0.053626042736695</v>
          </cell>
          <cell r="O37">
            <v>-0.05</v>
          </cell>
          <cell r="P37">
            <v>-0.13</v>
          </cell>
        </row>
        <row r="37">
          <cell r="R37">
            <v>0.09</v>
          </cell>
          <cell r="S37">
            <v>171.7468</v>
          </cell>
        </row>
        <row r="38">
          <cell r="D38">
            <v>37865</v>
          </cell>
          <cell r="E38">
            <v>4.27</v>
          </cell>
          <cell r="F38">
            <v>-0.145</v>
          </cell>
          <cell r="G38">
            <v>0.1</v>
          </cell>
          <cell r="H38">
            <v>-0.305</v>
          </cell>
          <cell r="I38">
            <v>-0.385</v>
          </cell>
          <cell r="J38">
            <v>1.43</v>
          </cell>
          <cell r="K38">
            <v>1.03</v>
          </cell>
          <cell r="L38">
            <v>1.585</v>
          </cell>
          <cell r="M38">
            <v>0.005</v>
          </cell>
          <cell r="N38">
            <v>0.053760361785204</v>
          </cell>
          <cell r="O38">
            <v>-0.05</v>
          </cell>
          <cell r="P38">
            <v>-0.13</v>
          </cell>
        </row>
        <row r="38">
          <cell r="R38">
            <v>0.09</v>
          </cell>
          <cell r="S38">
            <v>91.9579</v>
          </cell>
        </row>
        <row r="39">
          <cell r="D39">
            <v>37895</v>
          </cell>
          <cell r="E39">
            <v>4.295</v>
          </cell>
          <cell r="F39">
            <v>-0.145</v>
          </cell>
          <cell r="G39">
            <v>0.1</v>
          </cell>
          <cell r="H39">
            <v>-0.305</v>
          </cell>
          <cell r="I39">
            <v>-0.385</v>
          </cell>
          <cell r="J39">
            <v>1.43</v>
          </cell>
          <cell r="K39">
            <v>1.03</v>
          </cell>
          <cell r="L39">
            <v>1.585</v>
          </cell>
          <cell r="M39">
            <v>0.005</v>
          </cell>
          <cell r="N39">
            <v>0.053887671171699</v>
          </cell>
          <cell r="O39">
            <v>-0.05</v>
          </cell>
          <cell r="P39">
            <v>-0.13</v>
          </cell>
        </row>
        <row r="39">
          <cell r="R39">
            <v>0.09</v>
          </cell>
          <cell r="S39">
            <v>69.7025</v>
          </cell>
        </row>
        <row r="40">
          <cell r="D40">
            <v>37926</v>
          </cell>
          <cell r="E40">
            <v>4.44</v>
          </cell>
          <cell r="F40">
            <v>-0.155</v>
          </cell>
          <cell r="G40">
            <v>0.1</v>
          </cell>
          <cell r="H40">
            <v>-0.23</v>
          </cell>
          <cell r="I40">
            <v>-0.255</v>
          </cell>
          <cell r="J40">
            <v>0.68</v>
          </cell>
          <cell r="K40">
            <v>0.63</v>
          </cell>
          <cell r="L40">
            <v>0.835</v>
          </cell>
          <cell r="M40">
            <v>0.005</v>
          </cell>
          <cell r="N40">
            <v>0.054015865229074</v>
          </cell>
          <cell r="O40">
            <v>0.484</v>
          </cell>
          <cell r="P40">
            <v>-0.135</v>
          </cell>
        </row>
        <row r="40">
          <cell r="R40">
            <v>0.09</v>
          </cell>
          <cell r="S40">
            <v>47.339</v>
          </cell>
        </row>
        <row r="41">
          <cell r="D41">
            <v>37956</v>
          </cell>
          <cell r="E41">
            <v>4.575</v>
          </cell>
          <cell r="F41">
            <v>-0.155</v>
          </cell>
          <cell r="G41">
            <v>0.1</v>
          </cell>
          <cell r="H41">
            <v>-0.23</v>
          </cell>
          <cell r="I41">
            <v>-0.255</v>
          </cell>
          <cell r="J41">
            <v>0.68</v>
          </cell>
          <cell r="K41">
            <v>0.63</v>
          </cell>
          <cell r="L41">
            <v>0.835</v>
          </cell>
          <cell r="M41">
            <v>0.005</v>
          </cell>
          <cell r="N41">
            <v>0.05413992399949</v>
          </cell>
          <cell r="O41">
            <v>0.564</v>
          </cell>
          <cell r="P41">
            <v>-0.1375</v>
          </cell>
        </row>
        <row r="41">
          <cell r="R41">
            <v>0.09</v>
          </cell>
          <cell r="S41">
            <v>47.5017</v>
          </cell>
        </row>
        <row r="42">
          <cell r="D42">
            <v>37987</v>
          </cell>
          <cell r="E42">
            <v>4.615</v>
          </cell>
          <cell r="F42">
            <v>-0.155</v>
          </cell>
          <cell r="G42">
            <v>0.1</v>
          </cell>
          <cell r="H42">
            <v>-0.23</v>
          </cell>
          <cell r="I42">
            <v>-0.255</v>
          </cell>
          <cell r="J42">
            <v>0.68</v>
          </cell>
          <cell r="K42">
            <v>0.63</v>
          </cell>
          <cell r="L42">
            <v>0.835</v>
          </cell>
          <cell r="M42">
            <v>0.005</v>
          </cell>
          <cell r="N42">
            <v>0.054273290664287</v>
          </cell>
          <cell r="O42">
            <v>0.644</v>
          </cell>
          <cell r="P42">
            <v>-0.14</v>
          </cell>
        </row>
        <row r="42">
          <cell r="R42">
            <v>0.1</v>
          </cell>
          <cell r="S42">
            <v>51.6047</v>
          </cell>
        </row>
        <row r="43">
          <cell r="D43">
            <v>38018</v>
          </cell>
          <cell r="E43">
            <v>4.495</v>
          </cell>
          <cell r="F43">
            <v>-0.155</v>
          </cell>
          <cell r="G43">
            <v>0.1</v>
          </cell>
          <cell r="H43">
            <v>-0.23</v>
          </cell>
          <cell r="I43">
            <v>-0.255</v>
          </cell>
          <cell r="J43">
            <v>0.68</v>
          </cell>
          <cell r="K43">
            <v>0.63</v>
          </cell>
          <cell r="L43">
            <v>0.835</v>
          </cell>
          <cell r="M43">
            <v>0.005</v>
          </cell>
          <cell r="N43">
            <v>0.054412174771687</v>
          </cell>
          <cell r="O43">
            <v>0.504</v>
          </cell>
          <cell r="P43">
            <v>-0.1325</v>
          </cell>
        </row>
        <row r="43">
          <cell r="R43">
            <v>0.1</v>
          </cell>
          <cell r="S43">
            <v>43.8098</v>
          </cell>
        </row>
        <row r="44">
          <cell r="D44">
            <v>38047</v>
          </cell>
          <cell r="E44">
            <v>4.44</v>
          </cell>
          <cell r="F44">
            <v>-0.155</v>
          </cell>
          <cell r="G44">
            <v>0.1</v>
          </cell>
          <cell r="H44">
            <v>-0.23</v>
          </cell>
          <cell r="I44">
            <v>-0.255</v>
          </cell>
          <cell r="J44">
            <v>0.68</v>
          </cell>
          <cell r="K44">
            <v>0.63</v>
          </cell>
          <cell r="L44">
            <v>0.835</v>
          </cell>
          <cell r="M44">
            <v>0.005</v>
          </cell>
          <cell r="N44">
            <v>0.054542098619911</v>
          </cell>
          <cell r="O44">
            <v>0.304</v>
          </cell>
          <cell r="P44">
            <v>-0.13</v>
          </cell>
        </row>
        <row r="44">
          <cell r="R44">
            <v>0.1</v>
          </cell>
          <cell r="S44">
            <v>41.9753</v>
          </cell>
        </row>
        <row r="45">
          <cell r="D45">
            <v>38078</v>
          </cell>
          <cell r="E45">
            <v>4.28</v>
          </cell>
          <cell r="F45">
            <v>-0.145</v>
          </cell>
          <cell r="G45">
            <v>0.1</v>
          </cell>
          <cell r="H45">
            <v>-0.32</v>
          </cell>
          <cell r="I45">
            <v>-0.41</v>
          </cell>
          <cell r="J45">
            <v>0.84</v>
          </cell>
          <cell r="K45">
            <v>0.12</v>
          </cell>
          <cell r="L45">
            <v>0.74</v>
          </cell>
          <cell r="M45">
            <v>0.005</v>
          </cell>
          <cell r="N45">
            <v>0.054668352721398</v>
          </cell>
          <cell r="O45">
            <v>-0.075</v>
          </cell>
          <cell r="P45">
            <v>-0.14</v>
          </cell>
        </row>
        <row r="45">
          <cell r="R45">
            <v>0.1</v>
          </cell>
          <cell r="S45">
            <v>40.1246</v>
          </cell>
        </row>
        <row r="46">
          <cell r="D46">
            <v>38108</v>
          </cell>
          <cell r="E46">
            <v>4.245</v>
          </cell>
          <cell r="F46">
            <v>-0.145</v>
          </cell>
          <cell r="G46">
            <v>0.1</v>
          </cell>
          <cell r="H46">
            <v>-0.32</v>
          </cell>
          <cell r="I46">
            <v>-0.41</v>
          </cell>
          <cell r="J46">
            <v>0.84</v>
          </cell>
          <cell r="K46">
            <v>0.12</v>
          </cell>
          <cell r="L46">
            <v>0.74</v>
          </cell>
          <cell r="M46">
            <v>0.005</v>
          </cell>
          <cell r="N46">
            <v>0.054777496676216</v>
          </cell>
          <cell r="O46">
            <v>-0.075</v>
          </cell>
          <cell r="P46">
            <v>-0.14</v>
          </cell>
        </row>
        <row r="46">
          <cell r="R46">
            <v>0.1</v>
          </cell>
          <cell r="S46">
            <v>40.2858</v>
          </cell>
        </row>
        <row r="47">
          <cell r="D47">
            <v>38139</v>
          </cell>
          <cell r="E47">
            <v>4.265</v>
          </cell>
          <cell r="F47">
            <v>-0.145</v>
          </cell>
          <cell r="G47">
            <v>0.1</v>
          </cell>
          <cell r="H47">
            <v>-0.32</v>
          </cell>
          <cell r="I47">
            <v>-0.41</v>
          </cell>
          <cell r="J47">
            <v>0.84</v>
          </cell>
          <cell r="K47">
            <v>0.12</v>
          </cell>
          <cell r="L47">
            <v>0.74</v>
          </cell>
          <cell r="M47">
            <v>0.005</v>
          </cell>
          <cell r="N47">
            <v>0.05489027876703</v>
          </cell>
          <cell r="O47">
            <v>-0.075</v>
          </cell>
          <cell r="P47">
            <v>-0.14</v>
          </cell>
        </row>
        <row r="47">
          <cell r="R47">
            <v>0.1</v>
          </cell>
          <cell r="S47">
            <v>56.7496</v>
          </cell>
        </row>
        <row r="48">
          <cell r="D48">
            <v>38169</v>
          </cell>
          <cell r="E48">
            <v>4.29</v>
          </cell>
          <cell r="F48">
            <v>-0.145</v>
          </cell>
          <cell r="G48">
            <v>0.1</v>
          </cell>
          <cell r="H48">
            <v>-0.32</v>
          </cell>
          <cell r="I48">
            <v>-0.41</v>
          </cell>
          <cell r="J48">
            <v>0.84</v>
          </cell>
          <cell r="K48">
            <v>0.12</v>
          </cell>
          <cell r="L48">
            <v>0.74</v>
          </cell>
          <cell r="M48">
            <v>0.005</v>
          </cell>
          <cell r="N48">
            <v>0.0549970866001</v>
          </cell>
          <cell r="O48">
            <v>-0.075</v>
          </cell>
          <cell r="P48">
            <v>-0.14</v>
          </cell>
        </row>
        <row r="48">
          <cell r="R48">
            <v>0.1</v>
          </cell>
          <cell r="S48">
            <v>97.9305</v>
          </cell>
        </row>
        <row r="49">
          <cell r="D49">
            <v>38200</v>
          </cell>
          <cell r="E49">
            <v>4.33</v>
          </cell>
          <cell r="F49">
            <v>-0.145</v>
          </cell>
          <cell r="G49">
            <v>0.1</v>
          </cell>
          <cell r="H49">
            <v>-0.32</v>
          </cell>
          <cell r="I49">
            <v>-0.41</v>
          </cell>
          <cell r="J49">
            <v>0.84</v>
          </cell>
          <cell r="K49">
            <v>0.12</v>
          </cell>
          <cell r="L49">
            <v>0.74</v>
          </cell>
          <cell r="M49">
            <v>0.005</v>
          </cell>
          <cell r="N49">
            <v>0.055104887890244</v>
          </cell>
          <cell r="O49">
            <v>-0.075</v>
          </cell>
          <cell r="P49">
            <v>-0.14</v>
          </cell>
        </row>
        <row r="49">
          <cell r="R49">
            <v>0.1</v>
          </cell>
          <cell r="S49">
            <v>118.93</v>
          </cell>
        </row>
        <row r="50">
          <cell r="D50">
            <v>38231</v>
          </cell>
          <cell r="E50">
            <v>4.305</v>
          </cell>
          <cell r="F50">
            <v>-0.145</v>
          </cell>
          <cell r="G50">
            <v>0.1</v>
          </cell>
          <cell r="H50">
            <v>-0.32</v>
          </cell>
          <cell r="I50">
            <v>-0.41</v>
          </cell>
          <cell r="J50">
            <v>0.84</v>
          </cell>
          <cell r="K50">
            <v>0.12</v>
          </cell>
          <cell r="L50">
            <v>0.74</v>
          </cell>
          <cell r="M50">
            <v>0.005</v>
          </cell>
          <cell r="N50">
            <v>0.05521268918426</v>
          </cell>
          <cell r="O50">
            <v>-0.075</v>
          </cell>
          <cell r="P50">
            <v>-0.14</v>
          </cell>
        </row>
        <row r="50">
          <cell r="R50">
            <v>0.1</v>
          </cell>
          <cell r="S50">
            <v>67.8106</v>
          </cell>
        </row>
        <row r="51">
          <cell r="D51">
            <v>38261</v>
          </cell>
          <cell r="E51">
            <v>4.33</v>
          </cell>
          <cell r="F51">
            <v>-0.145</v>
          </cell>
          <cell r="G51">
            <v>0.1</v>
          </cell>
          <cell r="H51">
            <v>-0.32</v>
          </cell>
          <cell r="I51">
            <v>-0.41</v>
          </cell>
          <cell r="J51">
            <v>0.84</v>
          </cell>
          <cell r="K51">
            <v>0.12</v>
          </cell>
          <cell r="L51">
            <v>0.74</v>
          </cell>
          <cell r="M51">
            <v>0.005</v>
          </cell>
          <cell r="N51">
            <v>0.055315214483</v>
          </cell>
          <cell r="O51">
            <v>-0.075</v>
          </cell>
          <cell r="P51">
            <v>-0.14</v>
          </cell>
        </row>
        <row r="51">
          <cell r="R51">
            <v>0.1</v>
          </cell>
          <cell r="S51">
            <v>53.5769</v>
          </cell>
        </row>
        <row r="52">
          <cell r="D52">
            <v>38292</v>
          </cell>
          <cell r="E52">
            <v>4.475</v>
          </cell>
          <cell r="F52">
            <v>-0.15</v>
          </cell>
          <cell r="G52">
            <v>0.1</v>
          </cell>
          <cell r="H52">
            <v>-0.22</v>
          </cell>
          <cell r="I52">
            <v>-0.295</v>
          </cell>
          <cell r="J52">
            <v>0.57</v>
          </cell>
          <cell r="K52">
            <v>0.52</v>
          </cell>
          <cell r="L52">
            <v>0.47</v>
          </cell>
          <cell r="M52">
            <v>0.005</v>
          </cell>
          <cell r="N52">
            <v>0.055419426716094</v>
          </cell>
          <cell r="O52">
            <v>0.248</v>
          </cell>
          <cell r="P52">
            <v>-0.15</v>
          </cell>
        </row>
        <row r="52">
          <cell r="R52">
            <v>0.1</v>
          </cell>
          <cell r="S52">
            <v>39.2086</v>
          </cell>
        </row>
        <row r="53">
          <cell r="D53">
            <v>38322</v>
          </cell>
          <cell r="E53">
            <v>4.625</v>
          </cell>
          <cell r="F53">
            <v>-0.15</v>
          </cell>
          <cell r="G53">
            <v>0.1</v>
          </cell>
          <cell r="H53">
            <v>-0.22</v>
          </cell>
          <cell r="I53">
            <v>-0.295</v>
          </cell>
          <cell r="J53">
            <v>0.57</v>
          </cell>
          <cell r="K53">
            <v>0.52</v>
          </cell>
          <cell r="L53">
            <v>0.47</v>
          </cell>
          <cell r="M53">
            <v>0.005</v>
          </cell>
          <cell r="N53">
            <v>0.055520277267694</v>
          </cell>
          <cell r="O53">
            <v>0.308</v>
          </cell>
          <cell r="P53">
            <v>-0.1525</v>
          </cell>
        </row>
        <row r="53">
          <cell r="R53">
            <v>0.1</v>
          </cell>
          <cell r="S53">
            <v>39.374</v>
          </cell>
        </row>
        <row r="54">
          <cell r="D54">
            <v>38353</v>
          </cell>
          <cell r="E54">
            <v>4.665</v>
          </cell>
          <cell r="F54">
            <v>-0.15</v>
          </cell>
          <cell r="G54">
            <v>0.1</v>
          </cell>
          <cell r="H54">
            <v>-0.22</v>
          </cell>
          <cell r="I54">
            <v>-0.295</v>
          </cell>
          <cell r="J54">
            <v>0.57</v>
          </cell>
          <cell r="K54">
            <v>0.52</v>
          </cell>
          <cell r="L54">
            <v>0.47</v>
          </cell>
          <cell r="M54">
            <v>0.005</v>
          </cell>
          <cell r="N54">
            <v>0.055628518462222</v>
          </cell>
          <cell r="O54">
            <v>0.378</v>
          </cell>
          <cell r="P54">
            <v>-0.155</v>
          </cell>
        </row>
        <row r="54">
          <cell r="R54">
            <v>0.1</v>
          </cell>
          <cell r="S54">
            <v>47.8154</v>
          </cell>
        </row>
        <row r="55">
          <cell r="D55">
            <v>38384</v>
          </cell>
          <cell r="E55">
            <v>4.545</v>
          </cell>
          <cell r="F55">
            <v>-0.15</v>
          </cell>
          <cell r="G55">
            <v>0.1</v>
          </cell>
          <cell r="H55">
            <v>-0.22</v>
          </cell>
          <cell r="I55">
            <v>-0.295</v>
          </cell>
          <cell r="J55">
            <v>0.57</v>
          </cell>
          <cell r="K55">
            <v>0.52</v>
          </cell>
          <cell r="L55">
            <v>0.47</v>
          </cell>
          <cell r="M55">
            <v>0.005</v>
          </cell>
          <cell r="N55">
            <v>0.055740077623151</v>
          </cell>
          <cell r="O55">
            <v>0.248</v>
          </cell>
          <cell r="P55">
            <v>-0.1475</v>
          </cell>
        </row>
        <row r="55">
          <cell r="R55">
            <v>0.1</v>
          </cell>
          <cell r="S55">
            <v>41.8126</v>
          </cell>
        </row>
        <row r="56">
          <cell r="D56">
            <v>38412</v>
          </cell>
          <cell r="E56">
            <v>4.49</v>
          </cell>
          <cell r="F56">
            <v>-0.15</v>
          </cell>
          <cell r="G56">
            <v>0.1</v>
          </cell>
          <cell r="H56">
            <v>-0.22</v>
          </cell>
          <cell r="I56">
            <v>-0.295</v>
          </cell>
          <cell r="J56">
            <v>0.57</v>
          </cell>
          <cell r="K56">
            <v>0.52</v>
          </cell>
          <cell r="L56">
            <v>0.47</v>
          </cell>
          <cell r="M56">
            <v>0.005</v>
          </cell>
          <cell r="N56">
            <v>0.055840840739811</v>
          </cell>
          <cell r="O56">
            <v>0.068</v>
          </cell>
          <cell r="P56">
            <v>-0.145</v>
          </cell>
        </row>
        <row r="56">
          <cell r="R56">
            <v>0.1</v>
          </cell>
          <cell r="S56">
            <v>40.416</v>
          </cell>
        </row>
        <row r="57">
          <cell r="D57">
            <v>38443</v>
          </cell>
          <cell r="E57">
            <v>4.33</v>
          </cell>
          <cell r="F57">
            <v>-0.145</v>
          </cell>
          <cell r="G57">
            <v>0.1</v>
          </cell>
          <cell r="H57">
            <v>-0.31</v>
          </cell>
          <cell r="I57">
            <v>-0.43</v>
          </cell>
          <cell r="J57">
            <v>0.72</v>
          </cell>
          <cell r="K57">
            <v>0.12</v>
          </cell>
          <cell r="L57">
            <v>0.62</v>
          </cell>
          <cell r="M57">
            <v>0.005</v>
          </cell>
          <cell r="N57">
            <v>0.055938139067208</v>
          </cell>
          <cell r="O57">
            <v>-0.1</v>
          </cell>
          <cell r="P57">
            <v>-0.15</v>
          </cell>
        </row>
        <row r="57">
          <cell r="R57">
            <v>0.1</v>
          </cell>
          <cell r="S57">
            <v>39.0047</v>
          </cell>
        </row>
        <row r="58">
          <cell r="D58">
            <v>38473</v>
          </cell>
          <cell r="E58">
            <v>4.295</v>
          </cell>
          <cell r="F58">
            <v>-0.145</v>
          </cell>
          <cell r="G58">
            <v>0.1</v>
          </cell>
          <cell r="H58">
            <v>-0.31</v>
          </cell>
          <cell r="I58">
            <v>-0.43</v>
          </cell>
          <cell r="J58">
            <v>0.72</v>
          </cell>
          <cell r="K58">
            <v>0.12</v>
          </cell>
          <cell r="L58">
            <v>0.62</v>
          </cell>
          <cell r="M58">
            <v>0.005</v>
          </cell>
          <cell r="N58">
            <v>0.056020933365114</v>
          </cell>
          <cell r="O58">
            <v>-0.1</v>
          </cell>
          <cell r="P58">
            <v>-0.15</v>
          </cell>
        </row>
        <row r="58">
          <cell r="R58">
            <v>0.1</v>
          </cell>
          <cell r="S58">
            <v>39.1517</v>
          </cell>
        </row>
        <row r="59">
          <cell r="D59">
            <v>38504</v>
          </cell>
          <cell r="E59">
            <v>4.315</v>
          </cell>
          <cell r="F59">
            <v>-0.145</v>
          </cell>
          <cell r="G59">
            <v>0.1</v>
          </cell>
          <cell r="H59">
            <v>-0.31</v>
          </cell>
          <cell r="I59">
            <v>-0.43</v>
          </cell>
          <cell r="J59">
            <v>0.72</v>
          </cell>
          <cell r="K59">
            <v>0.12</v>
          </cell>
          <cell r="L59">
            <v>0.62</v>
          </cell>
          <cell r="M59">
            <v>0.005</v>
          </cell>
          <cell r="N59">
            <v>0.056106487475347</v>
          </cell>
          <cell r="O59">
            <v>-0.1</v>
          </cell>
          <cell r="P59">
            <v>-0.15</v>
          </cell>
        </row>
        <row r="59">
          <cell r="R59">
            <v>0.1</v>
          </cell>
          <cell r="S59">
            <v>51.9548</v>
          </cell>
        </row>
        <row r="60">
          <cell r="D60">
            <v>38534</v>
          </cell>
          <cell r="E60">
            <v>4.34</v>
          </cell>
          <cell r="F60">
            <v>-0.145</v>
          </cell>
          <cell r="G60">
            <v>0.1</v>
          </cell>
          <cell r="H60">
            <v>-0.31</v>
          </cell>
          <cell r="I60">
            <v>-0.43</v>
          </cell>
          <cell r="J60">
            <v>0.72</v>
          </cell>
          <cell r="K60">
            <v>0.12</v>
          </cell>
          <cell r="L60">
            <v>0.62</v>
          </cell>
          <cell r="M60">
            <v>0.005</v>
          </cell>
          <cell r="N60">
            <v>0.056189281777894</v>
          </cell>
          <cell r="O60">
            <v>-0.1</v>
          </cell>
          <cell r="P60">
            <v>-0.15</v>
          </cell>
        </row>
        <row r="60">
          <cell r="R60">
            <v>0.1</v>
          </cell>
          <cell r="S60">
            <v>83.9819</v>
          </cell>
        </row>
        <row r="61">
          <cell r="D61">
            <v>38565</v>
          </cell>
          <cell r="E61">
            <v>4.38</v>
          </cell>
          <cell r="F61">
            <v>-0.145</v>
          </cell>
          <cell r="G61">
            <v>0.1</v>
          </cell>
          <cell r="H61">
            <v>-0.31</v>
          </cell>
          <cell r="I61">
            <v>-0.43</v>
          </cell>
          <cell r="J61">
            <v>0.72</v>
          </cell>
          <cell r="K61">
            <v>0.12</v>
          </cell>
          <cell r="L61">
            <v>0.62</v>
          </cell>
          <cell r="M61">
            <v>0.005</v>
          </cell>
          <cell r="N61">
            <v>0.056274835892922</v>
          </cell>
          <cell r="O61">
            <v>-0.1</v>
          </cell>
          <cell r="P61">
            <v>-0.15</v>
          </cell>
        </row>
        <row r="61">
          <cell r="R61">
            <v>0.1</v>
          </cell>
          <cell r="S61">
            <v>100.3688</v>
          </cell>
        </row>
        <row r="62">
          <cell r="D62">
            <v>38596</v>
          </cell>
          <cell r="E62">
            <v>4.355</v>
          </cell>
          <cell r="F62">
            <v>-0.145</v>
          </cell>
          <cell r="G62">
            <v>0.1</v>
          </cell>
          <cell r="H62">
            <v>-0.31</v>
          </cell>
          <cell r="I62">
            <v>-0.43</v>
          </cell>
          <cell r="J62">
            <v>0.72</v>
          </cell>
          <cell r="K62">
            <v>0.12</v>
          </cell>
          <cell r="L62">
            <v>0.62</v>
          </cell>
          <cell r="M62">
            <v>0.005</v>
          </cell>
          <cell r="N62">
            <v>0.056360390010386</v>
          </cell>
          <cell r="O62">
            <v>-0.1</v>
          </cell>
          <cell r="P62">
            <v>-0.15</v>
          </cell>
        </row>
        <row r="62">
          <cell r="R62">
            <v>0.1</v>
          </cell>
          <cell r="S62">
            <v>60.6602</v>
          </cell>
        </row>
        <row r="63">
          <cell r="D63">
            <v>38626</v>
          </cell>
          <cell r="E63">
            <v>4.38</v>
          </cell>
          <cell r="F63">
            <v>-0.145</v>
          </cell>
          <cell r="G63">
            <v>0.1</v>
          </cell>
          <cell r="H63">
            <v>-0.31</v>
          </cell>
          <cell r="I63">
            <v>-0.43</v>
          </cell>
          <cell r="J63">
            <v>0.72</v>
          </cell>
          <cell r="K63">
            <v>0.12</v>
          </cell>
          <cell r="L63">
            <v>0.62</v>
          </cell>
          <cell r="M63">
            <v>0.005</v>
          </cell>
          <cell r="N63">
            <v>0.056443184319929</v>
          </cell>
          <cell r="O63">
            <v>-0.1</v>
          </cell>
          <cell r="P63">
            <v>-0.15</v>
          </cell>
        </row>
        <row r="63">
          <cell r="R63">
            <v>0.1</v>
          </cell>
          <cell r="S63">
            <v>49.6145</v>
          </cell>
        </row>
        <row r="64">
          <cell r="D64">
            <v>38657</v>
          </cell>
          <cell r="E64">
            <v>4.525</v>
          </cell>
          <cell r="F64">
            <v>-0.15</v>
          </cell>
          <cell r="G64">
            <v>0.1</v>
          </cell>
          <cell r="H64">
            <v>-0.22</v>
          </cell>
          <cell r="I64">
            <v>-0.38</v>
          </cell>
          <cell r="J64">
            <v>0.42</v>
          </cell>
          <cell r="K64">
            <v>0.52</v>
          </cell>
          <cell r="L64">
            <v>0.32</v>
          </cell>
          <cell r="M64">
            <v>0.005</v>
          </cell>
          <cell r="N64">
            <v>0.056528738442188</v>
          </cell>
          <cell r="O64">
            <v>0.248</v>
          </cell>
          <cell r="P64">
            <v>-0.15</v>
          </cell>
        </row>
        <row r="64">
          <cell r="R64">
            <v>0.1</v>
          </cell>
          <cell r="S64">
            <v>38.4458</v>
          </cell>
        </row>
        <row r="65">
          <cell r="D65">
            <v>38687</v>
          </cell>
          <cell r="E65">
            <v>4.675</v>
          </cell>
          <cell r="F65">
            <v>-0.15</v>
          </cell>
          <cell r="G65">
            <v>0.1</v>
          </cell>
          <cell r="H65">
            <v>-0.22</v>
          </cell>
          <cell r="I65">
            <v>-0.38</v>
          </cell>
          <cell r="J65">
            <v>0.42</v>
          </cell>
          <cell r="K65">
            <v>0.52</v>
          </cell>
          <cell r="L65">
            <v>0.32</v>
          </cell>
          <cell r="M65">
            <v>0.005</v>
          </cell>
          <cell r="N65">
            <v>0.05661153275637</v>
          </cell>
          <cell r="O65">
            <v>0.308</v>
          </cell>
          <cell r="P65">
            <v>-0.1525</v>
          </cell>
        </row>
        <row r="65">
          <cell r="R65">
            <v>0.1</v>
          </cell>
          <cell r="S65">
            <v>38.5967</v>
          </cell>
        </row>
        <row r="66">
          <cell r="D66">
            <v>38718</v>
          </cell>
          <cell r="E66">
            <v>4.725</v>
          </cell>
          <cell r="F66">
            <v>-0.15</v>
          </cell>
          <cell r="G66">
            <v>0.1</v>
          </cell>
          <cell r="H66">
            <v>-0.22</v>
          </cell>
          <cell r="I66">
            <v>-0.38</v>
          </cell>
          <cell r="J66">
            <v>0.42</v>
          </cell>
          <cell r="K66">
            <v>0.52</v>
          </cell>
          <cell r="L66">
            <v>0.32</v>
          </cell>
          <cell r="M66">
            <v>0.005</v>
          </cell>
          <cell r="N66">
            <v>0.056697086883422</v>
          </cell>
          <cell r="O66">
            <v>0.378</v>
          </cell>
          <cell r="P66">
            <v>-0.155</v>
          </cell>
        </row>
        <row r="66">
          <cell r="R66">
            <v>0.1</v>
          </cell>
          <cell r="S66">
            <v>47.1625</v>
          </cell>
        </row>
        <row r="67">
          <cell r="D67">
            <v>38749</v>
          </cell>
          <cell r="E67">
            <v>4.605</v>
          </cell>
          <cell r="F67">
            <v>-0.15</v>
          </cell>
          <cell r="G67">
            <v>0.1</v>
          </cell>
          <cell r="H67">
            <v>-0.22</v>
          </cell>
          <cell r="I67">
            <v>-0.38</v>
          </cell>
          <cell r="J67">
            <v>0.42</v>
          </cell>
          <cell r="K67">
            <v>0.52</v>
          </cell>
          <cell r="L67">
            <v>0.32</v>
          </cell>
          <cell r="M67">
            <v>0.005</v>
          </cell>
          <cell r="N67">
            <v>0.05678264101291</v>
          </cell>
          <cell r="O67">
            <v>0.248</v>
          </cell>
          <cell r="P67">
            <v>-0.1475</v>
          </cell>
        </row>
        <row r="67">
          <cell r="R67">
            <v>0.1</v>
          </cell>
          <cell r="S67">
            <v>42.2061</v>
          </cell>
        </row>
        <row r="68">
          <cell r="D68">
            <v>38777</v>
          </cell>
          <cell r="E68">
            <v>4.55</v>
          </cell>
          <cell r="F68">
            <v>-0.15</v>
          </cell>
          <cell r="G68">
            <v>0.1</v>
          </cell>
          <cell r="H68">
            <v>-0.22</v>
          </cell>
          <cell r="I68">
            <v>-0.38</v>
          </cell>
          <cell r="J68">
            <v>0.42</v>
          </cell>
          <cell r="K68">
            <v>0.52</v>
          </cell>
          <cell r="L68">
            <v>0.32</v>
          </cell>
          <cell r="M68">
            <v>0.005</v>
          </cell>
          <cell r="N68">
            <v>0.05685635758224</v>
          </cell>
          <cell r="O68">
            <v>0.068</v>
          </cell>
          <cell r="P68">
            <v>-0.145</v>
          </cell>
        </row>
        <row r="68">
          <cell r="R68">
            <v>0.1</v>
          </cell>
          <cell r="S68">
            <v>41.0524</v>
          </cell>
        </row>
        <row r="69">
          <cell r="D69">
            <v>38808</v>
          </cell>
          <cell r="E69">
            <v>4.39</v>
          </cell>
          <cell r="F69">
            <v>-0.145</v>
          </cell>
          <cell r="G69">
            <v>0.1</v>
          </cell>
          <cell r="H69">
            <v>-0.31</v>
          </cell>
          <cell r="I69">
            <v>-0.5</v>
          </cell>
          <cell r="J69">
            <v>0.52</v>
          </cell>
          <cell r="K69">
            <v>0.12</v>
          </cell>
          <cell r="L69">
            <v>0.42</v>
          </cell>
          <cell r="M69">
            <v>0.005</v>
          </cell>
          <cell r="N69">
            <v>0.056934558246644</v>
          </cell>
          <cell r="O69">
            <v>-0.1</v>
          </cell>
          <cell r="P69">
            <v>-0.15</v>
          </cell>
        </row>
        <row r="69">
          <cell r="R69">
            <v>0.1</v>
          </cell>
          <cell r="S69">
            <v>39.8863</v>
          </cell>
        </row>
        <row r="70">
          <cell r="D70">
            <v>38838</v>
          </cell>
          <cell r="E70">
            <v>4.355</v>
          </cell>
          <cell r="F70">
            <v>-0.145</v>
          </cell>
          <cell r="G70">
            <v>0.1</v>
          </cell>
          <cell r="H70">
            <v>-0.31</v>
          </cell>
          <cell r="I70">
            <v>-0.5</v>
          </cell>
          <cell r="J70">
            <v>0.52</v>
          </cell>
          <cell r="K70">
            <v>0.12</v>
          </cell>
          <cell r="L70">
            <v>0.42</v>
          </cell>
          <cell r="M70">
            <v>0.005</v>
          </cell>
          <cell r="N70">
            <v>0.057010236310909</v>
          </cell>
          <cell r="O70">
            <v>-0.1</v>
          </cell>
          <cell r="P70">
            <v>-0.15</v>
          </cell>
        </row>
        <row r="70">
          <cell r="R70">
            <v>0.1</v>
          </cell>
          <cell r="S70">
            <v>40.0069</v>
          </cell>
        </row>
        <row r="71">
          <cell r="D71">
            <v>38869</v>
          </cell>
          <cell r="E71">
            <v>4.375</v>
          </cell>
          <cell r="F71">
            <v>-0.145</v>
          </cell>
          <cell r="G71">
            <v>0.1</v>
          </cell>
          <cell r="H71">
            <v>-0.31</v>
          </cell>
          <cell r="I71">
            <v>-0.5</v>
          </cell>
          <cell r="J71">
            <v>0.52</v>
          </cell>
          <cell r="K71">
            <v>0.12</v>
          </cell>
          <cell r="L71">
            <v>0.42</v>
          </cell>
          <cell r="M71">
            <v>0.005</v>
          </cell>
          <cell r="N71">
            <v>0.057088436979317</v>
          </cell>
          <cell r="O71">
            <v>-0.1</v>
          </cell>
          <cell r="P71">
            <v>-0.15</v>
          </cell>
        </row>
        <row r="71">
          <cell r="R71">
            <v>0.1</v>
          </cell>
          <cell r="S71">
            <v>50.5788</v>
          </cell>
        </row>
        <row r="72">
          <cell r="D72">
            <v>38899</v>
          </cell>
          <cell r="E72">
            <v>4.4</v>
          </cell>
          <cell r="F72">
            <v>-0.145</v>
          </cell>
          <cell r="G72">
            <v>0.1</v>
          </cell>
          <cell r="H72">
            <v>-0.31</v>
          </cell>
          <cell r="I72">
            <v>-0.5</v>
          </cell>
          <cell r="J72">
            <v>0.52</v>
          </cell>
          <cell r="K72">
            <v>0.12</v>
          </cell>
          <cell r="L72">
            <v>0.42</v>
          </cell>
          <cell r="M72">
            <v>0.005</v>
          </cell>
          <cell r="N72">
            <v>0.057164115047456</v>
          </cell>
          <cell r="O72">
            <v>-0.1</v>
          </cell>
          <cell r="P72">
            <v>-0.15</v>
          </cell>
        </row>
        <row r="72">
          <cell r="R72">
            <v>0.1</v>
          </cell>
          <cell r="S72">
            <v>77.0278</v>
          </cell>
        </row>
        <row r="73">
          <cell r="D73">
            <v>38930</v>
          </cell>
          <cell r="E73">
            <v>4.44</v>
          </cell>
          <cell r="F73">
            <v>-0.145</v>
          </cell>
          <cell r="G73">
            <v>0.1</v>
          </cell>
          <cell r="H73">
            <v>-0.31</v>
          </cell>
          <cell r="I73">
            <v>-0.5</v>
          </cell>
          <cell r="J73">
            <v>0.52</v>
          </cell>
          <cell r="K73">
            <v>0.12</v>
          </cell>
          <cell r="L73">
            <v>0.42</v>
          </cell>
          <cell r="M73">
            <v>0.005</v>
          </cell>
          <cell r="N73">
            <v>0.057242315719869</v>
          </cell>
          <cell r="O73">
            <v>-0.1</v>
          </cell>
          <cell r="P73">
            <v>-0.15</v>
          </cell>
        </row>
        <row r="73">
          <cell r="R73">
            <v>0.1</v>
          </cell>
          <cell r="S73">
            <v>90.5628</v>
          </cell>
        </row>
        <row r="74">
          <cell r="D74">
            <v>38961</v>
          </cell>
          <cell r="E74">
            <v>4.415</v>
          </cell>
          <cell r="F74">
            <v>-0.145</v>
          </cell>
          <cell r="G74">
            <v>0.1</v>
          </cell>
          <cell r="H74">
            <v>-0.31</v>
          </cell>
          <cell r="I74">
            <v>-0.5</v>
          </cell>
          <cell r="J74">
            <v>0.52</v>
          </cell>
          <cell r="K74">
            <v>0.12</v>
          </cell>
          <cell r="L74">
            <v>0.42</v>
          </cell>
          <cell r="M74">
            <v>0.005</v>
          </cell>
          <cell r="N74">
            <v>0.057320516394316</v>
          </cell>
          <cell r="O74">
            <v>-0.1</v>
          </cell>
          <cell r="P74">
            <v>-0.15</v>
          </cell>
        </row>
        <row r="74">
          <cell r="R74">
            <v>0.1</v>
          </cell>
          <cell r="S74">
            <v>57.7683</v>
          </cell>
        </row>
        <row r="75">
          <cell r="D75">
            <v>38991</v>
          </cell>
          <cell r="E75">
            <v>4.44</v>
          </cell>
          <cell r="F75">
            <v>-0.145</v>
          </cell>
          <cell r="G75">
            <v>0.1</v>
          </cell>
          <cell r="H75">
            <v>-0.31</v>
          </cell>
          <cell r="I75">
            <v>-0.5</v>
          </cell>
          <cell r="J75">
            <v>0.52</v>
          </cell>
          <cell r="K75">
            <v>0.12</v>
          </cell>
          <cell r="L75">
            <v>0.42</v>
          </cell>
          <cell r="M75">
            <v>0.005</v>
          </cell>
          <cell r="N75">
            <v>0.057396194468299</v>
          </cell>
          <cell r="O75">
            <v>-0.1</v>
          </cell>
          <cell r="P75">
            <v>-0.15</v>
          </cell>
        </row>
        <row r="75">
          <cell r="R75">
            <v>0.1</v>
          </cell>
          <cell r="S75">
            <v>48.645</v>
          </cell>
        </row>
        <row r="76">
          <cell r="D76">
            <v>39022</v>
          </cell>
          <cell r="E76">
            <v>4.585</v>
          </cell>
          <cell r="F76">
            <v>-0.15</v>
          </cell>
          <cell r="G76">
            <v>0.1</v>
          </cell>
          <cell r="H76">
            <v>-0.22</v>
          </cell>
          <cell r="I76">
            <v>-0.47</v>
          </cell>
          <cell r="J76">
            <v>0.33</v>
          </cell>
          <cell r="K76">
            <v>0.52</v>
          </cell>
          <cell r="L76">
            <v>0.23</v>
          </cell>
          <cell r="M76">
            <v>0.005</v>
          </cell>
          <cell r="N76">
            <v>0.057474395146749</v>
          </cell>
          <cell r="O76">
            <v>0.248</v>
          </cell>
          <cell r="P76">
            <v>-0.15</v>
          </cell>
        </row>
        <row r="76">
          <cell r="R76">
            <v>0.1</v>
          </cell>
          <cell r="S76">
            <v>39.4192</v>
          </cell>
        </row>
        <row r="77">
          <cell r="D77">
            <v>39052</v>
          </cell>
          <cell r="E77">
            <v>4.735</v>
          </cell>
          <cell r="F77">
            <v>-0.15</v>
          </cell>
          <cell r="G77">
            <v>0.1</v>
          </cell>
          <cell r="H77">
            <v>-0.22</v>
          </cell>
          <cell r="I77">
            <v>-0.47</v>
          </cell>
          <cell r="J77">
            <v>0.33</v>
          </cell>
          <cell r="K77">
            <v>0.52</v>
          </cell>
          <cell r="L77">
            <v>0.23</v>
          </cell>
          <cell r="M77">
            <v>0.005</v>
          </cell>
          <cell r="N77">
            <v>0.057550073224606</v>
          </cell>
          <cell r="O77">
            <v>0.308</v>
          </cell>
          <cell r="P77">
            <v>-0.1525</v>
          </cell>
        </row>
        <row r="77">
          <cell r="R77">
            <v>0.1</v>
          </cell>
          <cell r="S77">
            <v>39.543</v>
          </cell>
        </row>
        <row r="78">
          <cell r="D78">
            <v>39083</v>
          </cell>
          <cell r="E78">
            <v>4.795</v>
          </cell>
          <cell r="F78">
            <v>-0.15</v>
          </cell>
          <cell r="G78">
            <v>0.1</v>
          </cell>
          <cell r="H78">
            <v>-0.22</v>
          </cell>
          <cell r="I78">
            <v>-0.47</v>
          </cell>
          <cell r="J78">
            <v>0.33</v>
          </cell>
          <cell r="K78">
            <v>0.52</v>
          </cell>
          <cell r="L78">
            <v>0.23</v>
          </cell>
          <cell r="M78">
            <v>0.005</v>
          </cell>
          <cell r="N78">
            <v>0.057628273907059</v>
          </cell>
          <cell r="O78">
            <v>0.378</v>
          </cell>
          <cell r="P78">
            <v>-0.155</v>
          </cell>
        </row>
        <row r="78">
          <cell r="R78">
            <v>0.1</v>
          </cell>
          <cell r="S78">
            <v>46.3952</v>
          </cell>
        </row>
        <row r="79">
          <cell r="D79">
            <v>39114</v>
          </cell>
          <cell r="E79">
            <v>4.675</v>
          </cell>
          <cell r="F79">
            <v>-0.15</v>
          </cell>
          <cell r="G79">
            <v>0.1</v>
          </cell>
          <cell r="H79">
            <v>-0.22</v>
          </cell>
          <cell r="I79">
            <v>-0.47</v>
          </cell>
          <cell r="J79">
            <v>0.33</v>
          </cell>
          <cell r="K79">
            <v>0.52</v>
          </cell>
          <cell r="L79">
            <v>0.23</v>
          </cell>
          <cell r="M79">
            <v>0.005</v>
          </cell>
          <cell r="N79">
            <v>0.057706474591547</v>
          </cell>
          <cell r="O79">
            <v>0.248</v>
          </cell>
          <cell r="P79">
            <v>-0.1475</v>
          </cell>
        </row>
        <row r="79">
          <cell r="R79">
            <v>0.1</v>
          </cell>
          <cell r="S79">
            <v>42.0457</v>
          </cell>
        </row>
        <row r="80">
          <cell r="D80">
            <v>39142</v>
          </cell>
          <cell r="E80">
            <v>4.62</v>
          </cell>
          <cell r="F80">
            <v>-0.15</v>
          </cell>
          <cell r="G80">
            <v>0.1</v>
          </cell>
          <cell r="H80">
            <v>-0.22</v>
          </cell>
          <cell r="I80">
            <v>-0.47</v>
          </cell>
          <cell r="J80">
            <v>0.33</v>
          </cell>
          <cell r="K80">
            <v>0.52</v>
          </cell>
          <cell r="L80">
            <v>0.23</v>
          </cell>
          <cell r="M80">
            <v>0.005</v>
          </cell>
          <cell r="N80">
            <v>0.057777107469607</v>
          </cell>
          <cell r="O80">
            <v>0.068</v>
          </cell>
          <cell r="P80">
            <v>-0.145</v>
          </cell>
        </row>
        <row r="80">
          <cell r="R80">
            <v>0.1</v>
          </cell>
          <cell r="S80">
            <v>41.0338</v>
          </cell>
        </row>
        <row r="81">
          <cell r="D81">
            <v>39173</v>
          </cell>
          <cell r="E81">
            <v>4.46</v>
          </cell>
          <cell r="F81">
            <v>-0.145</v>
          </cell>
          <cell r="G81">
            <v>0.1</v>
          </cell>
          <cell r="H81">
            <v>-0.31</v>
          </cell>
          <cell r="I81">
            <v>-0.585</v>
          </cell>
          <cell r="J81">
            <v>0.43</v>
          </cell>
          <cell r="K81">
            <v>0.12</v>
          </cell>
          <cell r="L81">
            <v>0.33</v>
          </cell>
          <cell r="M81">
            <v>0.005</v>
          </cell>
          <cell r="N81">
            <v>0.057855308157966</v>
          </cell>
          <cell r="O81">
            <v>-0.1</v>
          </cell>
          <cell r="P81">
            <v>-0.15</v>
          </cell>
        </row>
        <row r="81">
          <cell r="R81">
            <v>0.1</v>
          </cell>
          <cell r="S81">
            <v>40.0109</v>
          </cell>
        </row>
        <row r="82">
          <cell r="D82">
            <v>39203</v>
          </cell>
          <cell r="E82">
            <v>4.425</v>
          </cell>
          <cell r="F82">
            <v>-0.145</v>
          </cell>
          <cell r="G82">
            <v>0.1</v>
          </cell>
          <cell r="H82">
            <v>-0.31</v>
          </cell>
          <cell r="I82">
            <v>-0.585</v>
          </cell>
          <cell r="J82">
            <v>0.43</v>
          </cell>
          <cell r="K82">
            <v>0.12</v>
          </cell>
          <cell r="L82">
            <v>0.33</v>
          </cell>
          <cell r="M82">
            <v>0.005</v>
          </cell>
          <cell r="N82">
            <v>0.057930986245412</v>
          </cell>
          <cell r="O82">
            <v>-0.1</v>
          </cell>
          <cell r="P82">
            <v>-0.15</v>
          </cell>
        </row>
        <row r="82">
          <cell r="R82">
            <v>0.1</v>
          </cell>
          <cell r="S82">
            <v>40.1175</v>
          </cell>
        </row>
        <row r="83">
          <cell r="D83">
            <v>39234</v>
          </cell>
          <cell r="E83">
            <v>4.445</v>
          </cell>
          <cell r="F83">
            <v>-0.145</v>
          </cell>
          <cell r="G83">
            <v>0.1</v>
          </cell>
          <cell r="H83">
            <v>-0.31</v>
          </cell>
          <cell r="I83">
            <v>-0.585</v>
          </cell>
          <cell r="J83">
            <v>0.43</v>
          </cell>
          <cell r="K83">
            <v>0.12</v>
          </cell>
          <cell r="L83">
            <v>0</v>
          </cell>
          <cell r="M83">
            <v>0.005</v>
          </cell>
          <cell r="N83">
            <v>0.058009186937773</v>
          </cell>
          <cell r="O83">
            <v>-0.1</v>
          </cell>
          <cell r="P83">
            <v>-0.15</v>
          </cell>
        </row>
        <row r="83">
          <cell r="R83">
            <v>0.1</v>
          </cell>
          <cell r="S83">
            <v>49.4005</v>
          </cell>
        </row>
        <row r="84">
          <cell r="D84">
            <v>39264</v>
          </cell>
          <cell r="E84">
            <v>4.47</v>
          </cell>
          <cell r="F84">
            <v>-0.145</v>
          </cell>
          <cell r="G84">
            <v>0.1</v>
          </cell>
          <cell r="H84">
            <v>-0.31</v>
          </cell>
          <cell r="I84">
            <v>-0.585</v>
          </cell>
          <cell r="J84">
            <v>0.43</v>
          </cell>
          <cell r="K84">
            <v>0.12</v>
          </cell>
          <cell r="L84">
            <v>0</v>
          </cell>
          <cell r="M84">
            <v>0.005</v>
          </cell>
          <cell r="N84">
            <v>0.058084865029092</v>
          </cell>
          <cell r="O84">
            <v>-0.1</v>
          </cell>
          <cell r="P84">
            <v>-0.15</v>
          </cell>
        </row>
        <row r="84">
          <cell r="R84">
            <v>0.1</v>
          </cell>
          <cell r="S84">
            <v>72.6258</v>
          </cell>
        </row>
        <row r="85">
          <cell r="D85">
            <v>39295</v>
          </cell>
          <cell r="E85">
            <v>4.51</v>
          </cell>
          <cell r="F85">
            <v>-0.145</v>
          </cell>
          <cell r="G85">
            <v>0.1</v>
          </cell>
          <cell r="H85">
            <v>-0.31</v>
          </cell>
          <cell r="I85">
            <v>-0.585</v>
          </cell>
          <cell r="J85">
            <v>0.43</v>
          </cell>
          <cell r="K85">
            <v>0.12</v>
          </cell>
          <cell r="L85">
            <v>0</v>
          </cell>
          <cell r="M85">
            <v>0.005</v>
          </cell>
          <cell r="N85">
            <v>0.058163065725456</v>
          </cell>
          <cell r="O85">
            <v>-0.1</v>
          </cell>
          <cell r="P85">
            <v>-0.15</v>
          </cell>
        </row>
        <row r="85">
          <cell r="R85">
            <v>0.1</v>
          </cell>
          <cell r="S85">
            <v>84.5139</v>
          </cell>
        </row>
        <row r="86">
          <cell r="D86">
            <v>39326</v>
          </cell>
          <cell r="E86">
            <v>4.485</v>
          </cell>
          <cell r="F86">
            <v>-0.145</v>
          </cell>
          <cell r="G86">
            <v>0.1</v>
          </cell>
          <cell r="H86">
            <v>-0.31</v>
          </cell>
          <cell r="I86">
            <v>-0.585</v>
          </cell>
          <cell r="J86">
            <v>0.43</v>
          </cell>
          <cell r="K86">
            <v>0.12</v>
          </cell>
          <cell r="L86">
            <v>0</v>
          </cell>
          <cell r="M86">
            <v>0.005</v>
          </cell>
          <cell r="N86">
            <v>0.058241266423853</v>
          </cell>
          <cell r="O86">
            <v>-0.1</v>
          </cell>
          <cell r="P86">
            <v>-0.15</v>
          </cell>
        </row>
        <row r="86">
          <cell r="R86">
            <v>0.1</v>
          </cell>
          <cell r="S86">
            <v>55.7181</v>
          </cell>
        </row>
        <row r="87">
          <cell r="D87">
            <v>39356</v>
          </cell>
          <cell r="E87">
            <v>4.51</v>
          </cell>
          <cell r="F87">
            <v>-0.145</v>
          </cell>
          <cell r="G87">
            <v>0.1</v>
          </cell>
          <cell r="H87">
            <v>-0.31</v>
          </cell>
          <cell r="I87">
            <v>-0.585</v>
          </cell>
          <cell r="J87">
            <v>0.43</v>
          </cell>
          <cell r="K87">
            <v>0.12</v>
          </cell>
          <cell r="L87">
            <v>0</v>
          </cell>
          <cell r="M87">
            <v>0.005</v>
          </cell>
          <cell r="N87">
            <v>0.058316944521013</v>
          </cell>
          <cell r="O87">
            <v>-0.1</v>
          </cell>
          <cell r="P87">
            <v>-0.15</v>
          </cell>
        </row>
        <row r="87">
          <cell r="R87">
            <v>0.1</v>
          </cell>
          <cell r="S87">
            <v>47.7075</v>
          </cell>
        </row>
        <row r="88">
          <cell r="D88">
            <v>39387</v>
          </cell>
          <cell r="E88">
            <v>4.655</v>
          </cell>
          <cell r="F88">
            <v>-0.15</v>
          </cell>
          <cell r="G88">
            <v>0.1</v>
          </cell>
          <cell r="H88">
            <v>-0.22</v>
          </cell>
          <cell r="I88">
            <v>-0.52</v>
          </cell>
          <cell r="J88">
            <v>0.33</v>
          </cell>
          <cell r="K88">
            <v>0.52</v>
          </cell>
          <cell r="L88">
            <v>0</v>
          </cell>
          <cell r="M88">
            <v>0.005</v>
          </cell>
          <cell r="N88">
            <v>0.058395145223411</v>
          </cell>
          <cell r="O88">
            <v>0</v>
          </cell>
          <cell r="P88">
            <v>-0.15</v>
          </cell>
        </row>
        <row r="88">
          <cell r="R88">
            <v>0.1</v>
          </cell>
          <cell r="S88">
            <v>39.6059</v>
          </cell>
        </row>
        <row r="89">
          <cell r="D89">
            <v>39417</v>
          </cell>
          <cell r="E89">
            <v>4.805</v>
          </cell>
          <cell r="F89">
            <v>-0.15</v>
          </cell>
          <cell r="G89">
            <v>0.1</v>
          </cell>
          <cell r="H89">
            <v>-0.22</v>
          </cell>
          <cell r="I89">
            <v>-0.52</v>
          </cell>
          <cell r="J89">
            <v>0.33</v>
          </cell>
          <cell r="K89">
            <v>0.52</v>
          </cell>
          <cell r="L89">
            <v>0</v>
          </cell>
          <cell r="M89">
            <v>0.005</v>
          </cell>
          <cell r="N89">
            <v>0.058470823324444</v>
          </cell>
          <cell r="O89">
            <v>0.06</v>
          </cell>
          <cell r="P89">
            <v>-0.1525</v>
          </cell>
        </row>
        <row r="89">
          <cell r="R89">
            <v>0.1</v>
          </cell>
          <cell r="S89">
            <v>39.7153</v>
          </cell>
        </row>
        <row r="90">
          <cell r="D90">
            <v>39448</v>
          </cell>
          <cell r="E90">
            <v>4.87</v>
          </cell>
          <cell r="F90">
            <v>-0.15</v>
          </cell>
          <cell r="G90">
            <v>0.1</v>
          </cell>
          <cell r="H90">
            <v>-0.22</v>
          </cell>
          <cell r="I90">
            <v>-0.52</v>
          </cell>
          <cell r="J90">
            <v>0.33</v>
          </cell>
          <cell r="K90">
            <v>0.52</v>
          </cell>
          <cell r="L90">
            <v>0</v>
          </cell>
          <cell r="M90">
            <v>0.005</v>
          </cell>
          <cell r="N90">
            <v>0.058549024030844</v>
          </cell>
          <cell r="O90">
            <v>0.13</v>
          </cell>
          <cell r="P90">
            <v>-0.155</v>
          </cell>
        </row>
        <row r="90">
          <cell r="R90">
            <v>0.1</v>
          </cell>
          <cell r="S90">
            <v>45.7324</v>
          </cell>
        </row>
        <row r="91">
          <cell r="D91">
            <v>39479</v>
          </cell>
          <cell r="E91">
            <v>4.75</v>
          </cell>
          <cell r="F91">
            <v>-0.15</v>
          </cell>
          <cell r="G91">
            <v>0.1</v>
          </cell>
          <cell r="H91">
            <v>-0.22</v>
          </cell>
          <cell r="I91">
            <v>-0.52</v>
          </cell>
          <cell r="J91">
            <v>0.33</v>
          </cell>
          <cell r="K91">
            <v>0.52</v>
          </cell>
          <cell r="L91">
            <v>0</v>
          </cell>
          <cell r="M91">
            <v>0.005</v>
          </cell>
          <cell r="N91">
            <v>0.058627224739277</v>
          </cell>
          <cell r="O91">
            <v>0</v>
          </cell>
          <cell r="P91">
            <v>-0.1475</v>
          </cell>
        </row>
        <row r="91">
          <cell r="R91">
            <v>0.1</v>
          </cell>
          <cell r="S91">
            <v>41.8139</v>
          </cell>
        </row>
        <row r="92">
          <cell r="D92">
            <v>39508</v>
          </cell>
          <cell r="E92">
            <v>4.695</v>
          </cell>
          <cell r="F92">
            <v>-0.15</v>
          </cell>
          <cell r="G92">
            <v>0.1</v>
          </cell>
          <cell r="H92">
            <v>-0.22</v>
          </cell>
          <cell r="I92">
            <v>-0.52</v>
          </cell>
          <cell r="J92">
            <v>0.33</v>
          </cell>
          <cell r="K92">
            <v>0.52</v>
          </cell>
          <cell r="L92">
            <v>0</v>
          </cell>
          <cell r="M92">
            <v>0.005</v>
          </cell>
          <cell r="N92">
            <v>0.058687036024924</v>
          </cell>
          <cell r="O92">
            <v>-0.18</v>
          </cell>
          <cell r="P92">
            <v>-0.145</v>
          </cell>
        </row>
        <row r="92">
          <cell r="R92">
            <v>0.1</v>
          </cell>
          <cell r="S92">
            <v>40.9034</v>
          </cell>
        </row>
        <row r="93">
          <cell r="D93">
            <v>39539</v>
          </cell>
          <cell r="E93">
            <v>4.535</v>
          </cell>
          <cell r="F93">
            <v>-0.145</v>
          </cell>
          <cell r="G93">
            <v>0.1</v>
          </cell>
          <cell r="H93">
            <v>-0.31</v>
          </cell>
          <cell r="I93">
            <v>-0.47</v>
          </cell>
          <cell r="J93">
            <v>0.43</v>
          </cell>
          <cell r="K93">
            <v>0.12</v>
          </cell>
          <cell r="L93">
            <v>0</v>
          </cell>
          <cell r="M93">
            <v>0.005</v>
          </cell>
          <cell r="N93">
            <v>0.058739382314779</v>
          </cell>
          <cell r="O93">
            <v>-0.29</v>
          </cell>
          <cell r="P93">
            <v>-0.15</v>
          </cell>
        </row>
        <row r="93">
          <cell r="R93">
            <v>0.1</v>
          </cell>
          <cell r="S93">
            <v>39.9829</v>
          </cell>
        </row>
        <row r="94">
          <cell r="D94">
            <v>39569</v>
          </cell>
          <cell r="E94">
            <v>4.5</v>
          </cell>
          <cell r="F94">
            <v>-0.145</v>
          </cell>
          <cell r="G94">
            <v>0.1</v>
          </cell>
          <cell r="H94">
            <v>-0.31</v>
          </cell>
          <cell r="I94">
            <v>-0.47</v>
          </cell>
          <cell r="J94">
            <v>0.43</v>
          </cell>
          <cell r="K94">
            <v>0.12</v>
          </cell>
          <cell r="L94">
            <v>0</v>
          </cell>
          <cell r="M94">
            <v>0.005</v>
          </cell>
          <cell r="N94">
            <v>0.058790040015508</v>
          </cell>
          <cell r="O94">
            <v>-0.29</v>
          </cell>
          <cell r="P94">
            <v>-0.15</v>
          </cell>
        </row>
        <row r="94">
          <cell r="R94">
            <v>0.1</v>
          </cell>
          <cell r="S94">
            <v>40.0805</v>
          </cell>
        </row>
        <row r="95">
          <cell r="D95">
            <v>39600</v>
          </cell>
          <cell r="E95">
            <v>4.52</v>
          </cell>
          <cell r="F95">
            <v>-0.145</v>
          </cell>
          <cell r="G95">
            <v>0.1</v>
          </cell>
          <cell r="H95">
            <v>-0.31</v>
          </cell>
          <cell r="I95">
            <v>-0.47</v>
          </cell>
          <cell r="J95">
            <v>0.43</v>
          </cell>
          <cell r="K95">
            <v>0.12</v>
          </cell>
          <cell r="L95">
            <v>0</v>
          </cell>
          <cell r="M95">
            <v>0.005</v>
          </cell>
          <cell r="N95">
            <v>0.058842386307156</v>
          </cell>
          <cell r="O95">
            <v>-0.29</v>
          </cell>
          <cell r="P95">
            <v>-0.15</v>
          </cell>
        </row>
        <row r="95">
          <cell r="R95">
            <v>0.1</v>
          </cell>
          <cell r="S95">
            <v>48.4513</v>
          </cell>
        </row>
        <row r="96">
          <cell r="D96">
            <v>39630</v>
          </cell>
          <cell r="E96">
            <v>4.545</v>
          </cell>
          <cell r="F96">
            <v>-0.145</v>
          </cell>
          <cell r="G96">
            <v>0.1</v>
          </cell>
          <cell r="H96">
            <v>-0.31</v>
          </cell>
          <cell r="I96">
            <v>-0.47</v>
          </cell>
          <cell r="J96">
            <v>0.43</v>
          </cell>
          <cell r="K96">
            <v>0.12</v>
          </cell>
          <cell r="L96">
            <v>0</v>
          </cell>
          <cell r="M96">
            <v>0.005</v>
          </cell>
          <cell r="N96">
            <v>0.058893044009619</v>
          </cell>
          <cell r="O96">
            <v>-0.29</v>
          </cell>
          <cell r="P96">
            <v>-0.15</v>
          </cell>
        </row>
        <row r="96">
          <cell r="R96">
            <v>0.1</v>
          </cell>
          <cell r="S96">
            <v>69.394</v>
          </cell>
        </row>
        <row r="97">
          <cell r="D97">
            <v>39661</v>
          </cell>
          <cell r="E97">
            <v>4.585</v>
          </cell>
          <cell r="F97">
            <v>-0.145</v>
          </cell>
          <cell r="G97">
            <v>0.1</v>
          </cell>
          <cell r="H97">
            <v>-0.31</v>
          </cell>
          <cell r="I97">
            <v>-0.47</v>
          </cell>
          <cell r="J97">
            <v>0.43</v>
          </cell>
          <cell r="K97">
            <v>0.12</v>
          </cell>
          <cell r="L97">
            <v>0</v>
          </cell>
          <cell r="M97">
            <v>0.005</v>
          </cell>
          <cell r="N97">
            <v>0.05894539030306</v>
          </cell>
          <cell r="O97">
            <v>-0.29</v>
          </cell>
          <cell r="P97">
            <v>-0.15</v>
          </cell>
        </row>
        <row r="97">
          <cell r="R97">
            <v>0.1</v>
          </cell>
          <cell r="S97">
            <v>80.1168</v>
          </cell>
        </row>
        <row r="98">
          <cell r="D98">
            <v>39692</v>
          </cell>
          <cell r="E98">
            <v>4.56</v>
          </cell>
          <cell r="F98">
            <v>-0.145</v>
          </cell>
          <cell r="G98">
            <v>0.1</v>
          </cell>
          <cell r="H98">
            <v>-0.31</v>
          </cell>
          <cell r="I98">
            <v>-0.47</v>
          </cell>
          <cell r="J98">
            <v>0.43</v>
          </cell>
          <cell r="K98">
            <v>0.12</v>
          </cell>
          <cell r="L98">
            <v>0</v>
          </cell>
          <cell r="M98">
            <v>0.005</v>
          </cell>
          <cell r="N98">
            <v>0.058997736597413</v>
          </cell>
          <cell r="O98">
            <v>-0.29</v>
          </cell>
          <cell r="P98">
            <v>-0.15</v>
          </cell>
        </row>
        <row r="98">
          <cell r="R98">
            <v>0.1</v>
          </cell>
          <cell r="S98">
            <v>54.1545</v>
          </cell>
        </row>
        <row r="99">
          <cell r="D99">
            <v>39722</v>
          </cell>
          <cell r="E99">
            <v>4.585</v>
          </cell>
          <cell r="F99">
            <v>-0.145</v>
          </cell>
          <cell r="G99">
            <v>0.1</v>
          </cell>
          <cell r="H99">
            <v>-0.31</v>
          </cell>
          <cell r="I99">
            <v>-0.47</v>
          </cell>
          <cell r="J99">
            <v>0.43</v>
          </cell>
          <cell r="K99">
            <v>0.12</v>
          </cell>
          <cell r="L99">
            <v>0</v>
          </cell>
          <cell r="M99">
            <v>0.005</v>
          </cell>
          <cell r="N99">
            <v>0.059048394302491</v>
          </cell>
          <cell r="O99">
            <v>-0.29</v>
          </cell>
          <cell r="P99">
            <v>-0.15</v>
          </cell>
        </row>
        <row r="99">
          <cell r="R99">
            <v>0.1</v>
          </cell>
          <cell r="S99">
            <v>46.9329</v>
          </cell>
        </row>
        <row r="100">
          <cell r="D100">
            <v>39753</v>
          </cell>
          <cell r="E100">
            <v>4.73</v>
          </cell>
          <cell r="F100">
            <v>-0.15</v>
          </cell>
          <cell r="G100">
            <v>0.1</v>
          </cell>
          <cell r="H100">
            <v>-0.22</v>
          </cell>
          <cell r="I100">
            <v>-0.47</v>
          </cell>
          <cell r="J100">
            <v>0.33</v>
          </cell>
          <cell r="K100">
            <v>0</v>
          </cell>
          <cell r="L100">
            <v>0</v>
          </cell>
          <cell r="M100">
            <v>0.005</v>
          </cell>
          <cell r="N100">
            <v>0.059100740598635</v>
          </cell>
          <cell r="O100">
            <v>0</v>
          </cell>
          <cell r="P100">
            <v>-0.15</v>
          </cell>
        </row>
        <row r="100">
          <cell r="R100">
            <v>0.1</v>
          </cell>
          <cell r="S100">
            <v>39.6283</v>
          </cell>
        </row>
        <row r="101">
          <cell r="D101">
            <v>39783</v>
          </cell>
          <cell r="E101">
            <v>4.88</v>
          </cell>
          <cell r="F101">
            <v>-0.15</v>
          </cell>
          <cell r="G101">
            <v>0.1</v>
          </cell>
          <cell r="H101">
            <v>-0.22</v>
          </cell>
          <cell r="I101">
            <v>-0.47</v>
          </cell>
          <cell r="J101">
            <v>0.33</v>
          </cell>
          <cell r="K101">
            <v>0</v>
          </cell>
          <cell r="L101">
            <v>0</v>
          </cell>
          <cell r="M101">
            <v>0.005</v>
          </cell>
          <cell r="N101">
            <v>0.059151398305449</v>
          </cell>
          <cell r="O101">
            <v>0.06</v>
          </cell>
          <cell r="P101">
            <v>-0.1525</v>
          </cell>
        </row>
        <row r="101">
          <cell r="R101">
            <v>0.1</v>
          </cell>
          <cell r="S101">
            <v>39.7285</v>
          </cell>
        </row>
        <row r="102">
          <cell r="D102">
            <v>39814</v>
          </cell>
          <cell r="E102">
            <v>4.95</v>
          </cell>
          <cell r="F102">
            <v>-0.15</v>
          </cell>
          <cell r="G102">
            <v>0.1</v>
          </cell>
          <cell r="H102">
            <v>-0.22</v>
          </cell>
          <cell r="I102">
            <v>-0.47</v>
          </cell>
          <cell r="J102">
            <v>0.33</v>
          </cell>
          <cell r="K102">
            <v>0</v>
          </cell>
          <cell r="L102">
            <v>0</v>
          </cell>
          <cell r="M102">
            <v>0.005</v>
          </cell>
          <cell r="N102">
            <v>0.059203744603385</v>
          </cell>
          <cell r="O102">
            <v>0.13</v>
          </cell>
          <cell r="P102">
            <v>-0.155</v>
          </cell>
        </row>
        <row r="102">
          <cell r="R102">
            <v>0.1</v>
          </cell>
          <cell r="S102">
            <v>45.238</v>
          </cell>
        </row>
        <row r="103">
          <cell r="D103">
            <v>39845</v>
          </cell>
          <cell r="E103">
            <v>4.83</v>
          </cell>
          <cell r="F103">
            <v>-0.15</v>
          </cell>
          <cell r="G103">
            <v>0.1</v>
          </cell>
          <cell r="H103">
            <v>-0.22</v>
          </cell>
          <cell r="I103">
            <v>-0.47</v>
          </cell>
          <cell r="J103">
            <v>0.33</v>
          </cell>
          <cell r="K103">
            <v>0</v>
          </cell>
          <cell r="L103">
            <v>0</v>
          </cell>
          <cell r="M103">
            <v>0.005</v>
          </cell>
          <cell r="N103">
            <v>0.059256090902233</v>
          </cell>
          <cell r="O103">
            <v>0</v>
          </cell>
          <cell r="P103">
            <v>-0.1475</v>
          </cell>
        </row>
        <row r="103">
          <cell r="R103">
            <v>0.1</v>
          </cell>
          <cell r="S103">
            <v>41.7001</v>
          </cell>
        </row>
        <row r="104">
          <cell r="D104">
            <v>39873</v>
          </cell>
          <cell r="E104">
            <v>4.775</v>
          </cell>
          <cell r="F104">
            <v>-0.15</v>
          </cell>
          <cell r="G104">
            <v>0.1</v>
          </cell>
          <cell r="H104">
            <v>-0.22</v>
          </cell>
          <cell r="I104">
            <v>-0.47</v>
          </cell>
          <cell r="J104">
            <v>0.33</v>
          </cell>
          <cell r="K104">
            <v>0</v>
          </cell>
          <cell r="L104">
            <v>0</v>
          </cell>
          <cell r="M104">
            <v>0.005</v>
          </cell>
          <cell r="N104">
            <v>0.059303371431007</v>
          </cell>
          <cell r="O104">
            <v>-0.18</v>
          </cell>
          <cell r="P104">
            <v>-0.145</v>
          </cell>
        </row>
        <row r="104">
          <cell r="R104">
            <v>0.1</v>
          </cell>
          <cell r="S104">
            <v>40.8838</v>
          </cell>
        </row>
        <row r="105">
          <cell r="D105">
            <v>39904</v>
          </cell>
          <cell r="E105">
            <v>4.615</v>
          </cell>
          <cell r="F105">
            <v>-0.145</v>
          </cell>
          <cell r="G105">
            <v>0.1</v>
          </cell>
          <cell r="H105">
            <v>-0.31</v>
          </cell>
          <cell r="I105">
            <v>-0.47</v>
          </cell>
          <cell r="J105">
            <v>0.43</v>
          </cell>
          <cell r="K105">
            <v>0</v>
          </cell>
          <cell r="L105">
            <v>0</v>
          </cell>
          <cell r="M105">
            <v>0.005</v>
          </cell>
          <cell r="N105">
            <v>0.059355717731588</v>
          </cell>
          <cell r="O105">
            <v>-0.29</v>
          </cell>
          <cell r="P105">
            <v>-0.15</v>
          </cell>
        </row>
        <row r="105">
          <cell r="R105">
            <v>0.1</v>
          </cell>
          <cell r="S105">
            <v>40.0582</v>
          </cell>
        </row>
        <row r="106">
          <cell r="D106">
            <v>39934</v>
          </cell>
          <cell r="E106">
            <v>4.58</v>
          </cell>
          <cell r="F106">
            <v>-0.145</v>
          </cell>
          <cell r="G106">
            <v>0.1</v>
          </cell>
          <cell r="H106">
            <v>-0.31</v>
          </cell>
          <cell r="I106">
            <v>-0.47</v>
          </cell>
          <cell r="J106">
            <v>0.43</v>
          </cell>
          <cell r="K106">
            <v>0</v>
          </cell>
          <cell r="L106">
            <v>0</v>
          </cell>
          <cell r="M106">
            <v>0.005</v>
          </cell>
          <cell r="N106">
            <v>0.059406375442694</v>
          </cell>
          <cell r="O106">
            <v>-0.29</v>
          </cell>
          <cell r="P106">
            <v>-0.15</v>
          </cell>
        </row>
        <row r="106">
          <cell r="R106">
            <v>0.1</v>
          </cell>
          <cell r="S106">
            <v>40.1543</v>
          </cell>
        </row>
        <row r="107">
          <cell r="D107">
            <v>39965</v>
          </cell>
          <cell r="E107">
            <v>4.6</v>
          </cell>
          <cell r="F107">
            <v>-0.145</v>
          </cell>
          <cell r="G107">
            <v>0.1</v>
          </cell>
          <cell r="H107">
            <v>-0.31</v>
          </cell>
          <cell r="I107">
            <v>-0.47</v>
          </cell>
          <cell r="J107">
            <v>0.43</v>
          </cell>
          <cell r="K107">
            <v>0</v>
          </cell>
          <cell r="L107">
            <v>0</v>
          </cell>
          <cell r="M107">
            <v>0.005</v>
          </cell>
          <cell r="N107">
            <v>0.059458721745067</v>
          </cell>
          <cell r="O107">
            <v>-0.29</v>
          </cell>
          <cell r="P107">
            <v>-0.15</v>
          </cell>
        </row>
        <row r="107">
          <cell r="R107">
            <v>0.1</v>
          </cell>
          <cell r="S107">
            <v>47.7451</v>
          </cell>
        </row>
        <row r="108">
          <cell r="D108">
            <v>39995</v>
          </cell>
          <cell r="E108">
            <v>4.625</v>
          </cell>
          <cell r="F108">
            <v>-0.145</v>
          </cell>
          <cell r="G108">
            <v>0.1</v>
          </cell>
          <cell r="H108">
            <v>-0.31</v>
          </cell>
          <cell r="I108">
            <v>-0.47</v>
          </cell>
          <cell r="J108">
            <v>0.43</v>
          </cell>
          <cell r="K108">
            <v>0</v>
          </cell>
          <cell r="L108">
            <v>0</v>
          </cell>
          <cell r="M108">
            <v>0.005</v>
          </cell>
          <cell r="N108">
            <v>0.059509379457908</v>
          </cell>
          <cell r="O108">
            <v>-0.29</v>
          </cell>
          <cell r="P108">
            <v>-0.15</v>
          </cell>
        </row>
        <row r="108">
          <cell r="R108">
            <v>0.1</v>
          </cell>
          <cell r="S108">
            <v>66.7304</v>
          </cell>
        </row>
        <row r="109">
          <cell r="D109">
            <v>40026</v>
          </cell>
          <cell r="E109">
            <v>4.665</v>
          </cell>
          <cell r="F109">
            <v>-0.145</v>
          </cell>
          <cell r="G109">
            <v>0.1</v>
          </cell>
          <cell r="H109">
            <v>-0.31</v>
          </cell>
          <cell r="I109">
            <v>-0.47</v>
          </cell>
          <cell r="J109">
            <v>0.43</v>
          </cell>
          <cell r="K109">
            <v>0</v>
          </cell>
          <cell r="L109">
            <v>0</v>
          </cell>
          <cell r="M109">
            <v>0.005</v>
          </cell>
          <cell r="N109">
            <v>0.059561725762073</v>
          </cell>
          <cell r="O109">
            <v>-0.29</v>
          </cell>
          <cell r="P109">
            <v>-0.15</v>
          </cell>
        </row>
        <row r="109">
          <cell r="R109">
            <v>0.1</v>
          </cell>
          <cell r="S109">
            <v>76.4616</v>
          </cell>
        </row>
        <row r="110">
          <cell r="D110">
            <v>40057</v>
          </cell>
          <cell r="E110">
            <v>4.64</v>
          </cell>
          <cell r="F110">
            <v>-0.145</v>
          </cell>
          <cell r="G110">
            <v>0.1</v>
          </cell>
          <cell r="H110">
            <v>-0.31</v>
          </cell>
          <cell r="I110">
            <v>-0.47</v>
          </cell>
          <cell r="J110">
            <v>0.43</v>
          </cell>
          <cell r="K110">
            <v>0</v>
          </cell>
          <cell r="L110">
            <v>0</v>
          </cell>
          <cell r="M110">
            <v>0.005</v>
          </cell>
          <cell r="N110">
            <v>0.059614072067148</v>
          </cell>
          <cell r="O110">
            <v>-0.29</v>
          </cell>
          <cell r="P110">
            <v>-0.15</v>
          </cell>
        </row>
        <row r="110">
          <cell r="R110">
            <v>0.1</v>
          </cell>
          <cell r="S110">
            <v>52.9429</v>
          </cell>
        </row>
        <row r="111">
          <cell r="D111">
            <v>40087</v>
          </cell>
          <cell r="E111">
            <v>4.665</v>
          </cell>
          <cell r="F111">
            <v>-0.145</v>
          </cell>
          <cell r="G111">
            <v>0.1</v>
          </cell>
          <cell r="H111">
            <v>-0.31</v>
          </cell>
          <cell r="I111">
            <v>-0.47</v>
          </cell>
          <cell r="J111">
            <v>0.43</v>
          </cell>
          <cell r="K111">
            <v>0</v>
          </cell>
          <cell r="L111">
            <v>0</v>
          </cell>
          <cell r="M111">
            <v>0.005</v>
          </cell>
          <cell r="N111">
            <v>0.059664729782604</v>
          </cell>
          <cell r="O111">
            <v>-0.29</v>
          </cell>
          <cell r="P111">
            <v>-0.15</v>
          </cell>
        </row>
        <row r="111">
          <cell r="R111">
            <v>0.1</v>
          </cell>
          <cell r="S111">
            <v>46.4058</v>
          </cell>
        </row>
        <row r="112">
          <cell r="D112">
            <v>40118</v>
          </cell>
          <cell r="E112">
            <v>4.81</v>
          </cell>
          <cell r="F112">
            <v>-0.15</v>
          </cell>
          <cell r="G112">
            <v>0.1</v>
          </cell>
          <cell r="H112">
            <v>-0.22</v>
          </cell>
          <cell r="I112">
            <v>-0.47</v>
          </cell>
          <cell r="J112">
            <v>0.33</v>
          </cell>
          <cell r="K112">
            <v>0</v>
          </cell>
          <cell r="L112">
            <v>0</v>
          </cell>
          <cell r="M112">
            <v>0.005</v>
          </cell>
          <cell r="N112">
            <v>0.059717076089472</v>
          </cell>
          <cell r="O112">
            <v>0</v>
          </cell>
          <cell r="P112">
            <v>-0.15</v>
          </cell>
        </row>
        <row r="112">
          <cell r="R112">
            <v>0.1</v>
          </cell>
          <cell r="S112">
            <v>39.7906</v>
          </cell>
        </row>
        <row r="113">
          <cell r="D113">
            <v>40148</v>
          </cell>
          <cell r="E113">
            <v>4.96</v>
          </cell>
          <cell r="F113">
            <v>-0.15</v>
          </cell>
          <cell r="G113">
            <v>0.1</v>
          </cell>
          <cell r="H113">
            <v>-0.22</v>
          </cell>
          <cell r="I113">
            <v>-0.47</v>
          </cell>
          <cell r="J113">
            <v>0.33</v>
          </cell>
          <cell r="K113">
            <v>0</v>
          </cell>
          <cell r="L113">
            <v>0</v>
          </cell>
          <cell r="M113">
            <v>0.005</v>
          </cell>
          <cell r="N113">
            <v>0.059767733806662</v>
          </cell>
          <cell r="O113">
            <v>0.06</v>
          </cell>
          <cell r="P113">
            <v>-0.1525</v>
          </cell>
        </row>
        <row r="113">
          <cell r="R113">
            <v>0.1</v>
          </cell>
          <cell r="S113">
            <v>39.8892</v>
          </cell>
        </row>
        <row r="114">
          <cell r="D114">
            <v>40179</v>
          </cell>
          <cell r="E114">
            <v>5.035</v>
          </cell>
          <cell r="F114">
            <v>-0.15</v>
          </cell>
          <cell r="G114">
            <v>0.01</v>
          </cell>
          <cell r="H114">
            <v>-0.22</v>
          </cell>
          <cell r="I114">
            <v>-0.47</v>
          </cell>
          <cell r="J114">
            <v>0.33</v>
          </cell>
          <cell r="K114">
            <v>0</v>
          </cell>
          <cell r="L114">
            <v>0</v>
          </cell>
          <cell r="M114">
            <v>0.005</v>
          </cell>
          <cell r="N114">
            <v>0.059820080115321</v>
          </cell>
          <cell r="O114">
            <v>0.13</v>
          </cell>
          <cell r="P114">
            <v>-0.155</v>
          </cell>
        </row>
        <row r="114">
          <cell r="R114">
            <v>0</v>
          </cell>
          <cell r="S114">
            <v>45.4493</v>
          </cell>
        </row>
        <row r="115">
          <cell r="D115">
            <v>40210</v>
          </cell>
          <cell r="E115">
            <v>4.915</v>
          </cell>
          <cell r="F115">
            <v>-0.15</v>
          </cell>
          <cell r="G115">
            <v>0.01</v>
          </cell>
          <cell r="H115">
            <v>-0.22</v>
          </cell>
          <cell r="I115">
            <v>-0.47</v>
          </cell>
          <cell r="J115">
            <v>0.33</v>
          </cell>
          <cell r="K115">
            <v>0</v>
          </cell>
          <cell r="L115">
            <v>0</v>
          </cell>
          <cell r="M115">
            <v>0.005</v>
          </cell>
          <cell r="N115">
            <v>0.059872426424891</v>
          </cell>
          <cell r="O115">
            <v>0</v>
          </cell>
          <cell r="P115">
            <v>-0.1475</v>
          </cell>
        </row>
        <row r="115">
          <cell r="R115">
            <v>0</v>
          </cell>
          <cell r="S115">
            <v>42.2004</v>
          </cell>
        </row>
        <row r="116">
          <cell r="D116">
            <v>40238</v>
          </cell>
          <cell r="E116">
            <v>4.86</v>
          </cell>
          <cell r="F116">
            <v>-0.15</v>
          </cell>
          <cell r="G116">
            <v>0.01</v>
          </cell>
          <cell r="H116">
            <v>-0.22</v>
          </cell>
          <cell r="I116">
            <v>-0.47</v>
          </cell>
          <cell r="J116">
            <v>0.33</v>
          </cell>
          <cell r="K116">
            <v>0</v>
          </cell>
          <cell r="L116">
            <v>0</v>
          </cell>
          <cell r="M116">
            <v>0.005</v>
          </cell>
          <cell r="N116">
            <v>0.059919706963349</v>
          </cell>
          <cell r="O116">
            <v>-0.18</v>
          </cell>
          <cell r="P116">
            <v>-0.145</v>
          </cell>
        </row>
        <row r="116">
          <cell r="R116">
            <v>0</v>
          </cell>
          <cell r="S116">
            <v>41.4539</v>
          </cell>
        </row>
        <row r="117">
          <cell r="D117">
            <v>40269</v>
          </cell>
          <cell r="E117">
            <v>4.7</v>
          </cell>
          <cell r="F117">
            <v>-0.145</v>
          </cell>
          <cell r="G117">
            <v>0.01</v>
          </cell>
          <cell r="H117">
            <v>-0.31</v>
          </cell>
          <cell r="I117">
            <v>-0.47</v>
          </cell>
          <cell r="J117">
            <v>0.43</v>
          </cell>
          <cell r="K117">
            <v>0</v>
          </cell>
          <cell r="L117">
            <v>0</v>
          </cell>
          <cell r="M117">
            <v>0.005</v>
          </cell>
          <cell r="N117">
            <v>0.059972053274651</v>
          </cell>
          <cell r="O117">
            <v>-0.29</v>
          </cell>
          <cell r="P117">
            <v>-0.15</v>
          </cell>
        </row>
        <row r="117">
          <cell r="R117">
            <v>0</v>
          </cell>
          <cell r="S117">
            <v>40.6987</v>
          </cell>
        </row>
        <row r="118">
          <cell r="D118">
            <v>40299</v>
          </cell>
          <cell r="E118">
            <v>4.665</v>
          </cell>
          <cell r="F118">
            <v>-0.145</v>
          </cell>
          <cell r="G118">
            <v>0.01</v>
          </cell>
          <cell r="H118">
            <v>-0.31</v>
          </cell>
          <cell r="I118">
            <v>-0.47</v>
          </cell>
          <cell r="J118">
            <v>0.43</v>
          </cell>
          <cell r="K118">
            <v>0</v>
          </cell>
          <cell r="L118">
            <v>0</v>
          </cell>
          <cell r="M118">
            <v>0.005</v>
          </cell>
          <cell r="N118">
            <v>0.060022710996134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40.7912</v>
          </cell>
        </row>
        <row r="119">
          <cell r="D119">
            <v>40330</v>
          </cell>
          <cell r="E119">
            <v>4.685</v>
          </cell>
          <cell r="F119">
            <v>-0.145</v>
          </cell>
          <cell r="G119">
            <v>0.01</v>
          </cell>
          <cell r="H119">
            <v>-0.31</v>
          </cell>
          <cell r="I119">
            <v>-0.47</v>
          </cell>
          <cell r="J119">
            <v>0.43</v>
          </cell>
          <cell r="K119">
            <v>0</v>
          </cell>
          <cell r="L119">
            <v>0</v>
          </cell>
          <cell r="M119">
            <v>0.005</v>
          </cell>
          <cell r="N119">
            <v>0.060075057309228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47.7788</v>
          </cell>
        </row>
        <row r="120">
          <cell r="D120">
            <v>40360</v>
          </cell>
          <cell r="E120">
            <v>4.71</v>
          </cell>
          <cell r="F120">
            <v>-0.145</v>
          </cell>
          <cell r="G120">
            <v>0.01</v>
          </cell>
          <cell r="H120">
            <v>-0.31</v>
          </cell>
          <cell r="I120">
            <v>-0.47</v>
          </cell>
          <cell r="J120">
            <v>0.43</v>
          </cell>
          <cell r="K120">
            <v>0</v>
          </cell>
          <cell r="L120">
            <v>0</v>
          </cell>
          <cell r="M120">
            <v>0.005</v>
          </cell>
          <cell r="N120">
            <v>0.060125715032444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65.2518</v>
          </cell>
        </row>
        <row r="121">
          <cell r="D121">
            <v>40391</v>
          </cell>
          <cell r="E121">
            <v>4.75</v>
          </cell>
          <cell r="F121">
            <v>-0.145</v>
          </cell>
          <cell r="G121">
            <v>0.01</v>
          </cell>
          <cell r="H121">
            <v>-0.31</v>
          </cell>
          <cell r="I121">
            <v>-0.47</v>
          </cell>
          <cell r="J121">
            <v>0.43</v>
          </cell>
          <cell r="K121">
            <v>0</v>
          </cell>
          <cell r="L121">
            <v>0</v>
          </cell>
          <cell r="M121">
            <v>0.005</v>
          </cell>
          <cell r="N121">
            <v>0.060178061347329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74.213</v>
          </cell>
        </row>
        <row r="122">
          <cell r="D122">
            <v>40422</v>
          </cell>
          <cell r="E122">
            <v>4.725</v>
          </cell>
          <cell r="F122">
            <v>-0.145</v>
          </cell>
          <cell r="G122">
            <v>0.01</v>
          </cell>
          <cell r="H122">
            <v>-0.31</v>
          </cell>
          <cell r="I122">
            <v>-0.47</v>
          </cell>
          <cell r="J122">
            <v>0.43</v>
          </cell>
          <cell r="K122">
            <v>0</v>
          </cell>
          <cell r="L122">
            <v>0</v>
          </cell>
          <cell r="M122">
            <v>0.005</v>
          </cell>
          <cell r="N122">
            <v>0.060230407663125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52.5767</v>
          </cell>
        </row>
        <row r="123">
          <cell r="D123">
            <v>40452</v>
          </cell>
          <cell r="E123">
            <v>4.75</v>
          </cell>
          <cell r="F123">
            <v>-0.145</v>
          </cell>
          <cell r="G123">
            <v>0.01</v>
          </cell>
          <cell r="H123">
            <v>-0.31</v>
          </cell>
          <cell r="I123">
            <v>-0.47</v>
          </cell>
          <cell r="J123">
            <v>0.43</v>
          </cell>
          <cell r="K123">
            <v>0</v>
          </cell>
          <cell r="L123">
            <v>0</v>
          </cell>
          <cell r="M123">
            <v>0.005</v>
          </cell>
          <cell r="N123">
            <v>0.060281065388955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46.5655</v>
          </cell>
        </row>
        <row r="124">
          <cell r="D124">
            <v>40483</v>
          </cell>
          <cell r="E124">
            <v>4.895</v>
          </cell>
          <cell r="F124">
            <v>-0.15</v>
          </cell>
          <cell r="G124">
            <v>0.01</v>
          </cell>
          <cell r="H124">
            <v>-0.22</v>
          </cell>
          <cell r="I124">
            <v>-0.47</v>
          </cell>
          <cell r="J124">
            <v>0.33</v>
          </cell>
          <cell r="K124">
            <v>0</v>
          </cell>
          <cell r="L124">
            <v>0</v>
          </cell>
          <cell r="M124">
            <v>0.005</v>
          </cell>
          <cell r="N124">
            <v>0.060333411706543</v>
          </cell>
          <cell r="O124">
            <v>0</v>
          </cell>
          <cell r="P124">
            <v>-0.15</v>
          </cell>
        </row>
        <row r="124">
          <cell r="R124">
            <v>0</v>
          </cell>
          <cell r="S124">
            <v>40.4811</v>
          </cell>
        </row>
        <row r="125">
          <cell r="D125">
            <v>40513</v>
          </cell>
          <cell r="E125">
            <v>5.045</v>
          </cell>
          <cell r="F125">
            <v>-0.15</v>
          </cell>
          <cell r="G125">
            <v>0.01</v>
          </cell>
          <cell r="H125">
            <v>-0.22</v>
          </cell>
          <cell r="I125">
            <v>-0.47</v>
          </cell>
          <cell r="J125">
            <v>0.33</v>
          </cell>
          <cell r="K125">
            <v>0</v>
          </cell>
          <cell r="L125">
            <v>0</v>
          </cell>
          <cell r="M125">
            <v>0.005</v>
          </cell>
          <cell r="N125">
            <v>0.060384069434106</v>
          </cell>
          <cell r="O125">
            <v>0.06</v>
          </cell>
          <cell r="P125">
            <v>-0.1525</v>
          </cell>
        </row>
        <row r="125">
          <cell r="R125">
            <v>0</v>
          </cell>
          <cell r="S125">
            <v>40.5759</v>
          </cell>
        </row>
        <row r="126">
          <cell r="D126">
            <v>40544</v>
          </cell>
          <cell r="E126">
            <v>5.125</v>
          </cell>
          <cell r="F126">
            <v>-0.15</v>
          </cell>
          <cell r="G126">
            <v>0.01</v>
          </cell>
          <cell r="H126">
            <v>-0.22</v>
          </cell>
          <cell r="I126">
            <v>-0.47</v>
          </cell>
          <cell r="J126">
            <v>0.33</v>
          </cell>
          <cell r="K126">
            <v>0</v>
          </cell>
          <cell r="L126">
            <v>0</v>
          </cell>
          <cell r="M126">
            <v>0.005</v>
          </cell>
          <cell r="N126">
            <v>0.060436415753485</v>
          </cell>
          <cell r="O126">
            <v>0.13</v>
          </cell>
          <cell r="P126">
            <v>-0.155</v>
          </cell>
        </row>
        <row r="126">
          <cell r="R126">
            <v>0</v>
          </cell>
          <cell r="S126">
            <v>45.9968</v>
          </cell>
        </row>
        <row r="127">
          <cell r="D127">
            <v>40575</v>
          </cell>
          <cell r="E127">
            <v>5.005</v>
          </cell>
          <cell r="F127">
            <v>-0.15</v>
          </cell>
          <cell r="G127">
            <v>0.01</v>
          </cell>
          <cell r="H127">
            <v>-0.22</v>
          </cell>
          <cell r="I127">
            <v>-0.47</v>
          </cell>
          <cell r="J127">
            <v>0.33</v>
          </cell>
          <cell r="K127">
            <v>0</v>
          </cell>
          <cell r="L127">
            <v>0</v>
          </cell>
          <cell r="M127">
            <v>0.005</v>
          </cell>
          <cell r="N127">
            <v>0.060488762073773</v>
          </cell>
          <cell r="O127">
            <v>0</v>
          </cell>
          <cell r="P127">
            <v>-0.1475</v>
          </cell>
        </row>
        <row r="127">
          <cell r="R127">
            <v>0</v>
          </cell>
          <cell r="S127">
            <v>42.9863</v>
          </cell>
        </row>
        <row r="128">
          <cell r="D128">
            <v>40603</v>
          </cell>
          <cell r="E128">
            <v>4.95</v>
          </cell>
          <cell r="F128">
            <v>-0.15</v>
          </cell>
          <cell r="G128">
            <v>0.01</v>
          </cell>
          <cell r="H128">
            <v>-0.22</v>
          </cell>
          <cell r="I128">
            <v>-0.47</v>
          </cell>
          <cell r="J128">
            <v>0.33</v>
          </cell>
          <cell r="K128">
            <v>0</v>
          </cell>
          <cell r="L128">
            <v>0</v>
          </cell>
          <cell r="M128">
            <v>0.005</v>
          </cell>
          <cell r="N128">
            <v>0.060525490452328</v>
          </cell>
          <cell r="O128">
            <v>-0.18</v>
          </cell>
          <cell r="P128">
            <v>-0.145</v>
          </cell>
        </row>
        <row r="128">
          <cell r="R128">
            <v>0</v>
          </cell>
          <cell r="S128">
            <v>42.295</v>
          </cell>
        </row>
        <row r="129">
          <cell r="D129">
            <v>40634</v>
          </cell>
          <cell r="E129">
            <v>4.79</v>
          </cell>
          <cell r="F129">
            <v>-0.145</v>
          </cell>
          <cell r="G129">
            <v>0.01</v>
          </cell>
          <cell r="H129">
            <v>-0.31</v>
          </cell>
          <cell r="I129">
            <v>-0.47</v>
          </cell>
          <cell r="J129">
            <v>0.43</v>
          </cell>
          <cell r="K129">
            <v>0</v>
          </cell>
          <cell r="L129">
            <v>0</v>
          </cell>
          <cell r="M129">
            <v>0.005</v>
          </cell>
          <cell r="N129">
            <v>0.060556028956762</v>
          </cell>
          <cell r="O129">
            <v>-0.29</v>
          </cell>
          <cell r="P129">
            <v>-0.15</v>
          </cell>
        </row>
        <row r="129">
          <cell r="R129">
            <v>0</v>
          </cell>
          <cell r="S129">
            <v>41.5954</v>
          </cell>
        </row>
        <row r="130">
          <cell r="D130">
            <v>40664</v>
          </cell>
          <cell r="E130">
            <v>4.755</v>
          </cell>
          <cell r="F130">
            <v>-0.145</v>
          </cell>
          <cell r="G130">
            <v>0.01</v>
          </cell>
          <cell r="H130">
            <v>-0.31</v>
          </cell>
          <cell r="I130">
            <v>-0.47</v>
          </cell>
          <cell r="J130">
            <v>0.43</v>
          </cell>
          <cell r="K130">
            <v>0</v>
          </cell>
          <cell r="L130">
            <v>0</v>
          </cell>
          <cell r="M130">
            <v>0.005</v>
          </cell>
          <cell r="N130">
            <v>0.060585582348445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41.6816</v>
          </cell>
        </row>
        <row r="131">
          <cell r="D131">
            <v>40695</v>
          </cell>
          <cell r="E131">
            <v>4.775</v>
          </cell>
          <cell r="F131">
            <v>-0.145</v>
          </cell>
          <cell r="G131">
            <v>0.01</v>
          </cell>
          <cell r="H131">
            <v>-0.31</v>
          </cell>
          <cell r="I131">
            <v>-0.47</v>
          </cell>
          <cell r="J131">
            <v>0.43</v>
          </cell>
          <cell r="K131">
            <v>0</v>
          </cell>
          <cell r="L131">
            <v>0</v>
          </cell>
          <cell r="M131">
            <v>0.005</v>
          </cell>
          <cell r="N131">
            <v>0.060616120853488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48.1573</v>
          </cell>
        </row>
        <row r="132">
          <cell r="D132">
            <v>40725</v>
          </cell>
          <cell r="E132">
            <v>4.8</v>
          </cell>
          <cell r="F132">
            <v>-0.145</v>
          </cell>
          <cell r="G132">
            <v>0.01</v>
          </cell>
          <cell r="H132">
            <v>-0.31</v>
          </cell>
          <cell r="I132">
            <v>-0.47</v>
          </cell>
          <cell r="J132">
            <v>0.43</v>
          </cell>
          <cell r="K132">
            <v>0</v>
          </cell>
          <cell r="L132">
            <v>0</v>
          </cell>
          <cell r="M132">
            <v>0.005</v>
          </cell>
          <cell r="N132">
            <v>0.060645674245761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64.3496</v>
          </cell>
        </row>
        <row r="133">
          <cell r="D133">
            <v>40756</v>
          </cell>
          <cell r="E133">
            <v>4.84</v>
          </cell>
          <cell r="F133">
            <v>-0.145</v>
          </cell>
          <cell r="G133">
            <v>0.01</v>
          </cell>
          <cell r="H133">
            <v>-0.31</v>
          </cell>
          <cell r="I133">
            <v>-0.47</v>
          </cell>
          <cell r="J133">
            <v>0.43</v>
          </cell>
          <cell r="K133">
            <v>0</v>
          </cell>
          <cell r="L133">
            <v>0</v>
          </cell>
          <cell r="M133">
            <v>0.005</v>
          </cell>
          <cell r="N133">
            <v>0.060676212751414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72.6541</v>
          </cell>
        </row>
        <row r="134">
          <cell r="D134">
            <v>40787</v>
          </cell>
          <cell r="E134">
            <v>4.815</v>
          </cell>
          <cell r="F134">
            <v>-0.145</v>
          </cell>
          <cell r="G134">
            <v>0.01</v>
          </cell>
          <cell r="H134">
            <v>-0.31</v>
          </cell>
          <cell r="I134">
            <v>-0.47</v>
          </cell>
          <cell r="J134">
            <v>0.43</v>
          </cell>
          <cell r="K134">
            <v>0</v>
          </cell>
          <cell r="L134">
            <v>0</v>
          </cell>
          <cell r="M134">
            <v>0.005</v>
          </cell>
          <cell r="N134">
            <v>0.060706751257376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52.6045</v>
          </cell>
        </row>
        <row r="135">
          <cell r="D135">
            <v>40817</v>
          </cell>
          <cell r="E135">
            <v>4.84</v>
          </cell>
          <cell r="F135">
            <v>-0.145</v>
          </cell>
          <cell r="G135">
            <v>0.01</v>
          </cell>
          <cell r="H135">
            <v>-0.31</v>
          </cell>
          <cell r="I135">
            <v>-0.47</v>
          </cell>
          <cell r="J135">
            <v>0.43</v>
          </cell>
          <cell r="K135">
            <v>0</v>
          </cell>
          <cell r="L135">
            <v>0</v>
          </cell>
          <cell r="M135">
            <v>0.005</v>
          </cell>
          <cell r="N135">
            <v>0.060736304650538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47.0343</v>
          </cell>
        </row>
        <row r="136">
          <cell r="D136">
            <v>40848</v>
          </cell>
          <cell r="E136">
            <v>4.985</v>
          </cell>
          <cell r="F136">
            <v>-0.15</v>
          </cell>
          <cell r="G136">
            <v>0.01</v>
          </cell>
          <cell r="H136">
            <v>-0.22</v>
          </cell>
          <cell r="I136">
            <v>-0.47</v>
          </cell>
          <cell r="J136">
            <v>0.33</v>
          </cell>
          <cell r="K136">
            <v>0</v>
          </cell>
          <cell r="L136">
            <v>0</v>
          </cell>
          <cell r="M136">
            <v>0.005</v>
          </cell>
          <cell r="N136">
            <v>0.06076684315711</v>
          </cell>
          <cell r="O136">
            <v>0</v>
          </cell>
          <cell r="P136">
            <v>-0.15</v>
          </cell>
        </row>
        <row r="136">
          <cell r="R136">
            <v>0</v>
          </cell>
          <cell r="S136">
            <v>41.3964</v>
          </cell>
        </row>
        <row r="137">
          <cell r="D137">
            <v>40878</v>
          </cell>
          <cell r="E137">
            <v>5.135</v>
          </cell>
          <cell r="F137">
            <v>-0.15</v>
          </cell>
          <cell r="G137">
            <v>0.01</v>
          </cell>
          <cell r="H137">
            <v>-0.22</v>
          </cell>
          <cell r="I137">
            <v>-0.47</v>
          </cell>
          <cell r="J137">
            <v>0.33</v>
          </cell>
          <cell r="K137">
            <v>0</v>
          </cell>
          <cell r="L137">
            <v>0</v>
          </cell>
          <cell r="M137">
            <v>0.005</v>
          </cell>
          <cell r="N137">
            <v>0.060796396550862</v>
          </cell>
          <cell r="O137">
            <v>0.06</v>
          </cell>
          <cell r="P137">
            <v>-0.1525</v>
          </cell>
        </row>
        <row r="137">
          <cell r="R137">
            <v>0</v>
          </cell>
          <cell r="S137">
            <v>41.4846</v>
          </cell>
        </row>
        <row r="138">
          <cell r="D138">
            <v>40909</v>
          </cell>
          <cell r="E138">
            <v>5.22</v>
          </cell>
          <cell r="F138">
            <v>-0.15</v>
          </cell>
          <cell r="G138">
            <v>0.01</v>
          </cell>
          <cell r="H138">
            <v>-0.22</v>
          </cell>
          <cell r="I138">
            <v>-0.47</v>
          </cell>
          <cell r="J138">
            <v>0.33</v>
          </cell>
          <cell r="K138">
            <v>0</v>
          </cell>
          <cell r="L138">
            <v>0</v>
          </cell>
          <cell r="M138">
            <v>0.005</v>
          </cell>
          <cell r="N138">
            <v>0.060826935058045</v>
          </cell>
          <cell r="O138">
            <v>0.13</v>
          </cell>
          <cell r="P138">
            <v>-0.155</v>
          </cell>
        </row>
        <row r="138">
          <cell r="R138">
            <v>0</v>
          </cell>
          <cell r="S138">
            <v>46.5298</v>
          </cell>
        </row>
        <row r="139">
          <cell r="D139">
            <v>40940</v>
          </cell>
          <cell r="E139">
            <v>5.1</v>
          </cell>
          <cell r="F139">
            <v>-0.15</v>
          </cell>
          <cell r="G139">
            <v>0.01</v>
          </cell>
          <cell r="H139">
            <v>-0.22</v>
          </cell>
          <cell r="I139">
            <v>-0.47</v>
          </cell>
          <cell r="J139">
            <v>0.33</v>
          </cell>
          <cell r="K139">
            <v>0</v>
          </cell>
          <cell r="L139">
            <v>0</v>
          </cell>
          <cell r="M139">
            <v>0.005</v>
          </cell>
          <cell r="N139">
            <v>0.060857473565536</v>
          </cell>
          <cell r="O139">
            <v>0</v>
          </cell>
          <cell r="P139">
            <v>-0.1475</v>
          </cell>
        </row>
        <row r="139">
          <cell r="R139">
            <v>0</v>
          </cell>
          <cell r="S139">
            <v>43.7406</v>
          </cell>
        </row>
        <row r="140">
          <cell r="D140">
            <v>40969</v>
          </cell>
          <cell r="E140">
            <v>5.045</v>
          </cell>
          <cell r="F140">
            <v>-0.15</v>
          </cell>
          <cell r="G140">
            <v>0.01</v>
          </cell>
          <cell r="H140">
            <v>-0.22</v>
          </cell>
          <cell r="I140">
            <v>-0.47</v>
          </cell>
          <cell r="J140">
            <v>0.33</v>
          </cell>
          <cell r="K140">
            <v>0</v>
          </cell>
          <cell r="L140">
            <v>0</v>
          </cell>
          <cell r="M140">
            <v>0.005</v>
          </cell>
          <cell r="N140">
            <v>0.060886041847018</v>
          </cell>
          <cell r="O140">
            <v>-0.18</v>
          </cell>
          <cell r="P140">
            <v>-0.145</v>
          </cell>
        </row>
        <row r="140">
          <cell r="R140">
            <v>0</v>
          </cell>
          <cell r="S140">
            <v>43.1003</v>
          </cell>
        </row>
        <row r="141">
          <cell r="D141">
            <v>41000</v>
          </cell>
          <cell r="E141">
            <v>4.885</v>
          </cell>
          <cell r="F141">
            <v>-0.145</v>
          </cell>
          <cell r="G141">
            <v>0.01</v>
          </cell>
          <cell r="H141">
            <v>-0.31</v>
          </cell>
          <cell r="I141">
            <v>-0.47</v>
          </cell>
          <cell r="J141">
            <v>0.43</v>
          </cell>
          <cell r="K141">
            <v>0</v>
          </cell>
          <cell r="L141">
            <v>0</v>
          </cell>
          <cell r="M141">
            <v>0.005</v>
          </cell>
          <cell r="N141">
            <v>0.060916580355109</v>
          </cell>
          <cell r="O141">
            <v>-0.29</v>
          </cell>
          <cell r="P141">
            <v>-0.15</v>
          </cell>
        </row>
        <row r="141">
          <cell r="R141">
            <v>0</v>
          </cell>
          <cell r="S141">
            <v>42.4525</v>
          </cell>
        </row>
        <row r="142">
          <cell r="D142">
            <v>41030</v>
          </cell>
          <cell r="E142">
            <v>4.85</v>
          </cell>
          <cell r="F142">
            <v>-0.145</v>
          </cell>
          <cell r="G142">
            <v>0.01</v>
          </cell>
          <cell r="H142">
            <v>-0.31</v>
          </cell>
          <cell r="I142">
            <v>-0.47</v>
          </cell>
          <cell r="J142">
            <v>0.43</v>
          </cell>
          <cell r="K142">
            <v>0</v>
          </cell>
          <cell r="L142">
            <v>0</v>
          </cell>
          <cell r="M142">
            <v>0.005</v>
          </cell>
          <cell r="N142">
            <v>0.060946133750331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42.5327</v>
          </cell>
        </row>
        <row r="143">
          <cell r="D143">
            <v>41061</v>
          </cell>
          <cell r="E143">
            <v>4.87</v>
          </cell>
          <cell r="F143">
            <v>-0.145</v>
          </cell>
          <cell r="G143">
            <v>0.01</v>
          </cell>
          <cell r="H143">
            <v>-0.31</v>
          </cell>
          <cell r="I143">
            <v>-0.47</v>
          </cell>
          <cell r="J143">
            <v>0.43</v>
          </cell>
          <cell r="K143">
            <v>0</v>
          </cell>
          <cell r="L143">
            <v>0</v>
          </cell>
          <cell r="M143">
            <v>0.005</v>
          </cell>
          <cell r="N143">
            <v>0.060976672259031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48.5336</v>
          </cell>
        </row>
        <row r="144">
          <cell r="D144">
            <v>41091</v>
          </cell>
          <cell r="E144">
            <v>4.895</v>
          </cell>
          <cell r="F144">
            <v>-0.145</v>
          </cell>
          <cell r="G144">
            <v>0.01</v>
          </cell>
          <cell r="H144">
            <v>-0.31</v>
          </cell>
          <cell r="I144">
            <v>-0.47</v>
          </cell>
          <cell r="J144">
            <v>0.43</v>
          </cell>
          <cell r="K144">
            <v>0</v>
          </cell>
          <cell r="L144">
            <v>0</v>
          </cell>
          <cell r="M144">
            <v>0.005</v>
          </cell>
          <cell r="N144">
            <v>0.061006225654843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63.5384</v>
          </cell>
        </row>
        <row r="145">
          <cell r="D145">
            <v>41122</v>
          </cell>
          <cell r="E145">
            <v>4.935</v>
          </cell>
          <cell r="F145">
            <v>-0.145</v>
          </cell>
          <cell r="G145">
            <v>0.01</v>
          </cell>
          <cell r="H145">
            <v>-0.31</v>
          </cell>
          <cell r="I145">
            <v>-0.47</v>
          </cell>
          <cell r="J145">
            <v>0.43</v>
          </cell>
          <cell r="K145">
            <v>0</v>
          </cell>
          <cell r="L145">
            <v>0</v>
          </cell>
          <cell r="M145">
            <v>0.005</v>
          </cell>
          <cell r="N145">
            <v>0.061036764164153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71.234</v>
          </cell>
        </row>
        <row r="146">
          <cell r="D146">
            <v>41153</v>
          </cell>
          <cell r="E146">
            <v>4.91</v>
          </cell>
          <cell r="F146">
            <v>-0.145</v>
          </cell>
          <cell r="G146">
            <v>0.01</v>
          </cell>
          <cell r="H146">
            <v>-0.31</v>
          </cell>
          <cell r="I146">
            <v>-0.47</v>
          </cell>
          <cell r="J146">
            <v>0.43</v>
          </cell>
          <cell r="K146">
            <v>0</v>
          </cell>
          <cell r="L146">
            <v>0</v>
          </cell>
          <cell r="M146">
            <v>0.005</v>
          </cell>
          <cell r="N146">
            <v>0.061067302673772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52.6556</v>
          </cell>
        </row>
        <row r="147">
          <cell r="D147">
            <v>41183</v>
          </cell>
          <cell r="E147">
            <v>4.935</v>
          </cell>
          <cell r="F147">
            <v>-0.145</v>
          </cell>
          <cell r="G147">
            <v>0.01</v>
          </cell>
          <cell r="H147">
            <v>-0.31</v>
          </cell>
          <cell r="I147">
            <v>-0.47</v>
          </cell>
          <cell r="J147">
            <v>0.43</v>
          </cell>
          <cell r="K147">
            <v>0</v>
          </cell>
          <cell r="L147">
            <v>0</v>
          </cell>
          <cell r="M147">
            <v>0.005</v>
          </cell>
          <cell r="N147">
            <v>0.061096856070473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47.4945</v>
          </cell>
        </row>
        <row r="148">
          <cell r="D148">
            <v>41214</v>
          </cell>
          <cell r="E148">
            <v>5.08</v>
          </cell>
          <cell r="F148">
            <v>-0.15</v>
          </cell>
          <cell r="G148">
            <v>0.01</v>
          </cell>
          <cell r="H148">
            <v>-0.22</v>
          </cell>
          <cell r="I148">
            <v>-0.47</v>
          </cell>
          <cell r="J148">
            <v>0.33</v>
          </cell>
          <cell r="K148">
            <v>0</v>
          </cell>
          <cell r="L148">
            <v>0</v>
          </cell>
          <cell r="M148">
            <v>0.005</v>
          </cell>
          <cell r="N148">
            <v>0.061127394580702</v>
          </cell>
          <cell r="O148">
            <v>0</v>
          </cell>
          <cell r="P148">
            <v>-0.15</v>
          </cell>
        </row>
        <row r="148">
          <cell r="R148">
            <v>0</v>
          </cell>
          <cell r="S148">
            <v>42.2706</v>
          </cell>
        </row>
        <row r="149">
          <cell r="D149">
            <v>41244</v>
          </cell>
          <cell r="E149">
            <v>5.23</v>
          </cell>
          <cell r="F149">
            <v>-0.15</v>
          </cell>
          <cell r="G149">
            <v>0.01</v>
          </cell>
          <cell r="H149">
            <v>-0.22</v>
          </cell>
          <cell r="I149">
            <v>-0.47</v>
          </cell>
          <cell r="J149">
            <v>0.33</v>
          </cell>
          <cell r="K149">
            <v>0</v>
          </cell>
          <cell r="L149">
            <v>0</v>
          </cell>
          <cell r="M149">
            <v>0.005</v>
          </cell>
          <cell r="N149">
            <v>0.061156947978</v>
          </cell>
          <cell r="O149">
            <v>0.06</v>
          </cell>
          <cell r="P149">
            <v>-0.1525</v>
          </cell>
        </row>
        <row r="149">
          <cell r="R149">
            <v>0</v>
          </cell>
          <cell r="S149">
            <v>42.3527</v>
          </cell>
        </row>
        <row r="150">
          <cell r="D150">
            <v>41275</v>
          </cell>
          <cell r="E150">
            <v>5.32</v>
          </cell>
          <cell r="F150">
            <v>-0.15</v>
          </cell>
          <cell r="G150">
            <v>0.01</v>
          </cell>
          <cell r="H150">
            <v>-0.22</v>
          </cell>
          <cell r="I150">
            <v>-0.47</v>
          </cell>
          <cell r="J150">
            <v>0.33</v>
          </cell>
          <cell r="K150">
            <v>0</v>
          </cell>
          <cell r="L150">
            <v>0</v>
          </cell>
          <cell r="M150">
            <v>0.005</v>
          </cell>
          <cell r="N150">
            <v>0.061187486488831</v>
          </cell>
          <cell r="O150">
            <v>0.13</v>
          </cell>
          <cell r="P150">
            <v>-0.155</v>
          </cell>
        </row>
        <row r="150">
          <cell r="R150">
            <v>0</v>
          </cell>
          <cell r="S150">
            <v>46.8633</v>
          </cell>
        </row>
        <row r="151">
          <cell r="D151">
            <v>41306</v>
          </cell>
          <cell r="E151">
            <v>5.2</v>
          </cell>
          <cell r="F151">
            <v>-0.15</v>
          </cell>
          <cell r="G151">
            <v>0.01</v>
          </cell>
          <cell r="H151">
            <v>-0.22</v>
          </cell>
          <cell r="I151">
            <v>-0.47</v>
          </cell>
          <cell r="J151">
            <v>0.33</v>
          </cell>
          <cell r="K151">
            <v>0</v>
          </cell>
          <cell r="L151">
            <v>0</v>
          </cell>
          <cell r="M151">
            <v>0.005</v>
          </cell>
          <cell r="N151">
            <v>0.06121802499998</v>
          </cell>
          <cell r="O151">
            <v>0</v>
          </cell>
          <cell r="P151">
            <v>-0.1475</v>
          </cell>
        </row>
        <row r="151">
          <cell r="R151">
            <v>0</v>
          </cell>
          <cell r="S151">
            <v>44.054</v>
          </cell>
        </row>
        <row r="152">
          <cell r="D152">
            <v>41334</v>
          </cell>
          <cell r="E152">
            <v>5.145</v>
          </cell>
          <cell r="F152">
            <v>-0.15</v>
          </cell>
          <cell r="G152">
            <v>0.01</v>
          </cell>
          <cell r="H152">
            <v>-0.22</v>
          </cell>
          <cell r="I152">
            <v>-0.47</v>
          </cell>
          <cell r="J152">
            <v>0.33</v>
          </cell>
          <cell r="K152">
            <v>0</v>
          </cell>
          <cell r="L152">
            <v>0</v>
          </cell>
          <cell r="M152">
            <v>0.005</v>
          </cell>
          <cell r="N152">
            <v>0.061245608171606</v>
          </cell>
          <cell r="O152">
            <v>-0.18</v>
          </cell>
          <cell r="P152">
            <v>-0.145</v>
          </cell>
        </row>
        <row r="152">
          <cell r="R152">
            <v>0</v>
          </cell>
          <cell r="S152">
            <v>43.4091</v>
          </cell>
        </row>
        <row r="153">
          <cell r="D153">
            <v>41365</v>
          </cell>
          <cell r="E153">
            <v>4.985</v>
          </cell>
          <cell r="F153">
            <v>-0.145</v>
          </cell>
          <cell r="G153">
            <v>0.01</v>
          </cell>
          <cell r="H153">
            <v>-0.31</v>
          </cell>
          <cell r="I153">
            <v>-0.47</v>
          </cell>
          <cell r="J153">
            <v>0.43</v>
          </cell>
          <cell r="K153">
            <v>0</v>
          </cell>
          <cell r="L153">
            <v>0</v>
          </cell>
          <cell r="M153">
            <v>0.005</v>
          </cell>
          <cell r="N153">
            <v>0.061276146683343</v>
          </cell>
          <cell r="O153">
            <v>-0.29</v>
          </cell>
          <cell r="P153">
            <v>-0.15</v>
          </cell>
        </row>
        <row r="153">
          <cell r="R153">
            <v>0</v>
          </cell>
          <cell r="S153">
            <v>42.7566</v>
          </cell>
        </row>
        <row r="154">
          <cell r="D154">
            <v>41395</v>
          </cell>
          <cell r="E154">
            <v>4.95</v>
          </cell>
          <cell r="F154">
            <v>-0.145</v>
          </cell>
          <cell r="G154">
            <v>0.01</v>
          </cell>
          <cell r="H154">
            <v>-0.31</v>
          </cell>
          <cell r="I154">
            <v>-0.47</v>
          </cell>
          <cell r="J154">
            <v>0.43</v>
          </cell>
          <cell r="K154">
            <v>0</v>
          </cell>
          <cell r="L154">
            <v>0</v>
          </cell>
          <cell r="M154">
            <v>0.005</v>
          </cell>
          <cell r="N154">
            <v>0.061305700082093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42.8373</v>
          </cell>
        </row>
        <row r="155">
          <cell r="D155">
            <v>41426</v>
          </cell>
          <cell r="E155">
            <v>4.97</v>
          </cell>
          <cell r="F155">
            <v>-0.145</v>
          </cell>
          <cell r="G155">
            <v>0.01</v>
          </cell>
          <cell r="H155">
            <v>-0.31</v>
          </cell>
          <cell r="I155">
            <v>-0.47</v>
          </cell>
          <cell r="J155">
            <v>0.43</v>
          </cell>
          <cell r="K155">
            <v>0</v>
          </cell>
          <cell r="L155">
            <v>0</v>
          </cell>
          <cell r="M155">
            <v>0.005</v>
          </cell>
          <cell r="N155">
            <v>0.06133623859444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48.8812</v>
          </cell>
        </row>
        <row r="156">
          <cell r="D156">
            <v>41456</v>
          </cell>
          <cell r="E156">
            <v>4.995</v>
          </cell>
          <cell r="F156">
            <v>-0.145</v>
          </cell>
          <cell r="G156">
            <v>0.01</v>
          </cell>
          <cell r="H156">
            <v>-0.31</v>
          </cell>
          <cell r="I156">
            <v>-0.47</v>
          </cell>
          <cell r="J156">
            <v>0.43</v>
          </cell>
          <cell r="K156">
            <v>0</v>
          </cell>
          <cell r="L156">
            <v>0</v>
          </cell>
          <cell r="M156">
            <v>0.005</v>
          </cell>
          <cell r="N156">
            <v>0.061365791993781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63.9934</v>
          </cell>
        </row>
        <row r="157">
          <cell r="D157">
            <v>41487</v>
          </cell>
          <cell r="E157">
            <v>5.035</v>
          </cell>
          <cell r="F157">
            <v>-0.145</v>
          </cell>
          <cell r="G157">
            <v>0.01</v>
          </cell>
          <cell r="H157">
            <v>-0.31</v>
          </cell>
          <cell r="I157">
            <v>-0.47</v>
          </cell>
          <cell r="J157">
            <v>0.43</v>
          </cell>
          <cell r="K157">
            <v>0</v>
          </cell>
          <cell r="L157">
            <v>0</v>
          </cell>
          <cell r="M157">
            <v>0.005</v>
          </cell>
          <cell r="N157">
            <v>0.061396330506737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71.7441</v>
          </cell>
        </row>
        <row r="158">
          <cell r="D158">
            <v>41518</v>
          </cell>
          <cell r="E158">
            <v>5.01</v>
          </cell>
          <cell r="F158">
            <v>-0.145</v>
          </cell>
          <cell r="G158">
            <v>0.01</v>
          </cell>
          <cell r="H158">
            <v>-0.31</v>
          </cell>
          <cell r="I158">
            <v>-0.47</v>
          </cell>
          <cell r="J158">
            <v>0.43</v>
          </cell>
          <cell r="K158">
            <v>0</v>
          </cell>
          <cell r="L158">
            <v>0</v>
          </cell>
          <cell r="M158">
            <v>0.005</v>
          </cell>
          <cell r="N158">
            <v>0.061426869020003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53.0327</v>
          </cell>
        </row>
        <row r="159">
          <cell r="D159">
            <v>41548</v>
          </cell>
          <cell r="E159">
            <v>5.035</v>
          </cell>
          <cell r="F159">
            <v>-0.145</v>
          </cell>
          <cell r="G159">
            <v>0.01</v>
          </cell>
          <cell r="H159">
            <v>-0.31</v>
          </cell>
          <cell r="I159">
            <v>-0.47</v>
          </cell>
          <cell r="J159">
            <v>0.43</v>
          </cell>
          <cell r="K159">
            <v>0</v>
          </cell>
          <cell r="L159">
            <v>0</v>
          </cell>
          <cell r="M159">
            <v>0.005</v>
          </cell>
          <cell r="N159">
            <v>0.061456422420232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47.8345</v>
          </cell>
        </row>
        <row r="160">
          <cell r="D160">
            <v>41579</v>
          </cell>
          <cell r="E160">
            <v>5.18</v>
          </cell>
          <cell r="F160">
            <v>-0.15</v>
          </cell>
          <cell r="G160">
            <v>0.01</v>
          </cell>
          <cell r="H160">
            <v>-0.22</v>
          </cell>
          <cell r="I160">
            <v>-0.47</v>
          </cell>
          <cell r="J160">
            <v>0.33</v>
          </cell>
          <cell r="K160">
            <v>0</v>
          </cell>
          <cell r="L160">
            <v>0</v>
          </cell>
          <cell r="M160">
            <v>0.005</v>
          </cell>
          <cell r="N160">
            <v>0.061486960934108</v>
          </cell>
          <cell r="O160">
            <v>0</v>
          </cell>
          <cell r="P160">
            <v>-0.15</v>
          </cell>
        </row>
        <row r="160">
          <cell r="R160">
            <v>0</v>
          </cell>
          <cell r="S160">
            <v>42.5732</v>
          </cell>
        </row>
        <row r="161">
          <cell r="D161">
            <v>41609</v>
          </cell>
          <cell r="E161">
            <v>5.33</v>
          </cell>
          <cell r="F161">
            <v>-0.15</v>
          </cell>
          <cell r="G161">
            <v>0.01</v>
          </cell>
          <cell r="H161">
            <v>-0.22</v>
          </cell>
          <cell r="I161">
            <v>-0.47</v>
          </cell>
          <cell r="J161">
            <v>0.33</v>
          </cell>
          <cell r="K161">
            <v>0</v>
          </cell>
          <cell r="L161">
            <v>0</v>
          </cell>
          <cell r="M161">
            <v>0.005</v>
          </cell>
          <cell r="N161">
            <v>0.061516514334927</v>
          </cell>
          <cell r="O161">
            <v>0.06</v>
          </cell>
          <cell r="P161">
            <v>-0.1525</v>
          </cell>
        </row>
        <row r="161">
          <cell r="R161">
            <v>0</v>
          </cell>
          <cell r="S161">
            <v>42.6559</v>
          </cell>
        </row>
        <row r="162">
          <cell r="D162">
            <v>41640</v>
          </cell>
          <cell r="E162">
            <v>5.42</v>
          </cell>
          <cell r="F162">
            <v>-0.15</v>
          </cell>
          <cell r="G162">
            <v>0.01</v>
          </cell>
          <cell r="H162">
            <v>-0.22</v>
          </cell>
          <cell r="I162">
            <v>-0.47</v>
          </cell>
          <cell r="J162">
            <v>0.33</v>
          </cell>
          <cell r="K162">
            <v>0</v>
          </cell>
          <cell r="L162">
            <v>0</v>
          </cell>
          <cell r="M162">
            <v>0.005</v>
          </cell>
          <cell r="N162">
            <v>0.061547052849411</v>
          </cell>
          <cell r="O162">
            <v>0.13</v>
          </cell>
          <cell r="P162">
            <v>-0.155</v>
          </cell>
        </row>
        <row r="162">
          <cell r="R162">
            <v>0</v>
          </cell>
          <cell r="S162">
            <v>47.1967</v>
          </cell>
        </row>
        <row r="163">
          <cell r="D163">
            <v>41671</v>
          </cell>
          <cell r="E163">
            <v>5.3</v>
          </cell>
          <cell r="F163">
            <v>-0.15</v>
          </cell>
          <cell r="G163">
            <v>0.01</v>
          </cell>
          <cell r="H163">
            <v>-0.22</v>
          </cell>
          <cell r="I163">
            <v>-0.47</v>
          </cell>
          <cell r="J163">
            <v>0.33</v>
          </cell>
          <cell r="K163">
            <v>0</v>
          </cell>
          <cell r="L163">
            <v>0</v>
          </cell>
          <cell r="M163">
            <v>0.005</v>
          </cell>
          <cell r="N163">
            <v>0.061577591364205</v>
          </cell>
          <cell r="O163">
            <v>0</v>
          </cell>
          <cell r="P163">
            <v>-0.1475</v>
          </cell>
        </row>
        <row r="163">
          <cell r="R163">
            <v>0</v>
          </cell>
          <cell r="S163">
            <v>44.3674</v>
          </cell>
        </row>
        <row r="164">
          <cell r="D164">
            <v>41699</v>
          </cell>
          <cell r="E164">
            <v>5.245</v>
          </cell>
          <cell r="F164">
            <v>-0.15</v>
          </cell>
          <cell r="G164">
            <v>0.01</v>
          </cell>
          <cell r="H164">
            <v>-0.22</v>
          </cell>
          <cell r="I164">
            <v>-0.47</v>
          </cell>
          <cell r="J164">
            <v>0.33</v>
          </cell>
          <cell r="K164">
            <v>0</v>
          </cell>
          <cell r="L164">
            <v>0</v>
          </cell>
          <cell r="M164">
            <v>0.005</v>
          </cell>
          <cell r="N164">
            <v>0.061605174539125</v>
          </cell>
          <cell r="O164">
            <v>-0.18</v>
          </cell>
          <cell r="P164">
            <v>-0.145</v>
          </cell>
        </row>
        <row r="164">
          <cell r="R164">
            <v>0</v>
          </cell>
          <cell r="S164">
            <v>43.7179</v>
          </cell>
        </row>
        <row r="165">
          <cell r="D165">
            <v>41730</v>
          </cell>
          <cell r="E165">
            <v>5.085</v>
          </cell>
          <cell r="F165">
            <v>-0.145</v>
          </cell>
          <cell r="G165">
            <v>0.01</v>
          </cell>
          <cell r="H165">
            <v>-0.31</v>
          </cell>
          <cell r="I165">
            <v>-0.47</v>
          </cell>
          <cell r="J165">
            <v>0.43</v>
          </cell>
          <cell r="K165">
            <v>0</v>
          </cell>
          <cell r="L165">
            <v>0</v>
          </cell>
          <cell r="M165">
            <v>0.005</v>
          </cell>
          <cell r="N165">
            <v>0.061635713054508</v>
          </cell>
          <cell r="O165">
            <v>-0.29</v>
          </cell>
          <cell r="P165">
            <v>-0.15</v>
          </cell>
        </row>
        <row r="165">
          <cell r="R165">
            <v>0</v>
          </cell>
          <cell r="S165">
            <v>43.0607</v>
          </cell>
        </row>
        <row r="166">
          <cell r="D166">
            <v>41760</v>
          </cell>
          <cell r="E166">
            <v>5.05</v>
          </cell>
          <cell r="F166">
            <v>-0.145</v>
          </cell>
          <cell r="G166">
            <v>0.01</v>
          </cell>
          <cell r="H166">
            <v>-0.31</v>
          </cell>
          <cell r="I166">
            <v>-0.47</v>
          </cell>
          <cell r="J166">
            <v>0.43</v>
          </cell>
          <cell r="K166">
            <v>0</v>
          </cell>
          <cell r="L166">
            <v>0</v>
          </cell>
          <cell r="M166">
            <v>0.005</v>
          </cell>
          <cell r="N166">
            <v>0.061665266456787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43.142</v>
          </cell>
        </row>
        <row r="167">
          <cell r="D167">
            <v>41791</v>
          </cell>
          <cell r="E167">
            <v>5.07</v>
          </cell>
          <cell r="F167">
            <v>-0.145</v>
          </cell>
          <cell r="G167">
            <v>0.01</v>
          </cell>
          <cell r="H167">
            <v>-0.31</v>
          </cell>
          <cell r="I167">
            <v>-0.47</v>
          </cell>
          <cell r="J167">
            <v>0.43</v>
          </cell>
          <cell r="K167">
            <v>0</v>
          </cell>
          <cell r="L167">
            <v>0</v>
          </cell>
          <cell r="M167">
            <v>0.005</v>
          </cell>
          <cell r="N167">
            <v>0.061695804972779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49.2289</v>
          </cell>
        </row>
        <row r="168">
          <cell r="D168">
            <v>41821</v>
          </cell>
          <cell r="E168">
            <v>5.095</v>
          </cell>
          <cell r="F168">
            <v>-0.145</v>
          </cell>
          <cell r="G168">
            <v>0.01</v>
          </cell>
          <cell r="H168">
            <v>-0.31</v>
          </cell>
          <cell r="I168">
            <v>-0.47</v>
          </cell>
          <cell r="J168">
            <v>0.43</v>
          </cell>
          <cell r="K168">
            <v>0</v>
          </cell>
          <cell r="L168">
            <v>0</v>
          </cell>
          <cell r="M168">
            <v>0.005</v>
          </cell>
          <cell r="N168">
            <v>0.061725358375648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64.4485</v>
          </cell>
        </row>
        <row r="169">
          <cell r="D169">
            <v>41852</v>
          </cell>
          <cell r="E169">
            <v>5.135</v>
          </cell>
          <cell r="F169">
            <v>-0.145</v>
          </cell>
          <cell r="G169">
            <v>0.01</v>
          </cell>
          <cell r="H169">
            <v>-0.31</v>
          </cell>
          <cell r="I169">
            <v>-0.47</v>
          </cell>
          <cell r="J169">
            <v>0.43</v>
          </cell>
          <cell r="K169">
            <v>0</v>
          </cell>
          <cell r="L169">
            <v>0</v>
          </cell>
          <cell r="M169">
            <v>0.005</v>
          </cell>
          <cell r="N169">
            <v>0.06175589689225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72.2542</v>
          </cell>
        </row>
        <row r="170">
          <cell r="D170">
            <v>41883</v>
          </cell>
          <cell r="E170">
            <v>5.11</v>
          </cell>
          <cell r="F170">
            <v>-0.145</v>
          </cell>
          <cell r="G170">
            <v>0.01</v>
          </cell>
          <cell r="H170">
            <v>-0.31</v>
          </cell>
          <cell r="I170">
            <v>-0.47</v>
          </cell>
          <cell r="J170">
            <v>0.43</v>
          </cell>
          <cell r="K170">
            <v>0</v>
          </cell>
          <cell r="L170">
            <v>0</v>
          </cell>
          <cell r="M170">
            <v>0.005</v>
          </cell>
          <cell r="N170">
            <v>0.061786435409162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53.4097</v>
          </cell>
        </row>
        <row r="171">
          <cell r="D171">
            <v>41913</v>
          </cell>
          <cell r="E171">
            <v>5.135</v>
          </cell>
          <cell r="F171">
            <v>-0.145</v>
          </cell>
          <cell r="G171">
            <v>0.01</v>
          </cell>
          <cell r="H171">
            <v>-0.31</v>
          </cell>
          <cell r="I171">
            <v>-0.47</v>
          </cell>
          <cell r="J171">
            <v>0.43</v>
          </cell>
          <cell r="K171">
            <v>0</v>
          </cell>
          <cell r="L171">
            <v>0</v>
          </cell>
          <cell r="M171">
            <v>0.005</v>
          </cell>
          <cell r="N171">
            <v>0.061815988812919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48.1746</v>
          </cell>
        </row>
        <row r="172">
          <cell r="D172">
            <v>41944</v>
          </cell>
          <cell r="E172">
            <v>5.28</v>
          </cell>
          <cell r="F172">
            <v>-0.15</v>
          </cell>
          <cell r="G172">
            <v>0.01</v>
          </cell>
          <cell r="H172">
            <v>-0.22</v>
          </cell>
          <cell r="I172">
            <v>-0.47</v>
          </cell>
          <cell r="J172">
            <v>0.33</v>
          </cell>
          <cell r="K172">
            <v>0</v>
          </cell>
          <cell r="L172">
            <v>0</v>
          </cell>
          <cell r="M172">
            <v>0.005</v>
          </cell>
          <cell r="N172">
            <v>0.06184652733044</v>
          </cell>
          <cell r="O172">
            <v>0</v>
          </cell>
          <cell r="P172">
            <v>-0.15</v>
          </cell>
        </row>
        <row r="172">
          <cell r="R172">
            <v>0</v>
          </cell>
          <cell r="S172">
            <v>42.8758</v>
          </cell>
        </row>
        <row r="173">
          <cell r="D173">
            <v>41974</v>
          </cell>
          <cell r="E173">
            <v>5.43</v>
          </cell>
          <cell r="F173">
            <v>-0.15</v>
          </cell>
          <cell r="G173">
            <v>0.01</v>
          </cell>
          <cell r="H173">
            <v>-0.22</v>
          </cell>
          <cell r="I173">
            <v>-0.47</v>
          </cell>
          <cell r="J173">
            <v>0.33</v>
          </cell>
          <cell r="K173">
            <v>0</v>
          </cell>
          <cell r="L173">
            <v>0</v>
          </cell>
          <cell r="M173">
            <v>0.005</v>
          </cell>
          <cell r="N173">
            <v>0.061876080734787</v>
          </cell>
          <cell r="O173">
            <v>0.06</v>
          </cell>
          <cell r="P173">
            <v>-0.1525</v>
          </cell>
        </row>
        <row r="173">
          <cell r="R173">
            <v>0</v>
          </cell>
          <cell r="S173">
            <v>42.959</v>
          </cell>
        </row>
        <row r="174">
          <cell r="D174">
            <v>42005</v>
          </cell>
          <cell r="E174">
            <v>5.52</v>
          </cell>
          <cell r="F174">
            <v>-0.15</v>
          </cell>
          <cell r="G174">
            <v>0.01</v>
          </cell>
          <cell r="H174">
            <v>-0.22</v>
          </cell>
        </row>
        <row r="174">
          <cell r="J174">
            <v>0.33</v>
          </cell>
          <cell r="K174">
            <v>0</v>
          </cell>
          <cell r="L174">
            <v>0</v>
          </cell>
          <cell r="M174">
            <v>0.005</v>
          </cell>
          <cell r="N174">
            <v>0.061906619252917</v>
          </cell>
        </row>
        <row r="174">
          <cell r="P174">
            <v>-0.155</v>
          </cell>
        </row>
        <row r="174">
          <cell r="R174">
            <v>0</v>
          </cell>
          <cell r="S174">
            <v>47.5301</v>
          </cell>
        </row>
        <row r="175">
          <cell r="D175">
            <v>42036</v>
          </cell>
          <cell r="E175">
            <v>5.4</v>
          </cell>
          <cell r="F175">
            <v>-0.15</v>
          </cell>
          <cell r="G175">
            <v>0.01</v>
          </cell>
          <cell r="H175">
            <v>-0.22</v>
          </cell>
        </row>
        <row r="175">
          <cell r="J175">
            <v>0.33</v>
          </cell>
          <cell r="K175">
            <v>0</v>
          </cell>
          <cell r="L175">
            <v>0</v>
          </cell>
          <cell r="M175">
            <v>0.005</v>
          </cell>
          <cell r="N175">
            <v>0.061937157771356</v>
          </cell>
        </row>
        <row r="175">
          <cell r="P175">
            <v>-0.1475</v>
          </cell>
        </row>
        <row r="175">
          <cell r="R175">
            <v>0</v>
          </cell>
          <cell r="S175">
            <v>44.6808</v>
          </cell>
        </row>
        <row r="176">
          <cell r="D176">
            <v>42064</v>
          </cell>
          <cell r="E176">
            <v>5.345</v>
          </cell>
          <cell r="F176">
            <v>-0.15</v>
          </cell>
          <cell r="G176">
            <v>0.01</v>
          </cell>
          <cell r="H176">
            <v>-0.22</v>
          </cell>
        </row>
        <row r="176">
          <cell r="J176">
            <v>0.33</v>
          </cell>
          <cell r="K176">
            <v>0</v>
          </cell>
          <cell r="L176">
            <v>0</v>
          </cell>
          <cell r="M176">
            <v>0.005</v>
          </cell>
          <cell r="N176">
            <v>0.061964740949568</v>
          </cell>
        </row>
        <row r="176">
          <cell r="P176">
            <v>-0.145</v>
          </cell>
        </row>
        <row r="176">
          <cell r="R176">
            <v>0</v>
          </cell>
          <cell r="S176">
            <v>44.0267</v>
          </cell>
        </row>
        <row r="177">
          <cell r="D177">
            <v>42095</v>
          </cell>
          <cell r="E177">
            <v>5.185</v>
          </cell>
          <cell r="F177">
            <v>-0.145</v>
          </cell>
          <cell r="G177">
            <v>0.01</v>
          </cell>
          <cell r="H177">
            <v>-0.31</v>
          </cell>
        </row>
        <row r="177">
          <cell r="J177">
            <v>0.43</v>
          </cell>
          <cell r="K177">
            <v>0</v>
          </cell>
          <cell r="L177">
            <v>0</v>
          </cell>
          <cell r="M177">
            <v>0.005</v>
          </cell>
          <cell r="N177">
            <v>0.061995279468597</v>
          </cell>
        </row>
        <row r="177">
          <cell r="P177">
            <v>-0.15</v>
          </cell>
        </row>
        <row r="177">
          <cell r="R177">
            <v>0</v>
          </cell>
          <cell r="S177">
            <v>43.3648</v>
          </cell>
        </row>
        <row r="178">
          <cell r="D178">
            <v>42125</v>
          </cell>
          <cell r="E178">
            <v>5.15</v>
          </cell>
          <cell r="F178">
            <v>-0.145</v>
          </cell>
          <cell r="G178">
            <v>0.01</v>
          </cell>
          <cell r="H178">
            <v>-0.31</v>
          </cell>
        </row>
        <row r="178">
          <cell r="J178">
            <v>0.43</v>
          </cell>
          <cell r="K178">
            <v>0</v>
          </cell>
          <cell r="L178">
            <v>0</v>
          </cell>
          <cell r="M178">
            <v>0.005</v>
          </cell>
          <cell r="N178">
            <v>0.062024832874403</v>
          </cell>
        </row>
        <row r="178">
          <cell r="P178">
            <v>-0.15</v>
          </cell>
        </row>
        <row r="178">
          <cell r="R178">
            <v>0</v>
          </cell>
          <cell r="S178">
            <v>43.4466</v>
          </cell>
        </row>
        <row r="179">
          <cell r="D179">
            <v>42156</v>
          </cell>
          <cell r="E179">
            <v>5.17</v>
          </cell>
          <cell r="F179">
            <v>-0.145</v>
          </cell>
          <cell r="G179">
            <v>0.01</v>
          </cell>
          <cell r="H179">
            <v>-0.31</v>
          </cell>
        </row>
        <row r="179">
          <cell r="J179">
            <v>0.43</v>
          </cell>
          <cell r="K179">
            <v>0</v>
          </cell>
          <cell r="L179">
            <v>0</v>
          </cell>
          <cell r="M179">
            <v>0.005</v>
          </cell>
          <cell r="N179">
            <v>0.062055371394041</v>
          </cell>
        </row>
        <row r="179">
          <cell r="P179">
            <v>-0.15</v>
          </cell>
        </row>
        <row r="179">
          <cell r="R179">
            <v>0</v>
          </cell>
          <cell r="S179">
            <v>49.5765</v>
          </cell>
        </row>
        <row r="180">
          <cell r="D180">
            <v>42186</v>
          </cell>
          <cell r="E180">
            <v>5.195</v>
          </cell>
          <cell r="F180">
            <v>-0.145</v>
          </cell>
          <cell r="G180">
            <v>0.01</v>
          </cell>
          <cell r="H180">
            <v>-0.31</v>
          </cell>
        </row>
        <row r="180">
          <cell r="J180">
            <v>0.43</v>
          </cell>
          <cell r="K180">
            <v>0</v>
          </cell>
          <cell r="L180">
            <v>0</v>
          </cell>
          <cell r="M180">
            <v>0.005</v>
          </cell>
          <cell r="N180">
            <v>0.062084924800437</v>
          </cell>
        </row>
        <row r="180">
          <cell r="P180">
            <v>-0.15</v>
          </cell>
        </row>
        <row r="180">
          <cell r="R180">
            <v>0</v>
          </cell>
          <cell r="S180">
            <v>64.9035</v>
          </cell>
        </row>
        <row r="181">
          <cell r="D181">
            <v>42217</v>
          </cell>
          <cell r="E181">
            <v>5.235</v>
          </cell>
          <cell r="F181">
            <v>-0.145</v>
          </cell>
          <cell r="G181">
            <v>0</v>
          </cell>
          <cell r="H181">
            <v>-0.31</v>
          </cell>
        </row>
        <row r="181">
          <cell r="J181">
            <v>0.43</v>
          </cell>
          <cell r="K181">
            <v>0</v>
          </cell>
          <cell r="L181">
            <v>0</v>
          </cell>
          <cell r="M181">
            <v>0.005</v>
          </cell>
          <cell r="N181">
            <v>0.062115463320684</v>
          </cell>
        </row>
        <row r="181">
          <cell r="P181">
            <v>-0.15</v>
          </cell>
        </row>
        <row r="181">
          <cell r="R181">
            <v>0</v>
          </cell>
          <cell r="S181">
            <v>72.7643</v>
          </cell>
        </row>
        <row r="182">
          <cell r="D182">
            <v>42248</v>
          </cell>
          <cell r="E182">
            <v>5.21</v>
          </cell>
          <cell r="F182">
            <v>-0.145</v>
          </cell>
          <cell r="G182">
            <v>0</v>
          </cell>
          <cell r="H182">
            <v>-0.31</v>
          </cell>
        </row>
        <row r="182">
          <cell r="J182">
            <v>0.43</v>
          </cell>
          <cell r="K182">
            <v>0</v>
          </cell>
          <cell r="L182">
            <v>0</v>
          </cell>
          <cell r="M182">
            <v>0.005</v>
          </cell>
          <cell r="N182">
            <v>0.062146001841241</v>
          </cell>
        </row>
        <row r="182">
          <cell r="P182">
            <v>-0.15</v>
          </cell>
        </row>
        <row r="182">
          <cell r="R182">
            <v>0</v>
          </cell>
          <cell r="S182">
            <v>53.7867</v>
          </cell>
        </row>
        <row r="183">
          <cell r="D183">
            <v>42278</v>
          </cell>
          <cell r="E183">
            <v>5.235</v>
          </cell>
          <cell r="F183">
            <v>-0.145</v>
          </cell>
          <cell r="G183">
            <v>0</v>
          </cell>
          <cell r="H183">
            <v>-0.31</v>
          </cell>
        </row>
        <row r="183">
          <cell r="J183">
            <v>0.43</v>
          </cell>
          <cell r="K183">
            <v>0</v>
          </cell>
          <cell r="L183">
            <v>0</v>
          </cell>
          <cell r="M183">
            <v>0.005</v>
          </cell>
          <cell r="N183">
            <v>0.062175555248526</v>
          </cell>
        </row>
        <row r="183">
          <cell r="P183">
            <v>-0.15</v>
          </cell>
        </row>
        <row r="183">
          <cell r="R183">
            <v>0</v>
          </cell>
          <cell r="S183">
            <v>48.5146</v>
          </cell>
        </row>
        <row r="184">
          <cell r="D184">
            <v>42309</v>
          </cell>
          <cell r="E184">
            <v>5.38</v>
          </cell>
          <cell r="F184">
            <v>-0.15</v>
          </cell>
          <cell r="G184">
            <v>0</v>
          </cell>
          <cell r="H184">
            <v>-0.22</v>
          </cell>
        </row>
        <row r="184">
          <cell r="J184">
            <v>0.33</v>
          </cell>
          <cell r="K184">
            <v>0</v>
          </cell>
          <cell r="L184">
            <v>0</v>
          </cell>
          <cell r="M184">
            <v>0.005</v>
          </cell>
          <cell r="N184">
            <v>0.062206093769691</v>
          </cell>
        </row>
        <row r="184">
          <cell r="P184">
            <v>-0.15</v>
          </cell>
        </row>
        <row r="184">
          <cell r="R184">
            <v>0</v>
          </cell>
          <cell r="S184">
            <v>43.1784</v>
          </cell>
        </row>
        <row r="185">
          <cell r="D185">
            <v>42339</v>
          </cell>
          <cell r="E185">
            <v>5.53</v>
          </cell>
          <cell r="F185">
            <v>-0.15</v>
          </cell>
          <cell r="G185">
            <v>0</v>
          </cell>
          <cell r="H185">
            <v>-0.22</v>
          </cell>
        </row>
        <row r="185">
          <cell r="J185">
            <v>0.33</v>
          </cell>
          <cell r="K185">
            <v>0</v>
          </cell>
          <cell r="L185">
            <v>0</v>
          </cell>
          <cell r="M185">
            <v>0.005</v>
          </cell>
          <cell r="N185">
            <v>0.062235647177566</v>
          </cell>
        </row>
        <row r="185">
          <cell r="P185">
            <v>-0.1525</v>
          </cell>
        </row>
        <row r="185">
          <cell r="R185">
            <v>0</v>
          </cell>
          <cell r="S185">
            <v>43.2622</v>
          </cell>
        </row>
        <row r="186">
          <cell r="D186">
            <v>42370</v>
          </cell>
          <cell r="E186">
            <v>5.62</v>
          </cell>
          <cell r="F186">
            <v>-0.15</v>
          </cell>
          <cell r="G186">
            <v>0</v>
          </cell>
          <cell r="H186">
            <v>-0.22</v>
          </cell>
        </row>
        <row r="186">
          <cell r="J186">
            <v>0.33</v>
          </cell>
          <cell r="K186">
            <v>0</v>
          </cell>
          <cell r="L186">
            <v>0</v>
          </cell>
          <cell r="M186">
            <v>0.005</v>
          </cell>
          <cell r="N186">
            <v>0.06226618569934</v>
          </cell>
        </row>
        <row r="186">
          <cell r="P186">
            <v>-0.155</v>
          </cell>
        </row>
        <row r="186">
          <cell r="R186">
            <v>0</v>
          </cell>
          <cell r="S186">
            <v>47.8636</v>
          </cell>
        </row>
        <row r="187">
          <cell r="D187">
            <v>42401</v>
          </cell>
          <cell r="E187">
            <v>5.5</v>
          </cell>
          <cell r="F187">
            <v>-0.15</v>
          </cell>
          <cell r="G187">
            <v>0</v>
          </cell>
          <cell r="H187">
            <v>-0.22</v>
          </cell>
        </row>
        <row r="187">
          <cell r="J187">
            <v>0.33</v>
          </cell>
          <cell r="K187">
            <v>0</v>
          </cell>
          <cell r="L187">
            <v>0</v>
          </cell>
          <cell r="M187">
            <v>0.005</v>
          </cell>
          <cell r="N187">
            <v>0.062296724221425</v>
          </cell>
        </row>
        <row r="187">
          <cell r="P187">
            <v>-0.1475</v>
          </cell>
        </row>
        <row r="187">
          <cell r="R187">
            <v>0</v>
          </cell>
          <cell r="S187">
            <v>44.9943</v>
          </cell>
        </row>
        <row r="188">
          <cell r="D188">
            <v>42430</v>
          </cell>
          <cell r="E188">
            <v>5.445</v>
          </cell>
          <cell r="F188">
            <v>-0.15</v>
          </cell>
          <cell r="G188">
            <v>0</v>
          </cell>
          <cell r="H188">
            <v>-0.22</v>
          </cell>
        </row>
        <row r="188">
          <cell r="J188">
            <v>0.33</v>
          </cell>
          <cell r="K188">
            <v>0</v>
          </cell>
          <cell r="L188">
            <v>0</v>
          </cell>
          <cell r="M188">
            <v>0.005</v>
          </cell>
          <cell r="N188">
            <v>0.062325292516558</v>
          </cell>
        </row>
        <row r="188">
          <cell r="P188">
            <v>-0.145</v>
          </cell>
        </row>
        <row r="188">
          <cell r="R188">
            <v>0</v>
          </cell>
          <cell r="S188">
            <v>44.3355</v>
          </cell>
        </row>
        <row r="189">
          <cell r="D189">
            <v>42461</v>
          </cell>
          <cell r="E189">
            <v>5.285</v>
          </cell>
          <cell r="F189">
            <v>-0.145</v>
          </cell>
          <cell r="G189">
            <v>0</v>
          </cell>
          <cell r="H189">
            <v>-0.31</v>
          </cell>
        </row>
        <row r="189">
          <cell r="J189">
            <v>0.43</v>
          </cell>
          <cell r="K189">
            <v>0</v>
          </cell>
          <cell r="L189">
            <v>0</v>
          </cell>
          <cell r="M189">
            <v>0.005</v>
          </cell>
          <cell r="N189">
            <v>0.062355831039241</v>
          </cell>
        </row>
        <row r="189">
          <cell r="P189">
            <v>-0.15</v>
          </cell>
        </row>
        <row r="189">
          <cell r="R189">
            <v>0</v>
          </cell>
          <cell r="S189">
            <v>43.669</v>
          </cell>
        </row>
        <row r="190">
          <cell r="D190">
            <v>42491</v>
          </cell>
          <cell r="E190">
            <v>5.25</v>
          </cell>
          <cell r="F190">
            <v>-0.145</v>
          </cell>
          <cell r="G190">
            <v>0</v>
          </cell>
          <cell r="H190">
            <v>-0.31</v>
          </cell>
        </row>
        <row r="190">
          <cell r="J190">
            <v>0.43</v>
          </cell>
          <cell r="K190">
            <v>0</v>
          </cell>
          <cell r="L190">
            <v>0</v>
          </cell>
          <cell r="M190">
            <v>0.005</v>
          </cell>
          <cell r="N190">
            <v>0.062385384448584</v>
          </cell>
        </row>
        <row r="190">
          <cell r="P190">
            <v>0</v>
          </cell>
        </row>
        <row r="190">
          <cell r="R190">
            <v>0</v>
          </cell>
          <cell r="S190">
            <v>43.7513</v>
          </cell>
        </row>
        <row r="191">
          <cell r="D191">
            <v>42522</v>
          </cell>
          <cell r="E191">
            <v>5.27</v>
          </cell>
          <cell r="F191">
            <v>-0.145</v>
          </cell>
          <cell r="G191">
            <v>0</v>
          </cell>
          <cell r="H191">
            <v>-0.31</v>
          </cell>
        </row>
        <row r="191">
          <cell r="J191">
            <v>0.43</v>
          </cell>
          <cell r="K191">
            <v>0</v>
          </cell>
          <cell r="L191">
            <v>0</v>
          </cell>
          <cell r="M191">
            <v>0.005</v>
          </cell>
          <cell r="N191">
            <v>0.062415922971877</v>
          </cell>
        </row>
        <row r="191">
          <cell r="P191">
            <v>0</v>
          </cell>
        </row>
        <row r="191">
          <cell r="R191">
            <v>0</v>
          </cell>
          <cell r="S191">
            <v>49.9241</v>
          </cell>
        </row>
        <row r="192">
          <cell r="D192">
            <v>42552</v>
          </cell>
          <cell r="E192">
            <v>5.295</v>
          </cell>
          <cell r="F192">
            <v>-0.145</v>
          </cell>
          <cell r="G192">
            <v>0</v>
          </cell>
          <cell r="H192">
            <v>-0.31</v>
          </cell>
        </row>
        <row r="192">
          <cell r="J192">
            <v>0.43</v>
          </cell>
          <cell r="K192">
            <v>0</v>
          </cell>
          <cell r="L192">
            <v>0</v>
          </cell>
          <cell r="M192">
            <v>0.005</v>
          </cell>
          <cell r="N192">
            <v>0.062445476381809</v>
          </cell>
        </row>
        <row r="192">
          <cell r="P192">
            <v>0</v>
          </cell>
        </row>
        <row r="192">
          <cell r="R192">
            <v>0</v>
          </cell>
          <cell r="S192">
            <v>65.3585</v>
          </cell>
        </row>
        <row r="193">
          <cell r="D193">
            <v>42583</v>
          </cell>
          <cell r="E193">
            <v>5.335</v>
          </cell>
          <cell r="F193">
            <v>-0.145</v>
          </cell>
          <cell r="G193">
            <v>0</v>
          </cell>
          <cell r="H193">
            <v>-0.31</v>
          </cell>
        </row>
        <row r="193">
          <cell r="J193">
            <v>0.43</v>
          </cell>
          <cell r="K193">
            <v>0</v>
          </cell>
          <cell r="L193">
            <v>0</v>
          </cell>
          <cell r="M193">
            <v>0.005</v>
          </cell>
          <cell r="N193">
            <v>0.06247601490571</v>
          </cell>
        </row>
        <row r="193">
          <cell r="P193">
            <v>0</v>
          </cell>
        </row>
        <row r="193">
          <cell r="R193">
            <v>0</v>
          </cell>
          <cell r="S193">
            <v>73.2744</v>
          </cell>
        </row>
        <row r="194">
          <cell r="D194">
            <v>42614</v>
          </cell>
          <cell r="E194">
            <v>5.31</v>
          </cell>
          <cell r="F194">
            <v>-0.145</v>
          </cell>
          <cell r="G194">
            <v>0</v>
          </cell>
          <cell r="H194">
            <v>-0.31</v>
          </cell>
        </row>
        <row r="194">
          <cell r="J194">
            <v>0.43</v>
          </cell>
          <cell r="K194">
            <v>0</v>
          </cell>
          <cell r="L194">
            <v>0</v>
          </cell>
          <cell r="M194">
            <v>0.005</v>
          </cell>
          <cell r="N194">
            <v>0.062506553429921</v>
          </cell>
        </row>
        <row r="194">
          <cell r="P194">
            <v>0</v>
          </cell>
        </row>
        <row r="194">
          <cell r="R194">
            <v>0</v>
          </cell>
          <cell r="S194">
            <v>54.1637</v>
          </cell>
        </row>
        <row r="195">
          <cell r="D195">
            <v>42644</v>
          </cell>
          <cell r="E195">
            <v>5.335</v>
          </cell>
          <cell r="F195">
            <v>-0.145</v>
          </cell>
          <cell r="G195">
            <v>0</v>
          </cell>
          <cell r="H195">
            <v>-0.31</v>
          </cell>
        </row>
        <row r="195">
          <cell r="J195">
            <v>0.43</v>
          </cell>
          <cell r="K195">
            <v>0</v>
          </cell>
          <cell r="L195">
            <v>0</v>
          </cell>
          <cell r="M195">
            <v>0.005</v>
          </cell>
          <cell r="N195">
            <v>0.062536106840743</v>
          </cell>
        </row>
        <row r="195">
          <cell r="P195">
            <v>0</v>
          </cell>
        </row>
        <row r="195">
          <cell r="R195">
            <v>0</v>
          </cell>
          <cell r="S195">
            <v>48.8546</v>
          </cell>
        </row>
        <row r="196">
          <cell r="D196">
            <v>42675</v>
          </cell>
          <cell r="E196">
            <v>5.48</v>
          </cell>
          <cell r="F196">
            <v>-0.15</v>
          </cell>
          <cell r="G196">
            <v>0</v>
          </cell>
          <cell r="H196">
            <v>-0.22</v>
          </cell>
        </row>
        <row r="196">
          <cell r="J196">
            <v>0.33</v>
          </cell>
          <cell r="K196">
            <v>0</v>
          </cell>
          <cell r="L196">
            <v>0</v>
          </cell>
          <cell r="M196">
            <v>0.005</v>
          </cell>
          <cell r="N196">
            <v>0.062566645365563</v>
          </cell>
        </row>
        <row r="196">
          <cell r="P196">
            <v>0</v>
          </cell>
        </row>
        <row r="196">
          <cell r="R196">
            <v>0</v>
          </cell>
          <cell r="S196">
            <v>43.481</v>
          </cell>
        </row>
        <row r="197">
          <cell r="D197">
            <v>42705</v>
          </cell>
          <cell r="E197">
            <v>5.63</v>
          </cell>
          <cell r="F197">
            <v>-0.15</v>
          </cell>
          <cell r="G197">
            <v>0</v>
          </cell>
          <cell r="H197">
            <v>-0.22</v>
          </cell>
        </row>
        <row r="197">
          <cell r="J197">
            <v>0.33</v>
          </cell>
          <cell r="K197">
            <v>0</v>
          </cell>
          <cell r="L197">
            <v>0</v>
          </cell>
          <cell r="M197">
            <v>0.005</v>
          </cell>
          <cell r="N197">
            <v>0.062596198776974</v>
          </cell>
        </row>
        <row r="197">
          <cell r="P197">
            <v>0</v>
          </cell>
        </row>
        <row r="197">
          <cell r="R197">
            <v>0</v>
          </cell>
          <cell r="S197">
            <v>43.5653</v>
          </cell>
        </row>
        <row r="198">
          <cell r="D198">
            <v>42736</v>
          </cell>
          <cell r="E198">
            <v>5.72</v>
          </cell>
          <cell r="F198">
            <v>-0.15</v>
          </cell>
          <cell r="G198">
            <v>0</v>
          </cell>
          <cell r="H198">
            <v>-0.22</v>
          </cell>
        </row>
        <row r="198">
          <cell r="J198">
            <v>0.33</v>
          </cell>
          <cell r="K198">
            <v>0</v>
          </cell>
          <cell r="L198">
            <v>0</v>
          </cell>
          <cell r="M198">
            <v>0.005</v>
          </cell>
          <cell r="N198">
            <v>0.062626737302402</v>
          </cell>
        </row>
        <row r="198">
          <cell r="P198">
            <v>0</v>
          </cell>
        </row>
        <row r="198">
          <cell r="R198">
            <v>0</v>
          </cell>
          <cell r="S198">
            <v>48.197</v>
          </cell>
        </row>
        <row r="199">
          <cell r="D199">
            <v>42767</v>
          </cell>
          <cell r="E199">
            <v>5.6</v>
          </cell>
          <cell r="F199">
            <v>-0.15</v>
          </cell>
          <cell r="G199">
            <v>0</v>
          </cell>
          <cell r="H199">
            <v>-0.22</v>
          </cell>
        </row>
        <row r="199">
          <cell r="J199">
            <v>0.33</v>
          </cell>
          <cell r="K199">
            <v>0</v>
          </cell>
          <cell r="L199">
            <v>0</v>
          </cell>
          <cell r="M199">
            <v>0.005</v>
          </cell>
          <cell r="N199">
            <v>0.062657275828141</v>
          </cell>
        </row>
        <row r="199">
          <cell r="P199">
            <v>0</v>
          </cell>
        </row>
        <row r="199">
          <cell r="R199">
            <v>0</v>
          </cell>
          <cell r="S199">
            <v>45.3077</v>
          </cell>
        </row>
        <row r="200">
          <cell r="D200">
            <v>42795</v>
          </cell>
          <cell r="E200">
            <v>5.545</v>
          </cell>
          <cell r="F200">
            <v>-0.15</v>
          </cell>
          <cell r="G200">
            <v>0</v>
          </cell>
          <cell r="H200">
            <v>-0.22</v>
          </cell>
        </row>
        <row r="200">
          <cell r="J200">
            <v>0.33</v>
          </cell>
          <cell r="K200">
            <v>0</v>
          </cell>
          <cell r="L200">
            <v>0</v>
          </cell>
          <cell r="M200">
            <v>0</v>
          </cell>
          <cell r="N200">
            <v>0.062684859012945</v>
          </cell>
        </row>
        <row r="200">
          <cell r="P200">
            <v>0</v>
          </cell>
        </row>
        <row r="200">
          <cell r="R200">
            <v>0</v>
          </cell>
          <cell r="S200">
            <v>44.6443</v>
          </cell>
        </row>
        <row r="201">
          <cell r="D201">
            <v>42826</v>
          </cell>
          <cell r="E201">
            <v>5.385</v>
          </cell>
          <cell r="F201">
            <v>-0.145</v>
          </cell>
          <cell r="G201">
            <v>0</v>
          </cell>
          <cell r="H201">
            <v>-0.31</v>
          </cell>
        </row>
        <row r="201">
          <cell r="J201">
            <v>0.43</v>
          </cell>
          <cell r="K201">
            <v>0</v>
          </cell>
          <cell r="L201">
            <v>0</v>
          </cell>
          <cell r="M201">
            <v>0</v>
          </cell>
          <cell r="N201">
            <v>0.062715397539272</v>
          </cell>
        </row>
        <row r="201">
          <cell r="P201">
            <v>0</v>
          </cell>
        </row>
        <row r="201">
          <cell r="R201">
            <v>0</v>
          </cell>
          <cell r="S201">
            <v>43.9731</v>
          </cell>
        </row>
        <row r="202">
          <cell r="D202">
            <v>42856</v>
          </cell>
          <cell r="E202">
            <v>5.35</v>
          </cell>
          <cell r="F202">
            <v>-0.145</v>
          </cell>
          <cell r="G202">
            <v>0</v>
          </cell>
          <cell r="H202">
            <v>-0.31</v>
          </cell>
        </row>
        <row r="202">
          <cell r="J202">
            <v>0.43</v>
          </cell>
          <cell r="K202">
            <v>0</v>
          </cell>
          <cell r="L202">
            <v>0</v>
          </cell>
          <cell r="M202">
            <v>0</v>
          </cell>
          <cell r="N202">
            <v>0.062744950952141</v>
          </cell>
        </row>
        <row r="202">
          <cell r="P202">
            <v>0</v>
          </cell>
        </row>
        <row r="202">
          <cell r="R202">
            <v>0</v>
          </cell>
          <cell r="S202">
            <v>44.056</v>
          </cell>
        </row>
        <row r="203">
          <cell r="D203">
            <v>42887</v>
          </cell>
          <cell r="E203">
            <v>5.37</v>
          </cell>
          <cell r="F203">
            <v>-0.145</v>
          </cell>
          <cell r="G203">
            <v>0</v>
          </cell>
          <cell r="H203">
            <v>-0.31</v>
          </cell>
        </row>
        <row r="203">
          <cell r="J203">
            <v>0.43</v>
          </cell>
          <cell r="K203">
            <v>0</v>
          </cell>
          <cell r="L203">
            <v>0</v>
          </cell>
          <cell r="M203">
            <v>0</v>
          </cell>
          <cell r="N203">
            <v>0.062775489479078</v>
          </cell>
        </row>
        <row r="203">
          <cell r="P203">
            <v>0</v>
          </cell>
        </row>
        <row r="203">
          <cell r="R203">
            <v>0</v>
          </cell>
          <cell r="S203">
            <v>50.2717</v>
          </cell>
        </row>
        <row r="204">
          <cell r="D204">
            <v>42917</v>
          </cell>
          <cell r="E204">
            <v>5.395</v>
          </cell>
          <cell r="F204">
            <v>-0.145</v>
          </cell>
          <cell r="G204">
            <v>0</v>
          </cell>
          <cell r="H204">
            <v>-0.31</v>
          </cell>
        </row>
        <row r="204">
          <cell r="J204">
            <v>0.43</v>
          </cell>
          <cell r="K204">
            <v>0</v>
          </cell>
          <cell r="L204">
            <v>0</v>
          </cell>
          <cell r="M204">
            <v>0</v>
          </cell>
          <cell r="N204">
            <v>0.062805042892537</v>
          </cell>
        </row>
        <row r="204">
          <cell r="P204">
            <v>0</v>
          </cell>
        </row>
        <row r="204">
          <cell r="R204">
            <v>0</v>
          </cell>
          <cell r="S204">
            <v>65.8136</v>
          </cell>
        </row>
        <row r="205">
          <cell r="D205">
            <v>42948</v>
          </cell>
          <cell r="E205">
            <v>5.435</v>
          </cell>
          <cell r="F205">
            <v>-0.145</v>
          </cell>
          <cell r="G205">
            <v>0</v>
          </cell>
          <cell r="H205">
            <v>-0.31</v>
          </cell>
        </row>
        <row r="205">
          <cell r="J205">
            <v>0.43</v>
          </cell>
          <cell r="K205">
            <v>0</v>
          </cell>
          <cell r="L205">
            <v>0</v>
          </cell>
          <cell r="M205">
            <v>0</v>
          </cell>
          <cell r="N205">
            <v>0.062835581420082</v>
          </cell>
        </row>
        <row r="205">
          <cell r="P205">
            <v>0</v>
          </cell>
        </row>
        <row r="205">
          <cell r="R205">
            <v>0</v>
          </cell>
          <cell r="S205">
            <v>73.7845</v>
          </cell>
        </row>
        <row r="206">
          <cell r="D206">
            <v>42979</v>
          </cell>
          <cell r="E206">
            <v>5.41</v>
          </cell>
          <cell r="F206">
            <v>-0.145</v>
          </cell>
          <cell r="G206">
            <v>0</v>
          </cell>
          <cell r="H206">
            <v>-0.31</v>
          </cell>
        </row>
        <row r="206">
          <cell r="J206">
            <v>0.43</v>
          </cell>
          <cell r="K206">
            <v>0</v>
          </cell>
          <cell r="L206">
            <v>0</v>
          </cell>
          <cell r="M206">
            <v>0</v>
          </cell>
          <cell r="N206">
            <v>0.062866119947937</v>
          </cell>
        </row>
        <row r="206">
          <cell r="P206">
            <v>0</v>
          </cell>
        </row>
        <row r="206">
          <cell r="R206">
            <v>0</v>
          </cell>
          <cell r="S206">
            <v>54.5408</v>
          </cell>
        </row>
        <row r="207">
          <cell r="D207">
            <v>43009</v>
          </cell>
          <cell r="E207">
            <v>5.435</v>
          </cell>
          <cell r="F207">
            <v>-0.145</v>
          </cell>
          <cell r="G207">
            <v>0</v>
          </cell>
          <cell r="H207">
            <v>-0.31</v>
          </cell>
        </row>
        <row r="207">
          <cell r="J207">
            <v>0.43</v>
          </cell>
          <cell r="K207">
            <v>0</v>
          </cell>
          <cell r="L207">
            <v>0</v>
          </cell>
          <cell r="M207">
            <v>0</v>
          </cell>
          <cell r="N207">
            <v>0.062895673362284</v>
          </cell>
        </row>
        <row r="207">
          <cell r="P207">
            <v>0</v>
          </cell>
        </row>
        <row r="207">
          <cell r="R207">
            <v>0</v>
          </cell>
          <cell r="S207">
            <v>49.1947</v>
          </cell>
        </row>
        <row r="208">
          <cell r="D208">
            <v>43040</v>
          </cell>
          <cell r="E208">
            <v>5.58</v>
          </cell>
          <cell r="F208">
            <v>-0.15</v>
          </cell>
          <cell r="G208">
            <v>0</v>
          </cell>
          <cell r="H208">
            <v>-0.22</v>
          </cell>
        </row>
        <row r="208">
          <cell r="J208">
            <v>0.33</v>
          </cell>
          <cell r="K208">
            <v>0</v>
          </cell>
          <cell r="L208">
            <v>0</v>
          </cell>
          <cell r="M208">
            <v>0</v>
          </cell>
          <cell r="N208">
            <v>0.062926211890748</v>
          </cell>
        </row>
        <row r="208">
          <cell r="R208">
            <v>0</v>
          </cell>
          <cell r="S208">
            <v>43.7836</v>
          </cell>
        </row>
        <row r="209">
          <cell r="D209">
            <v>43070</v>
          </cell>
          <cell r="E209">
            <v>5.73</v>
          </cell>
          <cell r="F209">
            <v>-0.15</v>
          </cell>
          <cell r="G209">
            <v>0</v>
          </cell>
          <cell r="H209">
            <v>-0.22</v>
          </cell>
        </row>
        <row r="209">
          <cell r="J209">
            <v>0.33</v>
          </cell>
          <cell r="K209">
            <v>0</v>
          </cell>
          <cell r="L209">
            <v>0</v>
          </cell>
          <cell r="M209">
            <v>0</v>
          </cell>
          <cell r="N209">
            <v>0.062955765305684</v>
          </cell>
        </row>
        <row r="209">
          <cell r="R209">
            <v>0</v>
          </cell>
          <cell r="S209">
            <v>43.8685</v>
          </cell>
        </row>
        <row r="210">
          <cell r="D210">
            <v>43101</v>
          </cell>
          <cell r="E210">
            <v>5.82</v>
          </cell>
          <cell r="F210">
            <v>-0.15</v>
          </cell>
          <cell r="G210">
            <v>0</v>
          </cell>
          <cell r="H210">
            <v>-0.22</v>
          </cell>
        </row>
        <row r="210">
          <cell r="J210">
            <v>0.33</v>
          </cell>
          <cell r="K210">
            <v>0</v>
          </cell>
          <cell r="L210">
            <v>0</v>
          </cell>
          <cell r="M210">
            <v>0</v>
          </cell>
          <cell r="N210">
            <v>0.062986303834757</v>
          </cell>
        </row>
        <row r="210">
          <cell r="R210">
            <v>0</v>
          </cell>
          <cell r="S210">
            <v>48.5304</v>
          </cell>
        </row>
        <row r="211">
          <cell r="D211">
            <v>43132</v>
          </cell>
          <cell r="E211">
            <v>5.7</v>
          </cell>
          <cell r="F211">
            <v>-0.15</v>
          </cell>
          <cell r="G211">
            <v>0</v>
          </cell>
          <cell r="H211">
            <v>-0.22</v>
          </cell>
        </row>
        <row r="211">
          <cell r="J211">
            <v>0.33</v>
          </cell>
          <cell r="K211">
            <v>0</v>
          </cell>
          <cell r="L211">
            <v>0</v>
          </cell>
          <cell r="M211">
            <v>0</v>
          </cell>
          <cell r="N211">
            <v>0.063016842364139</v>
          </cell>
        </row>
        <row r="211">
          <cell r="R211">
            <v>0</v>
          </cell>
          <cell r="S211">
            <v>45.6211</v>
          </cell>
        </row>
        <row r="212">
          <cell r="D212">
            <v>43160</v>
          </cell>
          <cell r="E212">
            <v>5.645</v>
          </cell>
          <cell r="F212">
            <v>-0.15</v>
          </cell>
          <cell r="G212">
            <v>0</v>
          </cell>
          <cell r="H212">
            <v>-0.22</v>
          </cell>
        </row>
        <row r="212">
          <cell r="J212">
            <v>0.33</v>
          </cell>
          <cell r="K212">
            <v>0</v>
          </cell>
          <cell r="L212">
            <v>0</v>
          </cell>
          <cell r="M212">
            <v>0</v>
          </cell>
          <cell r="N212">
            <v>0.063044425552233</v>
          </cell>
        </row>
        <row r="212">
          <cell r="R212">
            <v>0</v>
          </cell>
          <cell r="S212">
            <v>44.9531</v>
          </cell>
        </row>
        <row r="213">
          <cell r="D213">
            <v>43191</v>
          </cell>
          <cell r="E213">
            <v>5.485</v>
          </cell>
          <cell r="F213">
            <v>-0.145</v>
          </cell>
          <cell r="G213">
            <v>0</v>
          </cell>
          <cell r="H213">
            <v>-0.31</v>
          </cell>
        </row>
        <row r="213">
          <cell r="J213">
            <v>0.43</v>
          </cell>
          <cell r="K213">
            <v>0</v>
          </cell>
          <cell r="L213">
            <v>0</v>
          </cell>
          <cell r="M213">
            <v>0</v>
          </cell>
          <cell r="N213">
            <v>0.063074964082204</v>
          </cell>
        </row>
        <row r="213">
          <cell r="R213">
            <v>0</v>
          </cell>
          <cell r="S213">
            <v>44.2772</v>
          </cell>
        </row>
        <row r="214">
          <cell r="D214">
            <v>43221</v>
          </cell>
          <cell r="E214">
            <v>5.45</v>
          </cell>
          <cell r="F214">
            <v>-0.145</v>
          </cell>
          <cell r="G214">
            <v>0</v>
          </cell>
          <cell r="H214">
            <v>-0.31</v>
          </cell>
        </row>
        <row r="214">
          <cell r="J214">
            <v>0.43</v>
          </cell>
          <cell r="K214">
            <v>0</v>
          </cell>
          <cell r="L214">
            <v>0</v>
          </cell>
          <cell r="M214">
            <v>0</v>
          </cell>
          <cell r="N214">
            <v>0.063104517498599</v>
          </cell>
        </row>
        <row r="214">
          <cell r="R214">
            <v>0</v>
          </cell>
          <cell r="S214">
            <v>44.3606</v>
          </cell>
        </row>
        <row r="215">
          <cell r="D215">
            <v>43252</v>
          </cell>
          <cell r="E215">
            <v>5.47</v>
          </cell>
          <cell r="F215">
            <v>-0.145</v>
          </cell>
          <cell r="G215">
            <v>0</v>
          </cell>
          <cell r="H215">
            <v>-0.31</v>
          </cell>
        </row>
        <row r="215">
          <cell r="J215">
            <v>0.43</v>
          </cell>
          <cell r="K215">
            <v>0</v>
          </cell>
          <cell r="L215">
            <v>0</v>
          </cell>
          <cell r="M215">
            <v>0</v>
          </cell>
          <cell r="N215">
            <v>0.063135056029179</v>
          </cell>
        </row>
        <row r="215">
          <cell r="R215">
            <v>0</v>
          </cell>
          <cell r="S215">
            <v>50.6193</v>
          </cell>
        </row>
        <row r="216">
          <cell r="D216">
            <v>43282</v>
          </cell>
          <cell r="E216">
            <v>5.495</v>
          </cell>
          <cell r="F216">
            <v>-0.145</v>
          </cell>
          <cell r="G216">
            <v>0</v>
          </cell>
          <cell r="H216">
            <v>-0.31</v>
          </cell>
        </row>
        <row r="216">
          <cell r="J216">
            <v>0.43</v>
          </cell>
          <cell r="K216">
            <v>0</v>
          </cell>
          <cell r="L216">
            <v>0</v>
          </cell>
          <cell r="M216">
            <v>0</v>
          </cell>
          <cell r="N216">
            <v>0.063164609446163</v>
          </cell>
        </row>
        <row r="216">
          <cell r="R216">
            <v>0</v>
          </cell>
          <cell r="S216">
            <v>66.2686</v>
          </cell>
        </row>
        <row r="217">
          <cell r="D217">
            <v>43313</v>
          </cell>
          <cell r="E217">
            <v>5.535</v>
          </cell>
          <cell r="F217">
            <v>-0.145</v>
          </cell>
          <cell r="G217">
            <v>0</v>
          </cell>
          <cell r="H217">
            <v>-0.31</v>
          </cell>
        </row>
        <row r="217">
          <cell r="J217">
            <v>0.43</v>
          </cell>
          <cell r="K217">
            <v>0</v>
          </cell>
          <cell r="L217">
            <v>0</v>
          </cell>
          <cell r="M217">
            <v>0</v>
          </cell>
          <cell r="N217">
            <v>0.063195147977351</v>
          </cell>
        </row>
        <row r="217">
          <cell r="R217">
            <v>0</v>
          </cell>
          <cell r="S217">
            <v>74.2946</v>
          </cell>
        </row>
        <row r="218">
          <cell r="D218">
            <v>43344</v>
          </cell>
          <cell r="E218">
            <v>5.51</v>
          </cell>
          <cell r="F218">
            <v>-0.145</v>
          </cell>
          <cell r="G218">
            <v>0</v>
          </cell>
          <cell r="H218">
            <v>-0.31</v>
          </cell>
        </row>
        <row r="218">
          <cell r="J218">
            <v>0.43</v>
          </cell>
          <cell r="K218">
            <v>0</v>
          </cell>
          <cell r="L218">
            <v>0</v>
          </cell>
          <cell r="M218">
            <v>0</v>
          </cell>
          <cell r="N218">
            <v>0.063225686508849</v>
          </cell>
        </row>
        <row r="218">
          <cell r="R218">
            <v>0</v>
          </cell>
          <cell r="S218">
            <v>54.9178</v>
          </cell>
        </row>
        <row r="219">
          <cell r="D219">
            <v>43374</v>
          </cell>
          <cell r="E219">
            <v>5.535</v>
          </cell>
          <cell r="F219">
            <v>-0.145</v>
          </cell>
          <cell r="G219">
            <v>0</v>
          </cell>
          <cell r="H219">
            <v>-0.31</v>
          </cell>
        </row>
        <row r="219">
          <cell r="J219">
            <v>0.43</v>
          </cell>
          <cell r="K219">
            <v>0</v>
          </cell>
          <cell r="L219">
            <v>0</v>
          </cell>
          <cell r="M219">
            <v>0</v>
          </cell>
          <cell r="N219">
            <v>0.063255239926723</v>
          </cell>
        </row>
        <row r="219">
          <cell r="R219">
            <v>0</v>
          </cell>
          <cell r="S219">
            <v>49.5347</v>
          </cell>
        </row>
        <row r="220">
          <cell r="D220">
            <v>43405</v>
          </cell>
          <cell r="E220">
            <v>5.68</v>
          </cell>
          <cell r="F220">
            <v>-0.15</v>
          </cell>
          <cell r="G220">
            <v>0</v>
          </cell>
          <cell r="H220">
            <v>-0.22</v>
          </cell>
        </row>
        <row r="220">
          <cell r="J220">
            <v>0.33</v>
          </cell>
          <cell r="K220">
            <v>0</v>
          </cell>
          <cell r="L220">
            <v>0</v>
          </cell>
          <cell r="M220">
            <v>0</v>
          </cell>
          <cell r="N220">
            <v>0.063285778458829</v>
          </cell>
        </row>
        <row r="220">
          <cell r="R220">
            <v>0</v>
          </cell>
          <cell r="S220">
            <v>44.0862</v>
          </cell>
        </row>
        <row r="221">
          <cell r="D221">
            <v>43435</v>
          </cell>
          <cell r="E221">
            <v>5.83</v>
          </cell>
          <cell r="F221">
            <v>-0.15</v>
          </cell>
          <cell r="G221">
            <v>0</v>
          </cell>
          <cell r="H221">
            <v>-0.22</v>
          </cell>
        </row>
        <row r="221">
          <cell r="J221">
            <v>0.33</v>
          </cell>
          <cell r="K221">
            <v>0</v>
          </cell>
          <cell r="L221">
            <v>0</v>
          </cell>
          <cell r="M221">
            <v>0</v>
          </cell>
          <cell r="N221">
            <v>0.063315331877292</v>
          </cell>
        </row>
        <row r="221">
          <cell r="R221">
            <v>0</v>
          </cell>
          <cell r="S221">
            <v>44.1717</v>
          </cell>
        </row>
        <row r="222">
          <cell r="D222">
            <v>43466</v>
          </cell>
          <cell r="E222">
            <v>5.92</v>
          </cell>
          <cell r="F222">
            <v>-0.15</v>
          </cell>
          <cell r="G222">
            <v>0</v>
          </cell>
          <cell r="H222">
            <v>-0.22</v>
          </cell>
        </row>
        <row r="222">
          <cell r="J222">
            <v>0.33</v>
          </cell>
          <cell r="K222">
            <v>0</v>
          </cell>
          <cell r="L222">
            <v>0</v>
          </cell>
          <cell r="M222">
            <v>0</v>
          </cell>
          <cell r="N222">
            <v>0.063345870410007</v>
          </cell>
        </row>
        <row r="222">
          <cell r="R222">
            <v>0</v>
          </cell>
          <cell r="S222">
            <v>48.8638</v>
          </cell>
        </row>
        <row r="223">
          <cell r="D223">
            <v>43497</v>
          </cell>
          <cell r="E223">
            <v>5.8</v>
          </cell>
          <cell r="F223">
            <v>-0.15</v>
          </cell>
          <cell r="G223">
            <v>0</v>
          </cell>
          <cell r="H223">
            <v>-0.22</v>
          </cell>
        </row>
        <row r="223">
          <cell r="J223">
            <v>0.33</v>
          </cell>
          <cell r="K223">
            <v>0</v>
          </cell>
          <cell r="L223">
            <v>0</v>
          </cell>
          <cell r="M223">
            <v>0</v>
          </cell>
          <cell r="N223">
            <v>0.063376408943031</v>
          </cell>
        </row>
        <row r="223">
          <cell r="R223">
            <v>0</v>
          </cell>
          <cell r="S223">
            <v>45.9345</v>
          </cell>
        </row>
        <row r="224">
          <cell r="D224">
            <v>43525</v>
          </cell>
          <cell r="E224">
            <v>5.745</v>
          </cell>
          <cell r="F224">
            <v>-0.15</v>
          </cell>
          <cell r="G224">
            <v>0</v>
          </cell>
          <cell r="H224">
            <v>-0.22</v>
          </cell>
        </row>
        <row r="224">
          <cell r="J224">
            <v>0.33</v>
          </cell>
          <cell r="K224">
            <v>0</v>
          </cell>
          <cell r="L224">
            <v>0</v>
          </cell>
          <cell r="M224">
            <v>0</v>
          </cell>
          <cell r="N224">
            <v>0.063403992134416</v>
          </cell>
        </row>
        <row r="224">
          <cell r="R224">
            <v>0</v>
          </cell>
          <cell r="S224">
            <v>45.2619</v>
          </cell>
        </row>
        <row r="225">
          <cell r="D225">
            <v>43556</v>
          </cell>
          <cell r="E225">
            <v>5.585</v>
          </cell>
          <cell r="F225">
            <v>-0.145</v>
          </cell>
          <cell r="G225">
            <v>0</v>
          </cell>
          <cell r="H225">
            <v>-0.31</v>
          </cell>
        </row>
        <row r="225">
          <cell r="J225">
            <v>0.43</v>
          </cell>
          <cell r="K225">
            <v>0</v>
          </cell>
          <cell r="L225">
            <v>0</v>
          </cell>
          <cell r="M225">
            <v>0</v>
          </cell>
          <cell r="N225">
            <v>0.06343453066803</v>
          </cell>
        </row>
        <row r="225">
          <cell r="R225">
            <v>0</v>
          </cell>
          <cell r="S225">
            <v>44.5813</v>
          </cell>
        </row>
        <row r="226">
          <cell r="D226">
            <v>43586</v>
          </cell>
          <cell r="E226">
            <v>5.55</v>
          </cell>
          <cell r="F226">
            <v>-0.145</v>
          </cell>
          <cell r="G226">
            <v>0</v>
          </cell>
          <cell r="H226">
            <v>-0.31</v>
          </cell>
        </row>
        <row r="226">
          <cell r="J226">
            <v>0.43</v>
          </cell>
          <cell r="K226">
            <v>0</v>
          </cell>
          <cell r="L226">
            <v>0</v>
          </cell>
          <cell r="M226">
            <v>0</v>
          </cell>
          <cell r="N226">
            <v>0.06346408408795</v>
          </cell>
        </row>
        <row r="226">
          <cell r="R226">
            <v>0</v>
          </cell>
          <cell r="S226">
            <v>44.6653</v>
          </cell>
        </row>
        <row r="227">
          <cell r="D227">
            <v>43617</v>
          </cell>
          <cell r="E227">
            <v>5.57</v>
          </cell>
          <cell r="F227">
            <v>-0.145</v>
          </cell>
          <cell r="G227">
            <v>0</v>
          </cell>
          <cell r="H227">
            <v>-0.31</v>
          </cell>
        </row>
        <row r="227">
          <cell r="J227">
            <v>0.43</v>
          </cell>
          <cell r="K227">
            <v>0</v>
          </cell>
          <cell r="L227">
            <v>0</v>
          </cell>
          <cell r="M227">
            <v>0</v>
          </cell>
          <cell r="N227">
            <v>0.063494622622172</v>
          </cell>
        </row>
        <row r="227">
          <cell r="R227">
            <v>0</v>
          </cell>
          <cell r="S227">
            <v>50.9669</v>
          </cell>
        </row>
        <row r="228">
          <cell r="D228">
            <v>43647</v>
          </cell>
          <cell r="E228">
            <v>5.595</v>
          </cell>
          <cell r="F228">
            <v>-0.145</v>
          </cell>
          <cell r="G228">
            <v>0</v>
          </cell>
          <cell r="H228">
            <v>-0.31</v>
          </cell>
        </row>
        <row r="228">
          <cell r="J228">
            <v>0.43</v>
          </cell>
          <cell r="K228">
            <v>0</v>
          </cell>
          <cell r="L228">
            <v>0</v>
          </cell>
          <cell r="M228">
            <v>0</v>
          </cell>
          <cell r="N228">
            <v>0.063524176042682</v>
          </cell>
        </row>
        <row r="228">
          <cell r="R228">
            <v>0</v>
          </cell>
          <cell r="S228">
            <v>66.7237</v>
          </cell>
        </row>
        <row r="229">
          <cell r="D229">
            <v>43678</v>
          </cell>
          <cell r="E229">
            <v>5.635</v>
          </cell>
          <cell r="F229">
            <v>-0.145</v>
          </cell>
          <cell r="G229">
            <v>0</v>
          </cell>
          <cell r="H229">
            <v>-0.31</v>
          </cell>
        </row>
        <row r="229">
          <cell r="J229">
            <v>0.43</v>
          </cell>
          <cell r="K229">
            <v>0</v>
          </cell>
          <cell r="L229">
            <v>0</v>
          </cell>
          <cell r="M229">
            <v>0</v>
          </cell>
          <cell r="N229">
            <v>0.063554714577513</v>
          </cell>
        </row>
        <row r="229">
          <cell r="R229">
            <v>0</v>
          </cell>
          <cell r="S229">
            <v>74.8047</v>
          </cell>
        </row>
        <row r="230">
          <cell r="D230">
            <v>43709</v>
          </cell>
          <cell r="E230">
            <v>5.61</v>
          </cell>
          <cell r="F230">
            <v>-0.145</v>
          </cell>
          <cell r="G230">
            <v>0</v>
          </cell>
          <cell r="H230">
            <v>-0.31</v>
          </cell>
        </row>
        <row r="230">
          <cell r="J230">
            <v>0.43</v>
          </cell>
          <cell r="K230">
            <v>0</v>
          </cell>
          <cell r="L230">
            <v>0</v>
          </cell>
          <cell r="M230">
            <v>0</v>
          </cell>
          <cell r="N230">
            <v>0.063585253112653</v>
          </cell>
        </row>
        <row r="230">
          <cell r="R230">
            <v>0</v>
          </cell>
          <cell r="S230">
            <v>55.2948</v>
          </cell>
        </row>
        <row r="231">
          <cell r="D231">
            <v>43739</v>
          </cell>
          <cell r="E231">
            <v>5.635</v>
          </cell>
          <cell r="F231">
            <v>-0.145</v>
          </cell>
          <cell r="G231">
            <v>0</v>
          </cell>
          <cell r="H231">
            <v>-0.31</v>
          </cell>
        </row>
        <row r="231">
          <cell r="J231">
            <v>0.43</v>
          </cell>
          <cell r="K231">
            <v>0</v>
          </cell>
          <cell r="L231">
            <v>0</v>
          </cell>
          <cell r="M231">
            <v>0</v>
          </cell>
          <cell r="N231">
            <v>0.063614806534051</v>
          </cell>
        </row>
        <row r="231">
          <cell r="R231">
            <v>0</v>
          </cell>
          <cell r="S231">
            <v>49.8747</v>
          </cell>
        </row>
        <row r="232">
          <cell r="D232">
            <v>43770</v>
          </cell>
          <cell r="E232">
            <v>5.78</v>
          </cell>
          <cell r="F232">
            <v>-0.15</v>
          </cell>
          <cell r="G232">
            <v>0</v>
          </cell>
          <cell r="H232">
            <v>-0.22</v>
          </cell>
        </row>
        <row r="232">
          <cell r="J232">
            <v>0.33</v>
          </cell>
          <cell r="K232">
            <v>0</v>
          </cell>
          <cell r="L232">
            <v>0</v>
          </cell>
          <cell r="M232">
            <v>0</v>
          </cell>
          <cell r="N232">
            <v>0.0636453450698</v>
          </cell>
        </row>
        <row r="232">
          <cell r="R232">
            <v>0</v>
          </cell>
          <cell r="S232">
            <v>44.3888</v>
          </cell>
        </row>
        <row r="233">
          <cell r="D233">
            <v>43800</v>
          </cell>
          <cell r="E233">
            <v>5.93</v>
          </cell>
          <cell r="F233">
            <v>-0.15</v>
          </cell>
          <cell r="G233">
            <v>0</v>
          </cell>
          <cell r="H233">
            <v>-0.22</v>
          </cell>
        </row>
        <row r="233">
          <cell r="J233">
            <v>0.33</v>
          </cell>
          <cell r="K233">
            <v>0</v>
          </cell>
          <cell r="L233">
            <v>0</v>
          </cell>
          <cell r="M233">
            <v>0</v>
          </cell>
          <cell r="N233">
            <v>0.063674898491787</v>
          </cell>
        </row>
        <row r="233">
          <cell r="R233">
            <v>0</v>
          </cell>
          <cell r="S233">
            <v>44.4748</v>
          </cell>
        </row>
        <row r="234">
          <cell r="D234">
            <v>43831</v>
          </cell>
          <cell r="E234">
            <v>6.02</v>
          </cell>
          <cell r="F234">
            <v>-0.15</v>
          </cell>
          <cell r="G234">
            <v>0</v>
          </cell>
          <cell r="H234">
            <v>-0.22</v>
          </cell>
        </row>
        <row r="234">
          <cell r="J234">
            <v>0.33</v>
          </cell>
          <cell r="K234">
            <v>0</v>
          </cell>
          <cell r="L234">
            <v>0</v>
          </cell>
          <cell r="M234">
            <v>0</v>
          </cell>
          <cell r="N234">
            <v>0.063705437028145</v>
          </cell>
        </row>
        <row r="234">
          <cell r="R234">
            <v>0</v>
          </cell>
          <cell r="S234">
            <v>49.0896</v>
          </cell>
        </row>
        <row r="235">
          <cell r="D235">
            <v>43862</v>
          </cell>
          <cell r="E235">
            <v>5.9</v>
          </cell>
          <cell r="F235">
            <v>-0.15</v>
          </cell>
          <cell r="G235">
            <v>0</v>
          </cell>
          <cell r="H235">
            <v>-0.22</v>
          </cell>
        </row>
        <row r="235">
          <cell r="J235">
            <v>0.33</v>
          </cell>
          <cell r="K235">
            <v>0</v>
          </cell>
          <cell r="L235">
            <v>0</v>
          </cell>
          <cell r="M235">
            <v>0</v>
          </cell>
          <cell r="N235">
            <v>0.063735975564811</v>
          </cell>
        </row>
        <row r="235">
          <cell r="R235">
            <v>0</v>
          </cell>
          <cell r="S235">
            <v>46.1603</v>
          </cell>
        </row>
        <row r="236">
          <cell r="D236">
            <v>43891</v>
          </cell>
          <cell r="E236">
            <v>5.845</v>
          </cell>
          <cell r="F236">
            <v>-0.15</v>
          </cell>
          <cell r="G236">
            <v>0</v>
          </cell>
          <cell r="H236">
            <v>-0.22</v>
          </cell>
        </row>
        <row r="236">
          <cell r="J236">
            <v>0.33</v>
          </cell>
          <cell r="K236">
            <v>0</v>
          </cell>
          <cell r="L236">
            <v>0</v>
          </cell>
          <cell r="M236">
            <v>0</v>
          </cell>
          <cell r="N236">
            <v>0.063764543873586</v>
          </cell>
        </row>
        <row r="236">
          <cell r="R236">
            <v>0</v>
          </cell>
          <cell r="S236">
            <v>45.4876</v>
          </cell>
        </row>
        <row r="237">
          <cell r="D237">
            <v>43922</v>
          </cell>
          <cell r="E237">
            <v>5.685</v>
          </cell>
          <cell r="F237">
            <v>-0.145</v>
          </cell>
          <cell r="G237">
            <v>0</v>
          </cell>
          <cell r="H237">
            <v>-0.31</v>
          </cell>
        </row>
        <row r="237">
          <cell r="J237">
            <v>0.43</v>
          </cell>
          <cell r="K237">
            <v>0</v>
          </cell>
          <cell r="L237">
            <v>0</v>
          </cell>
          <cell r="M237">
            <v>0</v>
          </cell>
          <cell r="N237">
            <v>0.063795082410852</v>
          </cell>
        </row>
        <row r="237">
          <cell r="R237">
            <v>0</v>
          </cell>
          <cell r="S237">
            <v>44.8115</v>
          </cell>
        </row>
        <row r="238">
          <cell r="D238">
            <v>43952</v>
          </cell>
          <cell r="E238">
            <v>5.65</v>
          </cell>
          <cell r="F238">
            <v>-0.145</v>
          </cell>
          <cell r="G238">
            <v>0</v>
          </cell>
          <cell r="H238">
            <v>-0.31</v>
          </cell>
        </row>
        <row r="238">
          <cell r="J238">
            <v>0.43</v>
          </cell>
          <cell r="K238">
            <v>0</v>
          </cell>
          <cell r="L238">
            <v>0</v>
          </cell>
          <cell r="M238">
            <v>0</v>
          </cell>
          <cell r="N238">
            <v>0.063824635834307</v>
          </cell>
        </row>
        <row r="238">
          <cell r="R238">
            <v>0</v>
          </cell>
          <cell r="S238">
            <v>44.8955</v>
          </cell>
        </row>
        <row r="239">
          <cell r="D239">
            <v>43983</v>
          </cell>
          <cell r="E239">
            <v>5.67</v>
          </cell>
          <cell r="F239">
            <v>-0.145</v>
          </cell>
          <cell r="G239">
            <v>0</v>
          </cell>
          <cell r="H239">
            <v>-0.31</v>
          </cell>
        </row>
        <row r="239">
          <cell r="J239">
            <v>0.43</v>
          </cell>
          <cell r="K239">
            <v>0</v>
          </cell>
          <cell r="L239">
            <v>0</v>
          </cell>
          <cell r="M239">
            <v>0</v>
          </cell>
          <cell r="N239">
            <v>0.063855174372181</v>
          </cell>
        </row>
        <row r="239">
          <cell r="R239">
            <v>0</v>
          </cell>
          <cell r="S239">
            <v>51.1972</v>
          </cell>
        </row>
        <row r="240">
          <cell r="D240">
            <v>44013</v>
          </cell>
          <cell r="E240">
            <v>5.695</v>
          </cell>
          <cell r="F240">
            <v>-0.145</v>
          </cell>
          <cell r="G240">
            <v>0</v>
          </cell>
          <cell r="H240">
            <v>-0.31</v>
          </cell>
        </row>
        <row r="240">
          <cell r="J240">
            <v>0.43</v>
          </cell>
          <cell r="K240">
            <v>0</v>
          </cell>
          <cell r="L240">
            <v>0</v>
          </cell>
          <cell r="M240">
            <v>0</v>
          </cell>
          <cell r="N240">
            <v>0.063884727796224</v>
          </cell>
        </row>
        <row r="240">
          <cell r="R240">
            <v>0</v>
          </cell>
          <cell r="S240">
            <v>67.0633</v>
          </cell>
        </row>
        <row r="241">
          <cell r="D241">
            <v>44044</v>
          </cell>
          <cell r="E241">
            <v>5.735</v>
          </cell>
          <cell r="F241">
            <v>-0.145</v>
          </cell>
          <cell r="G241">
            <v>0</v>
          </cell>
          <cell r="H241">
            <v>-0.31</v>
          </cell>
        </row>
        <row r="241">
          <cell r="J241">
            <v>0.43</v>
          </cell>
          <cell r="K241">
            <v>0</v>
          </cell>
          <cell r="L241">
            <v>0</v>
          </cell>
          <cell r="M241">
            <v>0</v>
          </cell>
          <cell r="N241">
            <v>0.063915266334707</v>
          </cell>
        </row>
        <row r="241">
          <cell r="R241">
            <v>0</v>
          </cell>
          <cell r="S241">
            <v>75.1443</v>
          </cell>
        </row>
        <row r="242">
          <cell r="D242">
            <v>44075</v>
          </cell>
          <cell r="E242">
            <v>5.71</v>
          </cell>
          <cell r="F242">
            <v>-0.145</v>
          </cell>
          <cell r="G242">
            <v>0</v>
          </cell>
          <cell r="H242">
            <v>-0.31</v>
          </cell>
        </row>
        <row r="242">
          <cell r="J242">
            <v>0.43</v>
          </cell>
          <cell r="K242">
            <v>0</v>
          </cell>
          <cell r="L242">
            <v>0</v>
          </cell>
          <cell r="M242">
            <v>0</v>
          </cell>
          <cell r="N242">
            <v>0.063945804873499</v>
          </cell>
        </row>
        <row r="242">
          <cell r="R242">
            <v>0</v>
          </cell>
          <cell r="S242">
            <v>55.6344</v>
          </cell>
        </row>
        <row r="243">
          <cell r="D243">
            <v>44105</v>
          </cell>
          <cell r="E243">
            <v>5.735</v>
          </cell>
          <cell r="F243">
            <v>-0.145</v>
          </cell>
          <cell r="G243">
            <v>0</v>
          </cell>
          <cell r="H243">
            <v>-0.31</v>
          </cell>
        </row>
        <row r="243">
          <cell r="J243">
            <v>0.43</v>
          </cell>
          <cell r="K243">
            <v>0</v>
          </cell>
          <cell r="L243">
            <v>0</v>
          </cell>
          <cell r="M243">
            <v>0</v>
          </cell>
          <cell r="N243">
            <v>0.063975358298431</v>
          </cell>
        </row>
        <row r="243">
          <cell r="R243">
            <v>0</v>
          </cell>
          <cell r="S243">
            <v>50.0902</v>
          </cell>
        </row>
        <row r="244">
          <cell r="D244">
            <v>44136</v>
          </cell>
          <cell r="E244">
            <v>5.88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0.33</v>
          </cell>
          <cell r="K244">
            <v>0</v>
          </cell>
          <cell r="L244">
            <v>0</v>
          </cell>
          <cell r="M244">
            <v>0</v>
          </cell>
          <cell r="N244">
            <v>0.064005896837832</v>
          </cell>
        </row>
        <row r="244">
          <cell r="R244">
            <v>0</v>
          </cell>
          <cell r="S244">
            <v>44.6043</v>
          </cell>
        </row>
        <row r="245">
          <cell r="D245">
            <v>44166</v>
          </cell>
          <cell r="E245">
            <v>6.03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0.064035450263353</v>
          </cell>
        </row>
        <row r="245">
          <cell r="R245">
            <v>0</v>
          </cell>
          <cell r="S245">
            <v>44.6903</v>
          </cell>
        </row>
        <row r="246">
          <cell r="D246">
            <v>44197</v>
          </cell>
          <cell r="E246">
            <v>6.12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0.064065988803362</v>
          </cell>
        </row>
        <row r="246">
          <cell r="R246">
            <v>0</v>
          </cell>
          <cell r="S246">
            <v>49.3154</v>
          </cell>
        </row>
        <row r="247">
          <cell r="D247">
            <v>44228</v>
          </cell>
          <cell r="E247">
            <v>6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0.06409652734368</v>
          </cell>
        </row>
        <row r="247">
          <cell r="R247">
            <v>0</v>
          </cell>
          <cell r="S247">
            <v>46.3861</v>
          </cell>
        </row>
        <row r="248">
          <cell r="D248">
            <v>44256</v>
          </cell>
          <cell r="E248">
            <v>5.945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0.064111075240513</v>
          </cell>
        </row>
        <row r="248">
          <cell r="R248">
            <v>0</v>
          </cell>
          <cell r="S248">
            <v>45.7134</v>
          </cell>
        </row>
        <row r="249">
          <cell r="D249">
            <v>44287</v>
          </cell>
          <cell r="E249">
            <v>5.785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0.43</v>
          </cell>
          <cell r="K249">
            <v>0</v>
          </cell>
          <cell r="L249">
            <v>0</v>
          </cell>
          <cell r="M249">
            <v>0</v>
          </cell>
          <cell r="N249">
            <v>0.064110529601559</v>
          </cell>
        </row>
        <row r="249">
          <cell r="R249">
            <v>0</v>
          </cell>
          <cell r="S249">
            <v>45.0418</v>
          </cell>
        </row>
        <row r="250">
          <cell r="D250">
            <v>44317</v>
          </cell>
          <cell r="E250">
            <v>5.75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0.43</v>
          </cell>
          <cell r="K250">
            <v>0</v>
          </cell>
          <cell r="L250">
            <v>0</v>
          </cell>
          <cell r="M250">
            <v>0</v>
          </cell>
          <cell r="N250">
            <v>0.064110001563862</v>
          </cell>
        </row>
        <row r="250">
          <cell r="R250">
            <v>0</v>
          </cell>
          <cell r="S250">
            <v>45.1257</v>
          </cell>
        </row>
        <row r="251">
          <cell r="D251">
            <v>44348</v>
          </cell>
          <cell r="E251">
            <v>5.77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0.43</v>
          </cell>
          <cell r="K251">
            <v>0</v>
          </cell>
          <cell r="L251">
            <v>0</v>
          </cell>
          <cell r="M251">
            <v>0</v>
          </cell>
          <cell r="N251">
            <v>0.064109455924909</v>
          </cell>
        </row>
        <row r="251">
          <cell r="R251">
            <v>0</v>
          </cell>
          <cell r="S251">
            <v>51.4274</v>
          </cell>
        </row>
        <row r="252">
          <cell r="D252">
            <v>44378</v>
          </cell>
          <cell r="E252">
            <v>5.795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0.43</v>
          </cell>
          <cell r="K252">
            <v>0</v>
          </cell>
          <cell r="L252">
            <v>0</v>
          </cell>
          <cell r="M252">
            <v>0</v>
          </cell>
          <cell r="N252">
            <v>0.064108927887212</v>
          </cell>
        </row>
        <row r="252">
          <cell r="R252">
            <v>0</v>
          </cell>
          <cell r="S252">
            <v>67.4029</v>
          </cell>
        </row>
        <row r="253">
          <cell r="D253">
            <v>44409</v>
          </cell>
          <cell r="E253">
            <v>5.835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0.43</v>
          </cell>
          <cell r="K253">
            <v>0</v>
          </cell>
          <cell r="L253">
            <v>0</v>
          </cell>
          <cell r="M253">
            <v>0</v>
          </cell>
          <cell r="N253">
            <v>0.064108382248259</v>
          </cell>
        </row>
        <row r="253">
          <cell r="R253">
            <v>0</v>
          </cell>
          <cell r="S253">
            <v>75.484</v>
          </cell>
        </row>
        <row r="254">
          <cell r="D254">
            <v>44440</v>
          </cell>
          <cell r="E254">
            <v>5.81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0.43</v>
          </cell>
          <cell r="K254">
            <v>0</v>
          </cell>
          <cell r="L254">
            <v>0</v>
          </cell>
          <cell r="M254">
            <v>0</v>
          </cell>
          <cell r="N254">
            <v>0.064107836609306</v>
          </cell>
        </row>
        <row r="254">
          <cell r="R254">
            <v>0</v>
          </cell>
          <cell r="S254">
            <v>55.9741</v>
          </cell>
        </row>
        <row r="255">
          <cell r="D255">
            <v>44470</v>
          </cell>
          <cell r="E255">
            <v>5.835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0.43</v>
          </cell>
          <cell r="K255">
            <v>0</v>
          </cell>
          <cell r="L255">
            <v>0</v>
          </cell>
          <cell r="M255">
            <v>0</v>
          </cell>
          <cell r="N255">
            <v>0.064107308571609</v>
          </cell>
        </row>
        <row r="255">
          <cell r="R255">
            <v>0</v>
          </cell>
          <cell r="S255">
            <v>50.3057</v>
          </cell>
        </row>
        <row r="256">
          <cell r="D256">
            <v>44501</v>
          </cell>
          <cell r="E256">
            <v>5.98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0.064106762932655</v>
          </cell>
        </row>
        <row r="256">
          <cell r="R256">
            <v>0</v>
          </cell>
          <cell r="S256">
            <v>44.8197</v>
          </cell>
        </row>
        <row r="257">
          <cell r="D257">
            <v>44531</v>
          </cell>
          <cell r="E257">
            <v>6.13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0.064106234894959</v>
          </cell>
        </row>
        <row r="257">
          <cell r="R257">
            <v>0</v>
          </cell>
          <cell r="S257">
            <v>44.9058</v>
          </cell>
        </row>
        <row r="258">
          <cell r="D258">
            <v>44562</v>
          </cell>
          <cell r="E258">
            <v>6.22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0.064105689256006</v>
          </cell>
        </row>
        <row r="258">
          <cell r="R258">
            <v>0</v>
          </cell>
          <cell r="S258">
            <v>49.5412</v>
          </cell>
        </row>
        <row r="259">
          <cell r="D259">
            <v>44593</v>
          </cell>
          <cell r="E259">
            <v>6.1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0.064105143617054</v>
          </cell>
        </row>
        <row r="259">
          <cell r="R259">
            <v>0</v>
          </cell>
          <cell r="S259">
            <v>46.6118</v>
          </cell>
        </row>
        <row r="260">
          <cell r="D260">
            <v>44621</v>
          </cell>
          <cell r="E260">
            <v>6.045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0.06410465078187</v>
          </cell>
        </row>
        <row r="260">
          <cell r="R260">
            <v>0</v>
          </cell>
          <cell r="S260">
            <v>45.9392</v>
          </cell>
        </row>
        <row r="261">
          <cell r="D261">
            <v>44652</v>
          </cell>
          <cell r="E261">
            <v>5.885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0.064104105142918</v>
          </cell>
        </row>
        <row r="261">
          <cell r="R261">
            <v>0</v>
          </cell>
          <cell r="S261">
            <v>45.272</v>
          </cell>
        </row>
        <row r="262">
          <cell r="D262">
            <v>44682</v>
          </cell>
          <cell r="E262">
            <v>5.85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0.064103577105223</v>
          </cell>
        </row>
        <row r="262">
          <cell r="R262">
            <v>0</v>
          </cell>
          <cell r="S262">
            <v>45.356</v>
          </cell>
        </row>
        <row r="263">
          <cell r="D263">
            <v>44713</v>
          </cell>
          <cell r="E263">
            <v>5.87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0.06410303146627</v>
          </cell>
        </row>
        <row r="263">
          <cell r="R263">
            <v>0</v>
          </cell>
          <cell r="S263">
            <v>51.6576</v>
          </cell>
        </row>
        <row r="264">
          <cell r="D264">
            <v>44743</v>
          </cell>
          <cell r="E264">
            <v>5.895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0.064102503428574</v>
          </cell>
        </row>
        <row r="264">
          <cell r="R264">
            <v>0</v>
          </cell>
          <cell r="S264">
            <v>67.7426</v>
          </cell>
        </row>
        <row r="265">
          <cell r="D265">
            <v>44774</v>
          </cell>
          <cell r="E265">
            <v>5.935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0.064101957789622</v>
          </cell>
        </row>
        <row r="265">
          <cell r="R265">
            <v>0</v>
          </cell>
          <cell r="S265">
            <v>75.8236</v>
          </cell>
        </row>
        <row r="266">
          <cell r="D266">
            <v>44805</v>
          </cell>
          <cell r="E266">
            <v>5.91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0.06410141215067</v>
          </cell>
        </row>
        <row r="266">
          <cell r="R266">
            <v>0</v>
          </cell>
          <cell r="S266">
            <v>56.3137</v>
          </cell>
        </row>
        <row r="267">
          <cell r="D267">
            <v>44835</v>
          </cell>
          <cell r="E267">
            <v>5.935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0.064100884112974</v>
          </cell>
        </row>
        <row r="267">
          <cell r="R267">
            <v>0</v>
          </cell>
          <cell r="S267">
            <v>50.5211</v>
          </cell>
        </row>
        <row r="268">
          <cell r="D268">
            <v>44866</v>
          </cell>
          <cell r="E268">
            <v>6.08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0.064100338474023</v>
          </cell>
        </row>
        <row r="268">
          <cell r="R268">
            <v>0</v>
          </cell>
          <cell r="S268">
            <v>45.0352</v>
          </cell>
        </row>
        <row r="269">
          <cell r="D269">
            <v>44896</v>
          </cell>
          <cell r="E269">
            <v>6.23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0.064099810436327</v>
          </cell>
        </row>
        <row r="269">
          <cell r="R269">
            <v>0</v>
          </cell>
          <cell r="S269">
            <v>45.1212</v>
          </cell>
        </row>
        <row r="270">
          <cell r="D270">
            <v>44927</v>
          </cell>
          <cell r="E270">
            <v>6.32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</row>
        <row r="270">
          <cell r="N270">
            <v>0.064099264797375</v>
          </cell>
        </row>
        <row r="270">
          <cell r="R270">
            <v>0</v>
          </cell>
          <cell r="S270">
            <v>49.767</v>
          </cell>
        </row>
        <row r="271">
          <cell r="D271">
            <v>44958</v>
          </cell>
          <cell r="E271">
            <v>6.2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0.064098719158424</v>
          </cell>
        </row>
        <row r="271">
          <cell r="R271">
            <v>0</v>
          </cell>
          <cell r="S271">
            <v>46.8376</v>
          </cell>
        </row>
        <row r="272">
          <cell r="D272">
            <v>44986</v>
          </cell>
          <cell r="E272">
            <v>6.145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0.064098226323242</v>
          </cell>
        </row>
        <row r="272">
          <cell r="R272">
            <v>0</v>
          </cell>
          <cell r="S272">
            <v>46.165</v>
          </cell>
        </row>
        <row r="273">
          <cell r="D273">
            <v>45017</v>
          </cell>
          <cell r="E273">
            <v>5.985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0.064097680684291</v>
          </cell>
        </row>
        <row r="273">
          <cell r="R273">
            <v>0</v>
          </cell>
          <cell r="S273">
            <v>45.5022</v>
          </cell>
        </row>
        <row r="274">
          <cell r="D274">
            <v>45047</v>
          </cell>
          <cell r="E274">
            <v>5.95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0.064097152646596</v>
          </cell>
        </row>
        <row r="274">
          <cell r="R274">
            <v>0</v>
          </cell>
          <cell r="S274">
            <v>45.5862</v>
          </cell>
        </row>
        <row r="275">
          <cell r="D275">
            <v>45078</v>
          </cell>
          <cell r="E275">
            <v>5.97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0.064096607007645</v>
          </cell>
        </row>
        <row r="275">
          <cell r="R275">
            <v>0</v>
          </cell>
          <cell r="S275">
            <v>51.8878</v>
          </cell>
        </row>
        <row r="276">
          <cell r="D276">
            <v>45108</v>
          </cell>
          <cell r="E276">
            <v>5.995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0.06409607896995</v>
          </cell>
        </row>
        <row r="276">
          <cell r="R276">
            <v>0</v>
          </cell>
          <cell r="S276">
            <v>68.0822</v>
          </cell>
        </row>
        <row r="277">
          <cell r="D277">
            <v>45139</v>
          </cell>
          <cell r="E277">
            <v>6.035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0.064095533331</v>
          </cell>
        </row>
        <row r="277">
          <cell r="R277">
            <v>0</v>
          </cell>
          <cell r="S277">
            <v>76.1633</v>
          </cell>
        </row>
        <row r="278">
          <cell r="D278">
            <v>45170</v>
          </cell>
          <cell r="E278">
            <v>6.01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0.064094987692048</v>
          </cell>
        </row>
        <row r="278">
          <cell r="R278">
            <v>0</v>
          </cell>
          <cell r="S278">
            <v>56.6534</v>
          </cell>
        </row>
        <row r="279">
          <cell r="D279">
            <v>45200</v>
          </cell>
          <cell r="E279">
            <v>6.035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0.064094459654353</v>
          </cell>
        </row>
        <row r="279">
          <cell r="R279">
            <v>0</v>
          </cell>
          <cell r="S279">
            <v>50.7366</v>
          </cell>
        </row>
        <row r="280">
          <cell r="D280">
            <v>45231</v>
          </cell>
          <cell r="E280">
            <v>6.18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0.064093914015403</v>
          </cell>
        </row>
        <row r="280">
          <cell r="R280">
            <v>0</v>
          </cell>
          <cell r="S280">
            <v>45.2507</v>
          </cell>
        </row>
        <row r="281">
          <cell r="D281">
            <v>45261</v>
          </cell>
          <cell r="E281">
            <v>6.33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0.064093385977709</v>
          </cell>
        </row>
        <row r="281">
          <cell r="R281">
            <v>0</v>
          </cell>
          <cell r="S281">
            <v>45.3367</v>
          </cell>
        </row>
        <row r="282">
          <cell r="D282">
            <v>45292</v>
          </cell>
          <cell r="E282">
            <v>6.42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0.064092840338758</v>
          </cell>
        </row>
        <row r="282">
          <cell r="R282">
            <v>0</v>
          </cell>
          <cell r="S282">
            <v>49.9928</v>
          </cell>
        </row>
        <row r="283">
          <cell r="D283">
            <v>45323</v>
          </cell>
          <cell r="E283">
            <v>6.3</v>
          </cell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0.064092294699808</v>
          </cell>
        </row>
        <row r="283">
          <cell r="R283">
            <v>0</v>
          </cell>
          <cell r="S283">
            <v>47.0634</v>
          </cell>
        </row>
        <row r="284">
          <cell r="D284">
            <v>45352</v>
          </cell>
          <cell r="E284">
            <v>6.245</v>
          </cell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0.06409178426337</v>
          </cell>
        </row>
        <row r="284">
          <cell r="R284">
            <v>0</v>
          </cell>
          <cell r="S284">
            <v>46.3908</v>
          </cell>
        </row>
        <row r="285">
          <cell r="D285">
            <v>45383</v>
          </cell>
          <cell r="E285">
            <v>6.085</v>
          </cell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0.06409123862442</v>
          </cell>
        </row>
        <row r="285">
          <cell r="R285">
            <v>0</v>
          </cell>
        </row>
        <row r="286">
          <cell r="D286">
            <v>45413</v>
          </cell>
          <cell r="E286">
            <v>6.05</v>
          </cell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0.064090710586726</v>
          </cell>
        </row>
        <row r="286">
          <cell r="R286">
            <v>0</v>
          </cell>
        </row>
        <row r="287">
          <cell r="D287">
            <v>45444</v>
          </cell>
          <cell r="E287">
            <v>6.07</v>
          </cell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0.064090164947776</v>
          </cell>
        </row>
        <row r="287">
          <cell r="R287">
            <v>0</v>
          </cell>
        </row>
        <row r="288">
          <cell r="D288">
            <v>45474</v>
          </cell>
          <cell r="E288">
            <v>6.095</v>
          </cell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0.064089636910083</v>
          </cell>
        </row>
        <row r="288">
          <cell r="R288">
            <v>0</v>
          </cell>
        </row>
        <row r="289">
          <cell r="D289">
            <v>45505</v>
          </cell>
          <cell r="E289">
            <v>6.135</v>
          </cell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0.064089091271133</v>
          </cell>
        </row>
        <row r="289">
          <cell r="R289">
            <v>0</v>
          </cell>
        </row>
        <row r="290">
          <cell r="D290">
            <v>45536</v>
          </cell>
          <cell r="E290">
            <v>6.11</v>
          </cell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0.064088545632183</v>
          </cell>
        </row>
        <row r="290">
          <cell r="R290">
            <v>0</v>
          </cell>
        </row>
        <row r="291">
          <cell r="D291">
            <v>45566</v>
          </cell>
          <cell r="E291">
            <v>6.135</v>
          </cell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0.06408801759449</v>
          </cell>
        </row>
        <row r="291">
          <cell r="R291">
            <v>0</v>
          </cell>
        </row>
        <row r="292">
          <cell r="D292">
            <v>45597</v>
          </cell>
          <cell r="E292">
            <v>6.28</v>
          </cell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0.064087471955541</v>
          </cell>
        </row>
        <row r="292">
          <cell r="R292">
            <v>0</v>
          </cell>
        </row>
        <row r="293">
          <cell r="D293">
            <v>45627</v>
          </cell>
          <cell r="E293">
            <v>6.43</v>
          </cell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0.064086943917847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0.064086398278898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0.064085852639949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0.064085359804768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0.06408481416582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0.064084286128127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0.064083740489179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0.064083212451486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0.064082666812538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0.064082121173588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0.064081593135896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0.064081047496948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0.064080519459256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0.064079973820308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0.06407942818136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0.064078935346181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0.064078389707233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0.064077861669542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0.064077316030594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0.064076787992903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0.064076242353955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0.064075696715007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0.064075168677317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0.064074623038369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0.064074095000679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0.064073549361732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0.064073003722785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0.064072510887607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0.06407196524866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0.06407143721097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0.064070891572023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0.064070363534333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0.064069817895387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0.064069272256441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0.064068744218751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0.064068198579805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0.064067670542115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0.064067124903169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0.064066579264223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0.064066068827791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0.064065523188844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0.064064995151155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0.06406444951221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0.064063921474521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0.064063375835576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0.064062830196631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0.064062302158942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0.06406175652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0.064061228482308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0.064060682843364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0.064060137204419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0.064059644369244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0.064059098730299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0.064058570692611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0.064058025053667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0.064057497015979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0.064056951377035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0.064056405738091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0.064055877700404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0.06405533206146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0.064054804023773</v>
          </cell>
        </row>
        <row r="353">
          <cell r="R353">
            <v>0</v>
          </cell>
        </row>
        <row r="354">
          <cell r="N354">
            <v>0.064054258384829</v>
          </cell>
        </row>
        <row r="355">
          <cell r="N355">
            <v>0.064053712745885</v>
          </cell>
        </row>
        <row r="356">
          <cell r="N356">
            <v>0.06405321991071</v>
          </cell>
        </row>
        <row r="357">
          <cell r="N357">
            <v>0.064052674271767</v>
          </cell>
        </row>
        <row r="358">
          <cell r="N358">
            <v>0.06405214623408</v>
          </cell>
        </row>
        <row r="359">
          <cell r="N359">
            <v>0.064051600595138</v>
          </cell>
        </row>
        <row r="360">
          <cell r="N360">
            <v>0.064051072557451</v>
          </cell>
        </row>
        <row r="361">
          <cell r="N361">
            <v>0.064050526918507</v>
          </cell>
        </row>
        <row r="362">
          <cell r="N362">
            <v>0.064049981279565</v>
          </cell>
        </row>
        <row r="363">
          <cell r="N363">
            <v>0.064049453241878</v>
          </cell>
        </row>
        <row r="364">
          <cell r="N364">
            <v>0.064048907602936</v>
          </cell>
        </row>
        <row r="365">
          <cell r="N365">
            <v>0.06404837956525</v>
          </cell>
        </row>
        <row r="366">
          <cell r="N366">
            <v>0.064047833926308</v>
          </cell>
        </row>
        <row r="367">
          <cell r="N367">
            <v>0.064047288287365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0.0173</v>
          </cell>
        </row>
        <row r="34">
          <cell r="AC34">
            <v>0.011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36951</v>
          </cell>
          <cell r="E8">
            <v>5.821</v>
          </cell>
          <cell r="F8">
            <v>-0.11</v>
          </cell>
          <cell r="G8">
            <v>0.11</v>
          </cell>
          <cell r="H8">
            <v>-0.11</v>
          </cell>
          <cell r="I8">
            <v>-0.22962191310148</v>
          </cell>
          <cell r="J8">
            <v>7.2</v>
          </cell>
          <cell r="K8">
            <v>4</v>
          </cell>
          <cell r="L8">
            <v>6.3</v>
          </cell>
          <cell r="M8">
            <v>-0.005</v>
          </cell>
          <cell r="N8">
            <v>0.057181687770157</v>
          </cell>
          <cell r="O8">
            <v>0.675</v>
          </cell>
          <cell r="P8">
            <v>-0.08</v>
          </cell>
        </row>
        <row r="8">
          <cell r="R8">
            <v>0.01</v>
          </cell>
        </row>
        <row r="9">
          <cell r="D9">
            <v>36982</v>
          </cell>
          <cell r="E9">
            <v>5.722</v>
          </cell>
          <cell r="F9">
            <v>-0.24</v>
          </cell>
          <cell r="G9">
            <v>0.035</v>
          </cell>
          <cell r="H9">
            <v>-0.275</v>
          </cell>
          <cell r="I9">
            <v>-0.29</v>
          </cell>
          <cell r="J9">
            <v>3.85</v>
          </cell>
          <cell r="K9">
            <v>2.85</v>
          </cell>
          <cell r="L9">
            <v>3.85</v>
          </cell>
          <cell r="M9">
            <v>0.0025</v>
          </cell>
          <cell r="N9">
            <v>0.056808242226908</v>
          </cell>
          <cell r="O9">
            <v>-0.025</v>
          </cell>
          <cell r="P9">
            <v>-0.12</v>
          </cell>
        </row>
        <row r="9">
          <cell r="R9">
            <v>0.01</v>
          </cell>
        </row>
        <row r="10">
          <cell r="D10">
            <v>37012</v>
          </cell>
          <cell r="E10">
            <v>5.61</v>
          </cell>
          <cell r="F10">
            <v>-0.35</v>
          </cell>
          <cell r="G10">
            <v>0.035</v>
          </cell>
          <cell r="H10">
            <v>-0.46</v>
          </cell>
          <cell r="I10">
            <v>-0.305</v>
          </cell>
          <cell r="J10">
            <v>2.75</v>
          </cell>
          <cell r="K10">
            <v>2.2</v>
          </cell>
          <cell r="L10">
            <v>2.75</v>
          </cell>
          <cell r="M10">
            <v>0.0025</v>
          </cell>
          <cell r="N10">
            <v>0.055618443622177</v>
          </cell>
          <cell r="O10">
            <v>-0.17</v>
          </cell>
          <cell r="P10">
            <v>-0.115</v>
          </cell>
        </row>
        <row r="10">
          <cell r="R10">
            <v>0.01</v>
          </cell>
        </row>
        <row r="11">
          <cell r="D11">
            <v>37043</v>
          </cell>
          <cell r="E11">
            <v>5.615</v>
          </cell>
          <cell r="F11">
            <v>-0.34</v>
          </cell>
          <cell r="G11">
            <v>0.035</v>
          </cell>
          <cell r="H11">
            <v>-0.56</v>
          </cell>
          <cell r="I11">
            <v>-0.305</v>
          </cell>
          <cell r="J11">
            <v>2.75</v>
          </cell>
          <cell r="K11">
            <v>2.1</v>
          </cell>
          <cell r="L11">
            <v>2.75</v>
          </cell>
          <cell r="M11">
            <v>0.0025</v>
          </cell>
          <cell r="N11">
            <v>0.054540332359128</v>
          </cell>
          <cell r="O11">
            <v>-0.07</v>
          </cell>
          <cell r="P11">
            <v>-0.11</v>
          </cell>
        </row>
        <row r="11">
          <cell r="R11">
            <v>0.01</v>
          </cell>
        </row>
        <row r="12">
          <cell r="D12">
            <v>37073</v>
          </cell>
          <cell r="E12">
            <v>5.64</v>
          </cell>
          <cell r="F12">
            <v>-0.35</v>
          </cell>
          <cell r="G12">
            <v>0.155</v>
          </cell>
          <cell r="H12">
            <v>-0.6825</v>
          </cell>
          <cell r="I12">
            <v>-0.305</v>
          </cell>
          <cell r="J12">
            <v>3.5</v>
          </cell>
          <cell r="K12">
            <v>2.65</v>
          </cell>
          <cell r="L12">
            <v>3.35</v>
          </cell>
          <cell r="M12">
            <v>0.0025</v>
          </cell>
          <cell r="N12">
            <v>0.053771885391058</v>
          </cell>
          <cell r="O12">
            <v>-0.08</v>
          </cell>
          <cell r="P12">
            <v>-0.11</v>
          </cell>
        </row>
        <row r="12">
          <cell r="R12">
            <v>0.125</v>
          </cell>
        </row>
        <row r="13">
          <cell r="D13">
            <v>37104</v>
          </cell>
          <cell r="E13">
            <v>5.65</v>
          </cell>
          <cell r="F13">
            <v>-0.35</v>
          </cell>
          <cell r="G13">
            <v>0.155</v>
          </cell>
          <cell r="H13">
            <v>-0.6825</v>
          </cell>
          <cell r="I13">
            <v>-0.305</v>
          </cell>
          <cell r="J13">
            <v>3.7</v>
          </cell>
          <cell r="K13">
            <v>2.85</v>
          </cell>
          <cell r="L13">
            <v>3.55</v>
          </cell>
          <cell r="M13">
            <v>0.0025</v>
          </cell>
          <cell r="N13">
            <v>0.053226858772338</v>
          </cell>
          <cell r="O13">
            <v>-0.08</v>
          </cell>
          <cell r="P13">
            <v>-0.11</v>
          </cell>
        </row>
        <row r="13">
          <cell r="R13">
            <v>0.125</v>
          </cell>
        </row>
        <row r="14">
          <cell r="D14">
            <v>37135</v>
          </cell>
          <cell r="E14">
            <v>5.61</v>
          </cell>
          <cell r="F14">
            <v>-0.35</v>
          </cell>
          <cell r="G14">
            <v>0.155</v>
          </cell>
          <cell r="H14">
            <v>-0.6825</v>
          </cell>
          <cell r="I14">
            <v>-0.27</v>
          </cell>
          <cell r="J14">
            <v>3.25</v>
          </cell>
          <cell r="K14">
            <v>2.4</v>
          </cell>
          <cell r="L14">
            <v>3.1</v>
          </cell>
          <cell r="M14">
            <v>0.0025</v>
          </cell>
          <cell r="N14">
            <v>0.052681832252643</v>
          </cell>
          <cell r="O14">
            <v>-0.08</v>
          </cell>
          <cell r="P14">
            <v>-0.105</v>
          </cell>
        </row>
        <row r="14">
          <cell r="R14">
            <v>0.125</v>
          </cell>
        </row>
        <row r="15">
          <cell r="D15">
            <v>37165</v>
          </cell>
          <cell r="E15">
            <v>5.62</v>
          </cell>
          <cell r="F15">
            <v>-0.335</v>
          </cell>
          <cell r="G15">
            <v>0.015</v>
          </cell>
          <cell r="H15">
            <v>-0.5325</v>
          </cell>
          <cell r="I15">
            <v>-0.25</v>
          </cell>
          <cell r="J15">
            <v>2.2</v>
          </cell>
          <cell r="K15">
            <v>1.75</v>
          </cell>
          <cell r="L15">
            <v>2.25</v>
          </cell>
          <cell r="M15">
            <v>0.0025</v>
          </cell>
          <cell r="N15">
            <v>0.052258520740311</v>
          </cell>
          <cell r="O15">
            <v>0.02</v>
          </cell>
          <cell r="P15">
            <v>-0.1</v>
          </cell>
        </row>
        <row r="15">
          <cell r="R15">
            <v>0.02</v>
          </cell>
        </row>
        <row r="16">
          <cell r="D16">
            <v>37196</v>
          </cell>
          <cell r="E16">
            <v>5.7</v>
          </cell>
          <cell r="F16">
            <v>-0.225</v>
          </cell>
          <cell r="G16">
            <v>0.08</v>
          </cell>
          <cell r="H16">
            <v>-0.31</v>
          </cell>
          <cell r="I16">
            <v>-0.195</v>
          </cell>
          <cell r="J16">
            <v>2.575</v>
          </cell>
          <cell r="K16">
            <v>2.325</v>
          </cell>
          <cell r="L16">
            <v>2.905</v>
          </cell>
          <cell r="M16">
            <v>0.005</v>
          </cell>
          <cell r="N16">
            <v>0.051989256275884</v>
          </cell>
          <cell r="O16">
            <v>1.363</v>
          </cell>
          <cell r="P16">
            <v>-0.12</v>
          </cell>
        </row>
        <row r="16">
          <cell r="R16">
            <v>0.05</v>
          </cell>
        </row>
        <row r="17">
          <cell r="D17">
            <v>37226</v>
          </cell>
          <cell r="E17">
            <v>5.8</v>
          </cell>
          <cell r="F17">
            <v>-0.225</v>
          </cell>
          <cell r="G17">
            <v>0.08</v>
          </cell>
          <cell r="H17">
            <v>-0.31</v>
          </cell>
          <cell r="I17">
            <v>-0.195</v>
          </cell>
          <cell r="J17">
            <v>2.525</v>
          </cell>
          <cell r="K17">
            <v>2.275</v>
          </cell>
          <cell r="L17">
            <v>2.855</v>
          </cell>
          <cell r="M17">
            <v>0.005</v>
          </cell>
          <cell r="N17">
            <v>0.051728677784951</v>
          </cell>
          <cell r="O17">
            <v>1.468</v>
          </cell>
          <cell r="P17">
            <v>-0.1225</v>
          </cell>
        </row>
        <row r="17">
          <cell r="R17">
            <v>0.05</v>
          </cell>
        </row>
        <row r="18">
          <cell r="D18">
            <v>37257</v>
          </cell>
          <cell r="E18">
            <v>5.81</v>
          </cell>
          <cell r="F18">
            <v>-0.225</v>
          </cell>
          <cell r="G18">
            <v>0.08</v>
          </cell>
          <cell r="H18">
            <v>-0.31</v>
          </cell>
          <cell r="I18">
            <v>-0.195</v>
          </cell>
          <cell r="J18">
            <v>2.385</v>
          </cell>
          <cell r="K18">
            <v>2.135</v>
          </cell>
          <cell r="L18">
            <v>2.715</v>
          </cell>
          <cell r="M18">
            <v>0.005</v>
          </cell>
          <cell r="N18">
            <v>0.051577912599869</v>
          </cell>
          <cell r="O18">
            <v>1.488</v>
          </cell>
          <cell r="P18">
            <v>-0.125</v>
          </cell>
        </row>
        <row r="18">
          <cell r="R18">
            <v>0.05</v>
          </cell>
        </row>
        <row r="19">
          <cell r="D19">
            <v>37288</v>
          </cell>
          <cell r="E19">
            <v>5.595</v>
          </cell>
          <cell r="F19">
            <v>-0.225</v>
          </cell>
          <cell r="G19">
            <v>0.08</v>
          </cell>
          <cell r="H19">
            <v>-0.31</v>
          </cell>
          <cell r="I19">
            <v>-0.195</v>
          </cell>
          <cell r="J19">
            <v>2.285</v>
          </cell>
          <cell r="K19">
            <v>2.035</v>
          </cell>
          <cell r="L19">
            <v>2.615</v>
          </cell>
          <cell r="M19">
            <v>0.005</v>
          </cell>
          <cell r="N19">
            <v>0.051591223281202</v>
          </cell>
          <cell r="O19">
            <v>1.383</v>
          </cell>
          <cell r="P19">
            <v>-0.1175</v>
          </cell>
        </row>
        <row r="19">
          <cell r="R19">
            <v>0.05</v>
          </cell>
        </row>
        <row r="20">
          <cell r="D20">
            <v>37316</v>
          </cell>
          <cell r="E20">
            <v>5.2</v>
          </cell>
          <cell r="F20">
            <v>-0.225</v>
          </cell>
          <cell r="G20">
            <v>0.08</v>
          </cell>
          <cell r="H20">
            <v>-0.31</v>
          </cell>
          <cell r="I20">
            <v>-0.195</v>
          </cell>
          <cell r="J20">
            <v>1.985</v>
          </cell>
          <cell r="K20">
            <v>1.735</v>
          </cell>
          <cell r="L20">
            <v>2.315</v>
          </cell>
          <cell r="M20">
            <v>0.005</v>
          </cell>
          <cell r="N20">
            <v>0.051603245832135</v>
          </cell>
          <cell r="O20">
            <v>1.173</v>
          </cell>
          <cell r="P20">
            <v>-0.115</v>
          </cell>
        </row>
        <row r="20">
          <cell r="R20">
            <v>0.05</v>
          </cell>
        </row>
        <row r="21">
          <cell r="D21">
            <v>37347</v>
          </cell>
          <cell r="E21">
            <v>4.64</v>
          </cell>
          <cell r="F21">
            <v>-0.175</v>
          </cell>
          <cell r="G21">
            <v>0.09</v>
          </cell>
          <cell r="H21">
            <v>-0.46</v>
          </cell>
          <cell r="I21">
            <v>-0.375</v>
          </cell>
          <cell r="J21">
            <v>2.1</v>
          </cell>
          <cell r="K21">
            <v>1.7</v>
          </cell>
          <cell r="L21">
            <v>2.15</v>
          </cell>
          <cell r="M21">
            <v>0.0035</v>
          </cell>
          <cell r="N21">
            <v>0.051631750144975</v>
          </cell>
          <cell r="O21">
            <v>-0.06</v>
          </cell>
          <cell r="P21">
            <v>-0.12</v>
          </cell>
        </row>
        <row r="21">
          <cell r="R21">
            <v>0.08</v>
          </cell>
        </row>
        <row r="22">
          <cell r="D22">
            <v>37377</v>
          </cell>
          <cell r="E22">
            <v>4.47</v>
          </cell>
          <cell r="F22">
            <v>-0.175</v>
          </cell>
          <cell r="G22">
            <v>0.09</v>
          </cell>
          <cell r="H22">
            <v>-0.46</v>
          </cell>
          <cell r="I22">
            <v>-0.375</v>
          </cell>
          <cell r="J22">
            <v>2.1</v>
          </cell>
          <cell r="K22">
            <v>1.7</v>
          </cell>
          <cell r="L22">
            <v>2.15</v>
          </cell>
          <cell r="M22">
            <v>0.0035</v>
          </cell>
          <cell r="N22">
            <v>0.051676938652224</v>
          </cell>
          <cell r="O22">
            <v>-0.06</v>
          </cell>
          <cell r="P22">
            <v>-0.12</v>
          </cell>
        </row>
        <row r="22">
          <cell r="R22">
            <v>0.08</v>
          </cell>
        </row>
        <row r="23">
          <cell r="D23">
            <v>37408</v>
          </cell>
          <cell r="E23">
            <v>4.465</v>
          </cell>
          <cell r="F23">
            <v>-0.175</v>
          </cell>
          <cell r="G23">
            <v>0.09</v>
          </cell>
          <cell r="H23">
            <v>-0.46</v>
          </cell>
          <cell r="I23">
            <v>-0.375</v>
          </cell>
          <cell r="J23">
            <v>2.1</v>
          </cell>
          <cell r="K23">
            <v>1.7</v>
          </cell>
          <cell r="L23">
            <v>2.15</v>
          </cell>
          <cell r="M23">
            <v>0.0035</v>
          </cell>
          <cell r="N23">
            <v>0.051723633443763</v>
          </cell>
          <cell r="O23">
            <v>-0.06</v>
          </cell>
          <cell r="P23">
            <v>-0.12</v>
          </cell>
        </row>
        <row r="23">
          <cell r="R23">
            <v>0.08</v>
          </cell>
        </row>
        <row r="24">
          <cell r="D24">
            <v>37438</v>
          </cell>
          <cell r="E24">
            <v>4.485</v>
          </cell>
          <cell r="F24">
            <v>-0.175</v>
          </cell>
          <cell r="G24">
            <v>0.09</v>
          </cell>
          <cell r="H24">
            <v>-0.46</v>
          </cell>
          <cell r="I24">
            <v>-0.375</v>
          </cell>
          <cell r="J24">
            <v>2.845</v>
          </cell>
          <cell r="K24">
            <v>2.445</v>
          </cell>
          <cell r="L24">
            <v>2.895</v>
          </cell>
          <cell r="M24">
            <v>0.0035</v>
          </cell>
          <cell r="N24">
            <v>0.051795195402518</v>
          </cell>
          <cell r="O24">
            <v>-0.06</v>
          </cell>
          <cell r="P24">
            <v>-0.12</v>
          </cell>
        </row>
        <row r="24">
          <cell r="R24">
            <v>0.08</v>
          </cell>
        </row>
        <row r="25">
          <cell r="D25">
            <v>37469</v>
          </cell>
          <cell r="E25">
            <v>4.49</v>
          </cell>
          <cell r="F25">
            <v>-0.175</v>
          </cell>
          <cell r="G25">
            <v>0.09</v>
          </cell>
          <cell r="H25">
            <v>-0.46</v>
          </cell>
          <cell r="I25">
            <v>-0.375</v>
          </cell>
          <cell r="J25">
            <v>2.845</v>
          </cell>
          <cell r="K25">
            <v>2.445</v>
          </cell>
          <cell r="L25">
            <v>2.895</v>
          </cell>
          <cell r="M25">
            <v>0.0035</v>
          </cell>
          <cell r="N25">
            <v>0.051912406834619</v>
          </cell>
          <cell r="O25">
            <v>-0.06</v>
          </cell>
          <cell r="P25">
            <v>-0.12</v>
          </cell>
        </row>
        <row r="25">
          <cell r="R25">
            <v>0.08</v>
          </cell>
        </row>
        <row r="26">
          <cell r="D26">
            <v>37500</v>
          </cell>
          <cell r="E26">
            <v>4.475</v>
          </cell>
          <cell r="F26">
            <v>-0.175</v>
          </cell>
          <cell r="G26">
            <v>0.09</v>
          </cell>
          <cell r="H26">
            <v>-0.46</v>
          </cell>
          <cell r="I26">
            <v>-0.375</v>
          </cell>
          <cell r="J26">
            <v>2.845</v>
          </cell>
          <cell r="K26">
            <v>2.445</v>
          </cell>
          <cell r="L26">
            <v>2.895</v>
          </cell>
          <cell r="M26">
            <v>0.0035</v>
          </cell>
          <cell r="N26">
            <v>0.052029618271303</v>
          </cell>
          <cell r="O26">
            <v>-0.06</v>
          </cell>
          <cell r="P26">
            <v>-0.12</v>
          </cell>
        </row>
        <row r="26">
          <cell r="R26">
            <v>0.08</v>
          </cell>
        </row>
        <row r="27">
          <cell r="D27">
            <v>37530</v>
          </cell>
          <cell r="E27">
            <v>4.46</v>
          </cell>
          <cell r="F27">
            <v>-0.175</v>
          </cell>
          <cell r="G27">
            <v>0.09</v>
          </cell>
          <cell r="H27">
            <v>-0.46</v>
          </cell>
          <cell r="I27">
            <v>-0.375</v>
          </cell>
          <cell r="J27">
            <v>2.215</v>
          </cell>
          <cell r="K27">
            <v>1.815</v>
          </cell>
          <cell r="L27">
            <v>2.265</v>
          </cell>
          <cell r="M27">
            <v>0.0035</v>
          </cell>
          <cell r="N27">
            <v>0.05215279235224</v>
          </cell>
          <cell r="O27">
            <v>-0.06</v>
          </cell>
          <cell r="P27">
            <v>-0.12</v>
          </cell>
        </row>
        <row r="27">
          <cell r="R27">
            <v>0.08</v>
          </cell>
        </row>
        <row r="28">
          <cell r="D28">
            <v>37561</v>
          </cell>
          <cell r="E28">
            <v>4.57</v>
          </cell>
          <cell r="F28">
            <v>-0.155</v>
          </cell>
          <cell r="G28">
            <v>0.09</v>
          </cell>
          <cell r="H28">
            <v>-0.21</v>
          </cell>
          <cell r="I28">
            <v>-0.21</v>
          </cell>
          <cell r="J28">
            <v>1.65</v>
          </cell>
          <cell r="K28">
            <v>1.65</v>
          </cell>
          <cell r="L28">
            <v>1.805</v>
          </cell>
          <cell r="M28">
            <v>0.006</v>
          </cell>
          <cell r="N28">
            <v>0.052294019395628</v>
          </cell>
          <cell r="O28">
            <v>0.979</v>
          </cell>
          <cell r="P28">
            <v>-0.125</v>
          </cell>
        </row>
        <row r="28">
          <cell r="R28">
            <v>0.08</v>
          </cell>
        </row>
        <row r="29">
          <cell r="D29">
            <v>37591</v>
          </cell>
          <cell r="E29">
            <v>4.67</v>
          </cell>
          <cell r="F29">
            <v>-0.155</v>
          </cell>
          <cell r="G29">
            <v>0.09</v>
          </cell>
          <cell r="H29">
            <v>-0.21</v>
          </cell>
          <cell r="I29">
            <v>-0.21</v>
          </cell>
          <cell r="J29">
            <v>1.65</v>
          </cell>
          <cell r="K29">
            <v>1.65</v>
          </cell>
          <cell r="L29">
            <v>1.805</v>
          </cell>
          <cell r="M29">
            <v>0.006</v>
          </cell>
          <cell r="N29">
            <v>0.052430690734273</v>
          </cell>
          <cell r="O29">
            <v>1.039</v>
          </cell>
          <cell r="P29">
            <v>-0.1275</v>
          </cell>
        </row>
        <row r="29">
          <cell r="R29">
            <v>0.08</v>
          </cell>
        </row>
        <row r="30">
          <cell r="D30">
            <v>37622</v>
          </cell>
          <cell r="E30">
            <v>4.695</v>
          </cell>
          <cell r="F30">
            <v>-0.155</v>
          </cell>
          <cell r="G30">
            <v>0.1</v>
          </cell>
          <cell r="H30">
            <v>-0.21</v>
          </cell>
          <cell r="I30">
            <v>-0.21</v>
          </cell>
          <cell r="J30">
            <v>1.65</v>
          </cell>
          <cell r="K30">
            <v>1.65</v>
          </cell>
          <cell r="L30">
            <v>1.805</v>
          </cell>
          <cell r="M30">
            <v>0.005</v>
          </cell>
          <cell r="N30">
            <v>0.052587351510769</v>
          </cell>
          <cell r="O30">
            <v>1.119</v>
          </cell>
          <cell r="P30">
            <v>-0.13</v>
          </cell>
        </row>
        <row r="30">
          <cell r="R30">
            <v>0.09</v>
          </cell>
        </row>
        <row r="31">
          <cell r="D31">
            <v>37653</v>
          </cell>
          <cell r="E31">
            <v>4.575</v>
          </cell>
          <cell r="F31">
            <v>-0.155</v>
          </cell>
          <cell r="G31">
            <v>0.1</v>
          </cell>
          <cell r="H31">
            <v>-0.21</v>
          </cell>
          <cell r="I31">
            <v>-0.21</v>
          </cell>
          <cell r="J31">
            <v>1.65</v>
          </cell>
          <cell r="K31">
            <v>1.65</v>
          </cell>
          <cell r="L31">
            <v>1.805</v>
          </cell>
          <cell r="M31">
            <v>0.005</v>
          </cell>
          <cell r="N31">
            <v>0.052762753242274</v>
          </cell>
          <cell r="O31">
            <v>0.979</v>
          </cell>
          <cell r="P31">
            <v>-0.1225</v>
          </cell>
        </row>
        <row r="31">
          <cell r="R31">
            <v>0.09</v>
          </cell>
        </row>
        <row r="32">
          <cell r="D32">
            <v>37681</v>
          </cell>
          <cell r="E32">
            <v>4.41</v>
          </cell>
          <cell r="F32">
            <v>-0.155</v>
          </cell>
          <cell r="G32">
            <v>0.1</v>
          </cell>
          <cell r="H32">
            <v>-0.21</v>
          </cell>
          <cell r="I32">
            <v>-0.21</v>
          </cell>
          <cell r="J32">
            <v>1.65</v>
          </cell>
          <cell r="K32">
            <v>1.65</v>
          </cell>
          <cell r="L32">
            <v>1.805</v>
          </cell>
          <cell r="M32">
            <v>0.005</v>
          </cell>
          <cell r="N32">
            <v>0.052921180621482</v>
          </cell>
          <cell r="O32">
            <v>0.759</v>
          </cell>
          <cell r="P32">
            <v>-0.12</v>
          </cell>
        </row>
        <row r="32">
          <cell r="R32">
            <v>0.09</v>
          </cell>
        </row>
        <row r="33">
          <cell r="D33">
            <v>37712</v>
          </cell>
          <cell r="E33">
            <v>4.22</v>
          </cell>
          <cell r="F33">
            <v>-0.145</v>
          </cell>
          <cell r="G33">
            <v>0.1</v>
          </cell>
          <cell r="H33">
            <v>-0.305</v>
          </cell>
          <cell r="I33">
            <v>-0.385</v>
          </cell>
          <cell r="J33">
            <v>1.43</v>
          </cell>
          <cell r="K33">
            <v>1.03</v>
          </cell>
          <cell r="L33">
            <v>1.585</v>
          </cell>
          <cell r="M33">
            <v>0.005</v>
          </cell>
          <cell r="N33">
            <v>0.053081874261466</v>
          </cell>
          <cell r="O33">
            <v>-0.05</v>
          </cell>
          <cell r="P33">
            <v>-0.13</v>
          </cell>
        </row>
        <row r="33">
          <cell r="R33">
            <v>0.09</v>
          </cell>
        </row>
        <row r="34">
          <cell r="D34">
            <v>37742</v>
          </cell>
          <cell r="E34">
            <v>4.175</v>
          </cell>
          <cell r="F34">
            <v>-0.145</v>
          </cell>
          <cell r="G34">
            <v>0.1</v>
          </cell>
          <cell r="H34">
            <v>-0.305</v>
          </cell>
          <cell r="I34">
            <v>-0.385</v>
          </cell>
          <cell r="J34">
            <v>1.43</v>
          </cell>
          <cell r="K34">
            <v>1.03</v>
          </cell>
          <cell r="L34">
            <v>1.585</v>
          </cell>
          <cell r="M34">
            <v>0.005</v>
          </cell>
          <cell r="N34">
            <v>0.053217810489555</v>
          </cell>
          <cell r="O34">
            <v>-0.05</v>
          </cell>
          <cell r="P34">
            <v>-0.13</v>
          </cell>
        </row>
        <row r="34">
          <cell r="R34">
            <v>0.09</v>
          </cell>
        </row>
        <row r="35">
          <cell r="D35">
            <v>37773</v>
          </cell>
          <cell r="E35">
            <v>4.22</v>
          </cell>
          <cell r="F35">
            <v>-0.145</v>
          </cell>
          <cell r="G35">
            <v>0.1</v>
          </cell>
          <cell r="H35">
            <v>-0.305</v>
          </cell>
          <cell r="I35">
            <v>-0.385</v>
          </cell>
          <cell r="J35">
            <v>1.43</v>
          </cell>
          <cell r="K35">
            <v>1.03</v>
          </cell>
          <cell r="L35">
            <v>1.585</v>
          </cell>
          <cell r="M35">
            <v>0.005</v>
          </cell>
          <cell r="N35">
            <v>0.053358277931718</v>
          </cell>
          <cell r="O35">
            <v>-0.05</v>
          </cell>
          <cell r="P35">
            <v>-0.13</v>
          </cell>
        </row>
        <row r="35">
          <cell r="R35">
            <v>0.09</v>
          </cell>
        </row>
        <row r="36">
          <cell r="D36">
            <v>37803</v>
          </cell>
          <cell r="E36">
            <v>4.24</v>
          </cell>
          <cell r="F36">
            <v>-0.145</v>
          </cell>
          <cell r="G36">
            <v>0.1</v>
          </cell>
          <cell r="H36">
            <v>-0.305</v>
          </cell>
          <cell r="I36">
            <v>-0.385</v>
          </cell>
          <cell r="J36">
            <v>1.43</v>
          </cell>
          <cell r="K36">
            <v>1.03</v>
          </cell>
          <cell r="L36">
            <v>1.585</v>
          </cell>
          <cell r="M36">
            <v>0.005</v>
          </cell>
          <cell r="N36">
            <v>0.053491723694198</v>
          </cell>
          <cell r="O36">
            <v>-0.05</v>
          </cell>
          <cell r="P36">
            <v>-0.13</v>
          </cell>
        </row>
        <row r="36">
          <cell r="R36">
            <v>0.09</v>
          </cell>
        </row>
        <row r="37">
          <cell r="D37">
            <v>37834</v>
          </cell>
          <cell r="E37">
            <v>4.27</v>
          </cell>
          <cell r="F37">
            <v>-0.145</v>
          </cell>
          <cell r="G37">
            <v>0.1</v>
          </cell>
          <cell r="H37">
            <v>-0.305</v>
          </cell>
          <cell r="I37">
            <v>-0.385</v>
          </cell>
          <cell r="J37">
            <v>1.43</v>
          </cell>
          <cell r="K37">
            <v>1.03</v>
          </cell>
          <cell r="L37">
            <v>1.585</v>
          </cell>
          <cell r="M37">
            <v>0.005</v>
          </cell>
          <cell r="N37">
            <v>0.053626042736695</v>
          </cell>
          <cell r="O37">
            <v>-0.05</v>
          </cell>
          <cell r="P37">
            <v>-0.13</v>
          </cell>
        </row>
        <row r="37">
          <cell r="R37">
            <v>0.09</v>
          </cell>
        </row>
        <row r="38">
          <cell r="D38">
            <v>37865</v>
          </cell>
          <cell r="E38">
            <v>4.27</v>
          </cell>
          <cell r="F38">
            <v>-0.145</v>
          </cell>
          <cell r="G38">
            <v>0.1</v>
          </cell>
          <cell r="H38">
            <v>-0.305</v>
          </cell>
          <cell r="I38">
            <v>-0.385</v>
          </cell>
          <cell r="J38">
            <v>1.43</v>
          </cell>
          <cell r="K38">
            <v>1.03</v>
          </cell>
          <cell r="L38">
            <v>1.585</v>
          </cell>
          <cell r="M38">
            <v>0.005</v>
          </cell>
          <cell r="N38">
            <v>0.053760361785204</v>
          </cell>
          <cell r="O38">
            <v>-0.05</v>
          </cell>
          <cell r="P38">
            <v>-0.13</v>
          </cell>
        </row>
        <row r="38">
          <cell r="R38">
            <v>0.09</v>
          </cell>
        </row>
        <row r="39">
          <cell r="D39">
            <v>37895</v>
          </cell>
          <cell r="E39">
            <v>4.295</v>
          </cell>
          <cell r="F39">
            <v>-0.145</v>
          </cell>
          <cell r="G39">
            <v>0.1</v>
          </cell>
          <cell r="H39">
            <v>-0.305</v>
          </cell>
          <cell r="I39">
            <v>-0.385</v>
          </cell>
          <cell r="J39">
            <v>1.43</v>
          </cell>
          <cell r="K39">
            <v>1.03</v>
          </cell>
          <cell r="L39">
            <v>1.585</v>
          </cell>
          <cell r="M39">
            <v>0.005</v>
          </cell>
          <cell r="N39">
            <v>0.053887671171699</v>
          </cell>
          <cell r="O39">
            <v>-0.05</v>
          </cell>
          <cell r="P39">
            <v>-0.13</v>
          </cell>
        </row>
        <row r="39">
          <cell r="R39">
            <v>0.09</v>
          </cell>
        </row>
        <row r="40">
          <cell r="D40">
            <v>37926</v>
          </cell>
          <cell r="E40">
            <v>4.44</v>
          </cell>
          <cell r="F40">
            <v>-0.155</v>
          </cell>
          <cell r="G40">
            <v>0.1</v>
          </cell>
          <cell r="H40">
            <v>-0.23</v>
          </cell>
          <cell r="I40">
            <v>-0.255</v>
          </cell>
          <cell r="J40">
            <v>0.68</v>
          </cell>
          <cell r="K40">
            <v>0.63</v>
          </cell>
          <cell r="L40">
            <v>0.835</v>
          </cell>
          <cell r="M40">
            <v>0.005</v>
          </cell>
          <cell r="N40">
            <v>0.054015865229074</v>
          </cell>
          <cell r="O40">
            <v>0.484</v>
          </cell>
          <cell r="P40">
            <v>-0.135</v>
          </cell>
        </row>
        <row r="40">
          <cell r="R40">
            <v>0.09</v>
          </cell>
        </row>
        <row r="41">
          <cell r="D41">
            <v>37956</v>
          </cell>
          <cell r="E41">
            <v>4.575</v>
          </cell>
          <cell r="F41">
            <v>-0.155</v>
          </cell>
          <cell r="G41">
            <v>0.1</v>
          </cell>
          <cell r="H41">
            <v>-0.23</v>
          </cell>
          <cell r="I41">
            <v>-0.255</v>
          </cell>
          <cell r="J41">
            <v>0.68</v>
          </cell>
          <cell r="K41">
            <v>0.63</v>
          </cell>
          <cell r="L41">
            <v>0.835</v>
          </cell>
          <cell r="M41">
            <v>0.005</v>
          </cell>
          <cell r="N41">
            <v>0.05413992399949</v>
          </cell>
          <cell r="O41">
            <v>0.564</v>
          </cell>
          <cell r="P41">
            <v>-0.1375</v>
          </cell>
        </row>
        <row r="41">
          <cell r="R41">
            <v>0.09</v>
          </cell>
        </row>
        <row r="42">
          <cell r="D42">
            <v>37987</v>
          </cell>
          <cell r="E42">
            <v>4.615</v>
          </cell>
          <cell r="F42">
            <v>-0.155</v>
          </cell>
          <cell r="G42">
            <v>0.1</v>
          </cell>
          <cell r="H42">
            <v>-0.23</v>
          </cell>
          <cell r="I42">
            <v>-0.255</v>
          </cell>
          <cell r="J42">
            <v>0.68</v>
          </cell>
          <cell r="K42">
            <v>0.63</v>
          </cell>
          <cell r="L42">
            <v>0.835</v>
          </cell>
          <cell r="M42">
            <v>0.005</v>
          </cell>
          <cell r="N42">
            <v>0.054273290664287</v>
          </cell>
          <cell r="O42">
            <v>0.644</v>
          </cell>
          <cell r="P42">
            <v>-0.14</v>
          </cell>
        </row>
        <row r="42">
          <cell r="R42">
            <v>0.1</v>
          </cell>
        </row>
        <row r="43">
          <cell r="D43">
            <v>38018</v>
          </cell>
          <cell r="E43">
            <v>4.495</v>
          </cell>
          <cell r="F43">
            <v>-0.155</v>
          </cell>
          <cell r="G43">
            <v>0.1</v>
          </cell>
          <cell r="H43">
            <v>-0.23</v>
          </cell>
          <cell r="I43">
            <v>-0.255</v>
          </cell>
          <cell r="J43">
            <v>0.68</v>
          </cell>
          <cell r="K43">
            <v>0.63</v>
          </cell>
          <cell r="L43">
            <v>0.835</v>
          </cell>
          <cell r="M43">
            <v>0.005</v>
          </cell>
          <cell r="N43">
            <v>0.054412174771687</v>
          </cell>
          <cell r="O43">
            <v>0.504</v>
          </cell>
          <cell r="P43">
            <v>-0.1325</v>
          </cell>
        </row>
        <row r="43">
          <cell r="R43">
            <v>0.1</v>
          </cell>
        </row>
        <row r="44">
          <cell r="D44">
            <v>38047</v>
          </cell>
          <cell r="E44">
            <v>4.44</v>
          </cell>
          <cell r="F44">
            <v>-0.155</v>
          </cell>
          <cell r="G44">
            <v>0.1</v>
          </cell>
          <cell r="H44">
            <v>-0.23</v>
          </cell>
          <cell r="I44">
            <v>-0.255</v>
          </cell>
          <cell r="J44">
            <v>0.68</v>
          </cell>
          <cell r="K44">
            <v>0.63</v>
          </cell>
          <cell r="L44">
            <v>0.835</v>
          </cell>
          <cell r="M44">
            <v>0.005</v>
          </cell>
          <cell r="N44">
            <v>0.054542098619911</v>
          </cell>
          <cell r="O44">
            <v>0.304</v>
          </cell>
          <cell r="P44">
            <v>-0.13</v>
          </cell>
        </row>
        <row r="44">
          <cell r="R44">
            <v>0.1</v>
          </cell>
        </row>
        <row r="45">
          <cell r="D45">
            <v>38078</v>
          </cell>
          <cell r="E45">
            <v>4.28</v>
          </cell>
          <cell r="F45">
            <v>-0.145</v>
          </cell>
          <cell r="G45">
            <v>0.1</v>
          </cell>
          <cell r="H45">
            <v>-0.32</v>
          </cell>
          <cell r="I45">
            <v>-0.41</v>
          </cell>
          <cell r="J45">
            <v>0.84</v>
          </cell>
          <cell r="K45">
            <v>0.12</v>
          </cell>
          <cell r="L45">
            <v>0.74</v>
          </cell>
          <cell r="M45">
            <v>0.005</v>
          </cell>
          <cell r="N45">
            <v>0.054668352721398</v>
          </cell>
          <cell r="O45">
            <v>-0.075</v>
          </cell>
          <cell r="P45">
            <v>-0.14</v>
          </cell>
        </row>
        <row r="45">
          <cell r="R45">
            <v>0.1</v>
          </cell>
        </row>
        <row r="46">
          <cell r="D46">
            <v>38108</v>
          </cell>
          <cell r="E46">
            <v>4.245</v>
          </cell>
          <cell r="F46">
            <v>-0.145</v>
          </cell>
          <cell r="G46">
            <v>0.1</v>
          </cell>
          <cell r="H46">
            <v>-0.32</v>
          </cell>
          <cell r="I46">
            <v>-0.41</v>
          </cell>
          <cell r="J46">
            <v>0.84</v>
          </cell>
          <cell r="K46">
            <v>0.12</v>
          </cell>
          <cell r="L46">
            <v>0.74</v>
          </cell>
          <cell r="M46">
            <v>0.005</v>
          </cell>
          <cell r="N46">
            <v>0.054777496676216</v>
          </cell>
          <cell r="O46">
            <v>-0.075</v>
          </cell>
          <cell r="P46">
            <v>-0.14</v>
          </cell>
        </row>
        <row r="46">
          <cell r="R46">
            <v>0.1</v>
          </cell>
        </row>
        <row r="47">
          <cell r="D47">
            <v>38139</v>
          </cell>
          <cell r="E47">
            <v>4.265</v>
          </cell>
          <cell r="F47">
            <v>-0.145</v>
          </cell>
          <cell r="G47">
            <v>0.1</v>
          </cell>
          <cell r="H47">
            <v>-0.32</v>
          </cell>
          <cell r="I47">
            <v>-0.41</v>
          </cell>
          <cell r="J47">
            <v>0.84</v>
          </cell>
          <cell r="K47">
            <v>0.12</v>
          </cell>
          <cell r="L47">
            <v>0.74</v>
          </cell>
          <cell r="M47">
            <v>0.005</v>
          </cell>
          <cell r="N47">
            <v>0.05489027876703</v>
          </cell>
          <cell r="O47">
            <v>-0.075</v>
          </cell>
          <cell r="P47">
            <v>-0.14</v>
          </cell>
        </row>
        <row r="47">
          <cell r="R47">
            <v>0.1</v>
          </cell>
        </row>
        <row r="48">
          <cell r="D48">
            <v>38169</v>
          </cell>
          <cell r="E48">
            <v>4.29</v>
          </cell>
          <cell r="F48">
            <v>-0.145</v>
          </cell>
          <cell r="G48">
            <v>0.1</v>
          </cell>
          <cell r="H48">
            <v>-0.32</v>
          </cell>
          <cell r="I48">
            <v>-0.41</v>
          </cell>
          <cell r="J48">
            <v>0.84</v>
          </cell>
          <cell r="K48">
            <v>0.12</v>
          </cell>
          <cell r="L48">
            <v>0.74</v>
          </cell>
          <cell r="M48">
            <v>0.005</v>
          </cell>
          <cell r="N48">
            <v>0.0549970866001</v>
          </cell>
          <cell r="O48">
            <v>-0.075</v>
          </cell>
          <cell r="P48">
            <v>-0.14</v>
          </cell>
        </row>
        <row r="48">
          <cell r="R48">
            <v>0.1</v>
          </cell>
        </row>
        <row r="49">
          <cell r="D49">
            <v>38200</v>
          </cell>
          <cell r="E49">
            <v>4.33</v>
          </cell>
          <cell r="F49">
            <v>-0.145</v>
          </cell>
          <cell r="G49">
            <v>0.1</v>
          </cell>
          <cell r="H49">
            <v>-0.32</v>
          </cell>
          <cell r="I49">
            <v>-0.41</v>
          </cell>
          <cell r="J49">
            <v>0.84</v>
          </cell>
          <cell r="K49">
            <v>0.12</v>
          </cell>
          <cell r="L49">
            <v>0.74</v>
          </cell>
          <cell r="M49">
            <v>0.005</v>
          </cell>
          <cell r="N49">
            <v>0.055104887890244</v>
          </cell>
          <cell r="O49">
            <v>-0.075</v>
          </cell>
          <cell r="P49">
            <v>-0.14</v>
          </cell>
        </row>
        <row r="49">
          <cell r="R49">
            <v>0.1</v>
          </cell>
        </row>
        <row r="50">
          <cell r="D50">
            <v>38231</v>
          </cell>
          <cell r="E50">
            <v>4.305</v>
          </cell>
          <cell r="F50">
            <v>-0.145</v>
          </cell>
          <cell r="G50">
            <v>0.1</v>
          </cell>
          <cell r="H50">
            <v>-0.32</v>
          </cell>
          <cell r="I50">
            <v>-0.41</v>
          </cell>
          <cell r="J50">
            <v>0.84</v>
          </cell>
          <cell r="K50">
            <v>0.12</v>
          </cell>
          <cell r="L50">
            <v>0.74</v>
          </cell>
          <cell r="M50">
            <v>0.005</v>
          </cell>
          <cell r="N50">
            <v>0.05521268918426</v>
          </cell>
          <cell r="O50">
            <v>-0.075</v>
          </cell>
          <cell r="P50">
            <v>-0.14</v>
          </cell>
        </row>
        <row r="50">
          <cell r="R50">
            <v>0.1</v>
          </cell>
        </row>
        <row r="51">
          <cell r="D51">
            <v>38261</v>
          </cell>
          <cell r="E51">
            <v>4.33</v>
          </cell>
          <cell r="F51">
            <v>-0.145</v>
          </cell>
          <cell r="G51">
            <v>0.1</v>
          </cell>
          <cell r="H51">
            <v>-0.32</v>
          </cell>
          <cell r="I51">
            <v>-0.41</v>
          </cell>
          <cell r="J51">
            <v>0.84</v>
          </cell>
          <cell r="K51">
            <v>0.12</v>
          </cell>
          <cell r="L51">
            <v>0.74</v>
          </cell>
          <cell r="M51">
            <v>0.005</v>
          </cell>
          <cell r="N51">
            <v>0.055315214483</v>
          </cell>
          <cell r="O51">
            <v>-0.075</v>
          </cell>
          <cell r="P51">
            <v>-0.14</v>
          </cell>
        </row>
        <row r="51">
          <cell r="R51">
            <v>0.1</v>
          </cell>
        </row>
        <row r="52">
          <cell r="D52">
            <v>38292</v>
          </cell>
          <cell r="E52">
            <v>4.475</v>
          </cell>
          <cell r="F52">
            <v>-0.15</v>
          </cell>
          <cell r="G52">
            <v>0.1</v>
          </cell>
          <cell r="H52">
            <v>-0.22</v>
          </cell>
          <cell r="I52">
            <v>-0.295</v>
          </cell>
          <cell r="J52">
            <v>0.57</v>
          </cell>
          <cell r="K52">
            <v>0.52</v>
          </cell>
          <cell r="L52">
            <v>0.47</v>
          </cell>
          <cell r="M52">
            <v>0.005</v>
          </cell>
          <cell r="N52">
            <v>0.055419426716094</v>
          </cell>
          <cell r="O52">
            <v>0.248</v>
          </cell>
          <cell r="P52">
            <v>-0.15</v>
          </cell>
        </row>
        <row r="52">
          <cell r="R52">
            <v>0.1</v>
          </cell>
        </row>
        <row r="53">
          <cell r="D53">
            <v>38322</v>
          </cell>
          <cell r="E53">
            <v>4.625</v>
          </cell>
          <cell r="F53">
            <v>-0.15</v>
          </cell>
          <cell r="G53">
            <v>0.1</v>
          </cell>
          <cell r="H53">
            <v>-0.22</v>
          </cell>
          <cell r="I53">
            <v>-0.295</v>
          </cell>
          <cell r="J53">
            <v>0.57</v>
          </cell>
          <cell r="K53">
            <v>0.52</v>
          </cell>
          <cell r="L53">
            <v>0.47</v>
          </cell>
          <cell r="M53">
            <v>0.005</v>
          </cell>
          <cell r="N53">
            <v>0.055520277267694</v>
          </cell>
          <cell r="O53">
            <v>0.308</v>
          </cell>
          <cell r="P53">
            <v>-0.1525</v>
          </cell>
        </row>
        <row r="53">
          <cell r="R53">
            <v>0.1</v>
          </cell>
        </row>
        <row r="54">
          <cell r="D54">
            <v>38353</v>
          </cell>
          <cell r="E54">
            <v>4.665</v>
          </cell>
          <cell r="F54">
            <v>-0.15</v>
          </cell>
          <cell r="G54">
            <v>0.1</v>
          </cell>
          <cell r="H54">
            <v>-0.22</v>
          </cell>
          <cell r="I54">
            <v>-0.295</v>
          </cell>
          <cell r="J54">
            <v>0.57</v>
          </cell>
          <cell r="K54">
            <v>0.52</v>
          </cell>
          <cell r="L54">
            <v>0.47</v>
          </cell>
          <cell r="M54">
            <v>0.005</v>
          </cell>
          <cell r="N54">
            <v>0.055628518462222</v>
          </cell>
          <cell r="O54">
            <v>0.378</v>
          </cell>
          <cell r="P54">
            <v>-0.155</v>
          </cell>
        </row>
        <row r="54">
          <cell r="R54">
            <v>0.1</v>
          </cell>
        </row>
        <row r="55">
          <cell r="D55">
            <v>38384</v>
          </cell>
          <cell r="E55">
            <v>4.545</v>
          </cell>
          <cell r="F55">
            <v>-0.15</v>
          </cell>
          <cell r="G55">
            <v>0.1</v>
          </cell>
          <cell r="H55">
            <v>-0.22</v>
          </cell>
          <cell r="I55">
            <v>-0.295</v>
          </cell>
          <cell r="J55">
            <v>0.57</v>
          </cell>
          <cell r="K55">
            <v>0.52</v>
          </cell>
          <cell r="L55">
            <v>0.47</v>
          </cell>
          <cell r="M55">
            <v>0.005</v>
          </cell>
          <cell r="N55">
            <v>0.055740077623151</v>
          </cell>
          <cell r="O55">
            <v>0.248</v>
          </cell>
          <cell r="P55">
            <v>-0.1475</v>
          </cell>
        </row>
        <row r="55">
          <cell r="R55">
            <v>0.1</v>
          </cell>
        </row>
        <row r="56">
          <cell r="D56">
            <v>38412</v>
          </cell>
          <cell r="E56">
            <v>4.49</v>
          </cell>
          <cell r="F56">
            <v>-0.15</v>
          </cell>
          <cell r="G56">
            <v>0.1</v>
          </cell>
          <cell r="H56">
            <v>-0.22</v>
          </cell>
          <cell r="I56">
            <v>-0.295</v>
          </cell>
          <cell r="J56">
            <v>0.57</v>
          </cell>
          <cell r="K56">
            <v>0.52</v>
          </cell>
          <cell r="L56">
            <v>0.47</v>
          </cell>
          <cell r="M56">
            <v>0.005</v>
          </cell>
          <cell r="N56">
            <v>0.055840840739811</v>
          </cell>
          <cell r="O56">
            <v>0.068</v>
          </cell>
          <cell r="P56">
            <v>-0.145</v>
          </cell>
        </row>
        <row r="56">
          <cell r="R56">
            <v>0.1</v>
          </cell>
        </row>
        <row r="57">
          <cell r="D57">
            <v>38443</v>
          </cell>
          <cell r="E57">
            <v>4.33</v>
          </cell>
          <cell r="F57">
            <v>-0.145</v>
          </cell>
          <cell r="G57">
            <v>0.1</v>
          </cell>
          <cell r="H57">
            <v>-0.31</v>
          </cell>
          <cell r="I57">
            <v>-0.43</v>
          </cell>
          <cell r="J57">
            <v>0.72</v>
          </cell>
          <cell r="K57">
            <v>0.12</v>
          </cell>
          <cell r="L57">
            <v>0.62</v>
          </cell>
          <cell r="M57">
            <v>0.005</v>
          </cell>
          <cell r="N57">
            <v>0.055938139067208</v>
          </cell>
          <cell r="O57">
            <v>-0.1</v>
          </cell>
          <cell r="P57">
            <v>-0.15</v>
          </cell>
        </row>
        <row r="57">
          <cell r="R57">
            <v>0.1</v>
          </cell>
        </row>
        <row r="58">
          <cell r="D58">
            <v>38473</v>
          </cell>
          <cell r="E58">
            <v>4.295</v>
          </cell>
          <cell r="F58">
            <v>-0.145</v>
          </cell>
          <cell r="G58">
            <v>0.1</v>
          </cell>
          <cell r="H58">
            <v>-0.31</v>
          </cell>
          <cell r="I58">
            <v>-0.43</v>
          </cell>
          <cell r="J58">
            <v>0.72</v>
          </cell>
          <cell r="K58">
            <v>0.12</v>
          </cell>
          <cell r="L58">
            <v>0.62</v>
          </cell>
          <cell r="M58">
            <v>0.005</v>
          </cell>
          <cell r="N58">
            <v>0.056020933365114</v>
          </cell>
          <cell r="O58">
            <v>-0.1</v>
          </cell>
          <cell r="P58">
            <v>-0.15</v>
          </cell>
        </row>
        <row r="58">
          <cell r="R58">
            <v>0.1</v>
          </cell>
        </row>
        <row r="59">
          <cell r="D59">
            <v>38504</v>
          </cell>
          <cell r="E59">
            <v>4.315</v>
          </cell>
          <cell r="F59">
            <v>-0.145</v>
          </cell>
          <cell r="G59">
            <v>0.1</v>
          </cell>
          <cell r="H59">
            <v>-0.31</v>
          </cell>
          <cell r="I59">
            <v>-0.43</v>
          </cell>
          <cell r="J59">
            <v>0.72</v>
          </cell>
          <cell r="K59">
            <v>0.12</v>
          </cell>
          <cell r="L59">
            <v>0.62</v>
          </cell>
          <cell r="M59">
            <v>0.005</v>
          </cell>
          <cell r="N59">
            <v>0.056106487475347</v>
          </cell>
          <cell r="O59">
            <v>-0.1</v>
          </cell>
          <cell r="P59">
            <v>-0.15</v>
          </cell>
        </row>
        <row r="59">
          <cell r="R59">
            <v>0.1</v>
          </cell>
        </row>
        <row r="60">
          <cell r="D60">
            <v>38534</v>
          </cell>
          <cell r="E60">
            <v>4.34</v>
          </cell>
          <cell r="F60">
            <v>-0.145</v>
          </cell>
          <cell r="G60">
            <v>0.1</v>
          </cell>
          <cell r="H60">
            <v>-0.31</v>
          </cell>
          <cell r="I60">
            <v>-0.43</v>
          </cell>
          <cell r="J60">
            <v>0.72</v>
          </cell>
          <cell r="K60">
            <v>0.12</v>
          </cell>
          <cell r="L60">
            <v>0.62</v>
          </cell>
          <cell r="M60">
            <v>0.005</v>
          </cell>
          <cell r="N60">
            <v>0.056189281777894</v>
          </cell>
          <cell r="O60">
            <v>-0.1</v>
          </cell>
          <cell r="P60">
            <v>-0.15</v>
          </cell>
        </row>
        <row r="60">
          <cell r="R60">
            <v>0.1</v>
          </cell>
        </row>
        <row r="61">
          <cell r="D61">
            <v>38565</v>
          </cell>
          <cell r="E61">
            <v>4.38</v>
          </cell>
          <cell r="F61">
            <v>-0.145</v>
          </cell>
          <cell r="G61">
            <v>0.1</v>
          </cell>
          <cell r="H61">
            <v>-0.31</v>
          </cell>
          <cell r="I61">
            <v>-0.43</v>
          </cell>
          <cell r="J61">
            <v>0.72</v>
          </cell>
          <cell r="K61">
            <v>0.12</v>
          </cell>
          <cell r="L61">
            <v>0.62</v>
          </cell>
          <cell r="M61">
            <v>0.005</v>
          </cell>
          <cell r="N61">
            <v>0.056274835892922</v>
          </cell>
          <cell r="O61">
            <v>-0.1</v>
          </cell>
          <cell r="P61">
            <v>-0.15</v>
          </cell>
        </row>
        <row r="61">
          <cell r="R61">
            <v>0.1</v>
          </cell>
        </row>
        <row r="62">
          <cell r="D62">
            <v>38596</v>
          </cell>
          <cell r="E62">
            <v>4.355</v>
          </cell>
          <cell r="F62">
            <v>-0.145</v>
          </cell>
          <cell r="G62">
            <v>0.1</v>
          </cell>
          <cell r="H62">
            <v>-0.31</v>
          </cell>
          <cell r="I62">
            <v>-0.43</v>
          </cell>
          <cell r="J62">
            <v>0.72</v>
          </cell>
          <cell r="K62">
            <v>0.12</v>
          </cell>
          <cell r="L62">
            <v>0.62</v>
          </cell>
          <cell r="M62">
            <v>0.005</v>
          </cell>
          <cell r="N62">
            <v>0.056360390010386</v>
          </cell>
          <cell r="O62">
            <v>-0.1</v>
          </cell>
          <cell r="P62">
            <v>-0.15</v>
          </cell>
        </row>
        <row r="62">
          <cell r="R62">
            <v>0.1</v>
          </cell>
        </row>
        <row r="63">
          <cell r="D63">
            <v>38626</v>
          </cell>
          <cell r="E63">
            <v>4.38</v>
          </cell>
          <cell r="F63">
            <v>-0.145</v>
          </cell>
          <cell r="G63">
            <v>0.1</v>
          </cell>
          <cell r="H63">
            <v>-0.31</v>
          </cell>
          <cell r="I63">
            <v>-0.43</v>
          </cell>
          <cell r="J63">
            <v>0.72</v>
          </cell>
          <cell r="K63">
            <v>0.12</v>
          </cell>
          <cell r="L63">
            <v>0.62</v>
          </cell>
          <cell r="M63">
            <v>0.005</v>
          </cell>
          <cell r="N63">
            <v>0.056443184319929</v>
          </cell>
          <cell r="O63">
            <v>-0.1</v>
          </cell>
          <cell r="P63">
            <v>-0.15</v>
          </cell>
        </row>
        <row r="63">
          <cell r="R63">
            <v>0.1</v>
          </cell>
        </row>
        <row r="64">
          <cell r="D64">
            <v>38657</v>
          </cell>
          <cell r="E64">
            <v>4.525</v>
          </cell>
          <cell r="F64">
            <v>-0.15</v>
          </cell>
          <cell r="G64">
            <v>0.1</v>
          </cell>
          <cell r="H64">
            <v>-0.22</v>
          </cell>
          <cell r="I64">
            <v>-0.38</v>
          </cell>
          <cell r="J64">
            <v>0.42</v>
          </cell>
          <cell r="K64">
            <v>0.52</v>
          </cell>
          <cell r="L64">
            <v>0.32</v>
          </cell>
          <cell r="M64">
            <v>0.005</v>
          </cell>
          <cell r="N64">
            <v>0.056528738442188</v>
          </cell>
          <cell r="O64">
            <v>0.248</v>
          </cell>
          <cell r="P64">
            <v>-0.15</v>
          </cell>
        </row>
        <row r="64">
          <cell r="R64">
            <v>0.1</v>
          </cell>
        </row>
        <row r="65">
          <cell r="D65">
            <v>38687</v>
          </cell>
          <cell r="E65">
            <v>4.675</v>
          </cell>
          <cell r="F65">
            <v>-0.15</v>
          </cell>
          <cell r="G65">
            <v>0.1</v>
          </cell>
          <cell r="H65">
            <v>-0.22</v>
          </cell>
          <cell r="I65">
            <v>-0.38</v>
          </cell>
          <cell r="J65">
            <v>0.42</v>
          </cell>
          <cell r="K65">
            <v>0.52</v>
          </cell>
          <cell r="L65">
            <v>0.32</v>
          </cell>
          <cell r="M65">
            <v>0.005</v>
          </cell>
          <cell r="N65">
            <v>0.05661153275637</v>
          </cell>
          <cell r="O65">
            <v>0.308</v>
          </cell>
          <cell r="P65">
            <v>-0.1525</v>
          </cell>
        </row>
        <row r="65">
          <cell r="R65">
            <v>0.1</v>
          </cell>
        </row>
        <row r="66">
          <cell r="D66">
            <v>38718</v>
          </cell>
          <cell r="E66">
            <v>4.725</v>
          </cell>
          <cell r="F66">
            <v>-0.15</v>
          </cell>
          <cell r="G66">
            <v>0.1</v>
          </cell>
          <cell r="H66">
            <v>-0.22</v>
          </cell>
          <cell r="I66">
            <v>-0.38</v>
          </cell>
          <cell r="J66">
            <v>0.42</v>
          </cell>
          <cell r="K66">
            <v>0.52</v>
          </cell>
          <cell r="L66">
            <v>0.32</v>
          </cell>
          <cell r="M66">
            <v>0.005</v>
          </cell>
          <cell r="N66">
            <v>0.056697086883422</v>
          </cell>
          <cell r="O66">
            <v>0.378</v>
          </cell>
          <cell r="P66">
            <v>-0.155</v>
          </cell>
        </row>
        <row r="66">
          <cell r="R66">
            <v>0.1</v>
          </cell>
        </row>
        <row r="67">
          <cell r="D67">
            <v>38749</v>
          </cell>
          <cell r="E67">
            <v>4.605</v>
          </cell>
          <cell r="F67">
            <v>-0.15</v>
          </cell>
          <cell r="G67">
            <v>0.1</v>
          </cell>
          <cell r="H67">
            <v>-0.22</v>
          </cell>
          <cell r="I67">
            <v>-0.38</v>
          </cell>
          <cell r="J67">
            <v>0.42</v>
          </cell>
          <cell r="K67">
            <v>0.52</v>
          </cell>
          <cell r="L67">
            <v>0.32</v>
          </cell>
          <cell r="M67">
            <v>0.005</v>
          </cell>
          <cell r="N67">
            <v>0.05678264101291</v>
          </cell>
          <cell r="O67">
            <v>0.248</v>
          </cell>
          <cell r="P67">
            <v>-0.1475</v>
          </cell>
        </row>
        <row r="67">
          <cell r="R67">
            <v>0.1</v>
          </cell>
        </row>
        <row r="68">
          <cell r="D68">
            <v>38777</v>
          </cell>
          <cell r="E68">
            <v>4.55</v>
          </cell>
          <cell r="F68">
            <v>-0.15</v>
          </cell>
          <cell r="G68">
            <v>0.1</v>
          </cell>
          <cell r="H68">
            <v>-0.22</v>
          </cell>
          <cell r="I68">
            <v>-0.38</v>
          </cell>
          <cell r="J68">
            <v>0.42</v>
          </cell>
          <cell r="K68">
            <v>0.52</v>
          </cell>
          <cell r="L68">
            <v>0.32</v>
          </cell>
          <cell r="M68">
            <v>0.005</v>
          </cell>
          <cell r="N68">
            <v>0.05685635758224</v>
          </cell>
          <cell r="O68">
            <v>0.068</v>
          </cell>
          <cell r="P68">
            <v>-0.145</v>
          </cell>
        </row>
        <row r="68">
          <cell r="R68">
            <v>0.1</v>
          </cell>
        </row>
        <row r="69">
          <cell r="D69">
            <v>38808</v>
          </cell>
          <cell r="E69">
            <v>4.39</v>
          </cell>
          <cell r="F69">
            <v>-0.145</v>
          </cell>
          <cell r="G69">
            <v>0.1</v>
          </cell>
          <cell r="H69">
            <v>-0.31</v>
          </cell>
          <cell r="I69">
            <v>-0.5</v>
          </cell>
          <cell r="J69">
            <v>0.52</v>
          </cell>
          <cell r="K69">
            <v>0.12</v>
          </cell>
          <cell r="L69">
            <v>0.42</v>
          </cell>
          <cell r="M69">
            <v>0.005</v>
          </cell>
          <cell r="N69">
            <v>0.056934558246644</v>
          </cell>
          <cell r="O69">
            <v>-0.1</v>
          </cell>
          <cell r="P69">
            <v>-0.15</v>
          </cell>
        </row>
        <row r="69">
          <cell r="R69">
            <v>0.1</v>
          </cell>
        </row>
        <row r="70">
          <cell r="D70">
            <v>38838</v>
          </cell>
          <cell r="E70">
            <v>4.355</v>
          </cell>
          <cell r="F70">
            <v>-0.145</v>
          </cell>
          <cell r="G70">
            <v>0.1</v>
          </cell>
          <cell r="H70">
            <v>-0.31</v>
          </cell>
          <cell r="I70">
            <v>-0.5</v>
          </cell>
          <cell r="J70">
            <v>0.52</v>
          </cell>
          <cell r="K70">
            <v>0.12</v>
          </cell>
          <cell r="L70">
            <v>0.42</v>
          </cell>
          <cell r="M70">
            <v>0.005</v>
          </cell>
          <cell r="N70">
            <v>0.057010236310909</v>
          </cell>
          <cell r="O70">
            <v>-0.1</v>
          </cell>
          <cell r="P70">
            <v>-0.15</v>
          </cell>
        </row>
        <row r="70">
          <cell r="R70">
            <v>0.1</v>
          </cell>
        </row>
        <row r="71">
          <cell r="D71">
            <v>38869</v>
          </cell>
          <cell r="E71">
            <v>4.375</v>
          </cell>
          <cell r="F71">
            <v>-0.145</v>
          </cell>
          <cell r="G71">
            <v>0.1</v>
          </cell>
          <cell r="H71">
            <v>-0.31</v>
          </cell>
          <cell r="I71">
            <v>-0.5</v>
          </cell>
          <cell r="J71">
            <v>0.52</v>
          </cell>
          <cell r="K71">
            <v>0.12</v>
          </cell>
          <cell r="L71">
            <v>0.42</v>
          </cell>
          <cell r="M71">
            <v>0.005</v>
          </cell>
          <cell r="N71">
            <v>0.057088436979317</v>
          </cell>
          <cell r="O71">
            <v>-0.1</v>
          </cell>
          <cell r="P71">
            <v>-0.15</v>
          </cell>
        </row>
        <row r="71">
          <cell r="R71">
            <v>0.1</v>
          </cell>
        </row>
        <row r="72">
          <cell r="D72">
            <v>38899</v>
          </cell>
          <cell r="E72">
            <v>4.4</v>
          </cell>
          <cell r="F72">
            <v>-0.145</v>
          </cell>
          <cell r="G72">
            <v>0.1</v>
          </cell>
          <cell r="H72">
            <v>-0.31</v>
          </cell>
          <cell r="I72">
            <v>-0.5</v>
          </cell>
          <cell r="J72">
            <v>0.52</v>
          </cell>
          <cell r="K72">
            <v>0.12</v>
          </cell>
          <cell r="L72">
            <v>0.42</v>
          </cell>
          <cell r="M72">
            <v>0.005</v>
          </cell>
          <cell r="N72">
            <v>0.057164115047456</v>
          </cell>
          <cell r="O72">
            <v>-0.1</v>
          </cell>
          <cell r="P72">
            <v>-0.15</v>
          </cell>
        </row>
        <row r="72">
          <cell r="R72">
            <v>0.1</v>
          </cell>
        </row>
        <row r="73">
          <cell r="D73">
            <v>38930</v>
          </cell>
          <cell r="E73">
            <v>4.44</v>
          </cell>
          <cell r="F73">
            <v>-0.145</v>
          </cell>
          <cell r="G73">
            <v>0.1</v>
          </cell>
          <cell r="H73">
            <v>-0.31</v>
          </cell>
          <cell r="I73">
            <v>-0.5</v>
          </cell>
          <cell r="J73">
            <v>0.52</v>
          </cell>
          <cell r="K73">
            <v>0.12</v>
          </cell>
          <cell r="L73">
            <v>0.42</v>
          </cell>
          <cell r="M73">
            <v>0.005</v>
          </cell>
          <cell r="N73">
            <v>0.057242315719869</v>
          </cell>
          <cell r="O73">
            <v>-0.1</v>
          </cell>
          <cell r="P73">
            <v>-0.15</v>
          </cell>
        </row>
        <row r="73">
          <cell r="R73">
            <v>0.1</v>
          </cell>
        </row>
        <row r="74">
          <cell r="D74">
            <v>38961</v>
          </cell>
          <cell r="E74">
            <v>4.415</v>
          </cell>
          <cell r="F74">
            <v>-0.145</v>
          </cell>
          <cell r="G74">
            <v>0.1</v>
          </cell>
          <cell r="H74">
            <v>-0.31</v>
          </cell>
          <cell r="I74">
            <v>-0.5</v>
          </cell>
          <cell r="J74">
            <v>0.52</v>
          </cell>
          <cell r="K74">
            <v>0.12</v>
          </cell>
          <cell r="L74">
            <v>0.42</v>
          </cell>
          <cell r="M74">
            <v>0.005</v>
          </cell>
          <cell r="N74">
            <v>0.057320516394316</v>
          </cell>
          <cell r="O74">
            <v>-0.1</v>
          </cell>
          <cell r="P74">
            <v>-0.15</v>
          </cell>
        </row>
        <row r="74">
          <cell r="R74">
            <v>0.1</v>
          </cell>
        </row>
        <row r="75">
          <cell r="D75">
            <v>38991</v>
          </cell>
          <cell r="E75">
            <v>4.44</v>
          </cell>
          <cell r="F75">
            <v>-0.145</v>
          </cell>
          <cell r="G75">
            <v>0.1</v>
          </cell>
          <cell r="H75">
            <v>-0.31</v>
          </cell>
          <cell r="I75">
            <v>-0.5</v>
          </cell>
          <cell r="J75">
            <v>0.52</v>
          </cell>
          <cell r="K75">
            <v>0.12</v>
          </cell>
          <cell r="L75">
            <v>0.42</v>
          </cell>
          <cell r="M75">
            <v>0.005</v>
          </cell>
          <cell r="N75">
            <v>0.057396194468299</v>
          </cell>
          <cell r="O75">
            <v>-0.1</v>
          </cell>
          <cell r="P75">
            <v>-0.15</v>
          </cell>
        </row>
        <row r="75">
          <cell r="R75">
            <v>0.1</v>
          </cell>
        </row>
        <row r="76">
          <cell r="D76">
            <v>39022</v>
          </cell>
          <cell r="E76">
            <v>4.585</v>
          </cell>
          <cell r="F76">
            <v>-0.15</v>
          </cell>
          <cell r="G76">
            <v>0.1</v>
          </cell>
          <cell r="H76">
            <v>-0.22</v>
          </cell>
          <cell r="I76">
            <v>-0.47</v>
          </cell>
          <cell r="J76">
            <v>0.33</v>
          </cell>
          <cell r="K76">
            <v>0.52</v>
          </cell>
          <cell r="L76">
            <v>0.23</v>
          </cell>
          <cell r="M76">
            <v>0.005</v>
          </cell>
          <cell r="N76">
            <v>0.057474395146749</v>
          </cell>
          <cell r="O76">
            <v>0.248</v>
          </cell>
          <cell r="P76">
            <v>-0.15</v>
          </cell>
        </row>
        <row r="76">
          <cell r="R76">
            <v>0.1</v>
          </cell>
        </row>
        <row r="77">
          <cell r="D77">
            <v>39052</v>
          </cell>
          <cell r="E77">
            <v>4.735</v>
          </cell>
          <cell r="F77">
            <v>-0.15</v>
          </cell>
          <cell r="G77">
            <v>0.1</v>
          </cell>
          <cell r="H77">
            <v>-0.22</v>
          </cell>
          <cell r="I77">
            <v>-0.47</v>
          </cell>
          <cell r="J77">
            <v>0.33</v>
          </cell>
          <cell r="K77">
            <v>0.52</v>
          </cell>
          <cell r="L77">
            <v>0.23</v>
          </cell>
          <cell r="M77">
            <v>0.005</v>
          </cell>
          <cell r="N77">
            <v>0.057550073224606</v>
          </cell>
          <cell r="O77">
            <v>0.308</v>
          </cell>
          <cell r="P77">
            <v>-0.1525</v>
          </cell>
        </row>
        <row r="77">
          <cell r="R77">
            <v>0.1</v>
          </cell>
        </row>
        <row r="78">
          <cell r="D78">
            <v>39083</v>
          </cell>
          <cell r="E78">
            <v>4.795</v>
          </cell>
          <cell r="F78">
            <v>-0.15</v>
          </cell>
          <cell r="G78">
            <v>0.1</v>
          </cell>
          <cell r="H78">
            <v>-0.22</v>
          </cell>
          <cell r="I78">
            <v>-0.47</v>
          </cell>
          <cell r="J78">
            <v>0.33</v>
          </cell>
          <cell r="K78">
            <v>0.52</v>
          </cell>
          <cell r="L78">
            <v>0.23</v>
          </cell>
          <cell r="M78">
            <v>0.005</v>
          </cell>
          <cell r="N78">
            <v>0.057628273907059</v>
          </cell>
          <cell r="O78">
            <v>0.378</v>
          </cell>
          <cell r="P78">
            <v>-0.155</v>
          </cell>
        </row>
        <row r="78">
          <cell r="R78">
            <v>0.1</v>
          </cell>
        </row>
        <row r="79">
          <cell r="D79">
            <v>39114</v>
          </cell>
          <cell r="E79">
            <v>4.675</v>
          </cell>
          <cell r="F79">
            <v>-0.15</v>
          </cell>
          <cell r="G79">
            <v>0.1</v>
          </cell>
          <cell r="H79">
            <v>-0.22</v>
          </cell>
          <cell r="I79">
            <v>-0.47</v>
          </cell>
          <cell r="J79">
            <v>0.33</v>
          </cell>
          <cell r="K79">
            <v>0.52</v>
          </cell>
          <cell r="L79">
            <v>0.23</v>
          </cell>
          <cell r="M79">
            <v>0.005</v>
          </cell>
          <cell r="N79">
            <v>0.057706474591547</v>
          </cell>
          <cell r="O79">
            <v>0.248</v>
          </cell>
          <cell r="P79">
            <v>-0.1475</v>
          </cell>
        </row>
        <row r="79">
          <cell r="R79">
            <v>0.1</v>
          </cell>
        </row>
        <row r="80">
          <cell r="D80">
            <v>39142</v>
          </cell>
          <cell r="E80">
            <v>4.62</v>
          </cell>
          <cell r="F80">
            <v>-0.15</v>
          </cell>
          <cell r="G80">
            <v>0.1</v>
          </cell>
          <cell r="H80">
            <v>-0.22</v>
          </cell>
          <cell r="I80">
            <v>-0.47</v>
          </cell>
          <cell r="J80">
            <v>0.33</v>
          </cell>
          <cell r="K80">
            <v>0.52</v>
          </cell>
          <cell r="L80">
            <v>0.23</v>
          </cell>
          <cell r="M80">
            <v>0.005</v>
          </cell>
          <cell r="N80">
            <v>0.057777107469607</v>
          </cell>
          <cell r="O80">
            <v>0.068</v>
          </cell>
          <cell r="P80">
            <v>-0.145</v>
          </cell>
        </row>
        <row r="80">
          <cell r="R80">
            <v>0.1</v>
          </cell>
        </row>
        <row r="81">
          <cell r="D81">
            <v>39173</v>
          </cell>
          <cell r="E81">
            <v>4.46</v>
          </cell>
          <cell r="F81">
            <v>-0.145</v>
          </cell>
          <cell r="G81">
            <v>0.1</v>
          </cell>
          <cell r="H81">
            <v>-0.31</v>
          </cell>
          <cell r="I81">
            <v>-0.585</v>
          </cell>
          <cell r="J81">
            <v>0.43</v>
          </cell>
          <cell r="K81">
            <v>0.12</v>
          </cell>
          <cell r="L81">
            <v>0.33</v>
          </cell>
          <cell r="M81">
            <v>0.005</v>
          </cell>
          <cell r="N81">
            <v>0.057855308157966</v>
          </cell>
          <cell r="O81">
            <v>-0.1</v>
          </cell>
          <cell r="P81">
            <v>-0.15</v>
          </cell>
        </row>
        <row r="81">
          <cell r="R81">
            <v>0.1</v>
          </cell>
        </row>
        <row r="82">
          <cell r="D82">
            <v>39203</v>
          </cell>
          <cell r="E82">
            <v>4.425</v>
          </cell>
          <cell r="F82">
            <v>-0.145</v>
          </cell>
          <cell r="G82">
            <v>0.1</v>
          </cell>
          <cell r="H82">
            <v>-0.31</v>
          </cell>
          <cell r="I82">
            <v>-0.585</v>
          </cell>
          <cell r="J82">
            <v>0.43</v>
          </cell>
          <cell r="K82">
            <v>0.12</v>
          </cell>
          <cell r="L82">
            <v>0.33</v>
          </cell>
          <cell r="M82">
            <v>0.005</v>
          </cell>
          <cell r="N82">
            <v>0.057930986245412</v>
          </cell>
          <cell r="O82">
            <v>-0.1</v>
          </cell>
          <cell r="P82">
            <v>-0.15</v>
          </cell>
        </row>
        <row r="82">
          <cell r="R82">
            <v>0.1</v>
          </cell>
        </row>
        <row r="83">
          <cell r="D83">
            <v>39234</v>
          </cell>
          <cell r="E83">
            <v>4.445</v>
          </cell>
          <cell r="F83">
            <v>-0.145</v>
          </cell>
          <cell r="G83">
            <v>0.1</v>
          </cell>
          <cell r="H83">
            <v>-0.31</v>
          </cell>
          <cell r="I83">
            <v>-0.585</v>
          </cell>
          <cell r="J83">
            <v>0.43</v>
          </cell>
          <cell r="K83">
            <v>0.12</v>
          </cell>
          <cell r="L83">
            <v>0</v>
          </cell>
          <cell r="M83">
            <v>0.005</v>
          </cell>
          <cell r="N83">
            <v>0.058009186937773</v>
          </cell>
          <cell r="O83">
            <v>-0.1</v>
          </cell>
          <cell r="P83">
            <v>-0.15</v>
          </cell>
        </row>
        <row r="83">
          <cell r="R83">
            <v>0.1</v>
          </cell>
        </row>
        <row r="84">
          <cell r="D84">
            <v>39264</v>
          </cell>
          <cell r="E84">
            <v>4.47</v>
          </cell>
          <cell r="F84">
            <v>-0.145</v>
          </cell>
          <cell r="G84">
            <v>0.1</v>
          </cell>
          <cell r="H84">
            <v>-0.31</v>
          </cell>
          <cell r="I84">
            <v>-0.585</v>
          </cell>
          <cell r="J84">
            <v>0.43</v>
          </cell>
          <cell r="K84">
            <v>0.12</v>
          </cell>
          <cell r="L84">
            <v>0</v>
          </cell>
          <cell r="M84">
            <v>0.005</v>
          </cell>
          <cell r="N84">
            <v>0.058084865029092</v>
          </cell>
          <cell r="O84">
            <v>-0.1</v>
          </cell>
          <cell r="P84">
            <v>-0.15</v>
          </cell>
        </row>
        <row r="84">
          <cell r="R84">
            <v>0.1</v>
          </cell>
        </row>
        <row r="85">
          <cell r="D85">
            <v>39295</v>
          </cell>
          <cell r="E85">
            <v>4.51</v>
          </cell>
          <cell r="F85">
            <v>-0.145</v>
          </cell>
          <cell r="G85">
            <v>0.1</v>
          </cell>
          <cell r="H85">
            <v>-0.31</v>
          </cell>
          <cell r="I85">
            <v>-0.585</v>
          </cell>
          <cell r="J85">
            <v>0.43</v>
          </cell>
          <cell r="K85">
            <v>0.12</v>
          </cell>
          <cell r="L85">
            <v>0</v>
          </cell>
          <cell r="M85">
            <v>0.005</v>
          </cell>
          <cell r="N85">
            <v>0.058163065725456</v>
          </cell>
          <cell r="O85">
            <v>-0.1</v>
          </cell>
          <cell r="P85">
            <v>-0.15</v>
          </cell>
        </row>
        <row r="85">
          <cell r="R85">
            <v>0.1</v>
          </cell>
        </row>
        <row r="86">
          <cell r="D86">
            <v>39326</v>
          </cell>
          <cell r="E86">
            <v>4.485</v>
          </cell>
          <cell r="F86">
            <v>-0.145</v>
          </cell>
          <cell r="G86">
            <v>0.1</v>
          </cell>
          <cell r="H86">
            <v>-0.31</v>
          </cell>
          <cell r="I86">
            <v>-0.585</v>
          </cell>
          <cell r="J86">
            <v>0.43</v>
          </cell>
          <cell r="K86">
            <v>0.12</v>
          </cell>
          <cell r="L86">
            <v>0</v>
          </cell>
          <cell r="M86">
            <v>0.005</v>
          </cell>
          <cell r="N86">
            <v>0.058241266423853</v>
          </cell>
          <cell r="O86">
            <v>-0.1</v>
          </cell>
          <cell r="P86">
            <v>-0.15</v>
          </cell>
        </row>
        <row r="86">
          <cell r="R86">
            <v>0.1</v>
          </cell>
        </row>
        <row r="87">
          <cell r="D87">
            <v>39356</v>
          </cell>
          <cell r="E87">
            <v>4.51</v>
          </cell>
          <cell r="F87">
            <v>-0.145</v>
          </cell>
          <cell r="G87">
            <v>0.1</v>
          </cell>
          <cell r="H87">
            <v>-0.31</v>
          </cell>
          <cell r="I87">
            <v>-0.585</v>
          </cell>
          <cell r="J87">
            <v>0.43</v>
          </cell>
          <cell r="K87">
            <v>0.12</v>
          </cell>
          <cell r="L87">
            <v>0</v>
          </cell>
          <cell r="M87">
            <v>0.005</v>
          </cell>
          <cell r="N87">
            <v>0.058316944521013</v>
          </cell>
          <cell r="O87">
            <v>-0.1</v>
          </cell>
          <cell r="P87">
            <v>-0.15</v>
          </cell>
        </row>
        <row r="87">
          <cell r="R87">
            <v>0.1</v>
          </cell>
        </row>
        <row r="88">
          <cell r="D88">
            <v>39387</v>
          </cell>
          <cell r="E88">
            <v>4.655</v>
          </cell>
          <cell r="F88">
            <v>-0.15</v>
          </cell>
          <cell r="G88">
            <v>0.1</v>
          </cell>
          <cell r="H88">
            <v>-0.22</v>
          </cell>
          <cell r="I88">
            <v>-0.52</v>
          </cell>
          <cell r="J88">
            <v>0.33</v>
          </cell>
          <cell r="K88">
            <v>0.52</v>
          </cell>
          <cell r="L88">
            <v>0</v>
          </cell>
          <cell r="M88">
            <v>0.005</v>
          </cell>
          <cell r="N88">
            <v>0.058395145223411</v>
          </cell>
          <cell r="O88">
            <v>0</v>
          </cell>
          <cell r="P88">
            <v>-0.15</v>
          </cell>
        </row>
        <row r="88">
          <cell r="R88">
            <v>0.1</v>
          </cell>
        </row>
        <row r="89">
          <cell r="D89">
            <v>39417</v>
          </cell>
          <cell r="E89">
            <v>4.805</v>
          </cell>
          <cell r="F89">
            <v>-0.15</v>
          </cell>
          <cell r="G89">
            <v>0.1</v>
          </cell>
          <cell r="H89">
            <v>-0.22</v>
          </cell>
          <cell r="I89">
            <v>-0.52</v>
          </cell>
          <cell r="J89">
            <v>0.33</v>
          </cell>
          <cell r="K89">
            <v>0.52</v>
          </cell>
          <cell r="L89">
            <v>0</v>
          </cell>
          <cell r="M89">
            <v>0.005</v>
          </cell>
          <cell r="N89">
            <v>0.058470823324444</v>
          </cell>
          <cell r="O89">
            <v>0.06</v>
          </cell>
          <cell r="P89">
            <v>-0.1525</v>
          </cell>
        </row>
        <row r="89">
          <cell r="R89">
            <v>0.1</v>
          </cell>
        </row>
        <row r="90">
          <cell r="D90">
            <v>39448</v>
          </cell>
          <cell r="E90">
            <v>4.87</v>
          </cell>
          <cell r="F90">
            <v>-0.15</v>
          </cell>
          <cell r="G90">
            <v>0.1</v>
          </cell>
          <cell r="H90">
            <v>-0.22</v>
          </cell>
          <cell r="I90">
            <v>-0.52</v>
          </cell>
          <cell r="J90">
            <v>0.33</v>
          </cell>
          <cell r="K90">
            <v>0.52</v>
          </cell>
          <cell r="L90">
            <v>0</v>
          </cell>
          <cell r="M90">
            <v>0.005</v>
          </cell>
          <cell r="N90">
            <v>0.058549024030844</v>
          </cell>
          <cell r="O90">
            <v>0.13</v>
          </cell>
          <cell r="P90">
            <v>-0.155</v>
          </cell>
        </row>
        <row r="90">
          <cell r="R90">
            <v>0.1</v>
          </cell>
        </row>
        <row r="91">
          <cell r="D91">
            <v>39479</v>
          </cell>
          <cell r="E91">
            <v>4.75</v>
          </cell>
          <cell r="F91">
            <v>-0.15</v>
          </cell>
          <cell r="G91">
            <v>0.1</v>
          </cell>
          <cell r="H91">
            <v>-0.22</v>
          </cell>
          <cell r="I91">
            <v>-0.52</v>
          </cell>
          <cell r="J91">
            <v>0.33</v>
          </cell>
          <cell r="K91">
            <v>0.52</v>
          </cell>
          <cell r="L91">
            <v>0</v>
          </cell>
          <cell r="M91">
            <v>0.005</v>
          </cell>
          <cell r="N91">
            <v>0.058627224739277</v>
          </cell>
          <cell r="O91">
            <v>0</v>
          </cell>
          <cell r="P91">
            <v>-0.1475</v>
          </cell>
        </row>
        <row r="91">
          <cell r="R91">
            <v>0.1</v>
          </cell>
        </row>
        <row r="92">
          <cell r="D92">
            <v>39508</v>
          </cell>
          <cell r="E92">
            <v>4.695</v>
          </cell>
          <cell r="F92">
            <v>-0.15</v>
          </cell>
          <cell r="G92">
            <v>0.1</v>
          </cell>
          <cell r="H92">
            <v>-0.22</v>
          </cell>
          <cell r="I92">
            <v>-0.52</v>
          </cell>
          <cell r="J92">
            <v>0.33</v>
          </cell>
          <cell r="K92">
            <v>0.52</v>
          </cell>
          <cell r="L92">
            <v>0</v>
          </cell>
          <cell r="M92">
            <v>0.005</v>
          </cell>
          <cell r="N92">
            <v>0.058687036024924</v>
          </cell>
          <cell r="O92">
            <v>-0.18</v>
          </cell>
          <cell r="P92">
            <v>-0.145</v>
          </cell>
        </row>
        <row r="92">
          <cell r="R92">
            <v>0.1</v>
          </cell>
        </row>
        <row r="93">
          <cell r="D93">
            <v>39539</v>
          </cell>
          <cell r="E93">
            <v>4.535</v>
          </cell>
          <cell r="F93">
            <v>-0.145</v>
          </cell>
          <cell r="G93">
            <v>0.1</v>
          </cell>
          <cell r="H93">
            <v>-0.31</v>
          </cell>
          <cell r="I93">
            <v>-0.47</v>
          </cell>
          <cell r="J93">
            <v>0.43</v>
          </cell>
          <cell r="K93">
            <v>0.12</v>
          </cell>
          <cell r="L93">
            <v>0</v>
          </cell>
          <cell r="M93">
            <v>0.005</v>
          </cell>
          <cell r="N93">
            <v>0.058739382314779</v>
          </cell>
          <cell r="O93">
            <v>-0.29</v>
          </cell>
          <cell r="P93">
            <v>-0.15</v>
          </cell>
        </row>
        <row r="93">
          <cell r="R93">
            <v>0.1</v>
          </cell>
        </row>
        <row r="94">
          <cell r="D94">
            <v>39569</v>
          </cell>
          <cell r="E94">
            <v>4.5</v>
          </cell>
          <cell r="F94">
            <v>-0.145</v>
          </cell>
          <cell r="G94">
            <v>0.1</v>
          </cell>
          <cell r="H94">
            <v>-0.31</v>
          </cell>
          <cell r="I94">
            <v>-0.47</v>
          </cell>
          <cell r="J94">
            <v>0.43</v>
          </cell>
          <cell r="K94">
            <v>0.12</v>
          </cell>
          <cell r="L94">
            <v>0</v>
          </cell>
          <cell r="M94">
            <v>0.005</v>
          </cell>
          <cell r="N94">
            <v>0.058790040015508</v>
          </cell>
          <cell r="O94">
            <v>-0.29</v>
          </cell>
          <cell r="P94">
            <v>-0.15</v>
          </cell>
        </row>
        <row r="94">
          <cell r="R94">
            <v>0.1</v>
          </cell>
        </row>
        <row r="95">
          <cell r="D95">
            <v>39600</v>
          </cell>
          <cell r="E95">
            <v>4.52</v>
          </cell>
          <cell r="F95">
            <v>-0.145</v>
          </cell>
          <cell r="G95">
            <v>0.1</v>
          </cell>
          <cell r="H95">
            <v>-0.31</v>
          </cell>
          <cell r="I95">
            <v>-0.47</v>
          </cell>
          <cell r="J95">
            <v>0.43</v>
          </cell>
          <cell r="K95">
            <v>0.12</v>
          </cell>
          <cell r="L95">
            <v>0</v>
          </cell>
          <cell r="M95">
            <v>0.005</v>
          </cell>
          <cell r="N95">
            <v>0.058842386307156</v>
          </cell>
          <cell r="O95">
            <v>-0.29</v>
          </cell>
          <cell r="P95">
            <v>-0.15</v>
          </cell>
        </row>
        <row r="95">
          <cell r="R95">
            <v>0.1</v>
          </cell>
        </row>
        <row r="96">
          <cell r="D96">
            <v>39630</v>
          </cell>
          <cell r="E96">
            <v>4.545</v>
          </cell>
          <cell r="F96">
            <v>-0.145</v>
          </cell>
          <cell r="G96">
            <v>0.1</v>
          </cell>
          <cell r="H96">
            <v>-0.31</v>
          </cell>
          <cell r="I96">
            <v>-0.47</v>
          </cell>
          <cell r="J96">
            <v>0.43</v>
          </cell>
          <cell r="K96">
            <v>0.12</v>
          </cell>
          <cell r="L96">
            <v>0</v>
          </cell>
          <cell r="M96">
            <v>0.005</v>
          </cell>
          <cell r="N96">
            <v>0.058893044009619</v>
          </cell>
          <cell r="O96">
            <v>-0.29</v>
          </cell>
          <cell r="P96">
            <v>-0.15</v>
          </cell>
        </row>
        <row r="96">
          <cell r="R96">
            <v>0.1</v>
          </cell>
        </row>
        <row r="97">
          <cell r="D97">
            <v>39661</v>
          </cell>
          <cell r="E97">
            <v>4.585</v>
          </cell>
          <cell r="F97">
            <v>-0.145</v>
          </cell>
          <cell r="G97">
            <v>0.1</v>
          </cell>
          <cell r="H97">
            <v>-0.31</v>
          </cell>
          <cell r="I97">
            <v>-0.47</v>
          </cell>
          <cell r="J97">
            <v>0.43</v>
          </cell>
          <cell r="K97">
            <v>0.12</v>
          </cell>
          <cell r="L97">
            <v>0</v>
          </cell>
          <cell r="M97">
            <v>0.005</v>
          </cell>
          <cell r="N97">
            <v>0.05894539030306</v>
          </cell>
          <cell r="O97">
            <v>-0.29</v>
          </cell>
          <cell r="P97">
            <v>-0.15</v>
          </cell>
        </row>
        <row r="97">
          <cell r="R97">
            <v>0.1</v>
          </cell>
        </row>
        <row r="98">
          <cell r="D98">
            <v>39692</v>
          </cell>
          <cell r="E98">
            <v>4.56</v>
          </cell>
          <cell r="F98">
            <v>-0.145</v>
          </cell>
          <cell r="G98">
            <v>0.1</v>
          </cell>
          <cell r="H98">
            <v>-0.31</v>
          </cell>
          <cell r="I98">
            <v>-0.47</v>
          </cell>
          <cell r="J98">
            <v>0.43</v>
          </cell>
          <cell r="K98">
            <v>0.12</v>
          </cell>
          <cell r="L98">
            <v>0</v>
          </cell>
          <cell r="M98">
            <v>0.005</v>
          </cell>
          <cell r="N98">
            <v>0.058997736597413</v>
          </cell>
          <cell r="O98">
            <v>-0.29</v>
          </cell>
          <cell r="P98">
            <v>-0.15</v>
          </cell>
        </row>
        <row r="98">
          <cell r="R98">
            <v>0.1</v>
          </cell>
        </row>
        <row r="99">
          <cell r="D99">
            <v>39722</v>
          </cell>
          <cell r="E99">
            <v>4.585</v>
          </cell>
          <cell r="F99">
            <v>-0.145</v>
          </cell>
          <cell r="G99">
            <v>0.1</v>
          </cell>
          <cell r="H99">
            <v>-0.31</v>
          </cell>
          <cell r="I99">
            <v>-0.47</v>
          </cell>
          <cell r="J99">
            <v>0.43</v>
          </cell>
          <cell r="K99">
            <v>0.12</v>
          </cell>
          <cell r="L99">
            <v>0</v>
          </cell>
          <cell r="M99">
            <v>0.005</v>
          </cell>
          <cell r="N99">
            <v>0.059048394302491</v>
          </cell>
          <cell r="O99">
            <v>-0.29</v>
          </cell>
          <cell r="P99">
            <v>-0.15</v>
          </cell>
        </row>
        <row r="99">
          <cell r="R99">
            <v>0.1</v>
          </cell>
        </row>
        <row r="100">
          <cell r="D100">
            <v>39753</v>
          </cell>
          <cell r="E100">
            <v>4.73</v>
          </cell>
          <cell r="F100">
            <v>-0.15</v>
          </cell>
          <cell r="G100">
            <v>0.1</v>
          </cell>
          <cell r="H100">
            <v>-0.22</v>
          </cell>
          <cell r="I100">
            <v>-0.47</v>
          </cell>
          <cell r="J100">
            <v>0.33</v>
          </cell>
          <cell r="K100">
            <v>0</v>
          </cell>
          <cell r="L100">
            <v>0</v>
          </cell>
          <cell r="M100">
            <v>0.005</v>
          </cell>
          <cell r="N100">
            <v>0.059100740598635</v>
          </cell>
          <cell r="O100">
            <v>0</v>
          </cell>
          <cell r="P100">
            <v>-0.15</v>
          </cell>
        </row>
        <row r="100">
          <cell r="R100">
            <v>0.1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 t="str">
            <v>Perm</v>
          </cell>
          <cell r="C2" t="str">
            <v>SJ</v>
          </cell>
          <cell r="D2" t="str">
            <v>Socal</v>
          </cell>
          <cell r="E2" t="str">
            <v>NW WY Pool</v>
          </cell>
          <cell r="F2" t="str">
            <v>Waha</v>
          </cell>
          <cell r="G2" t="str">
            <v>Perm/Socal</v>
          </cell>
          <cell r="H2" t="str">
            <v>SJ/Socal</v>
          </cell>
          <cell r="I2" t="str">
            <v>SJ/Perm</v>
          </cell>
          <cell r="J2" t="str">
            <v>Key/Waha</v>
          </cell>
          <cell r="K2" t="str">
            <v>Bln/Waha</v>
          </cell>
          <cell r="L2" t="str">
            <v>Bln/Rocks</v>
          </cell>
          <cell r="M2" t="str">
            <v>Malin</v>
          </cell>
          <cell r="N2" t="str">
            <v>Pge CG</v>
          </cell>
          <cell r="O2" t="str">
            <v>Aeco</v>
          </cell>
          <cell r="P2" t="str">
            <v>Sumas</v>
          </cell>
          <cell r="Q2" t="str">
            <v>Stanfield</v>
          </cell>
          <cell r="R2" t="str">
            <v>Socal/CG</v>
          </cell>
          <cell r="S2" t="str">
            <v>Malin/CG</v>
          </cell>
          <cell r="T2" t="str">
            <v>PGT Kingsgate</v>
          </cell>
          <cell r="U2" t="str">
            <v>Henry Hub</v>
          </cell>
          <cell r="V2" t="str">
            <v>CIG, Rox</v>
          </cell>
          <cell r="W2" t="str">
            <v>Questar, CIG</v>
          </cell>
          <cell r="X2" t="str">
            <v>Kern River, Rox</v>
          </cell>
          <cell r="Y2" t="str">
            <v>Chicago LDC</v>
          </cell>
          <cell r="Z2" t="str">
            <v>Katy</v>
          </cell>
          <cell r="AA2" t="str">
            <v>NGPL Midcon</v>
          </cell>
          <cell r="AB2" t="str">
            <v>Northern(demarc)</v>
          </cell>
          <cell r="AC2" t="str">
            <v>PEPL</v>
          </cell>
          <cell r="AD2" t="str">
            <v>Dawn</v>
          </cell>
          <cell r="AE2" t="str">
            <v>Cheyenne Hub</v>
          </cell>
        </row>
        <row r="3">
          <cell r="A3">
            <v>36404</v>
          </cell>
          <cell r="B3">
            <v>2.77</v>
          </cell>
          <cell r="C3">
            <v>2.625</v>
          </cell>
          <cell r="D3">
            <v>2.92</v>
          </cell>
          <cell r="E3">
            <v>2.49</v>
          </cell>
          <cell r="F3">
            <v>2.84</v>
          </cell>
          <cell r="G3">
            <v>0.15</v>
          </cell>
          <cell r="H3">
            <v>0.295</v>
          </cell>
          <cell r="I3">
            <v>0.145</v>
          </cell>
          <cell r="J3">
            <v>0.0699999999999998</v>
          </cell>
          <cell r="K3">
            <v>0.215</v>
          </cell>
          <cell r="L3">
            <v>0.135</v>
          </cell>
          <cell r="M3">
            <v>2.6</v>
          </cell>
          <cell r="N3">
            <v>2.985</v>
          </cell>
          <cell r="O3">
            <v>3.375</v>
          </cell>
          <cell r="P3">
            <v>2.37</v>
          </cell>
          <cell r="Q3">
            <v>2.49</v>
          </cell>
          <cell r="R3">
            <v>0.065</v>
          </cell>
          <cell r="S3">
            <v>0.385</v>
          </cell>
          <cell r="T3">
            <v>2.445</v>
          </cell>
          <cell r="U3">
            <v>2.875</v>
          </cell>
          <cell r="V3">
            <v>2.49</v>
          </cell>
          <cell r="W3">
            <v>2.48</v>
          </cell>
          <cell r="X3">
            <v>2.505</v>
          </cell>
          <cell r="Y3">
            <v>2.915</v>
          </cell>
          <cell r="Z3">
            <v>2.89</v>
          </cell>
          <cell r="AA3">
            <v>2.72</v>
          </cell>
          <cell r="AB3">
            <v>2.775</v>
          </cell>
        </row>
        <row r="4">
          <cell r="A4">
            <v>36405</v>
          </cell>
          <cell r="B4">
            <v>2.61</v>
          </cell>
          <cell r="C4">
            <v>2.5</v>
          </cell>
          <cell r="D4">
            <v>2.815</v>
          </cell>
          <cell r="E4">
            <v>2.375</v>
          </cell>
          <cell r="F4">
            <v>2.65</v>
          </cell>
          <cell r="G4">
            <v>0.205</v>
          </cell>
          <cell r="H4">
            <v>0.315</v>
          </cell>
          <cell r="I4">
            <v>0.11</v>
          </cell>
          <cell r="J4">
            <v>0.04</v>
          </cell>
          <cell r="K4">
            <v>0.15</v>
          </cell>
          <cell r="L4">
            <v>0.125</v>
          </cell>
          <cell r="M4">
            <v>2.54</v>
          </cell>
          <cell r="N4">
            <v>2.945</v>
          </cell>
          <cell r="O4">
            <v>3.33</v>
          </cell>
          <cell r="P4">
            <v>2.32</v>
          </cell>
          <cell r="Q4">
            <v>2.42</v>
          </cell>
          <cell r="R4">
            <v>0.13</v>
          </cell>
          <cell r="S4">
            <v>0.405</v>
          </cell>
          <cell r="T4">
            <v>2.365</v>
          </cell>
          <cell r="U4">
            <v>2.715</v>
          </cell>
          <cell r="V4">
            <v>2.38</v>
          </cell>
          <cell r="W4">
            <v>2.395</v>
          </cell>
          <cell r="X4">
            <v>2.385</v>
          </cell>
          <cell r="Y4">
            <v>2.78</v>
          </cell>
          <cell r="Z4">
            <v>2.685</v>
          </cell>
          <cell r="AA4">
            <v>2.61</v>
          </cell>
          <cell r="AB4">
            <v>2.675</v>
          </cell>
        </row>
        <row r="5">
          <cell r="A5">
            <v>36406</v>
          </cell>
          <cell r="B5">
            <v>2.47</v>
          </cell>
          <cell r="C5">
            <v>2.33</v>
          </cell>
          <cell r="D5">
            <v>2.715</v>
          </cell>
          <cell r="E5">
            <v>2.245</v>
          </cell>
          <cell r="F5">
            <v>2.515</v>
          </cell>
          <cell r="G5">
            <v>0.245</v>
          </cell>
          <cell r="H5">
            <v>0.385</v>
          </cell>
          <cell r="I5">
            <v>0.14</v>
          </cell>
          <cell r="J5">
            <v>0.0449999999999999</v>
          </cell>
          <cell r="K5">
            <v>0.185</v>
          </cell>
          <cell r="L5">
            <v>0.085</v>
          </cell>
          <cell r="M5">
            <v>2.43</v>
          </cell>
          <cell r="N5">
            <v>2.815</v>
          </cell>
          <cell r="O5">
            <v>3.14</v>
          </cell>
          <cell r="P5">
            <v>2.22</v>
          </cell>
          <cell r="Q5">
            <v>2.335</v>
          </cell>
          <cell r="R5">
            <v>0.1</v>
          </cell>
          <cell r="S5">
            <v>0.385</v>
          </cell>
          <cell r="T5">
            <v>2.26</v>
          </cell>
          <cell r="U5">
            <v>2.56</v>
          </cell>
          <cell r="V5">
            <v>2.245</v>
          </cell>
          <cell r="W5">
            <v>2.22</v>
          </cell>
          <cell r="X5">
            <v>2.26</v>
          </cell>
          <cell r="Y5">
            <v>2.615</v>
          </cell>
          <cell r="Z5">
            <v>2.54</v>
          </cell>
          <cell r="AA5">
            <v>2.485</v>
          </cell>
          <cell r="AB5">
            <v>2.57</v>
          </cell>
        </row>
        <row r="6">
          <cell r="A6">
            <v>36407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36408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36409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9">
          <cell r="A9">
            <v>36410</v>
          </cell>
          <cell r="B9">
            <v>2.23</v>
          </cell>
          <cell r="C9">
            <v>2.05</v>
          </cell>
          <cell r="D9">
            <v>2.445</v>
          </cell>
          <cell r="E9">
            <v>2.075</v>
          </cell>
          <cell r="F9">
            <v>2.325</v>
          </cell>
          <cell r="G9">
            <v>0.215</v>
          </cell>
          <cell r="H9">
            <v>0.395</v>
          </cell>
          <cell r="I9">
            <v>0.18</v>
          </cell>
          <cell r="J9">
            <v>0.0950000000000002</v>
          </cell>
          <cell r="K9">
            <v>0.275</v>
          </cell>
          <cell r="L9">
            <v>-0.0250000000000004</v>
          </cell>
          <cell r="M9">
            <v>2.3</v>
          </cell>
          <cell r="N9">
            <v>2.63</v>
          </cell>
          <cell r="O9">
            <v>3.075</v>
          </cell>
          <cell r="P9">
            <v>2.11</v>
          </cell>
          <cell r="Q9">
            <v>2.175</v>
          </cell>
          <cell r="R9">
            <v>0.185</v>
          </cell>
          <cell r="S9">
            <v>0.33</v>
          </cell>
          <cell r="T9">
            <v>2.16</v>
          </cell>
          <cell r="U9">
            <v>2.465</v>
          </cell>
          <cell r="V9">
            <v>2.075</v>
          </cell>
          <cell r="W9">
            <v>2.06</v>
          </cell>
          <cell r="X9">
            <v>2.095</v>
          </cell>
          <cell r="Y9">
            <v>2.545</v>
          </cell>
          <cell r="Z9">
            <v>2.425</v>
          </cell>
          <cell r="AA9">
            <v>2.315</v>
          </cell>
          <cell r="AB9">
            <v>2.385</v>
          </cell>
        </row>
        <row r="10">
          <cell r="A10">
            <v>36411</v>
          </cell>
          <cell r="B10">
            <v>2.43</v>
          </cell>
          <cell r="C10">
            <v>2.255</v>
          </cell>
          <cell r="D10">
            <v>2.625</v>
          </cell>
          <cell r="E10">
            <v>2.175</v>
          </cell>
          <cell r="F10">
            <v>2.48</v>
          </cell>
          <cell r="G10">
            <v>0.195</v>
          </cell>
          <cell r="H10">
            <v>0.37</v>
          </cell>
          <cell r="I10">
            <v>0.175</v>
          </cell>
          <cell r="J10">
            <v>0.0499999999999998</v>
          </cell>
          <cell r="K10">
            <v>0.225</v>
          </cell>
          <cell r="L10">
            <v>0.0800000000000001</v>
          </cell>
          <cell r="M10">
            <v>2.41</v>
          </cell>
          <cell r="N10">
            <v>2.77</v>
          </cell>
          <cell r="O10">
            <v>3.08</v>
          </cell>
          <cell r="P10">
            <v>2.135</v>
          </cell>
          <cell r="Q10">
            <v>2.23</v>
          </cell>
          <cell r="R10">
            <v>0.145</v>
          </cell>
          <cell r="S10">
            <v>0.36</v>
          </cell>
          <cell r="T10">
            <v>2.205</v>
          </cell>
          <cell r="U10">
            <v>2.565</v>
          </cell>
          <cell r="V10">
            <v>2.18</v>
          </cell>
          <cell r="W10">
            <v>2.175</v>
          </cell>
          <cell r="X10">
            <v>2.18</v>
          </cell>
          <cell r="Y10">
            <v>2.625</v>
          </cell>
          <cell r="Z10">
            <v>2.535</v>
          </cell>
          <cell r="AA10">
            <v>2.425</v>
          </cell>
          <cell r="AB10">
            <v>2.51</v>
          </cell>
        </row>
        <row r="11">
          <cell r="A11">
            <v>36412</v>
          </cell>
          <cell r="B11">
            <v>2.54</v>
          </cell>
          <cell r="C11">
            <v>2.385</v>
          </cell>
          <cell r="D11">
            <v>2.73</v>
          </cell>
          <cell r="E11">
            <v>2.27</v>
          </cell>
          <cell r="F11">
            <v>2.58</v>
          </cell>
          <cell r="G11">
            <v>0.19</v>
          </cell>
          <cell r="H11">
            <v>0.345</v>
          </cell>
          <cell r="I11">
            <v>0.155</v>
          </cell>
          <cell r="J11">
            <v>0.04</v>
          </cell>
          <cell r="K11">
            <v>0.195</v>
          </cell>
          <cell r="L11">
            <v>0.115</v>
          </cell>
          <cell r="M11">
            <v>2.47</v>
          </cell>
          <cell r="N11">
            <v>2.845</v>
          </cell>
          <cell r="O11">
            <v>3.085</v>
          </cell>
          <cell r="P11">
            <v>2.195</v>
          </cell>
          <cell r="Q11">
            <v>2.28</v>
          </cell>
          <cell r="R11">
            <v>0.115</v>
          </cell>
          <cell r="S11">
            <v>0.375</v>
          </cell>
          <cell r="T11">
            <v>2.245</v>
          </cell>
          <cell r="U11">
            <v>2.665</v>
          </cell>
          <cell r="V11">
            <v>2.275</v>
          </cell>
          <cell r="W11">
            <v>2.255</v>
          </cell>
          <cell r="X11">
            <v>2.275</v>
          </cell>
          <cell r="Y11">
            <v>2.715</v>
          </cell>
          <cell r="Z11">
            <v>2.635</v>
          </cell>
          <cell r="AA11">
            <v>2.51</v>
          </cell>
          <cell r="AB11">
            <v>2.6</v>
          </cell>
        </row>
        <row r="12">
          <cell r="A12">
            <v>36413</v>
          </cell>
          <cell r="B12">
            <v>2.61</v>
          </cell>
          <cell r="C12">
            <v>2.47</v>
          </cell>
          <cell r="D12">
            <v>2.795</v>
          </cell>
          <cell r="E12">
            <v>2.345</v>
          </cell>
          <cell r="F12">
            <v>2.65</v>
          </cell>
          <cell r="G12">
            <v>0.185</v>
          </cell>
          <cell r="H12">
            <v>0.325</v>
          </cell>
          <cell r="I12">
            <v>0.14</v>
          </cell>
          <cell r="J12">
            <v>0.04</v>
          </cell>
          <cell r="K12">
            <v>0.18</v>
          </cell>
          <cell r="L12">
            <v>0.125</v>
          </cell>
          <cell r="M12">
            <v>2.51</v>
          </cell>
          <cell r="N12">
            <v>2.88</v>
          </cell>
          <cell r="O12">
            <v>3.22</v>
          </cell>
          <cell r="P12">
            <v>2.3</v>
          </cell>
          <cell r="Q12">
            <v>2.345</v>
          </cell>
          <cell r="R12">
            <v>0.085</v>
          </cell>
          <cell r="S12">
            <v>0.37</v>
          </cell>
          <cell r="T12">
            <v>2.315</v>
          </cell>
          <cell r="U12">
            <v>2.75</v>
          </cell>
          <cell r="V12">
            <v>2.34</v>
          </cell>
          <cell r="W12">
            <v>2.32</v>
          </cell>
          <cell r="X12">
            <v>2.34</v>
          </cell>
          <cell r="Y12">
            <v>2.825</v>
          </cell>
          <cell r="Z12">
            <v>2.705</v>
          </cell>
          <cell r="AA12">
            <v>2.58</v>
          </cell>
          <cell r="AB12">
            <v>2.625</v>
          </cell>
        </row>
        <row r="13">
          <cell r="A13">
            <v>36414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4">
          <cell r="A14">
            <v>36415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36416</v>
          </cell>
          <cell r="B15">
            <v>2.68</v>
          </cell>
          <cell r="C15">
            <v>2.54</v>
          </cell>
          <cell r="D15">
            <v>2.795</v>
          </cell>
          <cell r="E15">
            <v>2.43</v>
          </cell>
          <cell r="F15">
            <v>2.76</v>
          </cell>
          <cell r="G15">
            <v>0.115</v>
          </cell>
          <cell r="H15">
            <v>0.255</v>
          </cell>
          <cell r="I15">
            <v>0.14</v>
          </cell>
          <cell r="J15">
            <v>0.0799999999999996</v>
          </cell>
          <cell r="K15">
            <v>0.22</v>
          </cell>
          <cell r="L15">
            <v>0.11</v>
          </cell>
          <cell r="M15">
            <v>2.57</v>
          </cell>
          <cell r="N15">
            <v>2.87</v>
          </cell>
          <cell r="O15">
            <v>3.295</v>
          </cell>
          <cell r="P15">
            <v>2.4</v>
          </cell>
          <cell r="Q15">
            <v>2.455</v>
          </cell>
          <cell r="R15">
            <v>0.0750000000000002</v>
          </cell>
          <cell r="S15">
            <v>0.3</v>
          </cell>
          <cell r="T15">
            <v>2.43</v>
          </cell>
          <cell r="U15">
            <v>2.84</v>
          </cell>
          <cell r="V15">
            <v>2.425</v>
          </cell>
          <cell r="W15">
            <v>2.4</v>
          </cell>
          <cell r="X15">
            <v>2.435</v>
          </cell>
          <cell r="Y15">
            <v>2.905</v>
          </cell>
          <cell r="Z15">
            <v>2.815</v>
          </cell>
          <cell r="AA15">
            <v>2.705</v>
          </cell>
          <cell r="AB15">
            <v>2.8</v>
          </cell>
        </row>
        <row r="16">
          <cell r="A16">
            <v>36417</v>
          </cell>
          <cell r="B16">
            <v>2.66</v>
          </cell>
          <cell r="C16">
            <v>2.55</v>
          </cell>
          <cell r="D16">
            <v>2.88</v>
          </cell>
          <cell r="E16">
            <v>2.475</v>
          </cell>
          <cell r="F16">
            <v>2.72</v>
          </cell>
          <cell r="G16">
            <v>0.22</v>
          </cell>
          <cell r="H16">
            <v>0.33</v>
          </cell>
          <cell r="I16">
            <v>0.11</v>
          </cell>
          <cell r="J16">
            <v>0.0600000000000001</v>
          </cell>
          <cell r="K16">
            <v>0.17</v>
          </cell>
          <cell r="L16">
            <v>0.0749999999999997</v>
          </cell>
          <cell r="M16">
            <v>2.57</v>
          </cell>
          <cell r="N16">
            <v>2.905</v>
          </cell>
          <cell r="O16">
            <v>3.265</v>
          </cell>
          <cell r="P16">
            <v>2.435</v>
          </cell>
          <cell r="Q16">
            <v>2.455</v>
          </cell>
          <cell r="R16">
            <v>0.0249999999999999</v>
          </cell>
          <cell r="S16">
            <v>0.335</v>
          </cell>
          <cell r="T16">
            <v>2.43</v>
          </cell>
          <cell r="U16">
            <v>2.805</v>
          </cell>
          <cell r="V16">
            <v>2.465</v>
          </cell>
          <cell r="W16">
            <v>2.485</v>
          </cell>
          <cell r="X16">
            <v>2.47</v>
          </cell>
          <cell r="Y16">
            <v>2.84</v>
          </cell>
          <cell r="Z16">
            <v>2.74</v>
          </cell>
          <cell r="AA16">
            <v>2.65</v>
          </cell>
          <cell r="AB16">
            <v>2.76</v>
          </cell>
        </row>
        <row r="17">
          <cell r="A17">
            <v>36418</v>
          </cell>
          <cell r="B17">
            <v>2.48</v>
          </cell>
          <cell r="C17">
            <v>2.415</v>
          </cell>
          <cell r="D17">
            <v>2.74</v>
          </cell>
          <cell r="E17">
            <v>2.37</v>
          </cell>
          <cell r="F17">
            <v>2.54</v>
          </cell>
          <cell r="G17">
            <v>0.26</v>
          </cell>
          <cell r="H17">
            <v>0.325</v>
          </cell>
          <cell r="I17">
            <v>0.065</v>
          </cell>
          <cell r="J17">
            <v>0.0600000000000001</v>
          </cell>
          <cell r="K17">
            <v>0.125</v>
          </cell>
          <cell r="L17">
            <v>0.0449999999999999</v>
          </cell>
          <cell r="M17">
            <v>2.485</v>
          </cell>
          <cell r="N17">
            <v>2.83</v>
          </cell>
          <cell r="O17">
            <v>3.19</v>
          </cell>
          <cell r="P17">
            <v>2.325</v>
          </cell>
          <cell r="Q17">
            <v>2.365</v>
          </cell>
          <cell r="R17">
            <v>0.0899999999999999</v>
          </cell>
          <cell r="S17">
            <v>0.345</v>
          </cell>
          <cell r="T17">
            <v>2.33</v>
          </cell>
          <cell r="U17">
            <v>2.645</v>
          </cell>
          <cell r="V17">
            <v>2.36</v>
          </cell>
          <cell r="W17">
            <v>2.345</v>
          </cell>
          <cell r="X17">
            <v>2.37</v>
          </cell>
          <cell r="Y17">
            <v>2.725</v>
          </cell>
          <cell r="Z17">
            <v>2.55</v>
          </cell>
          <cell r="AA17">
            <v>2.47</v>
          </cell>
          <cell r="AB17">
            <v>2.54</v>
          </cell>
        </row>
        <row r="18">
          <cell r="A18">
            <v>36419</v>
          </cell>
          <cell r="B18">
            <v>2.37</v>
          </cell>
          <cell r="C18">
            <v>2.31</v>
          </cell>
          <cell r="D18">
            <v>2.64</v>
          </cell>
          <cell r="E18">
            <v>2.25</v>
          </cell>
          <cell r="F18">
            <v>2.41</v>
          </cell>
          <cell r="G18">
            <v>0.27</v>
          </cell>
          <cell r="H18">
            <v>0.33</v>
          </cell>
          <cell r="I18">
            <v>0.0600000000000001</v>
          </cell>
          <cell r="J18">
            <v>0.04</v>
          </cell>
          <cell r="K18">
            <v>0.1</v>
          </cell>
          <cell r="L18">
            <v>0.0600000000000001</v>
          </cell>
          <cell r="M18">
            <v>2.39</v>
          </cell>
          <cell r="N18">
            <v>2.745</v>
          </cell>
          <cell r="O18">
            <v>3.08</v>
          </cell>
          <cell r="P18">
            <v>2.215</v>
          </cell>
          <cell r="Q18">
            <v>2.28</v>
          </cell>
          <cell r="R18">
            <v>0.105</v>
          </cell>
          <cell r="S18">
            <v>0.355</v>
          </cell>
          <cell r="T18">
            <v>2.245</v>
          </cell>
          <cell r="U18">
            <v>2.53</v>
          </cell>
          <cell r="V18">
            <v>2.255</v>
          </cell>
          <cell r="W18">
            <v>2.24</v>
          </cell>
          <cell r="X18">
            <v>2.25</v>
          </cell>
          <cell r="Y18">
            <v>2.63</v>
          </cell>
          <cell r="Z18">
            <v>2.45</v>
          </cell>
          <cell r="AA18">
            <v>2.415</v>
          </cell>
          <cell r="AB18">
            <v>2.485</v>
          </cell>
        </row>
        <row r="19">
          <cell r="A19">
            <v>36420</v>
          </cell>
          <cell r="B19">
            <v>2.34</v>
          </cell>
          <cell r="C19">
            <v>2.22</v>
          </cell>
          <cell r="D19">
            <v>2.625</v>
          </cell>
          <cell r="E19">
            <v>2.185</v>
          </cell>
          <cell r="F19">
            <v>2.385</v>
          </cell>
          <cell r="G19">
            <v>0.285</v>
          </cell>
          <cell r="H19">
            <v>0.405</v>
          </cell>
          <cell r="I19">
            <v>0.12</v>
          </cell>
          <cell r="J19">
            <v>0.0449999999999999</v>
          </cell>
          <cell r="K19">
            <v>0.165</v>
          </cell>
          <cell r="L19">
            <v>0.0350000000000001</v>
          </cell>
          <cell r="M19">
            <v>2.345</v>
          </cell>
          <cell r="N19">
            <v>2.725</v>
          </cell>
          <cell r="O19">
            <v>3.03</v>
          </cell>
          <cell r="P19">
            <v>2.165</v>
          </cell>
          <cell r="Q19">
            <v>2.225</v>
          </cell>
          <cell r="R19">
            <v>0.1</v>
          </cell>
          <cell r="S19">
            <v>0.38</v>
          </cell>
          <cell r="T19">
            <v>2.21</v>
          </cell>
          <cell r="U19">
            <v>2.485</v>
          </cell>
          <cell r="V19">
            <v>2.195</v>
          </cell>
          <cell r="W19">
            <v>2.165</v>
          </cell>
          <cell r="X19">
            <v>2.175</v>
          </cell>
          <cell r="Y19">
            <v>2.575</v>
          </cell>
          <cell r="Z19">
            <v>2.425</v>
          </cell>
          <cell r="AA19">
            <v>2.35</v>
          </cell>
          <cell r="AB19">
            <v>2.45</v>
          </cell>
        </row>
        <row r="20">
          <cell r="A20">
            <v>36421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1">
          <cell r="A21">
            <v>36422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2">
          <cell r="A22">
            <v>36423</v>
          </cell>
          <cell r="B22">
            <v>2.245</v>
          </cell>
          <cell r="C22">
            <v>2.105</v>
          </cell>
          <cell r="D22">
            <v>2.46</v>
          </cell>
          <cell r="E22">
            <v>2.13</v>
          </cell>
          <cell r="F22">
            <v>2.32</v>
          </cell>
          <cell r="G22">
            <v>0.215</v>
          </cell>
          <cell r="H22">
            <v>0.355</v>
          </cell>
          <cell r="I22">
            <v>0.14</v>
          </cell>
          <cell r="J22">
            <v>0.0749999999999997</v>
          </cell>
          <cell r="K22">
            <v>0.215</v>
          </cell>
          <cell r="L22">
            <v>-0.0249999999999999</v>
          </cell>
          <cell r="M22">
            <v>2.305</v>
          </cell>
          <cell r="N22">
            <v>2.635</v>
          </cell>
          <cell r="O22">
            <v>2.995</v>
          </cell>
          <cell r="P22">
            <v>2.145</v>
          </cell>
          <cell r="Q22">
            <v>2.2</v>
          </cell>
          <cell r="R22">
            <v>0.175</v>
          </cell>
          <cell r="S22">
            <v>0.33</v>
          </cell>
          <cell r="T22">
            <v>2.18</v>
          </cell>
          <cell r="U22">
            <v>2.46</v>
          </cell>
          <cell r="V22">
            <v>2.125</v>
          </cell>
          <cell r="W22">
            <v>2.105</v>
          </cell>
          <cell r="X22">
            <v>2.125</v>
          </cell>
          <cell r="Y22">
            <v>2.57</v>
          </cell>
          <cell r="Z22">
            <v>2.395</v>
          </cell>
          <cell r="AA22">
            <v>2.33</v>
          </cell>
          <cell r="AB22">
            <v>2.405</v>
          </cell>
        </row>
        <row r="23">
          <cell r="A23">
            <v>36424</v>
          </cell>
          <cell r="B23">
            <v>2.355</v>
          </cell>
          <cell r="C23">
            <v>2.285</v>
          </cell>
          <cell r="D23">
            <v>2.65</v>
          </cell>
          <cell r="E23">
            <v>2.265</v>
          </cell>
          <cell r="F23">
            <v>2.405</v>
          </cell>
          <cell r="G23">
            <v>0.295</v>
          </cell>
          <cell r="H23">
            <v>0.365</v>
          </cell>
          <cell r="I23">
            <v>0.0699999999999998</v>
          </cell>
          <cell r="J23">
            <v>0.0499999999999998</v>
          </cell>
          <cell r="K23">
            <v>0.12</v>
          </cell>
          <cell r="L23">
            <v>0.02</v>
          </cell>
          <cell r="M23">
            <v>2.38</v>
          </cell>
          <cell r="N23">
            <v>2.74</v>
          </cell>
          <cell r="O23">
            <v>2.99</v>
          </cell>
          <cell r="P23">
            <v>2.18</v>
          </cell>
          <cell r="Q23">
            <v>2.24</v>
          </cell>
          <cell r="R23">
            <v>0.0900000000000003</v>
          </cell>
          <cell r="S23">
            <v>0.36</v>
          </cell>
          <cell r="T23">
            <v>2.2</v>
          </cell>
          <cell r="U23">
            <v>2.495</v>
          </cell>
          <cell r="V23">
            <v>2.275</v>
          </cell>
          <cell r="W23">
            <v>2.285</v>
          </cell>
          <cell r="X23">
            <v>2.26</v>
          </cell>
          <cell r="Y23">
            <v>2.59</v>
          </cell>
          <cell r="Z23">
            <v>2.45</v>
          </cell>
          <cell r="AA23">
            <v>2.37</v>
          </cell>
          <cell r="AB23">
            <v>2.465</v>
          </cell>
        </row>
        <row r="24">
          <cell r="A24">
            <v>36425</v>
          </cell>
          <cell r="B24">
            <v>2.18</v>
          </cell>
          <cell r="C24">
            <v>2.105</v>
          </cell>
          <cell r="D24">
            <v>2.555</v>
          </cell>
          <cell r="E24">
            <v>2.135</v>
          </cell>
          <cell r="F24">
            <v>2.215</v>
          </cell>
          <cell r="G24">
            <v>0.375</v>
          </cell>
          <cell r="H24">
            <v>0.45</v>
          </cell>
          <cell r="I24">
            <v>0.0750000000000002</v>
          </cell>
          <cell r="J24">
            <v>0.0349999999999997</v>
          </cell>
          <cell r="K24">
            <v>0.11</v>
          </cell>
          <cell r="L24">
            <v>-0.0299999999999998</v>
          </cell>
          <cell r="M24">
            <v>2.305</v>
          </cell>
          <cell r="N24">
            <v>2.63</v>
          </cell>
          <cell r="O24">
            <v>2.785</v>
          </cell>
          <cell r="P24">
            <v>2.025</v>
          </cell>
          <cell r="Q24">
            <v>2.17</v>
          </cell>
          <cell r="R24">
            <v>0.0749999999999997</v>
          </cell>
          <cell r="S24">
            <v>0.325</v>
          </cell>
          <cell r="T24">
            <v>2.045</v>
          </cell>
          <cell r="U24">
            <v>2.305</v>
          </cell>
          <cell r="V24">
            <v>2.115</v>
          </cell>
          <cell r="W24">
            <v>2.12</v>
          </cell>
          <cell r="X24">
            <v>2.105</v>
          </cell>
          <cell r="Y24">
            <v>2.445</v>
          </cell>
          <cell r="Z24">
            <v>2.27</v>
          </cell>
          <cell r="AA24">
            <v>2.22</v>
          </cell>
          <cell r="AB24">
            <v>2.35</v>
          </cell>
        </row>
        <row r="25">
          <cell r="A25">
            <v>36426</v>
          </cell>
          <cell r="B25">
            <v>2.185</v>
          </cell>
          <cell r="C25">
            <v>2.11</v>
          </cell>
          <cell r="D25">
            <v>2.57</v>
          </cell>
          <cell r="E25">
            <v>2.125</v>
          </cell>
          <cell r="F25">
            <v>2.215</v>
          </cell>
          <cell r="G25">
            <v>0.385</v>
          </cell>
          <cell r="H25">
            <v>0.46</v>
          </cell>
          <cell r="I25">
            <v>0.0750000000000002</v>
          </cell>
          <cell r="J25">
            <v>0.0299999999999998</v>
          </cell>
          <cell r="K25">
            <v>0.105</v>
          </cell>
          <cell r="L25">
            <v>-0.0150000000000001</v>
          </cell>
          <cell r="M25">
            <v>2.345</v>
          </cell>
          <cell r="N25">
            <v>2.635</v>
          </cell>
          <cell r="O25">
            <v>2.79</v>
          </cell>
          <cell r="P25">
            <v>2.045</v>
          </cell>
          <cell r="Q25">
            <v>2.175</v>
          </cell>
          <cell r="R25">
            <v>0.065</v>
          </cell>
          <cell r="S25">
            <v>0.29</v>
          </cell>
          <cell r="T25">
            <v>2.075</v>
          </cell>
          <cell r="U25">
            <v>2.295</v>
          </cell>
          <cell r="V25">
            <v>2.095</v>
          </cell>
          <cell r="W25">
            <v>2.085</v>
          </cell>
          <cell r="X25">
            <v>2.105</v>
          </cell>
          <cell r="Y25">
            <v>2.455</v>
          </cell>
          <cell r="Z25">
            <v>2.27</v>
          </cell>
          <cell r="AA25">
            <v>2.24</v>
          </cell>
          <cell r="AB25">
            <v>2.32</v>
          </cell>
        </row>
        <row r="26">
          <cell r="A26">
            <v>36427</v>
          </cell>
          <cell r="B26">
            <v>2.33</v>
          </cell>
          <cell r="C26">
            <v>2.25</v>
          </cell>
          <cell r="D26">
            <v>2.7</v>
          </cell>
          <cell r="E26">
            <v>2.225</v>
          </cell>
          <cell r="F26">
            <v>2.35</v>
          </cell>
          <cell r="G26">
            <v>0.37</v>
          </cell>
          <cell r="H26">
            <v>0.45</v>
          </cell>
          <cell r="I26">
            <v>0.0800000000000001</v>
          </cell>
          <cell r="J26">
            <v>0.02</v>
          </cell>
          <cell r="K26">
            <v>0.1</v>
          </cell>
          <cell r="L26">
            <v>0.0249999999999999</v>
          </cell>
          <cell r="M26">
            <v>2.44</v>
          </cell>
          <cell r="N26">
            <v>2.82</v>
          </cell>
          <cell r="O26">
            <v>2.97</v>
          </cell>
          <cell r="P26">
            <v>2.165</v>
          </cell>
          <cell r="Q26">
            <v>2.28</v>
          </cell>
          <cell r="R26">
            <v>0.12</v>
          </cell>
          <cell r="S26">
            <v>0.38</v>
          </cell>
          <cell r="T26">
            <v>2.13</v>
          </cell>
          <cell r="U26">
            <v>2.47</v>
          </cell>
          <cell r="V26">
            <v>2.21</v>
          </cell>
          <cell r="W26">
            <v>2.19</v>
          </cell>
          <cell r="X26">
            <v>2.22</v>
          </cell>
          <cell r="Y26">
            <v>2.59</v>
          </cell>
          <cell r="Z26">
            <v>2.425</v>
          </cell>
          <cell r="AA26">
            <v>2.355</v>
          </cell>
          <cell r="AB26">
            <v>2.43</v>
          </cell>
        </row>
        <row r="27">
          <cell r="A27">
            <v>36428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8">
          <cell r="A28">
            <v>36429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9">
          <cell r="A29">
            <v>36430</v>
          </cell>
          <cell r="B29">
            <v>2.375</v>
          </cell>
          <cell r="C29">
            <v>2.235</v>
          </cell>
          <cell r="D29">
            <v>2.69</v>
          </cell>
          <cell r="E29">
            <v>2.28</v>
          </cell>
          <cell r="F29">
            <v>2.44</v>
          </cell>
          <cell r="G29">
            <v>0.315</v>
          </cell>
          <cell r="H29">
            <v>0.455</v>
          </cell>
          <cell r="I29">
            <v>0.14</v>
          </cell>
          <cell r="J29">
            <v>0.065</v>
          </cell>
          <cell r="K29">
            <v>0.205</v>
          </cell>
          <cell r="L29">
            <v>-0.0449999999999999</v>
          </cell>
          <cell r="M29">
            <v>2.44</v>
          </cell>
          <cell r="N29">
            <v>2.805</v>
          </cell>
          <cell r="O29">
            <v>3.09</v>
          </cell>
          <cell r="P29">
            <v>2.28</v>
          </cell>
          <cell r="Q29">
            <v>2.315</v>
          </cell>
          <cell r="R29">
            <v>0.115</v>
          </cell>
          <cell r="S29">
            <v>0.365</v>
          </cell>
          <cell r="T29">
            <v>2.22</v>
          </cell>
          <cell r="U29">
            <v>2.57</v>
          </cell>
          <cell r="V29">
            <v>2.265</v>
          </cell>
          <cell r="W29">
            <v>2.24</v>
          </cell>
          <cell r="X29">
            <v>2.29</v>
          </cell>
          <cell r="Y29">
            <v>2.605</v>
          </cell>
          <cell r="Z29">
            <v>2.51</v>
          </cell>
          <cell r="AA29">
            <v>2.435</v>
          </cell>
          <cell r="AB29">
            <v>2.485</v>
          </cell>
        </row>
        <row r="30">
          <cell r="A30">
            <v>36431</v>
          </cell>
          <cell r="B30">
            <v>2.395</v>
          </cell>
          <cell r="C30">
            <v>2.325</v>
          </cell>
          <cell r="D30">
            <v>2.775</v>
          </cell>
          <cell r="E30">
            <v>2.31</v>
          </cell>
          <cell r="F30">
            <v>2.415</v>
          </cell>
          <cell r="G30">
            <v>0.38</v>
          </cell>
          <cell r="H30">
            <v>0.45</v>
          </cell>
          <cell r="I30">
            <v>0.0699999999999998</v>
          </cell>
          <cell r="J30">
            <v>0.02</v>
          </cell>
          <cell r="K30">
            <v>0.0899999999999999</v>
          </cell>
          <cell r="L30">
            <v>0.0150000000000001</v>
          </cell>
          <cell r="M30">
            <v>2.52</v>
          </cell>
          <cell r="N30">
            <v>2.945</v>
          </cell>
          <cell r="O30">
            <v>3.145</v>
          </cell>
          <cell r="P30">
            <v>2.285</v>
          </cell>
          <cell r="Q30">
            <v>2.345</v>
          </cell>
          <cell r="R30">
            <v>0.17</v>
          </cell>
          <cell r="S30">
            <v>0.425</v>
          </cell>
          <cell r="T30">
            <v>2.28</v>
          </cell>
          <cell r="U30">
            <v>2.5</v>
          </cell>
          <cell r="V30">
            <v>2.31</v>
          </cell>
          <cell r="W30">
            <v>2.275</v>
          </cell>
          <cell r="X30">
            <v>2.325</v>
          </cell>
          <cell r="Y30">
            <v>2.6</v>
          </cell>
          <cell r="Z30">
            <v>2.47</v>
          </cell>
          <cell r="AA30">
            <v>2.395</v>
          </cell>
          <cell r="AB30">
            <v>2.485</v>
          </cell>
        </row>
        <row r="31">
          <cell r="A31">
            <v>36432</v>
          </cell>
          <cell r="B31">
            <v>2.475</v>
          </cell>
          <cell r="C31">
            <v>2.42</v>
          </cell>
          <cell r="D31">
            <v>2.835</v>
          </cell>
          <cell r="E31">
            <v>2.41</v>
          </cell>
          <cell r="F31">
            <v>2.475</v>
          </cell>
          <cell r="G31">
            <v>0.36</v>
          </cell>
          <cell r="H31">
            <v>0.415</v>
          </cell>
          <cell r="I31">
            <v>0.0550000000000002</v>
          </cell>
          <cell r="J31">
            <v>0</v>
          </cell>
          <cell r="K31">
            <v>0.0550000000000002</v>
          </cell>
          <cell r="L31">
            <v>0.00999999999999979</v>
          </cell>
          <cell r="M31">
            <v>2.615</v>
          </cell>
          <cell r="N31">
            <v>2.99</v>
          </cell>
          <cell r="O31">
            <v>3.255</v>
          </cell>
          <cell r="P31">
            <v>2.395</v>
          </cell>
          <cell r="Q31">
            <v>2.44</v>
          </cell>
          <cell r="R31">
            <v>0.155</v>
          </cell>
          <cell r="S31">
            <v>0.375</v>
          </cell>
          <cell r="T31">
            <v>2.4</v>
          </cell>
          <cell r="U31">
            <v>2.525</v>
          </cell>
          <cell r="V31">
            <v>2.395</v>
          </cell>
          <cell r="W31">
            <v>2.35</v>
          </cell>
          <cell r="X31">
            <v>2.42</v>
          </cell>
          <cell r="Y31">
            <v>2.645</v>
          </cell>
          <cell r="Z31">
            <v>2.5</v>
          </cell>
          <cell r="AA31">
            <v>2.45</v>
          </cell>
          <cell r="AB31">
            <v>2.53</v>
          </cell>
        </row>
        <row r="32">
          <cell r="A32">
            <v>36433</v>
          </cell>
          <cell r="B32">
            <v>2.43</v>
          </cell>
          <cell r="C32">
            <v>2.39</v>
          </cell>
          <cell r="D32">
            <v>2.805</v>
          </cell>
          <cell r="E32">
            <v>2.415</v>
          </cell>
          <cell r="F32">
            <v>2.465</v>
          </cell>
          <cell r="G32">
            <v>0.375</v>
          </cell>
          <cell r="H32">
            <v>0.415</v>
          </cell>
          <cell r="I32">
            <v>0.04</v>
          </cell>
          <cell r="J32">
            <v>0.0349999999999997</v>
          </cell>
          <cell r="K32">
            <v>0.0749999999999997</v>
          </cell>
          <cell r="L32">
            <v>-0.0249999999999999</v>
          </cell>
          <cell r="M32">
            <v>2.625</v>
          </cell>
          <cell r="N32">
            <v>3</v>
          </cell>
          <cell r="O32">
            <v>3.28</v>
          </cell>
          <cell r="P32">
            <v>2.41</v>
          </cell>
          <cell r="Q32">
            <v>2.43</v>
          </cell>
          <cell r="R32">
            <v>0.195</v>
          </cell>
          <cell r="S32">
            <v>0.375</v>
          </cell>
          <cell r="T32">
            <v>2.425</v>
          </cell>
          <cell r="U32">
            <v>2.555</v>
          </cell>
          <cell r="V32">
            <v>2.4</v>
          </cell>
          <cell r="W32">
            <v>2.395</v>
          </cell>
          <cell r="X32">
            <v>2.415</v>
          </cell>
          <cell r="Y32">
            <v>2.605</v>
          </cell>
          <cell r="Z32">
            <v>2.505</v>
          </cell>
          <cell r="AA32">
            <v>2.445</v>
          </cell>
          <cell r="AB32">
            <v>2.555</v>
          </cell>
        </row>
        <row r="33">
          <cell r="A33">
            <v>36434</v>
          </cell>
          <cell r="B33">
            <v>2.3</v>
          </cell>
          <cell r="C33">
            <v>2.285</v>
          </cell>
          <cell r="D33">
            <v>2.715</v>
          </cell>
          <cell r="E33">
            <v>2.315</v>
          </cell>
          <cell r="F33">
            <v>2.295</v>
          </cell>
          <cell r="G33">
            <v>0.415</v>
          </cell>
          <cell r="H33">
            <v>0.43</v>
          </cell>
          <cell r="I33">
            <v>0.0149999999999997</v>
          </cell>
          <cell r="J33">
            <v>-0.00499999999999989</v>
          </cell>
          <cell r="K33">
            <v>0.00999999999999979</v>
          </cell>
          <cell r="L33">
            <v>-0.0299999999999998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0.155</v>
          </cell>
          <cell r="S33">
            <v>0.35</v>
          </cell>
          <cell r="T33">
            <v>2.325</v>
          </cell>
          <cell r="U33">
            <v>2.35</v>
          </cell>
          <cell r="V33">
            <v>2.22</v>
          </cell>
          <cell r="W33">
            <v>2.23</v>
          </cell>
          <cell r="X33">
            <v>2.315</v>
          </cell>
          <cell r="Y33">
            <v>2.355</v>
          </cell>
          <cell r="Z33">
            <v>2.31</v>
          </cell>
          <cell r="AA33">
            <v>2.295</v>
          </cell>
          <cell r="AB33">
            <v>2.345</v>
          </cell>
        </row>
        <row r="34">
          <cell r="A34">
            <v>36435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5">
          <cell r="A35">
            <v>36436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2.295</v>
          </cell>
          <cell r="G35">
            <v>0.45</v>
          </cell>
          <cell r="H35">
            <v>0.45</v>
          </cell>
          <cell r="I35">
            <v>0</v>
          </cell>
          <cell r="J35">
            <v>0.00499999999999989</v>
          </cell>
          <cell r="K35">
            <v>0.00499999999999989</v>
          </cell>
          <cell r="L35">
            <v>0.0150000000000001</v>
          </cell>
          <cell r="M35">
            <v>2.52</v>
          </cell>
          <cell r="N35">
            <v>2.87</v>
          </cell>
          <cell r="O35">
            <v>3.13</v>
          </cell>
          <cell r="P35">
            <v>2.315</v>
          </cell>
          <cell r="Q35">
            <v>2.38</v>
          </cell>
          <cell r="R35">
            <v>0.13</v>
          </cell>
          <cell r="S35">
            <v>0.35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6">
          <cell r="A36">
            <v>36437</v>
          </cell>
          <cell r="B36">
            <v>2.29</v>
          </cell>
          <cell r="C36">
            <v>2.29</v>
          </cell>
          <cell r="D36">
            <v>2.74</v>
          </cell>
          <cell r="E36">
            <v>2.275</v>
          </cell>
          <cell r="F36">
            <v>2.315</v>
          </cell>
          <cell r="G36">
            <v>0.45</v>
          </cell>
          <cell r="H36">
            <v>0.45</v>
          </cell>
          <cell r="I36">
            <v>0</v>
          </cell>
          <cell r="J36">
            <v>0.0249999999999999</v>
          </cell>
          <cell r="K36">
            <v>0.0249999999999999</v>
          </cell>
          <cell r="L36">
            <v>0.0150000000000001</v>
          </cell>
          <cell r="M36">
            <v>2.495</v>
          </cell>
          <cell r="N36">
            <v>2.89</v>
          </cell>
          <cell r="O36">
            <v>3.22</v>
          </cell>
          <cell r="P36">
            <v>2.285</v>
          </cell>
          <cell r="Q36">
            <v>2.35</v>
          </cell>
          <cell r="R36">
            <v>0.15</v>
          </cell>
          <cell r="S36">
            <v>0.395</v>
          </cell>
          <cell r="T36">
            <v>2.355</v>
          </cell>
          <cell r="U36">
            <v>2.35</v>
          </cell>
          <cell r="V36">
            <v>2.2</v>
          </cell>
          <cell r="W36">
            <v>2.22</v>
          </cell>
          <cell r="X36">
            <v>2.275</v>
          </cell>
          <cell r="Y36">
            <v>2.42</v>
          </cell>
          <cell r="Z36">
            <v>2.31</v>
          </cell>
          <cell r="AA36">
            <v>2.305</v>
          </cell>
          <cell r="AB36">
            <v>2.385</v>
          </cell>
        </row>
        <row r="37">
          <cell r="A37">
            <v>36438</v>
          </cell>
          <cell r="B37">
            <v>2.435</v>
          </cell>
          <cell r="C37">
            <v>2.425</v>
          </cell>
          <cell r="D37">
            <v>2.845</v>
          </cell>
          <cell r="E37">
            <v>2.385</v>
          </cell>
          <cell r="F37">
            <v>2.465</v>
          </cell>
          <cell r="G37">
            <v>0.41</v>
          </cell>
          <cell r="H37">
            <v>0.42</v>
          </cell>
          <cell r="I37">
            <v>0.0100000000000002</v>
          </cell>
          <cell r="J37">
            <v>0.0299999999999998</v>
          </cell>
          <cell r="K37">
            <v>0.04</v>
          </cell>
          <cell r="L37">
            <v>0.04</v>
          </cell>
          <cell r="M37">
            <v>2.66</v>
          </cell>
          <cell r="N37">
            <v>3.055</v>
          </cell>
          <cell r="O37">
            <v>3.2</v>
          </cell>
          <cell r="P37">
            <v>2.35</v>
          </cell>
          <cell r="Q37">
            <v>2.455</v>
          </cell>
          <cell r="R37">
            <v>0.21</v>
          </cell>
          <cell r="S37">
            <v>0.395</v>
          </cell>
          <cell r="T37">
            <v>2.365</v>
          </cell>
          <cell r="U37">
            <v>2.485</v>
          </cell>
          <cell r="V37">
            <v>2.355</v>
          </cell>
          <cell r="W37">
            <v>2.355</v>
          </cell>
          <cell r="X37">
            <v>2.4</v>
          </cell>
          <cell r="Y37">
            <v>2.545</v>
          </cell>
          <cell r="Z37">
            <v>2.49</v>
          </cell>
          <cell r="AA37">
            <v>2.415</v>
          </cell>
          <cell r="AB37">
            <v>2.5</v>
          </cell>
        </row>
        <row r="38">
          <cell r="A38">
            <v>36439</v>
          </cell>
          <cell r="B38">
            <v>2.44</v>
          </cell>
          <cell r="C38">
            <v>2.44</v>
          </cell>
          <cell r="D38">
            <v>2.825</v>
          </cell>
          <cell r="E38">
            <v>2.38</v>
          </cell>
          <cell r="F38">
            <v>2.465</v>
          </cell>
          <cell r="G38">
            <v>0.385</v>
          </cell>
          <cell r="H38">
            <v>0.385</v>
          </cell>
          <cell r="I38">
            <v>0</v>
          </cell>
          <cell r="J38">
            <v>0.0249999999999999</v>
          </cell>
          <cell r="K38">
            <v>0.0249999999999999</v>
          </cell>
          <cell r="L38">
            <v>0.0600000000000001</v>
          </cell>
          <cell r="M38">
            <v>2.65</v>
          </cell>
          <cell r="N38">
            <v>3.035</v>
          </cell>
          <cell r="O38">
            <v>3.205</v>
          </cell>
          <cell r="P38">
            <v>2.39</v>
          </cell>
          <cell r="Q38">
            <v>2.475</v>
          </cell>
          <cell r="R38">
            <v>0.21</v>
          </cell>
          <cell r="S38">
            <v>0.385</v>
          </cell>
          <cell r="T38">
            <v>2.385</v>
          </cell>
          <cell r="U38">
            <v>2.45</v>
          </cell>
          <cell r="V38">
            <v>2.355</v>
          </cell>
          <cell r="W38">
            <v>2.355</v>
          </cell>
          <cell r="X38">
            <v>2.4</v>
          </cell>
          <cell r="Y38">
            <v>2.54</v>
          </cell>
          <cell r="Z38">
            <v>2.475</v>
          </cell>
          <cell r="AA38">
            <v>2.415</v>
          </cell>
          <cell r="AB38">
            <v>2.495</v>
          </cell>
        </row>
        <row r="39">
          <cell r="A39">
            <v>36440</v>
          </cell>
          <cell r="B39">
            <v>2.425</v>
          </cell>
          <cell r="C39">
            <v>2.435</v>
          </cell>
          <cell r="D39">
            <v>2.79</v>
          </cell>
          <cell r="E39">
            <v>2.375</v>
          </cell>
          <cell r="F39">
            <v>2.465</v>
          </cell>
          <cell r="G39">
            <v>0.365</v>
          </cell>
          <cell r="H39">
            <v>0.355</v>
          </cell>
          <cell r="I39">
            <v>-0.0100000000000002</v>
          </cell>
          <cell r="J39">
            <v>0.04</v>
          </cell>
          <cell r="K39">
            <v>0.0299999999999998</v>
          </cell>
          <cell r="L39">
            <v>0.0600000000000001</v>
          </cell>
          <cell r="M39">
            <v>2.6</v>
          </cell>
          <cell r="N39">
            <v>2.955</v>
          </cell>
          <cell r="O39">
            <v>3.245</v>
          </cell>
          <cell r="P39">
            <v>2.375</v>
          </cell>
          <cell r="Q39">
            <v>2.435</v>
          </cell>
          <cell r="R39">
            <v>0.165</v>
          </cell>
          <cell r="S39">
            <v>0.355</v>
          </cell>
          <cell r="T39">
            <v>2.41</v>
          </cell>
          <cell r="U39">
            <v>2.465</v>
          </cell>
          <cell r="V39">
            <v>2.345</v>
          </cell>
          <cell r="W39">
            <v>2.345</v>
          </cell>
          <cell r="X39">
            <v>2.39</v>
          </cell>
          <cell r="Y39">
            <v>2.535</v>
          </cell>
          <cell r="Z39">
            <v>2.48</v>
          </cell>
          <cell r="AA39">
            <v>2.41</v>
          </cell>
          <cell r="AB39">
            <v>2.46</v>
          </cell>
        </row>
        <row r="40">
          <cell r="A40">
            <v>36441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2.49</v>
          </cell>
          <cell r="V40">
            <v>2.34</v>
          </cell>
          <cell r="W40">
            <v>2.35</v>
          </cell>
          <cell r="X40">
            <v>2.385</v>
          </cell>
          <cell r="Y40">
            <v>2.54</v>
          </cell>
          <cell r="Z40">
            <v>2.5</v>
          </cell>
          <cell r="AA40">
            <v>2.385</v>
          </cell>
          <cell r="AB40">
            <v>2.45</v>
          </cell>
        </row>
        <row r="41">
          <cell r="A41">
            <v>36442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2">
          <cell r="A42">
            <v>36443</v>
          </cell>
          <cell r="B42">
            <v>2.425</v>
          </cell>
          <cell r="C42">
            <v>2.425</v>
          </cell>
          <cell r="D42">
            <v>2.765</v>
          </cell>
          <cell r="E42">
            <v>2.37</v>
          </cell>
          <cell r="F42">
            <v>2.47</v>
          </cell>
          <cell r="G42">
            <v>0.34</v>
          </cell>
          <cell r="H42">
            <v>0.34</v>
          </cell>
          <cell r="I42">
            <v>0</v>
          </cell>
          <cell r="J42">
            <v>0.0450000000000004</v>
          </cell>
          <cell r="K42">
            <v>0.0450000000000004</v>
          </cell>
          <cell r="L42">
            <v>0.0549999999999997</v>
          </cell>
          <cell r="M42">
            <v>2.62</v>
          </cell>
          <cell r="N42">
            <v>2.975</v>
          </cell>
          <cell r="O42">
            <v>3.275</v>
          </cell>
          <cell r="P42">
            <v>2.37</v>
          </cell>
          <cell r="Q42">
            <v>2.445</v>
          </cell>
          <cell r="R42">
            <v>0.21</v>
          </cell>
          <cell r="S42">
            <v>0.355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3">
          <cell r="A43">
            <v>36444</v>
          </cell>
          <cell r="B43">
            <v>2.285</v>
          </cell>
          <cell r="C43">
            <v>2.285</v>
          </cell>
          <cell r="D43">
            <v>2.705</v>
          </cell>
          <cell r="E43">
            <v>2.285</v>
          </cell>
          <cell r="F43">
            <v>2.315</v>
          </cell>
          <cell r="G43">
            <v>0.42</v>
          </cell>
          <cell r="H43">
            <v>0.42</v>
          </cell>
          <cell r="I43">
            <v>0</v>
          </cell>
          <cell r="J43">
            <v>0.0299999999999998</v>
          </cell>
          <cell r="K43">
            <v>0.0299999999999998</v>
          </cell>
          <cell r="L43">
            <v>0</v>
          </cell>
          <cell r="M43">
            <v>2.565</v>
          </cell>
          <cell r="N43">
            <v>2.945</v>
          </cell>
          <cell r="O43">
            <v>3.235</v>
          </cell>
          <cell r="P43">
            <v>2.27</v>
          </cell>
          <cell r="Q43">
            <v>2.345</v>
          </cell>
          <cell r="R43">
            <v>0.24</v>
          </cell>
          <cell r="S43">
            <v>0.38</v>
          </cell>
          <cell r="T43">
            <v>2.39</v>
          </cell>
          <cell r="U43">
            <v>2.355</v>
          </cell>
          <cell r="V43">
            <v>2.205</v>
          </cell>
          <cell r="W43">
            <v>2.27</v>
          </cell>
          <cell r="X43">
            <v>2.28</v>
          </cell>
          <cell r="Y43">
            <v>2.415</v>
          </cell>
          <cell r="Z43">
            <v>2.345</v>
          </cell>
          <cell r="AA43">
            <v>2.29</v>
          </cell>
          <cell r="AB43">
            <v>2.325</v>
          </cell>
        </row>
        <row r="44">
          <cell r="A44">
            <v>36445</v>
          </cell>
          <cell r="B44">
            <v>2.45</v>
          </cell>
          <cell r="C44">
            <v>2.455</v>
          </cell>
          <cell r="D44">
            <v>2.835</v>
          </cell>
          <cell r="E44">
            <v>2.4</v>
          </cell>
          <cell r="F44">
            <v>2.5</v>
          </cell>
          <cell r="G44">
            <v>0.385</v>
          </cell>
          <cell r="H44">
            <v>0.38</v>
          </cell>
          <cell r="I44">
            <v>-0.00499999999999989</v>
          </cell>
          <cell r="J44">
            <v>0.0499999999999998</v>
          </cell>
          <cell r="K44">
            <v>0.0449999999999999</v>
          </cell>
          <cell r="L44">
            <v>0.0550000000000002</v>
          </cell>
          <cell r="M44">
            <v>2.675</v>
          </cell>
          <cell r="N44">
            <v>3.055</v>
          </cell>
          <cell r="O44">
            <v>3.235</v>
          </cell>
          <cell r="P44">
            <v>2.39</v>
          </cell>
          <cell r="Q44">
            <v>2.455</v>
          </cell>
          <cell r="R44">
            <v>0.22</v>
          </cell>
          <cell r="S44">
            <v>0.38</v>
          </cell>
          <cell r="T44">
            <v>2.39</v>
          </cell>
          <cell r="U44">
            <v>2.52</v>
          </cell>
          <cell r="V44">
            <v>2.36</v>
          </cell>
          <cell r="W44">
            <v>2.38</v>
          </cell>
          <cell r="X44">
            <v>2.395</v>
          </cell>
          <cell r="Y44">
            <v>2.59</v>
          </cell>
          <cell r="Z44">
            <v>2.53</v>
          </cell>
          <cell r="AA44">
            <v>2.455</v>
          </cell>
          <cell r="AB44">
            <v>2.5</v>
          </cell>
        </row>
        <row r="45">
          <cell r="A45">
            <v>36446</v>
          </cell>
          <cell r="B45">
            <v>2.585</v>
          </cell>
          <cell r="C45">
            <v>2.585</v>
          </cell>
          <cell r="D45">
            <v>2.955</v>
          </cell>
          <cell r="E45">
            <v>2.51</v>
          </cell>
          <cell r="F45">
            <v>2.65</v>
          </cell>
          <cell r="G45">
            <v>0.37</v>
          </cell>
          <cell r="H45">
            <v>0.37</v>
          </cell>
          <cell r="I45">
            <v>0</v>
          </cell>
          <cell r="J45">
            <v>0.065</v>
          </cell>
          <cell r="K45">
            <v>0.065</v>
          </cell>
          <cell r="L45">
            <v>0.0750000000000002</v>
          </cell>
          <cell r="M45">
            <v>2.82</v>
          </cell>
          <cell r="N45">
            <v>3.18</v>
          </cell>
          <cell r="O45">
            <v>3.485</v>
          </cell>
          <cell r="P45">
            <v>2.49</v>
          </cell>
          <cell r="Q45">
            <v>2.55</v>
          </cell>
          <cell r="R45">
            <v>0.225</v>
          </cell>
          <cell r="S45">
            <v>0.36</v>
          </cell>
          <cell r="T45">
            <v>2.39</v>
          </cell>
          <cell r="U45">
            <v>2.655</v>
          </cell>
          <cell r="V45">
            <v>2.47</v>
          </cell>
          <cell r="W45">
            <v>2.48</v>
          </cell>
          <cell r="X45">
            <v>2.505</v>
          </cell>
          <cell r="Y45">
            <v>2.7</v>
          </cell>
          <cell r="Z45">
            <v>2.69</v>
          </cell>
          <cell r="AA45">
            <v>2.605</v>
          </cell>
          <cell r="AB45">
            <v>2.64</v>
          </cell>
        </row>
        <row r="46">
          <cell r="A46">
            <v>36447</v>
          </cell>
          <cell r="B46">
            <v>2.76</v>
          </cell>
          <cell r="C46">
            <v>2.75</v>
          </cell>
          <cell r="D46">
            <v>3.09</v>
          </cell>
          <cell r="E46">
            <v>2.685</v>
          </cell>
          <cell r="F46">
            <v>2.835</v>
          </cell>
          <cell r="G46">
            <v>0.33</v>
          </cell>
          <cell r="H46">
            <v>0.34</v>
          </cell>
          <cell r="I46">
            <v>0.00999999999999979</v>
          </cell>
          <cell r="J46">
            <v>0.0750000000000002</v>
          </cell>
          <cell r="K46">
            <v>0.085</v>
          </cell>
          <cell r="L46">
            <v>0.065</v>
          </cell>
          <cell r="M46">
            <v>2.955</v>
          </cell>
          <cell r="N46">
            <v>3.31</v>
          </cell>
          <cell r="O46">
            <v>3.76</v>
          </cell>
          <cell r="P46">
            <v>2.71</v>
          </cell>
          <cell r="Q46">
            <v>2.745</v>
          </cell>
          <cell r="R46">
            <v>0.22</v>
          </cell>
          <cell r="S46">
            <v>0.355</v>
          </cell>
          <cell r="T46">
            <v>2.82</v>
          </cell>
          <cell r="U46">
            <v>2.81</v>
          </cell>
          <cell r="V46">
            <v>2.67</v>
          </cell>
          <cell r="W46">
            <v>2.685</v>
          </cell>
          <cell r="X46">
            <v>2.68</v>
          </cell>
          <cell r="Y46">
            <v>2.87</v>
          </cell>
          <cell r="Z46">
            <v>2.86</v>
          </cell>
          <cell r="AA46">
            <v>2.755</v>
          </cell>
          <cell r="AB46">
            <v>2.8</v>
          </cell>
        </row>
        <row r="47">
          <cell r="A47">
            <v>36448</v>
          </cell>
          <cell r="B47">
            <v>2.67</v>
          </cell>
          <cell r="C47">
            <v>2.67</v>
          </cell>
          <cell r="D47">
            <v>3.005</v>
          </cell>
          <cell r="E47">
            <v>2.625</v>
          </cell>
          <cell r="F47">
            <v>2.725</v>
          </cell>
          <cell r="G47">
            <v>0.335</v>
          </cell>
          <cell r="H47">
            <v>0.335</v>
          </cell>
          <cell r="I47">
            <v>0</v>
          </cell>
          <cell r="J47">
            <v>0.0550000000000002</v>
          </cell>
          <cell r="K47">
            <v>0.0550000000000002</v>
          </cell>
          <cell r="L47">
            <v>0.0449999999999999</v>
          </cell>
          <cell r="M47">
            <v>2.89</v>
          </cell>
          <cell r="N47">
            <v>3.25</v>
          </cell>
          <cell r="O47">
            <v>3.665</v>
          </cell>
          <cell r="P47">
            <v>2.64</v>
          </cell>
          <cell r="Q47">
            <v>2.685</v>
          </cell>
          <cell r="R47">
            <v>0.245</v>
          </cell>
          <cell r="S47">
            <v>0.36</v>
          </cell>
          <cell r="T47">
            <v>2.655</v>
          </cell>
          <cell r="U47">
            <v>2.705</v>
          </cell>
          <cell r="V47">
            <v>2.605</v>
          </cell>
          <cell r="W47">
            <v>2.625</v>
          </cell>
          <cell r="X47">
            <v>2.625</v>
          </cell>
          <cell r="Y47">
            <v>2.745</v>
          </cell>
          <cell r="Z47">
            <v>2.74</v>
          </cell>
          <cell r="AA47">
            <v>2.62</v>
          </cell>
          <cell r="AB47">
            <v>2.695</v>
          </cell>
        </row>
        <row r="48">
          <cell r="A48">
            <v>36449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9">
          <cell r="A49">
            <v>36450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50">
          <cell r="A50">
            <v>36451</v>
          </cell>
          <cell r="B50">
            <v>2.61</v>
          </cell>
          <cell r="C50">
            <v>2.58</v>
          </cell>
          <cell r="D50">
            <v>2.98</v>
          </cell>
          <cell r="E50">
            <v>2.69</v>
          </cell>
          <cell r="F50">
            <v>2.655</v>
          </cell>
          <cell r="G50">
            <v>0.37</v>
          </cell>
          <cell r="H50">
            <v>0.4</v>
          </cell>
          <cell r="I50">
            <v>0.0299999999999998</v>
          </cell>
          <cell r="J50">
            <v>0.0449999999999999</v>
          </cell>
          <cell r="K50">
            <v>0.0749999999999997</v>
          </cell>
          <cell r="L50">
            <v>-0.11</v>
          </cell>
          <cell r="M50">
            <v>2.85</v>
          </cell>
          <cell r="N50">
            <v>3.215</v>
          </cell>
          <cell r="O50">
            <v>3.715</v>
          </cell>
          <cell r="P50">
            <v>2.65</v>
          </cell>
          <cell r="Q50">
            <v>2.69</v>
          </cell>
          <cell r="R50">
            <v>0.235</v>
          </cell>
          <cell r="S50">
            <v>0.365</v>
          </cell>
          <cell r="T50">
            <v>2.665</v>
          </cell>
          <cell r="U50">
            <v>2.67</v>
          </cell>
          <cell r="V50">
            <v>2.61</v>
          </cell>
          <cell r="W50">
            <v>2.62</v>
          </cell>
          <cell r="X50">
            <v>2.61</v>
          </cell>
          <cell r="Y50">
            <v>2.795</v>
          </cell>
          <cell r="Z50">
            <v>2.695</v>
          </cell>
          <cell r="AA50">
            <v>2.615</v>
          </cell>
          <cell r="AB50">
            <v>2.73</v>
          </cell>
        </row>
        <row r="51">
          <cell r="A51">
            <v>36452</v>
          </cell>
          <cell r="B51">
            <v>2.76</v>
          </cell>
          <cell r="C51">
            <v>2.77</v>
          </cell>
          <cell r="D51">
            <v>3.08</v>
          </cell>
          <cell r="E51">
            <v>2.74</v>
          </cell>
          <cell r="F51">
            <v>2.825</v>
          </cell>
          <cell r="G51">
            <v>0.32</v>
          </cell>
          <cell r="H51">
            <v>0.31</v>
          </cell>
          <cell r="I51">
            <v>-0.0100000000000002</v>
          </cell>
          <cell r="J51">
            <v>0.0650000000000004</v>
          </cell>
          <cell r="K51">
            <v>0.0550000000000002</v>
          </cell>
          <cell r="L51">
            <v>0.0299999999999998</v>
          </cell>
          <cell r="M51">
            <v>2.96</v>
          </cell>
          <cell r="N51">
            <v>3.335</v>
          </cell>
          <cell r="O51">
            <v>3.785</v>
          </cell>
          <cell r="P51">
            <v>2.75</v>
          </cell>
          <cell r="Q51">
            <v>2.785</v>
          </cell>
          <cell r="R51">
            <v>0.255</v>
          </cell>
          <cell r="S51">
            <v>0.375</v>
          </cell>
          <cell r="T51">
            <v>2.755</v>
          </cell>
          <cell r="U51">
            <v>2.815</v>
          </cell>
          <cell r="V51">
            <v>2.705</v>
          </cell>
          <cell r="W51">
            <v>2.75</v>
          </cell>
          <cell r="X51">
            <v>2.755</v>
          </cell>
          <cell r="Y51">
            <v>2.91</v>
          </cell>
          <cell r="Z51">
            <v>2.82</v>
          </cell>
          <cell r="AA51">
            <v>2.78</v>
          </cell>
          <cell r="AB51">
            <v>2.865</v>
          </cell>
        </row>
        <row r="52">
          <cell r="A52">
            <v>36453</v>
          </cell>
          <cell r="B52">
            <v>2.83</v>
          </cell>
          <cell r="C52">
            <v>2.835</v>
          </cell>
          <cell r="D52">
            <v>3.09</v>
          </cell>
          <cell r="E52">
            <v>2.795</v>
          </cell>
          <cell r="F52">
            <v>2.87</v>
          </cell>
          <cell r="G52">
            <v>0.26</v>
          </cell>
          <cell r="H52">
            <v>0.255</v>
          </cell>
          <cell r="I52">
            <v>-0.00499999999999989</v>
          </cell>
          <cell r="J52">
            <v>0.04</v>
          </cell>
          <cell r="K52">
            <v>0.0350000000000001</v>
          </cell>
          <cell r="L52">
            <v>0.04</v>
          </cell>
          <cell r="M52">
            <v>2.975</v>
          </cell>
          <cell r="N52">
            <v>3.325</v>
          </cell>
          <cell r="O52">
            <v>3.88</v>
          </cell>
          <cell r="P52">
            <v>2.78</v>
          </cell>
          <cell r="Q52">
            <v>2.81</v>
          </cell>
          <cell r="R52">
            <v>0.235</v>
          </cell>
          <cell r="S52">
            <v>0.35</v>
          </cell>
          <cell r="T52">
            <v>2.8</v>
          </cell>
          <cell r="U52">
            <v>2.89</v>
          </cell>
          <cell r="V52">
            <v>2.785</v>
          </cell>
          <cell r="W52">
            <v>2.79</v>
          </cell>
          <cell r="X52">
            <v>2.815</v>
          </cell>
          <cell r="Y52">
            <v>3.025</v>
          </cell>
          <cell r="Z52">
            <v>2.885</v>
          </cell>
          <cell r="AA52">
            <v>2.87</v>
          </cell>
          <cell r="AB52">
            <v>2.94</v>
          </cell>
        </row>
        <row r="53">
          <cell r="A53">
            <v>36454</v>
          </cell>
          <cell r="B53">
            <v>2.835</v>
          </cell>
          <cell r="C53">
            <v>2.84</v>
          </cell>
          <cell r="D53">
            <v>3.065</v>
          </cell>
          <cell r="E53">
            <v>2.785</v>
          </cell>
          <cell r="F53">
            <v>2.865</v>
          </cell>
          <cell r="G53">
            <v>0.23</v>
          </cell>
          <cell r="H53">
            <v>0.225</v>
          </cell>
          <cell r="I53">
            <v>-0.00499999999999989</v>
          </cell>
          <cell r="J53">
            <v>0.0300000000000003</v>
          </cell>
          <cell r="K53">
            <v>0.0250000000000004</v>
          </cell>
          <cell r="L53">
            <v>0.0549999999999997</v>
          </cell>
          <cell r="M53">
            <v>2.96</v>
          </cell>
          <cell r="N53">
            <v>3.3</v>
          </cell>
          <cell r="O53">
            <v>3.89</v>
          </cell>
          <cell r="P53">
            <v>2.775</v>
          </cell>
          <cell r="Q53">
            <v>2.82</v>
          </cell>
          <cell r="R53">
            <v>0.235</v>
          </cell>
          <cell r="S53">
            <v>0.34</v>
          </cell>
          <cell r="T53">
            <v>2.815</v>
          </cell>
          <cell r="U53">
            <v>2.9</v>
          </cell>
          <cell r="V53">
            <v>2.775</v>
          </cell>
          <cell r="W53">
            <v>2.785</v>
          </cell>
          <cell r="X53">
            <v>2.8</v>
          </cell>
          <cell r="Y53">
            <v>3.05</v>
          </cell>
          <cell r="Z53">
            <v>2.885</v>
          </cell>
          <cell r="AA53">
            <v>2.865</v>
          </cell>
          <cell r="AB53">
            <v>2.94</v>
          </cell>
        </row>
        <row r="54">
          <cell r="A54">
            <v>36455</v>
          </cell>
          <cell r="B54">
            <v>2.935</v>
          </cell>
          <cell r="C54">
            <v>2.93</v>
          </cell>
          <cell r="D54">
            <v>3.12</v>
          </cell>
          <cell r="E54">
            <v>2.855</v>
          </cell>
          <cell r="F54">
            <v>2.965</v>
          </cell>
          <cell r="G54">
            <v>0.185</v>
          </cell>
          <cell r="H54">
            <v>0.19</v>
          </cell>
          <cell r="I54">
            <v>0.00499999999999989</v>
          </cell>
          <cell r="J54">
            <v>0.0299999999999998</v>
          </cell>
          <cell r="K54">
            <v>0.0349999999999997</v>
          </cell>
          <cell r="L54">
            <v>0.0750000000000002</v>
          </cell>
          <cell r="M54">
            <v>3.01</v>
          </cell>
          <cell r="N54">
            <v>3.355</v>
          </cell>
          <cell r="O54">
            <v>3.955</v>
          </cell>
          <cell r="P54">
            <v>2.835</v>
          </cell>
          <cell r="Q54">
            <v>2.89</v>
          </cell>
          <cell r="R54">
            <v>0.235</v>
          </cell>
          <cell r="S54">
            <v>0.345</v>
          </cell>
          <cell r="T54">
            <v>2.88</v>
          </cell>
          <cell r="U54">
            <v>2.995</v>
          </cell>
          <cell r="V54">
            <v>2.87</v>
          </cell>
          <cell r="W54">
            <v>2.855</v>
          </cell>
          <cell r="X54">
            <v>2.87</v>
          </cell>
          <cell r="Y54">
            <v>3.165</v>
          </cell>
          <cell r="Z54">
            <v>2.96</v>
          </cell>
          <cell r="AA54">
            <v>2.945</v>
          </cell>
          <cell r="AB54">
            <v>3.055</v>
          </cell>
        </row>
        <row r="55">
          <cell r="A55">
            <v>36456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36457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7">
          <cell r="A57">
            <v>36458</v>
          </cell>
          <cell r="B57">
            <v>2.87</v>
          </cell>
          <cell r="C57">
            <v>2.85</v>
          </cell>
          <cell r="D57">
            <v>3.07</v>
          </cell>
          <cell r="E57">
            <v>2.81</v>
          </cell>
          <cell r="F57">
            <v>2.9</v>
          </cell>
          <cell r="G57">
            <v>0.2</v>
          </cell>
          <cell r="H57">
            <v>0.22</v>
          </cell>
          <cell r="I57">
            <v>0.02</v>
          </cell>
          <cell r="J57">
            <v>0.0299999999999998</v>
          </cell>
          <cell r="K57">
            <v>0.0499999999999998</v>
          </cell>
          <cell r="L57">
            <v>0.04</v>
          </cell>
          <cell r="M57">
            <v>2.965</v>
          </cell>
          <cell r="N57">
            <v>3.3</v>
          </cell>
          <cell r="O57">
            <v>3.92</v>
          </cell>
          <cell r="P57">
            <v>2.795</v>
          </cell>
          <cell r="Q57">
            <v>2.875</v>
          </cell>
          <cell r="R57">
            <v>0.23</v>
          </cell>
          <cell r="S57">
            <v>0.335</v>
          </cell>
          <cell r="T57">
            <v>2.85</v>
          </cell>
          <cell r="U57">
            <v>3.005</v>
          </cell>
          <cell r="V57">
            <v>2.845</v>
          </cell>
          <cell r="W57">
            <v>2.835</v>
          </cell>
          <cell r="X57">
            <v>2.83</v>
          </cell>
          <cell r="Y57">
            <v>3.2</v>
          </cell>
          <cell r="Z57">
            <v>2.945</v>
          </cell>
          <cell r="AA57">
            <v>2.93</v>
          </cell>
          <cell r="AB57">
            <v>3.015</v>
          </cell>
        </row>
        <row r="58">
          <cell r="A58">
            <v>36459</v>
          </cell>
          <cell r="B58">
            <v>2.845</v>
          </cell>
          <cell r="C58">
            <v>2.86</v>
          </cell>
          <cell r="D58">
            <v>3.105</v>
          </cell>
          <cell r="E58">
            <v>2.79</v>
          </cell>
          <cell r="F58">
            <v>2.87</v>
          </cell>
          <cell r="G58">
            <v>0.26</v>
          </cell>
          <cell r="H58">
            <v>0.245</v>
          </cell>
          <cell r="I58">
            <v>-0.0149999999999997</v>
          </cell>
          <cell r="J58">
            <v>0.0249999999999999</v>
          </cell>
          <cell r="K58">
            <v>0.0100000000000002</v>
          </cell>
          <cell r="L58">
            <v>0.0699999999999998</v>
          </cell>
          <cell r="M58">
            <v>2.995</v>
          </cell>
          <cell r="N58">
            <v>3.355</v>
          </cell>
          <cell r="O58">
            <v>3.86</v>
          </cell>
          <cell r="P58">
            <v>2.785</v>
          </cell>
          <cell r="Q58">
            <v>2.855</v>
          </cell>
          <cell r="R58">
            <v>0.25</v>
          </cell>
          <cell r="S58">
            <v>0.36</v>
          </cell>
          <cell r="T58">
            <v>2.815</v>
          </cell>
          <cell r="U58">
            <v>2.975</v>
          </cell>
          <cell r="V58">
            <v>2.79</v>
          </cell>
          <cell r="W58">
            <v>2.81</v>
          </cell>
          <cell r="X58">
            <v>2.805</v>
          </cell>
          <cell r="Y58">
            <v>3.15</v>
          </cell>
          <cell r="Z58">
            <v>2.905</v>
          </cell>
          <cell r="AA58">
            <v>2.89</v>
          </cell>
          <cell r="AB58">
            <v>2.98</v>
          </cell>
        </row>
        <row r="59">
          <cell r="A59">
            <v>36460</v>
          </cell>
          <cell r="B59">
            <v>2.855</v>
          </cell>
          <cell r="C59">
            <v>2.835</v>
          </cell>
          <cell r="D59">
            <v>3.065</v>
          </cell>
          <cell r="E59">
            <v>2.765</v>
          </cell>
          <cell r="F59">
            <v>2.875</v>
          </cell>
          <cell r="G59">
            <v>0.21</v>
          </cell>
          <cell r="H59">
            <v>0.23</v>
          </cell>
          <cell r="I59">
            <v>0.02</v>
          </cell>
          <cell r="J59">
            <v>0.02</v>
          </cell>
          <cell r="K59">
            <v>0.04</v>
          </cell>
          <cell r="L59">
            <v>0.0699999999999998</v>
          </cell>
          <cell r="M59">
            <v>2.96</v>
          </cell>
          <cell r="N59">
            <v>3.32</v>
          </cell>
          <cell r="O59">
            <v>3.815</v>
          </cell>
          <cell r="P59">
            <v>2.75</v>
          </cell>
          <cell r="Q59">
            <v>2.815</v>
          </cell>
          <cell r="R59">
            <v>0.255</v>
          </cell>
          <cell r="S59">
            <v>0.36</v>
          </cell>
          <cell r="T59">
            <v>2.795</v>
          </cell>
          <cell r="U59">
            <v>2.965</v>
          </cell>
          <cell r="V59">
            <v>2.775</v>
          </cell>
          <cell r="W59">
            <v>2.8</v>
          </cell>
          <cell r="X59">
            <v>2.78</v>
          </cell>
          <cell r="Y59">
            <v>3.13</v>
          </cell>
          <cell r="Z59">
            <v>2.895</v>
          </cell>
          <cell r="AA59">
            <v>2.895</v>
          </cell>
          <cell r="AB59">
            <v>2.95</v>
          </cell>
        </row>
        <row r="60">
          <cell r="A60">
            <v>36461</v>
          </cell>
          <cell r="B60">
            <v>2.91</v>
          </cell>
          <cell r="C60">
            <v>2.895</v>
          </cell>
          <cell r="D60">
            <v>3.135</v>
          </cell>
          <cell r="E60">
            <v>2.805</v>
          </cell>
          <cell r="F60">
            <v>2.94</v>
          </cell>
          <cell r="G60">
            <v>0.225</v>
          </cell>
          <cell r="H60">
            <v>0.24</v>
          </cell>
          <cell r="I60">
            <v>0.0150000000000001</v>
          </cell>
          <cell r="J60">
            <v>0.0299999999999998</v>
          </cell>
          <cell r="K60">
            <v>0.0449999999999999</v>
          </cell>
          <cell r="L60">
            <v>0.0899999999999999</v>
          </cell>
          <cell r="M60">
            <v>2.995</v>
          </cell>
          <cell r="N60">
            <v>3.355</v>
          </cell>
          <cell r="O60">
            <v>3.91</v>
          </cell>
          <cell r="P60">
            <v>2.805</v>
          </cell>
          <cell r="Q60">
            <v>2.875</v>
          </cell>
          <cell r="R60">
            <v>0.22</v>
          </cell>
          <cell r="S60">
            <v>0.36</v>
          </cell>
          <cell r="T60">
            <v>2.865</v>
          </cell>
          <cell r="U60">
            <v>3.02</v>
          </cell>
          <cell r="V60">
            <v>2.785</v>
          </cell>
          <cell r="W60">
            <v>2.785</v>
          </cell>
          <cell r="X60">
            <v>2.815</v>
          </cell>
          <cell r="Y60">
            <v>3.15</v>
          </cell>
          <cell r="Z60">
            <v>2.955</v>
          </cell>
          <cell r="AA60">
            <v>2.955</v>
          </cell>
          <cell r="AB60">
            <v>3.025</v>
          </cell>
        </row>
        <row r="61">
          <cell r="A61">
            <v>36462</v>
          </cell>
          <cell r="B61">
            <v>2.875</v>
          </cell>
          <cell r="C61">
            <v>2.855</v>
          </cell>
          <cell r="D61">
            <v>3.13</v>
          </cell>
          <cell r="E61">
            <v>2.8</v>
          </cell>
          <cell r="F61">
            <v>2.935</v>
          </cell>
          <cell r="G61">
            <v>0.255</v>
          </cell>
          <cell r="H61">
            <v>0.275</v>
          </cell>
          <cell r="I61">
            <v>0.02</v>
          </cell>
          <cell r="J61">
            <v>0.0600000000000001</v>
          </cell>
          <cell r="K61">
            <v>0.0800000000000001</v>
          </cell>
          <cell r="L61">
            <v>0.0550000000000002</v>
          </cell>
          <cell r="M61">
            <v>2.995</v>
          </cell>
          <cell r="N61">
            <v>3.345</v>
          </cell>
          <cell r="O61">
            <v>3.875</v>
          </cell>
          <cell r="P61">
            <v>2.835</v>
          </cell>
          <cell r="Q61">
            <v>2.86</v>
          </cell>
          <cell r="R61">
            <v>0.215</v>
          </cell>
          <cell r="S61">
            <v>0.35</v>
          </cell>
          <cell r="T61">
            <v>2.865</v>
          </cell>
          <cell r="U61">
            <v>2.995</v>
          </cell>
          <cell r="V61">
            <v>2.785</v>
          </cell>
          <cell r="W61">
            <v>2.785</v>
          </cell>
          <cell r="X61">
            <v>2.815</v>
          </cell>
          <cell r="Y61">
            <v>3.025</v>
          </cell>
          <cell r="Z61">
            <v>2.955</v>
          </cell>
          <cell r="AA61">
            <v>2.9</v>
          </cell>
          <cell r="AB61">
            <v>2.965</v>
          </cell>
        </row>
        <row r="62">
          <cell r="A62">
            <v>36463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36464</v>
          </cell>
          <cell r="B63">
            <v>2.65</v>
          </cell>
          <cell r="C63">
            <v>2.65</v>
          </cell>
          <cell r="D63">
            <v>2.98</v>
          </cell>
          <cell r="E63">
            <v>2.66</v>
          </cell>
          <cell r="F63">
            <v>2.705</v>
          </cell>
          <cell r="G63">
            <v>0.33</v>
          </cell>
          <cell r="H63">
            <v>0.33</v>
          </cell>
          <cell r="I63">
            <v>0</v>
          </cell>
          <cell r="J63">
            <v>0.0550000000000002</v>
          </cell>
          <cell r="K63">
            <v>0.0550000000000002</v>
          </cell>
          <cell r="L63">
            <v>-0.0100000000000002</v>
          </cell>
          <cell r="M63">
            <v>2.885</v>
          </cell>
          <cell r="N63">
            <v>3.21</v>
          </cell>
          <cell r="O63">
            <v>3.74</v>
          </cell>
          <cell r="P63">
            <v>2.71</v>
          </cell>
          <cell r="Q63">
            <v>2.745</v>
          </cell>
          <cell r="R63">
            <v>0.23</v>
          </cell>
          <cell r="S63">
            <v>0.325</v>
          </cell>
          <cell r="T63">
            <v>2.73</v>
          </cell>
          <cell r="U63">
            <v>2.78</v>
          </cell>
          <cell r="V63">
            <v>2.65</v>
          </cell>
          <cell r="W63">
            <v>2.66</v>
          </cell>
          <cell r="X63">
            <v>2.64</v>
          </cell>
          <cell r="Y63">
            <v>2.79</v>
          </cell>
          <cell r="Z63">
            <v>2.75</v>
          </cell>
          <cell r="AA63">
            <v>2.685</v>
          </cell>
          <cell r="AB63">
            <v>2.72</v>
          </cell>
        </row>
        <row r="64">
          <cell r="A64">
            <v>36465</v>
          </cell>
          <cell r="B64">
            <v>2.7</v>
          </cell>
          <cell r="C64">
            <v>2.71</v>
          </cell>
          <cell r="D64">
            <v>3.035</v>
          </cell>
          <cell r="E64">
            <v>2.69</v>
          </cell>
          <cell r="F64">
            <v>2.735</v>
          </cell>
          <cell r="G64">
            <v>0.335</v>
          </cell>
          <cell r="H64">
            <v>0.325</v>
          </cell>
          <cell r="I64">
            <v>-0.00999999999999979</v>
          </cell>
          <cell r="J64">
            <v>0.0349999999999997</v>
          </cell>
          <cell r="K64">
            <v>0.0249999999999999</v>
          </cell>
          <cell r="L64">
            <v>0.02</v>
          </cell>
          <cell r="M64">
            <v>2.935</v>
          </cell>
          <cell r="N64">
            <v>3.195</v>
          </cell>
          <cell r="O64">
            <v>3.74</v>
          </cell>
          <cell r="P64">
            <v>2.685</v>
          </cell>
          <cell r="Q64">
            <v>2.755</v>
          </cell>
          <cell r="R64">
            <v>0.16</v>
          </cell>
          <cell r="S64">
            <v>0.26</v>
          </cell>
          <cell r="T64">
            <v>2.73</v>
          </cell>
          <cell r="U64">
            <v>2.795</v>
          </cell>
          <cell r="V64">
            <v>2.675</v>
          </cell>
          <cell r="W64">
            <v>2.7</v>
          </cell>
          <cell r="X64">
            <v>2.715</v>
          </cell>
          <cell r="Y64">
            <v>2.815</v>
          </cell>
          <cell r="Z64">
            <v>2.775</v>
          </cell>
          <cell r="AA64">
            <v>2.645</v>
          </cell>
          <cell r="AB64">
            <v>2.76</v>
          </cell>
        </row>
        <row r="65">
          <cell r="A65">
            <v>36466</v>
          </cell>
          <cell r="B65">
            <v>2.625</v>
          </cell>
          <cell r="C65">
            <v>2.64</v>
          </cell>
          <cell r="D65">
            <v>2.98</v>
          </cell>
          <cell r="E65">
            <v>2.58</v>
          </cell>
          <cell r="F65">
            <v>2.665</v>
          </cell>
          <cell r="G65">
            <v>0.355</v>
          </cell>
          <cell r="H65">
            <v>0.34</v>
          </cell>
          <cell r="I65">
            <v>-0.0150000000000001</v>
          </cell>
          <cell r="J65">
            <v>0.04</v>
          </cell>
          <cell r="K65">
            <v>0.0249999999999999</v>
          </cell>
          <cell r="L65">
            <v>0.0600000000000001</v>
          </cell>
          <cell r="M65">
            <v>2.855</v>
          </cell>
          <cell r="N65">
            <v>3.13</v>
          </cell>
          <cell r="O65">
            <v>3.45</v>
          </cell>
          <cell r="P65">
            <v>2.55</v>
          </cell>
          <cell r="Q65">
            <v>2.595</v>
          </cell>
          <cell r="R65">
            <v>0.15</v>
          </cell>
          <cell r="S65">
            <v>0.275</v>
          </cell>
          <cell r="T65">
            <v>2.56</v>
          </cell>
          <cell r="U65">
            <v>2.73</v>
          </cell>
          <cell r="V65">
            <v>2.565</v>
          </cell>
          <cell r="W65">
            <v>2.555</v>
          </cell>
          <cell r="X65">
            <v>2.6</v>
          </cell>
          <cell r="Y65">
            <v>2.79</v>
          </cell>
          <cell r="Z65">
            <v>2.67</v>
          </cell>
          <cell r="AA65">
            <v>2.63</v>
          </cell>
          <cell r="AB65">
            <v>2.755</v>
          </cell>
        </row>
        <row r="66">
          <cell r="A66">
            <v>36467</v>
          </cell>
          <cell r="B66">
            <v>2.665</v>
          </cell>
          <cell r="C66">
            <v>2.635</v>
          </cell>
          <cell r="D66">
            <v>2.955</v>
          </cell>
          <cell r="E66">
            <v>2.61</v>
          </cell>
          <cell r="F66">
            <v>2.725</v>
          </cell>
          <cell r="G66">
            <v>0.29</v>
          </cell>
          <cell r="H66">
            <v>0.32</v>
          </cell>
          <cell r="I66">
            <v>0.0300000000000003</v>
          </cell>
          <cell r="J66">
            <v>0.0600000000000001</v>
          </cell>
          <cell r="K66">
            <v>0.0900000000000003</v>
          </cell>
          <cell r="L66">
            <v>0.0249999999999999</v>
          </cell>
          <cell r="M66">
            <v>2.865</v>
          </cell>
          <cell r="N66">
            <v>3.155</v>
          </cell>
          <cell r="O66">
            <v>3.395</v>
          </cell>
          <cell r="P66">
            <v>2.595</v>
          </cell>
          <cell r="Q66">
            <v>2.615</v>
          </cell>
          <cell r="R66">
            <v>0.2</v>
          </cell>
          <cell r="S66">
            <v>0.29</v>
          </cell>
          <cell r="T66">
            <v>2.57</v>
          </cell>
          <cell r="U66">
            <v>2.815</v>
          </cell>
          <cell r="V66">
            <v>2.59</v>
          </cell>
          <cell r="W66">
            <v>2.565</v>
          </cell>
          <cell r="X66">
            <v>2.62</v>
          </cell>
          <cell r="Y66">
            <v>2.91</v>
          </cell>
          <cell r="Z66">
            <v>2.75</v>
          </cell>
          <cell r="AA66">
            <v>2.675</v>
          </cell>
          <cell r="AB66">
            <v>2.785</v>
          </cell>
        </row>
        <row r="67">
          <cell r="A67">
            <v>36468</v>
          </cell>
          <cell r="B67">
            <v>2.685</v>
          </cell>
          <cell r="C67">
            <v>2.69</v>
          </cell>
          <cell r="D67">
            <v>2.945</v>
          </cell>
          <cell r="E67">
            <v>2.635</v>
          </cell>
          <cell r="F67">
            <v>2.755</v>
          </cell>
          <cell r="G67">
            <v>0.26</v>
          </cell>
          <cell r="H67">
            <v>0.255</v>
          </cell>
          <cell r="I67">
            <v>-0.00499999999999989</v>
          </cell>
          <cell r="J67">
            <v>0.0699999999999998</v>
          </cell>
          <cell r="K67">
            <v>0.065</v>
          </cell>
          <cell r="L67">
            <v>0.0550000000000002</v>
          </cell>
          <cell r="M67">
            <v>2.845</v>
          </cell>
          <cell r="N67">
            <v>3.145</v>
          </cell>
          <cell r="O67">
            <v>3.3</v>
          </cell>
          <cell r="P67">
            <v>2.63</v>
          </cell>
          <cell r="Q67">
            <v>2.645</v>
          </cell>
          <cell r="R67">
            <v>0.2</v>
          </cell>
          <cell r="S67">
            <v>0.3</v>
          </cell>
          <cell r="T67">
            <v>2.585</v>
          </cell>
          <cell r="U67">
            <v>2.835</v>
          </cell>
          <cell r="V67">
            <v>2.61</v>
          </cell>
          <cell r="W67">
            <v>2.59</v>
          </cell>
          <cell r="X67">
            <v>2.655</v>
          </cell>
          <cell r="Y67">
            <v>2.865</v>
          </cell>
          <cell r="Z67">
            <v>2.765</v>
          </cell>
          <cell r="AA67">
            <v>2.655</v>
          </cell>
          <cell r="AB67">
            <v>2.745</v>
          </cell>
        </row>
        <row r="68">
          <cell r="A68">
            <v>36469</v>
          </cell>
          <cell r="B68">
            <v>2.6</v>
          </cell>
          <cell r="C68">
            <v>2.6</v>
          </cell>
          <cell r="D68">
            <v>2.92</v>
          </cell>
          <cell r="E68">
            <v>2.57</v>
          </cell>
          <cell r="F68">
            <v>2.64</v>
          </cell>
          <cell r="G68">
            <v>0.32</v>
          </cell>
          <cell r="H68">
            <v>0.32</v>
          </cell>
          <cell r="I68">
            <v>0</v>
          </cell>
          <cell r="J68">
            <v>0.04</v>
          </cell>
          <cell r="K68">
            <v>0.04</v>
          </cell>
          <cell r="L68">
            <v>0.0300000000000003</v>
          </cell>
          <cell r="M68">
            <v>2.795</v>
          </cell>
          <cell r="N68">
            <v>3.095</v>
          </cell>
          <cell r="O68">
            <v>3.28</v>
          </cell>
          <cell r="P68">
            <v>2.59</v>
          </cell>
          <cell r="Q68">
            <v>2.6</v>
          </cell>
          <cell r="R68">
            <v>0.175</v>
          </cell>
          <cell r="S68">
            <v>0.3</v>
          </cell>
          <cell r="T68">
            <v>2.57</v>
          </cell>
          <cell r="U68">
            <v>2.74</v>
          </cell>
          <cell r="V68">
            <v>2.53</v>
          </cell>
          <cell r="W68">
            <v>2.555</v>
          </cell>
          <cell r="X68">
            <v>2.59</v>
          </cell>
          <cell r="Y68">
            <v>2.74</v>
          </cell>
          <cell r="Z68">
            <v>2.65</v>
          </cell>
          <cell r="AA68">
            <v>2.57</v>
          </cell>
          <cell r="AB68">
            <v>2.645</v>
          </cell>
        </row>
        <row r="69">
          <cell r="A69">
            <v>36470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36471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36472</v>
          </cell>
          <cell r="B71">
            <v>2.425</v>
          </cell>
          <cell r="C71">
            <v>2.42</v>
          </cell>
          <cell r="D71">
            <v>2.715</v>
          </cell>
          <cell r="E71">
            <v>2.35</v>
          </cell>
          <cell r="F71">
            <v>2.47</v>
          </cell>
          <cell r="G71">
            <v>0.29</v>
          </cell>
          <cell r="H71">
            <v>0.295</v>
          </cell>
          <cell r="I71">
            <v>0.00499999999999989</v>
          </cell>
          <cell r="J71">
            <v>0.0450000000000004</v>
          </cell>
          <cell r="K71">
            <v>0.0500000000000003</v>
          </cell>
          <cell r="L71">
            <v>0.0699999999999998</v>
          </cell>
          <cell r="M71">
            <v>2.545</v>
          </cell>
          <cell r="N71">
            <v>2.765</v>
          </cell>
          <cell r="O71">
            <v>3.21</v>
          </cell>
          <cell r="P71">
            <v>2.365</v>
          </cell>
          <cell r="Q71">
            <v>2.4</v>
          </cell>
          <cell r="R71">
            <v>0.0500000000000003</v>
          </cell>
          <cell r="S71">
            <v>0.22</v>
          </cell>
          <cell r="T71">
            <v>2.38</v>
          </cell>
          <cell r="U71">
            <v>2.625</v>
          </cell>
          <cell r="V71">
            <v>2.315</v>
          </cell>
          <cell r="W71">
            <v>2.305</v>
          </cell>
          <cell r="X71">
            <v>2.365</v>
          </cell>
          <cell r="Y71">
            <v>2.695</v>
          </cell>
          <cell r="Z71">
            <v>2.53</v>
          </cell>
          <cell r="AA71">
            <v>2.55</v>
          </cell>
          <cell r="AB71">
            <v>2.555</v>
          </cell>
        </row>
        <row r="72">
          <cell r="A72">
            <v>36473</v>
          </cell>
          <cell r="B72">
            <v>2.39</v>
          </cell>
          <cell r="C72">
            <v>2.375</v>
          </cell>
          <cell r="D72">
            <v>2.725</v>
          </cell>
          <cell r="E72">
            <v>2.34</v>
          </cell>
          <cell r="F72">
            <v>2.44</v>
          </cell>
          <cell r="G72">
            <v>0.335</v>
          </cell>
          <cell r="H72">
            <v>0.35</v>
          </cell>
          <cell r="I72">
            <v>0.0150000000000001</v>
          </cell>
          <cell r="J72">
            <v>0.0499999999999998</v>
          </cell>
          <cell r="K72">
            <v>0.065</v>
          </cell>
          <cell r="L72">
            <v>0.0350000000000001</v>
          </cell>
          <cell r="M72">
            <v>2.53</v>
          </cell>
          <cell r="N72">
            <v>2.84</v>
          </cell>
          <cell r="O72">
            <v>3.135</v>
          </cell>
          <cell r="P72">
            <v>2.275</v>
          </cell>
          <cell r="Q72">
            <v>2.355</v>
          </cell>
          <cell r="R72">
            <v>0.115</v>
          </cell>
          <cell r="S72">
            <v>0.31</v>
          </cell>
          <cell r="T72">
            <v>2.38</v>
          </cell>
          <cell r="U72">
            <v>2.59</v>
          </cell>
          <cell r="V72">
            <v>2.3</v>
          </cell>
          <cell r="W72">
            <v>2.26</v>
          </cell>
          <cell r="X72">
            <v>2.355</v>
          </cell>
          <cell r="Y72">
            <v>2.59</v>
          </cell>
          <cell r="Z72">
            <v>2.505</v>
          </cell>
          <cell r="AA72">
            <v>2.43</v>
          </cell>
          <cell r="AB72">
            <v>2.48</v>
          </cell>
        </row>
        <row r="73">
          <cell r="A73">
            <v>36474</v>
          </cell>
          <cell r="B73">
            <v>2.24</v>
          </cell>
          <cell r="C73">
            <v>2.22</v>
          </cell>
          <cell r="D73">
            <v>2.645</v>
          </cell>
          <cell r="E73">
            <v>2.155</v>
          </cell>
          <cell r="F73">
            <v>2.285</v>
          </cell>
          <cell r="G73">
            <v>0.405</v>
          </cell>
          <cell r="H73">
            <v>0.425</v>
          </cell>
          <cell r="I73">
            <v>0.02</v>
          </cell>
          <cell r="J73">
            <v>0.0449999999999999</v>
          </cell>
          <cell r="K73">
            <v>0.065</v>
          </cell>
          <cell r="L73">
            <v>0.0650000000000004</v>
          </cell>
          <cell r="M73">
            <v>2.42</v>
          </cell>
          <cell r="N73">
            <v>2.76</v>
          </cell>
          <cell r="O73">
            <v>2.945</v>
          </cell>
          <cell r="P73">
            <v>2.155</v>
          </cell>
          <cell r="Q73">
            <v>2.205</v>
          </cell>
          <cell r="R73">
            <v>0.115</v>
          </cell>
          <cell r="S73">
            <v>0.34</v>
          </cell>
          <cell r="T73">
            <v>2.2</v>
          </cell>
          <cell r="U73">
            <v>2.44</v>
          </cell>
          <cell r="V73">
            <v>2.11</v>
          </cell>
          <cell r="W73">
            <v>2.095</v>
          </cell>
          <cell r="X73">
            <v>2.18</v>
          </cell>
          <cell r="Y73">
            <v>2.435</v>
          </cell>
          <cell r="Z73">
            <v>2.335</v>
          </cell>
          <cell r="AA73">
            <v>2.29</v>
          </cell>
          <cell r="AB73">
            <v>2.335</v>
          </cell>
        </row>
        <row r="74">
          <cell r="A74">
            <v>36475</v>
          </cell>
          <cell r="B74">
            <v>2.19</v>
          </cell>
          <cell r="C74">
            <v>2.155</v>
          </cell>
          <cell r="D74">
            <v>2.61</v>
          </cell>
          <cell r="E74">
            <v>2.03</v>
          </cell>
          <cell r="F74">
            <v>2.255</v>
          </cell>
          <cell r="G74">
            <v>0.42</v>
          </cell>
          <cell r="H74">
            <v>0.455</v>
          </cell>
          <cell r="I74">
            <v>0.0350000000000001</v>
          </cell>
          <cell r="J74">
            <v>0.065</v>
          </cell>
          <cell r="K74">
            <v>0.1</v>
          </cell>
          <cell r="L74">
            <v>0.125</v>
          </cell>
          <cell r="M74">
            <v>2.345</v>
          </cell>
          <cell r="N74">
            <v>2.7</v>
          </cell>
          <cell r="O74">
            <v>2.865</v>
          </cell>
          <cell r="P74">
            <v>2.065</v>
          </cell>
          <cell r="Q74">
            <v>2.1</v>
          </cell>
          <cell r="R74">
            <v>0.0900000000000003</v>
          </cell>
          <cell r="S74">
            <v>0.355</v>
          </cell>
          <cell r="T74">
            <v>2.13</v>
          </cell>
          <cell r="U74">
            <v>2.395</v>
          </cell>
          <cell r="V74">
            <v>1.935</v>
          </cell>
          <cell r="W74">
            <v>1.945</v>
          </cell>
          <cell r="X74">
            <v>2.04</v>
          </cell>
          <cell r="Y74">
            <v>2.425</v>
          </cell>
          <cell r="Z74">
            <v>2.315</v>
          </cell>
          <cell r="AA74">
            <v>2.23</v>
          </cell>
          <cell r="AB74">
            <v>2.28</v>
          </cell>
        </row>
        <row r="75">
          <cell r="A75">
            <v>36476</v>
          </cell>
          <cell r="B75">
            <v>2.17</v>
          </cell>
          <cell r="C75">
            <v>2.12</v>
          </cell>
          <cell r="D75">
            <v>2.63</v>
          </cell>
          <cell r="E75">
            <v>2.09</v>
          </cell>
          <cell r="F75">
            <v>2.245</v>
          </cell>
          <cell r="G75">
            <v>0.46</v>
          </cell>
          <cell r="H75">
            <v>0.51</v>
          </cell>
          <cell r="I75">
            <v>0.0499999999999998</v>
          </cell>
          <cell r="J75">
            <v>0.0750000000000002</v>
          </cell>
          <cell r="K75">
            <v>0.125</v>
          </cell>
          <cell r="L75">
            <v>0.0300000000000003</v>
          </cell>
          <cell r="M75">
            <v>2.32</v>
          </cell>
          <cell r="N75">
            <v>2.685</v>
          </cell>
          <cell r="O75">
            <v>2.885</v>
          </cell>
          <cell r="P75">
            <v>2.06</v>
          </cell>
          <cell r="Q75">
            <v>2.09</v>
          </cell>
          <cell r="R75">
            <v>0.0550000000000002</v>
          </cell>
          <cell r="S75">
            <v>0.365</v>
          </cell>
          <cell r="T75">
            <v>2.11</v>
          </cell>
          <cell r="U75">
            <v>2.395</v>
          </cell>
          <cell r="V75">
            <v>1.94</v>
          </cell>
          <cell r="W75">
            <v>1.925</v>
          </cell>
          <cell r="X75">
            <v>2.08</v>
          </cell>
          <cell r="Y75">
            <v>2.42</v>
          </cell>
          <cell r="Z75">
            <v>2.31</v>
          </cell>
          <cell r="AA75">
            <v>2.17</v>
          </cell>
          <cell r="AB75">
            <v>2.265</v>
          </cell>
        </row>
        <row r="76">
          <cell r="A76">
            <v>36477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36478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36479</v>
          </cell>
          <cell r="B78">
            <v>1.89</v>
          </cell>
          <cell r="C78">
            <v>1.845</v>
          </cell>
          <cell r="D78">
            <v>2.33</v>
          </cell>
          <cell r="E78">
            <v>1.81</v>
          </cell>
          <cell r="F78">
            <v>1.98</v>
          </cell>
          <cell r="G78">
            <v>0.44</v>
          </cell>
          <cell r="H78">
            <v>0.485</v>
          </cell>
          <cell r="I78">
            <v>0.0449999999999999</v>
          </cell>
          <cell r="J78">
            <v>0.0900000000000001</v>
          </cell>
          <cell r="K78">
            <v>0.135</v>
          </cell>
          <cell r="L78">
            <v>0.0349999999999999</v>
          </cell>
          <cell r="M78">
            <v>2.085</v>
          </cell>
          <cell r="N78">
            <v>2.335</v>
          </cell>
          <cell r="O78">
            <v>2.73</v>
          </cell>
          <cell r="P78">
            <v>1.905</v>
          </cell>
          <cell r="Q78">
            <v>1.95</v>
          </cell>
          <cell r="R78">
            <v>0.00499999999999989</v>
          </cell>
          <cell r="S78">
            <v>0.25</v>
          </cell>
          <cell r="T78">
            <v>2.11</v>
          </cell>
          <cell r="U78">
            <v>2.135</v>
          </cell>
          <cell r="V78">
            <v>1.74</v>
          </cell>
          <cell r="W78">
            <v>1.7</v>
          </cell>
          <cell r="X78">
            <v>1.81</v>
          </cell>
          <cell r="Y78">
            <v>2.2</v>
          </cell>
          <cell r="Z78">
            <v>2.055</v>
          </cell>
          <cell r="AA78">
            <v>1.935</v>
          </cell>
          <cell r="AB78">
            <v>2.045</v>
          </cell>
        </row>
        <row r="79">
          <cell r="A79">
            <v>36480</v>
          </cell>
          <cell r="B79">
            <v>2.095</v>
          </cell>
          <cell r="C79">
            <v>2.02</v>
          </cell>
          <cell r="D79">
            <v>2.51</v>
          </cell>
          <cell r="E79">
            <v>1.95</v>
          </cell>
          <cell r="F79">
            <v>2.16</v>
          </cell>
          <cell r="G79">
            <v>0.415</v>
          </cell>
          <cell r="H79">
            <v>0.49</v>
          </cell>
          <cell r="I79">
            <v>0.0750000000000002</v>
          </cell>
          <cell r="J79">
            <v>0.065</v>
          </cell>
          <cell r="K79">
            <v>0.14</v>
          </cell>
          <cell r="L79">
            <v>0.0700000000000001</v>
          </cell>
          <cell r="M79">
            <v>2.19</v>
          </cell>
          <cell r="N79">
            <v>2.615</v>
          </cell>
          <cell r="O79">
            <v>2.56</v>
          </cell>
          <cell r="P79">
            <v>1.855</v>
          </cell>
          <cell r="Q79">
            <v>1.9</v>
          </cell>
          <cell r="R79">
            <v>0.105</v>
          </cell>
          <cell r="S79">
            <v>0.425</v>
          </cell>
          <cell r="T79">
            <v>1.95</v>
          </cell>
          <cell r="U79">
            <v>2.31</v>
          </cell>
          <cell r="V79">
            <v>1.89</v>
          </cell>
          <cell r="W79">
            <v>1.785</v>
          </cell>
          <cell r="X79">
            <v>1.98</v>
          </cell>
          <cell r="Y79">
            <v>2.35</v>
          </cell>
          <cell r="Z79">
            <v>2.225</v>
          </cell>
          <cell r="AA79">
            <v>2.115</v>
          </cell>
          <cell r="AB79">
            <v>2.23</v>
          </cell>
        </row>
        <row r="80">
          <cell r="A80">
            <v>36481</v>
          </cell>
          <cell r="B80">
            <v>2</v>
          </cell>
          <cell r="C80">
            <v>1.95</v>
          </cell>
          <cell r="D80">
            <v>2.45</v>
          </cell>
          <cell r="E80">
            <v>1.895</v>
          </cell>
          <cell r="F80">
            <v>2.07</v>
          </cell>
          <cell r="G80">
            <v>0.45</v>
          </cell>
          <cell r="H80">
            <v>0.5</v>
          </cell>
          <cell r="I80">
            <v>0.05</v>
          </cell>
          <cell r="J80">
            <v>0.0699999999999998</v>
          </cell>
          <cell r="K80">
            <v>0.12</v>
          </cell>
          <cell r="L80">
            <v>0.0549999999999999</v>
          </cell>
          <cell r="M80">
            <v>2.165</v>
          </cell>
          <cell r="N80">
            <v>2.555</v>
          </cell>
          <cell r="O80">
            <v>2.595</v>
          </cell>
          <cell r="P80">
            <v>1.855</v>
          </cell>
          <cell r="Q80">
            <v>1.89</v>
          </cell>
          <cell r="R80">
            <v>0.105</v>
          </cell>
          <cell r="S80">
            <v>0.39</v>
          </cell>
          <cell r="T80">
            <v>1.95</v>
          </cell>
          <cell r="U80">
            <v>2.23</v>
          </cell>
          <cell r="V80">
            <v>1.82</v>
          </cell>
          <cell r="W80">
            <v>1.75</v>
          </cell>
          <cell r="X80">
            <v>1.91</v>
          </cell>
          <cell r="Y80">
            <v>2.265</v>
          </cell>
          <cell r="Z80">
            <v>2.14</v>
          </cell>
          <cell r="AA80">
            <v>2.04</v>
          </cell>
          <cell r="AB80">
            <v>2.12</v>
          </cell>
        </row>
        <row r="81">
          <cell r="A81">
            <v>36482</v>
          </cell>
          <cell r="B81">
            <v>2.05</v>
          </cell>
          <cell r="C81">
            <v>2.015</v>
          </cell>
          <cell r="D81">
            <v>2.47</v>
          </cell>
          <cell r="E81">
            <v>1.96</v>
          </cell>
          <cell r="F81">
            <v>2.1</v>
          </cell>
          <cell r="G81">
            <v>0.42</v>
          </cell>
          <cell r="H81">
            <v>0.455</v>
          </cell>
          <cell r="I81">
            <v>0.0349999999999997</v>
          </cell>
          <cell r="J81">
            <v>0.0500000000000003</v>
          </cell>
          <cell r="K81">
            <v>0.085</v>
          </cell>
          <cell r="L81">
            <v>0.0550000000000002</v>
          </cell>
          <cell r="M81">
            <v>2.22</v>
          </cell>
          <cell r="N81">
            <v>2.56</v>
          </cell>
          <cell r="O81">
            <v>2.735</v>
          </cell>
          <cell r="P81">
            <v>1.945</v>
          </cell>
          <cell r="Q81">
            <v>2.02</v>
          </cell>
          <cell r="R81">
            <v>0.0899999999999999</v>
          </cell>
          <cell r="S81">
            <v>0.34</v>
          </cell>
          <cell r="T81">
            <v>2</v>
          </cell>
          <cell r="U81">
            <v>2.24</v>
          </cell>
          <cell r="V81">
            <v>1.88</v>
          </cell>
          <cell r="W81">
            <v>1.79</v>
          </cell>
          <cell r="X81">
            <v>1.97</v>
          </cell>
          <cell r="Y81">
            <v>2.285</v>
          </cell>
          <cell r="Z81">
            <v>2.15</v>
          </cell>
          <cell r="AA81">
            <v>2.085</v>
          </cell>
          <cell r="AB81">
            <v>2.16</v>
          </cell>
        </row>
        <row r="82">
          <cell r="A82">
            <v>36483</v>
          </cell>
          <cell r="B82">
            <v>2.065</v>
          </cell>
          <cell r="C82">
            <v>2.045</v>
          </cell>
          <cell r="D82">
            <v>2.48</v>
          </cell>
          <cell r="E82">
            <v>2.02</v>
          </cell>
          <cell r="F82">
            <v>2.1</v>
          </cell>
          <cell r="G82">
            <v>0.415</v>
          </cell>
          <cell r="H82">
            <v>0.435</v>
          </cell>
          <cell r="I82">
            <v>0.02</v>
          </cell>
          <cell r="J82">
            <v>0.0350000000000001</v>
          </cell>
          <cell r="K82">
            <v>0.0550000000000002</v>
          </cell>
          <cell r="L82">
            <v>0.0249999999999999</v>
          </cell>
          <cell r="M82">
            <v>2.265</v>
          </cell>
          <cell r="N82">
            <v>2.565</v>
          </cell>
          <cell r="O82">
            <v>2.82</v>
          </cell>
          <cell r="P82">
            <v>1.985</v>
          </cell>
          <cell r="Q82">
            <v>2.05</v>
          </cell>
          <cell r="R82">
            <v>0.085</v>
          </cell>
          <cell r="S82">
            <v>0.3</v>
          </cell>
          <cell r="T82">
            <v>2.04</v>
          </cell>
          <cell r="U82">
            <v>2.22</v>
          </cell>
          <cell r="V82">
            <v>1.94</v>
          </cell>
          <cell r="W82">
            <v>1.845</v>
          </cell>
          <cell r="X82">
            <v>2.03</v>
          </cell>
          <cell r="Y82">
            <v>2.27</v>
          </cell>
          <cell r="Z82">
            <v>2.155</v>
          </cell>
          <cell r="AA82">
            <v>2.095</v>
          </cell>
          <cell r="AB82">
            <v>2.185</v>
          </cell>
        </row>
        <row r="83">
          <cell r="A83">
            <v>36484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36485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36486</v>
          </cell>
          <cell r="B85">
            <v>2.015</v>
          </cell>
          <cell r="C85">
            <v>2.005</v>
          </cell>
          <cell r="D85">
            <v>2.44</v>
          </cell>
          <cell r="E85">
            <v>2</v>
          </cell>
          <cell r="F85">
            <v>2.03</v>
          </cell>
          <cell r="G85">
            <v>0.425</v>
          </cell>
          <cell r="H85">
            <v>0.435</v>
          </cell>
          <cell r="I85">
            <v>0.0100000000000002</v>
          </cell>
          <cell r="J85">
            <v>0.0149999999999997</v>
          </cell>
          <cell r="K85">
            <v>0.0249999999999999</v>
          </cell>
          <cell r="L85">
            <v>0.00499999999999989</v>
          </cell>
          <cell r="M85">
            <v>2.325</v>
          </cell>
          <cell r="N85">
            <v>2.56</v>
          </cell>
          <cell r="O85">
            <v>2.77</v>
          </cell>
          <cell r="P85">
            <v>2</v>
          </cell>
          <cell r="Q85">
            <v>2.055</v>
          </cell>
          <cell r="R85">
            <v>0.12</v>
          </cell>
          <cell r="S85">
            <v>0.235</v>
          </cell>
          <cell r="T85">
            <v>2.05</v>
          </cell>
          <cell r="U85">
            <v>2.15</v>
          </cell>
          <cell r="V85">
            <v>1.945</v>
          </cell>
          <cell r="W85">
            <v>1.905</v>
          </cell>
          <cell r="X85">
            <v>2</v>
          </cell>
          <cell r="Y85">
            <v>2.195</v>
          </cell>
          <cell r="Z85">
            <v>2.09</v>
          </cell>
          <cell r="AA85">
            <v>2.04</v>
          </cell>
          <cell r="AB85">
            <v>2.11</v>
          </cell>
        </row>
        <row r="86">
          <cell r="A86">
            <v>36487</v>
          </cell>
          <cell r="B86">
            <v>1.98</v>
          </cell>
          <cell r="C86">
            <v>2</v>
          </cell>
          <cell r="D86">
            <v>2.43</v>
          </cell>
          <cell r="E86">
            <v>1.92</v>
          </cell>
          <cell r="F86">
            <v>1.965</v>
          </cell>
          <cell r="G86">
            <v>0.45</v>
          </cell>
          <cell r="H86">
            <v>0.43</v>
          </cell>
          <cell r="I86">
            <v>-0.02</v>
          </cell>
          <cell r="J86">
            <v>-0.0149999999999999</v>
          </cell>
          <cell r="K86">
            <v>-0.0349999999999999</v>
          </cell>
          <cell r="L86">
            <v>0.0800000000000001</v>
          </cell>
          <cell r="M86">
            <v>2.28</v>
          </cell>
          <cell r="N86">
            <v>2.575</v>
          </cell>
          <cell r="O86">
            <v>2.515</v>
          </cell>
          <cell r="P86">
            <v>1.915</v>
          </cell>
          <cell r="Q86">
            <v>1.945</v>
          </cell>
          <cell r="R86">
            <v>0.145</v>
          </cell>
          <cell r="S86">
            <v>0.295</v>
          </cell>
          <cell r="T86">
            <v>1.92</v>
          </cell>
          <cell r="U86">
            <v>2.035</v>
          </cell>
          <cell r="V86">
            <v>1.875</v>
          </cell>
          <cell r="W86">
            <v>1.825</v>
          </cell>
          <cell r="X86">
            <v>1.92</v>
          </cell>
          <cell r="Y86">
            <v>2.07</v>
          </cell>
          <cell r="Z86">
            <v>1.985</v>
          </cell>
          <cell r="AA86">
            <v>1.91</v>
          </cell>
          <cell r="AB86">
            <v>2.045</v>
          </cell>
        </row>
        <row r="87">
          <cell r="A87">
            <v>36488</v>
          </cell>
          <cell r="B87">
            <v>2.025</v>
          </cell>
          <cell r="C87">
            <v>2.025</v>
          </cell>
          <cell r="D87">
            <v>2.47</v>
          </cell>
          <cell r="E87">
            <v>1.99</v>
          </cell>
          <cell r="F87">
            <v>2.01</v>
          </cell>
          <cell r="G87">
            <v>0.445</v>
          </cell>
          <cell r="H87">
            <v>0.445</v>
          </cell>
          <cell r="I87">
            <v>0</v>
          </cell>
          <cell r="J87">
            <v>-0.0150000000000001</v>
          </cell>
          <cell r="K87">
            <v>-0.0150000000000001</v>
          </cell>
          <cell r="L87">
            <v>0.0349999999999999</v>
          </cell>
          <cell r="M87">
            <v>2.33</v>
          </cell>
          <cell r="N87">
            <v>2.615</v>
          </cell>
          <cell r="O87">
            <v>2.605</v>
          </cell>
          <cell r="P87">
            <v>1.965</v>
          </cell>
          <cell r="Q87">
            <v>1.98</v>
          </cell>
          <cell r="R87">
            <v>0.145</v>
          </cell>
          <cell r="S87">
            <v>0.285</v>
          </cell>
          <cell r="T87">
            <v>1.935</v>
          </cell>
          <cell r="U87">
            <v>1.99</v>
          </cell>
          <cell r="V87">
            <v>1.955</v>
          </cell>
          <cell r="W87">
            <v>1.88</v>
          </cell>
          <cell r="X87">
            <v>1.99</v>
          </cell>
          <cell r="Y87">
            <v>2.075</v>
          </cell>
          <cell r="Z87">
            <v>1.99</v>
          </cell>
          <cell r="AA87">
            <v>1.935</v>
          </cell>
          <cell r="AB87">
            <v>2.05</v>
          </cell>
        </row>
        <row r="88">
          <cell r="A88">
            <v>36489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36490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36491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36492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36493</v>
          </cell>
          <cell r="B92">
            <v>1.9</v>
          </cell>
          <cell r="C92">
            <v>1.9</v>
          </cell>
          <cell r="D92">
            <v>2.35</v>
          </cell>
          <cell r="E92">
            <v>1.925</v>
          </cell>
          <cell r="F92">
            <v>1.915</v>
          </cell>
          <cell r="G92">
            <v>0.45</v>
          </cell>
          <cell r="H92">
            <v>0.45</v>
          </cell>
          <cell r="I92">
            <v>0</v>
          </cell>
          <cell r="J92">
            <v>0.0150000000000001</v>
          </cell>
          <cell r="K92">
            <v>0.0150000000000001</v>
          </cell>
          <cell r="L92">
            <v>-0.0250000000000001</v>
          </cell>
          <cell r="M92">
            <v>2.28</v>
          </cell>
          <cell r="N92">
            <v>2.445</v>
          </cell>
          <cell r="O92">
            <v>2.64</v>
          </cell>
          <cell r="P92">
            <v>1.99</v>
          </cell>
          <cell r="Q92">
            <v>2.015</v>
          </cell>
          <cell r="R92">
            <v>0.0949999999999998</v>
          </cell>
          <cell r="S92">
            <v>0.165</v>
          </cell>
          <cell r="T92">
            <v>1.995</v>
          </cell>
          <cell r="U92">
            <v>1.935</v>
          </cell>
          <cell r="V92">
            <v>1.895</v>
          </cell>
          <cell r="W92">
            <v>1.735</v>
          </cell>
          <cell r="X92">
            <v>1.945</v>
          </cell>
          <cell r="Y92">
            <v>2.05</v>
          </cell>
          <cell r="Z92">
            <v>1.925</v>
          </cell>
          <cell r="AA92">
            <v>1.915</v>
          </cell>
          <cell r="AB92">
            <v>2.005</v>
          </cell>
        </row>
        <row r="93">
          <cell r="A93">
            <v>36494</v>
          </cell>
          <cell r="B93">
            <v>2.065</v>
          </cell>
          <cell r="C93">
            <v>2.085</v>
          </cell>
          <cell r="D93">
            <v>2.465</v>
          </cell>
          <cell r="E93">
            <v>1.975</v>
          </cell>
          <cell r="F93">
            <v>2.08</v>
          </cell>
          <cell r="G93">
            <v>0.4</v>
          </cell>
          <cell r="H93">
            <v>0.38</v>
          </cell>
          <cell r="I93">
            <v>-0.02</v>
          </cell>
          <cell r="J93">
            <v>0.0150000000000001</v>
          </cell>
          <cell r="K93">
            <v>-0.00499999999999989</v>
          </cell>
          <cell r="L93">
            <v>0.11</v>
          </cell>
          <cell r="M93">
            <v>2.31</v>
          </cell>
          <cell r="N93">
            <v>2.605</v>
          </cell>
          <cell r="O93">
            <v>2.68</v>
          </cell>
          <cell r="P93">
            <v>1.98</v>
          </cell>
          <cell r="Q93">
            <v>1.995</v>
          </cell>
          <cell r="R93">
            <v>0.14</v>
          </cell>
          <cell r="S93">
            <v>0.295</v>
          </cell>
          <cell r="T93">
            <v>1.995</v>
          </cell>
          <cell r="U93">
            <v>2.205</v>
          </cell>
          <cell r="V93">
            <v>1.935</v>
          </cell>
          <cell r="W93">
            <v>1.915</v>
          </cell>
          <cell r="X93">
            <v>1.99</v>
          </cell>
          <cell r="Y93">
            <v>2.255</v>
          </cell>
          <cell r="Z93">
            <v>2.13</v>
          </cell>
          <cell r="AA93">
            <v>2.095</v>
          </cell>
          <cell r="AB93">
            <v>2.165</v>
          </cell>
        </row>
        <row r="94">
          <cell r="A94">
            <v>36495</v>
          </cell>
          <cell r="B94">
            <v>2.11</v>
          </cell>
          <cell r="C94">
            <v>2.12</v>
          </cell>
          <cell r="D94">
            <v>2.44</v>
          </cell>
          <cell r="E94">
            <v>2.08</v>
          </cell>
          <cell r="F94">
            <v>2.15</v>
          </cell>
          <cell r="G94">
            <v>0.33</v>
          </cell>
          <cell r="H94">
            <v>0.32</v>
          </cell>
          <cell r="I94">
            <v>-0.0100000000000002</v>
          </cell>
          <cell r="J94">
            <v>0.04</v>
          </cell>
          <cell r="K94">
            <v>0.0299999999999998</v>
          </cell>
          <cell r="L94">
            <v>0.04</v>
          </cell>
          <cell r="M94">
            <v>2.34</v>
          </cell>
          <cell r="N94">
            <v>2.565</v>
          </cell>
          <cell r="O94">
            <v>2.79</v>
          </cell>
          <cell r="P94">
            <v>2.035</v>
          </cell>
          <cell r="Q94">
            <v>2.095</v>
          </cell>
          <cell r="R94">
            <v>0.125</v>
          </cell>
          <cell r="S94">
            <v>0.225</v>
          </cell>
          <cell r="T94">
            <v>2.05</v>
          </cell>
          <cell r="U94">
            <v>2.215</v>
          </cell>
          <cell r="V94">
            <v>2.025</v>
          </cell>
          <cell r="W94">
            <v>1.98</v>
          </cell>
          <cell r="X94">
            <v>2.105</v>
          </cell>
          <cell r="Y94">
            <v>2.15</v>
          </cell>
          <cell r="Z94">
            <v>2.18</v>
          </cell>
          <cell r="AA94">
            <v>2.05</v>
          </cell>
          <cell r="AB94">
            <v>2.125</v>
          </cell>
        </row>
        <row r="95">
          <cell r="A95">
            <v>36496</v>
          </cell>
          <cell r="B95">
            <v>2.065</v>
          </cell>
          <cell r="C95">
            <v>2.06</v>
          </cell>
          <cell r="D95">
            <v>2.415</v>
          </cell>
          <cell r="E95">
            <v>2.04</v>
          </cell>
          <cell r="F95">
            <v>2.09</v>
          </cell>
          <cell r="G95">
            <v>0.35</v>
          </cell>
          <cell r="H95">
            <v>0.355</v>
          </cell>
          <cell r="I95">
            <v>0.00499999999999989</v>
          </cell>
          <cell r="J95">
            <v>0.0249999999999999</v>
          </cell>
          <cell r="K95">
            <v>0.0299999999999998</v>
          </cell>
          <cell r="L95">
            <v>0.02</v>
          </cell>
          <cell r="M95">
            <v>2.315</v>
          </cell>
          <cell r="N95">
            <v>2.495</v>
          </cell>
          <cell r="O95">
            <v>2.72</v>
          </cell>
          <cell r="P95">
            <v>2.025</v>
          </cell>
          <cell r="Q95">
            <v>2.085</v>
          </cell>
          <cell r="R95">
            <v>0.0800000000000001</v>
          </cell>
          <cell r="S95">
            <v>0.18</v>
          </cell>
          <cell r="T95">
            <v>2.035</v>
          </cell>
          <cell r="U95">
            <v>2.17</v>
          </cell>
          <cell r="V95">
            <v>1.96</v>
          </cell>
          <cell r="W95">
            <v>1.99</v>
          </cell>
          <cell r="X95">
            <v>2.05</v>
          </cell>
          <cell r="Y95">
            <v>2.155</v>
          </cell>
          <cell r="Z95">
            <v>2.115</v>
          </cell>
          <cell r="AA95">
            <v>2.03</v>
          </cell>
          <cell r="AB95">
            <v>2.085</v>
          </cell>
        </row>
        <row r="96">
          <cell r="A96">
            <v>36497</v>
          </cell>
          <cell r="B96">
            <v>2.045</v>
          </cell>
          <cell r="C96">
            <v>2.045</v>
          </cell>
          <cell r="D96">
            <v>2.365</v>
          </cell>
          <cell r="E96">
            <v>2.005</v>
          </cell>
          <cell r="F96">
            <v>2.07</v>
          </cell>
          <cell r="G96">
            <v>0.32</v>
          </cell>
          <cell r="H96">
            <v>0.32</v>
          </cell>
          <cell r="I96">
            <v>0</v>
          </cell>
          <cell r="J96">
            <v>0.0249999999999999</v>
          </cell>
          <cell r="K96">
            <v>0.0249999999999999</v>
          </cell>
          <cell r="L96">
            <v>0.04</v>
          </cell>
          <cell r="M96">
            <v>2.24</v>
          </cell>
          <cell r="N96">
            <v>2.39</v>
          </cell>
          <cell r="O96">
            <v>2.735</v>
          </cell>
          <cell r="P96">
            <v>1.995</v>
          </cell>
          <cell r="Q96">
            <v>2.03</v>
          </cell>
          <cell r="R96">
            <v>0.0249999999999999</v>
          </cell>
          <cell r="S96">
            <v>0.15</v>
          </cell>
          <cell r="T96">
            <v>2.025</v>
          </cell>
          <cell r="U96">
            <v>2.175</v>
          </cell>
          <cell r="V96">
            <v>1.95</v>
          </cell>
          <cell r="W96">
            <v>1.955</v>
          </cell>
          <cell r="X96">
            <v>2.02</v>
          </cell>
          <cell r="Y96">
            <v>2.19</v>
          </cell>
          <cell r="Z96">
            <v>2.12</v>
          </cell>
          <cell r="AA96">
            <v>2.045</v>
          </cell>
          <cell r="AB96">
            <v>2.1</v>
          </cell>
        </row>
        <row r="97">
          <cell r="A97">
            <v>36498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36499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36500</v>
          </cell>
          <cell r="B99">
            <v>2.03</v>
          </cell>
          <cell r="C99">
            <v>2.02</v>
          </cell>
          <cell r="D99">
            <v>2.335</v>
          </cell>
          <cell r="E99">
            <v>1.995</v>
          </cell>
          <cell r="F99">
            <v>2.07</v>
          </cell>
          <cell r="G99">
            <v>0.305</v>
          </cell>
          <cell r="H99">
            <v>0.315</v>
          </cell>
          <cell r="I99">
            <v>0.00999999999999979</v>
          </cell>
          <cell r="J99">
            <v>0.04</v>
          </cell>
          <cell r="K99">
            <v>0.0499999999999998</v>
          </cell>
          <cell r="L99">
            <v>0.0249999999999999</v>
          </cell>
          <cell r="M99">
            <v>2.235</v>
          </cell>
          <cell r="N99">
            <v>2.4</v>
          </cell>
          <cell r="O99">
            <v>2.7</v>
          </cell>
          <cell r="P99">
            <v>1.98</v>
          </cell>
          <cell r="Q99">
            <v>2.025</v>
          </cell>
          <cell r="R99">
            <v>0.065</v>
          </cell>
          <cell r="S99">
            <v>0.165</v>
          </cell>
          <cell r="T99">
            <v>2.005</v>
          </cell>
          <cell r="U99">
            <v>2.17</v>
          </cell>
          <cell r="V99">
            <v>1.95</v>
          </cell>
          <cell r="W99">
            <v>1.965</v>
          </cell>
          <cell r="X99">
            <v>2.02</v>
          </cell>
          <cell r="Y99">
            <v>2.17</v>
          </cell>
          <cell r="Z99">
            <v>2.125</v>
          </cell>
          <cell r="AA99">
            <v>2.05</v>
          </cell>
          <cell r="AB99">
            <v>2.09</v>
          </cell>
        </row>
        <row r="100">
          <cell r="A100">
            <v>36501</v>
          </cell>
          <cell r="B100">
            <v>2.095</v>
          </cell>
          <cell r="C100">
            <v>2.105</v>
          </cell>
          <cell r="D100">
            <v>2.385</v>
          </cell>
          <cell r="E100">
            <v>2.045</v>
          </cell>
          <cell r="F100">
            <v>2.095</v>
          </cell>
          <cell r="G100">
            <v>0.29</v>
          </cell>
          <cell r="H100">
            <v>0.28</v>
          </cell>
          <cell r="I100">
            <v>-0.00999999999999979</v>
          </cell>
          <cell r="J100">
            <v>0</v>
          </cell>
          <cell r="K100">
            <v>-0.00999999999999979</v>
          </cell>
          <cell r="L100">
            <v>0.0600000000000001</v>
          </cell>
          <cell r="M100">
            <v>2.275</v>
          </cell>
          <cell r="N100">
            <v>2.47</v>
          </cell>
          <cell r="O100">
            <v>2.58</v>
          </cell>
          <cell r="P100">
            <v>2.035</v>
          </cell>
          <cell r="Q100">
            <v>2.065</v>
          </cell>
          <cell r="R100">
            <v>0.0850000000000004</v>
          </cell>
          <cell r="S100">
            <v>0.195</v>
          </cell>
          <cell r="T100">
            <v>1.965</v>
          </cell>
          <cell r="U100">
            <v>2.18</v>
          </cell>
          <cell r="V100">
            <v>1.975</v>
          </cell>
          <cell r="W100">
            <v>2.01</v>
          </cell>
          <cell r="X100">
            <v>2.09</v>
          </cell>
          <cell r="Y100">
            <v>2.185</v>
          </cell>
          <cell r="Z100">
            <v>2.155</v>
          </cell>
          <cell r="AA100">
            <v>2.055</v>
          </cell>
          <cell r="AB100">
            <v>2.115</v>
          </cell>
        </row>
        <row r="101">
          <cell r="A101">
            <v>36502</v>
          </cell>
          <cell r="B101">
            <v>2.14</v>
          </cell>
          <cell r="C101">
            <v>2.14</v>
          </cell>
          <cell r="D101">
            <v>2.415</v>
          </cell>
          <cell r="E101">
            <v>2.1</v>
          </cell>
          <cell r="F101">
            <v>2.15</v>
          </cell>
          <cell r="G101">
            <v>0.275</v>
          </cell>
          <cell r="H101">
            <v>0.275</v>
          </cell>
          <cell r="I101">
            <v>0</v>
          </cell>
          <cell r="J101">
            <v>0.00999999999999979</v>
          </cell>
          <cell r="K101">
            <v>0.00999999999999979</v>
          </cell>
          <cell r="L101">
            <v>0.04</v>
          </cell>
          <cell r="M101">
            <v>2.295</v>
          </cell>
          <cell r="N101">
            <v>2.465</v>
          </cell>
          <cell r="O101">
            <v>2.625</v>
          </cell>
          <cell r="P101">
            <v>2.12</v>
          </cell>
          <cell r="Q101">
            <v>2.145</v>
          </cell>
          <cell r="R101">
            <v>0.0499999999999998</v>
          </cell>
          <cell r="S101">
            <v>0.17</v>
          </cell>
          <cell r="T101">
            <v>2.02</v>
          </cell>
          <cell r="U101">
            <v>2.165</v>
          </cell>
          <cell r="V101">
            <v>2.05</v>
          </cell>
          <cell r="W101">
            <v>2.085</v>
          </cell>
          <cell r="X101">
            <v>2.13</v>
          </cell>
          <cell r="Y101">
            <v>2.175</v>
          </cell>
          <cell r="Z101">
            <v>2.15</v>
          </cell>
          <cell r="AA101">
            <v>2.065</v>
          </cell>
          <cell r="AB101">
            <v>2.125</v>
          </cell>
        </row>
        <row r="102">
          <cell r="A102">
            <v>36503</v>
          </cell>
          <cell r="B102">
            <v>2.185</v>
          </cell>
          <cell r="C102">
            <v>2.195</v>
          </cell>
          <cell r="D102">
            <v>2.455</v>
          </cell>
          <cell r="E102">
            <v>2.17</v>
          </cell>
          <cell r="F102">
            <v>2.19</v>
          </cell>
          <cell r="G102">
            <v>0.27</v>
          </cell>
          <cell r="H102">
            <v>0.26</v>
          </cell>
          <cell r="I102">
            <v>-0.00999999999999979</v>
          </cell>
          <cell r="J102">
            <v>0.00499999999999989</v>
          </cell>
          <cell r="K102">
            <v>-0.00499999999999989</v>
          </cell>
          <cell r="L102">
            <v>0.0249999999999999</v>
          </cell>
          <cell r="M102">
            <v>2.37</v>
          </cell>
          <cell r="N102">
            <v>2.525</v>
          </cell>
          <cell r="O102">
            <v>2.665</v>
          </cell>
          <cell r="P102">
            <v>2.215</v>
          </cell>
          <cell r="Q102">
            <v>2.245</v>
          </cell>
          <cell r="R102">
            <v>0.0699999999999998</v>
          </cell>
          <cell r="S102">
            <v>0.155</v>
          </cell>
          <cell r="T102">
            <v>2.12</v>
          </cell>
          <cell r="U102">
            <v>2.23</v>
          </cell>
          <cell r="V102">
            <v>2.12</v>
          </cell>
          <cell r="W102">
            <v>2.105</v>
          </cell>
          <cell r="X102">
            <v>2.185</v>
          </cell>
          <cell r="Y102">
            <v>2.235</v>
          </cell>
          <cell r="Z102">
            <v>2.225</v>
          </cell>
          <cell r="AA102">
            <v>2.12</v>
          </cell>
          <cell r="AB102">
            <v>2.175</v>
          </cell>
        </row>
        <row r="103">
          <cell r="A103">
            <v>36504</v>
          </cell>
          <cell r="B103">
            <v>2.185</v>
          </cell>
          <cell r="C103">
            <v>2.195</v>
          </cell>
          <cell r="D103">
            <v>2.43</v>
          </cell>
          <cell r="E103">
            <v>2.145</v>
          </cell>
          <cell r="F103">
            <v>2.185</v>
          </cell>
          <cell r="G103">
            <v>0.245</v>
          </cell>
          <cell r="H103">
            <v>0.235</v>
          </cell>
          <cell r="I103">
            <v>-0.00999999999999979</v>
          </cell>
          <cell r="J103">
            <v>0</v>
          </cell>
          <cell r="K103">
            <v>-0.00999999999999979</v>
          </cell>
          <cell r="L103">
            <v>0.0499999999999998</v>
          </cell>
          <cell r="M103">
            <v>2.395</v>
          </cell>
          <cell r="N103">
            <v>2.5</v>
          </cell>
          <cell r="O103">
            <v>2.665</v>
          </cell>
          <cell r="P103">
            <v>2.26</v>
          </cell>
          <cell r="Q103">
            <v>2.28</v>
          </cell>
          <cell r="R103">
            <v>0.0699999999999998</v>
          </cell>
          <cell r="S103">
            <v>0.105</v>
          </cell>
          <cell r="T103">
            <v>2.195</v>
          </cell>
          <cell r="U103">
            <v>2.205</v>
          </cell>
          <cell r="V103">
            <v>2.115</v>
          </cell>
          <cell r="W103">
            <v>2.095</v>
          </cell>
          <cell r="X103">
            <v>2.17</v>
          </cell>
          <cell r="Y103">
            <v>2.225</v>
          </cell>
          <cell r="Z103">
            <v>2.185</v>
          </cell>
          <cell r="AA103">
            <v>2.115</v>
          </cell>
          <cell r="AB103">
            <v>2.16</v>
          </cell>
        </row>
        <row r="104">
          <cell r="A104">
            <v>36505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36506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36507</v>
          </cell>
          <cell r="B106">
            <v>2.17</v>
          </cell>
          <cell r="C106">
            <v>2.17</v>
          </cell>
          <cell r="D106">
            <v>2.435</v>
          </cell>
          <cell r="E106">
            <v>2.16</v>
          </cell>
          <cell r="F106">
            <v>2.195</v>
          </cell>
          <cell r="G106">
            <v>0.265</v>
          </cell>
          <cell r="H106">
            <v>0.265</v>
          </cell>
          <cell r="I106">
            <v>0</v>
          </cell>
          <cell r="J106">
            <v>0.0249999999999999</v>
          </cell>
          <cell r="K106">
            <v>0.0249999999999999</v>
          </cell>
          <cell r="L106">
            <v>0.00999999999999979</v>
          </cell>
          <cell r="M106">
            <v>2.4</v>
          </cell>
          <cell r="N106">
            <v>2.52</v>
          </cell>
          <cell r="O106">
            <v>2.77</v>
          </cell>
          <cell r="P106">
            <v>2.315</v>
          </cell>
          <cell r="Q106">
            <v>2.32</v>
          </cell>
          <cell r="R106">
            <v>0.085</v>
          </cell>
          <cell r="S106">
            <v>0.12</v>
          </cell>
          <cell r="T106">
            <v>2.245</v>
          </cell>
          <cell r="U106">
            <v>2.255</v>
          </cell>
          <cell r="V106">
            <v>2.11</v>
          </cell>
          <cell r="W106">
            <v>2.12</v>
          </cell>
          <cell r="X106">
            <v>2.16</v>
          </cell>
          <cell r="Y106">
            <v>2.27</v>
          </cell>
          <cell r="Z106">
            <v>2.215</v>
          </cell>
          <cell r="AA106">
            <v>2.14</v>
          </cell>
          <cell r="AB106">
            <v>2.19</v>
          </cell>
        </row>
        <row r="107">
          <cell r="A107">
            <v>36508</v>
          </cell>
          <cell r="B107">
            <v>2.28</v>
          </cell>
          <cell r="C107">
            <v>2.28</v>
          </cell>
          <cell r="D107">
            <v>2.515</v>
          </cell>
          <cell r="E107">
            <v>2.22</v>
          </cell>
          <cell r="F107">
            <v>2.295</v>
          </cell>
          <cell r="G107">
            <v>0.235</v>
          </cell>
          <cell r="H107">
            <v>0.235</v>
          </cell>
          <cell r="I107">
            <v>0</v>
          </cell>
          <cell r="J107">
            <v>0.0150000000000001</v>
          </cell>
          <cell r="K107">
            <v>0.0150000000000001</v>
          </cell>
          <cell r="L107">
            <v>0.0599999999999996</v>
          </cell>
          <cell r="M107">
            <v>2.425</v>
          </cell>
          <cell r="N107">
            <v>2.58</v>
          </cell>
          <cell r="O107">
            <v>2.82</v>
          </cell>
          <cell r="P107">
            <v>2.315</v>
          </cell>
          <cell r="Q107">
            <v>2.31</v>
          </cell>
          <cell r="R107">
            <v>0.065</v>
          </cell>
          <cell r="S107">
            <v>0.155</v>
          </cell>
          <cell r="T107">
            <v>2.25</v>
          </cell>
          <cell r="U107">
            <v>2.35</v>
          </cell>
          <cell r="V107">
            <v>2.21</v>
          </cell>
          <cell r="W107">
            <v>2.185</v>
          </cell>
          <cell r="X107">
            <v>2.23</v>
          </cell>
          <cell r="Y107">
            <v>2.385</v>
          </cell>
          <cell r="Z107">
            <v>2.33</v>
          </cell>
          <cell r="AA107">
            <v>2.255</v>
          </cell>
          <cell r="AB107">
            <v>2.305</v>
          </cell>
        </row>
        <row r="108">
          <cell r="A108">
            <v>36509</v>
          </cell>
          <cell r="B108">
            <v>2.43</v>
          </cell>
          <cell r="C108">
            <v>2.415</v>
          </cell>
          <cell r="D108">
            <v>2.61</v>
          </cell>
          <cell r="E108">
            <v>2.34</v>
          </cell>
          <cell r="F108">
            <v>2.455</v>
          </cell>
          <cell r="G108">
            <v>0.18</v>
          </cell>
          <cell r="H108">
            <v>0.195</v>
          </cell>
          <cell r="I108">
            <v>0.0150000000000001</v>
          </cell>
          <cell r="J108">
            <v>0.0249999999999999</v>
          </cell>
          <cell r="K108">
            <v>0.04</v>
          </cell>
          <cell r="L108">
            <v>0.0750000000000002</v>
          </cell>
          <cell r="M108">
            <v>2.555</v>
          </cell>
          <cell r="N108">
            <v>2.725</v>
          </cell>
          <cell r="O108">
            <v>3.06</v>
          </cell>
          <cell r="P108">
            <v>2.395</v>
          </cell>
          <cell r="Q108">
            <v>2.415</v>
          </cell>
          <cell r="R108">
            <v>0.115</v>
          </cell>
          <cell r="S108">
            <v>0.17</v>
          </cell>
          <cell r="T108">
            <v>2.37</v>
          </cell>
          <cell r="U108">
            <v>2.485</v>
          </cell>
          <cell r="V108">
            <v>2.315</v>
          </cell>
          <cell r="W108">
            <v>2.31</v>
          </cell>
          <cell r="X108">
            <v>2.37</v>
          </cell>
          <cell r="Y108">
            <v>2.52</v>
          </cell>
          <cell r="Z108">
            <v>2.47</v>
          </cell>
          <cell r="AA108">
            <v>2.4</v>
          </cell>
          <cell r="AB108">
            <v>2.49</v>
          </cell>
        </row>
        <row r="109">
          <cell r="A109">
            <v>36510</v>
          </cell>
          <cell r="B109">
            <v>2.47</v>
          </cell>
          <cell r="C109">
            <v>2.475</v>
          </cell>
          <cell r="D109">
            <v>2.655</v>
          </cell>
          <cell r="E109">
            <v>2.4</v>
          </cell>
          <cell r="F109">
            <v>2.5</v>
          </cell>
          <cell r="G109">
            <v>0.185</v>
          </cell>
          <cell r="H109">
            <v>0.18</v>
          </cell>
          <cell r="I109">
            <v>-0.00499999999999989</v>
          </cell>
          <cell r="J109">
            <v>0.0299999999999998</v>
          </cell>
          <cell r="K109">
            <v>0.0249999999999999</v>
          </cell>
          <cell r="L109">
            <v>0.0750000000000002</v>
          </cell>
          <cell r="M109">
            <v>2.535</v>
          </cell>
          <cell r="N109">
            <v>2.705</v>
          </cell>
          <cell r="O109">
            <v>3.09</v>
          </cell>
          <cell r="P109">
            <v>2.43</v>
          </cell>
          <cell r="Q109">
            <v>2.44</v>
          </cell>
          <cell r="R109">
            <v>0.0500000000000003</v>
          </cell>
          <cell r="S109">
            <v>0.17</v>
          </cell>
          <cell r="T109">
            <v>2.415</v>
          </cell>
          <cell r="U109">
            <v>2.565</v>
          </cell>
          <cell r="V109">
            <v>2.365</v>
          </cell>
          <cell r="W109">
            <v>2.33</v>
          </cell>
          <cell r="X109">
            <v>2.415</v>
          </cell>
          <cell r="Y109">
            <v>2.565</v>
          </cell>
          <cell r="Z109">
            <v>2.515</v>
          </cell>
          <cell r="AA109">
            <v>2.43</v>
          </cell>
          <cell r="AB109">
            <v>2.515</v>
          </cell>
        </row>
        <row r="110">
          <cell r="A110">
            <v>36511</v>
          </cell>
          <cell r="B110">
            <v>2.44</v>
          </cell>
          <cell r="C110">
            <v>2.44</v>
          </cell>
          <cell r="D110">
            <v>2.635</v>
          </cell>
          <cell r="E110">
            <v>2.37</v>
          </cell>
          <cell r="F110">
            <v>2.475</v>
          </cell>
          <cell r="G110">
            <v>0.195</v>
          </cell>
          <cell r="H110">
            <v>0.195</v>
          </cell>
          <cell r="I110">
            <v>0</v>
          </cell>
          <cell r="J110">
            <v>0.0350000000000001</v>
          </cell>
          <cell r="K110">
            <v>0.0350000000000001</v>
          </cell>
          <cell r="L110">
            <v>0.0699999999999998</v>
          </cell>
          <cell r="M110">
            <v>2.525</v>
          </cell>
          <cell r="N110">
            <v>2.68</v>
          </cell>
          <cell r="O110">
            <v>3.07</v>
          </cell>
          <cell r="P110">
            <v>2.405</v>
          </cell>
          <cell r="Q110">
            <v>2.415</v>
          </cell>
          <cell r="R110">
            <v>0.0450000000000004</v>
          </cell>
          <cell r="S110">
            <v>0.155</v>
          </cell>
          <cell r="T110">
            <v>2.37</v>
          </cell>
          <cell r="U110">
            <v>2.53</v>
          </cell>
          <cell r="V110">
            <v>2.35</v>
          </cell>
          <cell r="W110">
            <v>2.32</v>
          </cell>
          <cell r="X110">
            <v>2.39</v>
          </cell>
          <cell r="Y110">
            <v>2.575</v>
          </cell>
          <cell r="Z110">
            <v>2.485</v>
          </cell>
          <cell r="AA110">
            <v>2.45</v>
          </cell>
          <cell r="AB110">
            <v>2.53</v>
          </cell>
        </row>
        <row r="111">
          <cell r="A111">
            <v>36512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36513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36514</v>
          </cell>
          <cell r="B113">
            <v>2.435</v>
          </cell>
          <cell r="C113">
            <v>2.43</v>
          </cell>
          <cell r="D113">
            <v>2.62</v>
          </cell>
          <cell r="E113">
            <v>2.365</v>
          </cell>
          <cell r="F113">
            <v>2.485</v>
          </cell>
          <cell r="G113">
            <v>0.185</v>
          </cell>
          <cell r="H113">
            <v>0.19</v>
          </cell>
          <cell r="I113">
            <v>0.00499999999999989</v>
          </cell>
          <cell r="J113">
            <v>0.0499999999999998</v>
          </cell>
          <cell r="K113">
            <v>0.0549999999999997</v>
          </cell>
          <cell r="L113">
            <v>0.065</v>
          </cell>
          <cell r="M113">
            <v>2.505</v>
          </cell>
          <cell r="N113">
            <v>2.68</v>
          </cell>
          <cell r="O113">
            <v>3.035</v>
          </cell>
          <cell r="P113">
            <v>2.365</v>
          </cell>
          <cell r="Q113">
            <v>2.38</v>
          </cell>
          <cell r="R113">
            <v>0.0600000000000001</v>
          </cell>
          <cell r="S113">
            <v>0.175</v>
          </cell>
          <cell r="T113">
            <v>2.355</v>
          </cell>
          <cell r="U113">
            <v>2.565</v>
          </cell>
          <cell r="V113">
            <v>2.355</v>
          </cell>
          <cell r="W113">
            <v>2.315</v>
          </cell>
          <cell r="X113">
            <v>2.39</v>
          </cell>
          <cell r="Y113">
            <v>2.585</v>
          </cell>
          <cell r="Z113">
            <v>2.515</v>
          </cell>
          <cell r="AA113">
            <v>2.46</v>
          </cell>
          <cell r="AB113">
            <v>2.54</v>
          </cell>
        </row>
        <row r="114">
          <cell r="A114">
            <v>36515</v>
          </cell>
          <cell r="B114">
            <v>2.56</v>
          </cell>
          <cell r="C114">
            <v>2.535</v>
          </cell>
          <cell r="D114">
            <v>2.685</v>
          </cell>
          <cell r="E114">
            <v>2.465</v>
          </cell>
          <cell r="F114">
            <v>2.645</v>
          </cell>
          <cell r="G114">
            <v>0.125</v>
          </cell>
          <cell r="H114">
            <v>0.15</v>
          </cell>
          <cell r="I114">
            <v>0.0249999999999999</v>
          </cell>
          <cell r="J114">
            <v>0.085</v>
          </cell>
          <cell r="K114">
            <v>0.11</v>
          </cell>
          <cell r="L114">
            <v>0.0700000000000003</v>
          </cell>
          <cell r="M114">
            <v>2.535</v>
          </cell>
          <cell r="N114">
            <v>2.685</v>
          </cell>
          <cell r="O114">
            <v>3.055</v>
          </cell>
          <cell r="P114">
            <v>2.405</v>
          </cell>
          <cell r="Q114">
            <v>2.42</v>
          </cell>
          <cell r="R114">
            <v>0</v>
          </cell>
          <cell r="S114">
            <v>0.15</v>
          </cell>
          <cell r="T114">
            <v>2.37</v>
          </cell>
          <cell r="U114">
            <v>2.67</v>
          </cell>
          <cell r="V114">
            <v>2.505</v>
          </cell>
          <cell r="W114">
            <v>2.455</v>
          </cell>
          <cell r="X114">
            <v>2.505</v>
          </cell>
          <cell r="Y114">
            <v>2.81</v>
          </cell>
          <cell r="Z114">
            <v>2.66</v>
          </cell>
          <cell r="AA114">
            <v>2.57</v>
          </cell>
          <cell r="AB114">
            <v>2.775</v>
          </cell>
        </row>
        <row r="115">
          <cell r="A115">
            <v>36516</v>
          </cell>
          <cell r="B115">
            <v>2.47</v>
          </cell>
          <cell r="C115">
            <v>2.455</v>
          </cell>
          <cell r="D115">
            <v>2.6</v>
          </cell>
          <cell r="E115">
            <v>2.36</v>
          </cell>
          <cell r="F115">
            <v>2.535</v>
          </cell>
          <cell r="G115">
            <v>0.13</v>
          </cell>
          <cell r="H115">
            <v>0.145</v>
          </cell>
          <cell r="I115">
            <v>0.0150000000000001</v>
          </cell>
          <cell r="J115">
            <v>0.065</v>
          </cell>
          <cell r="K115">
            <v>0.0800000000000001</v>
          </cell>
          <cell r="L115">
            <v>0.0950000000000002</v>
          </cell>
          <cell r="M115">
            <v>2.45</v>
          </cell>
          <cell r="N115">
            <v>2.58</v>
          </cell>
          <cell r="O115">
            <v>2.89</v>
          </cell>
          <cell r="P115">
            <v>2.29</v>
          </cell>
          <cell r="Q115">
            <v>2.34</v>
          </cell>
          <cell r="R115">
            <v>-0.02</v>
          </cell>
          <cell r="S115">
            <v>0.13</v>
          </cell>
          <cell r="T115">
            <v>2.275</v>
          </cell>
          <cell r="U115">
            <v>2.595</v>
          </cell>
          <cell r="V115">
            <v>2.39</v>
          </cell>
          <cell r="W115">
            <v>2.36</v>
          </cell>
          <cell r="X115">
            <v>2.41</v>
          </cell>
          <cell r="Y115">
            <v>2.79</v>
          </cell>
          <cell r="Z115">
            <v>2.56</v>
          </cell>
          <cell r="AA115">
            <v>2.47</v>
          </cell>
          <cell r="AB115">
            <v>2.66</v>
          </cell>
        </row>
        <row r="116">
          <cell r="A116">
            <v>36517</v>
          </cell>
          <cell r="B116">
            <v>2.28</v>
          </cell>
          <cell r="C116">
            <v>2.28</v>
          </cell>
          <cell r="D116">
            <v>2.47</v>
          </cell>
          <cell r="E116">
            <v>2.175</v>
          </cell>
          <cell r="F116">
            <v>2.375</v>
          </cell>
          <cell r="G116">
            <v>0.19</v>
          </cell>
          <cell r="H116">
            <v>0.19</v>
          </cell>
          <cell r="I116">
            <v>0</v>
          </cell>
          <cell r="J116">
            <v>0.0950000000000002</v>
          </cell>
          <cell r="K116">
            <v>0.0950000000000002</v>
          </cell>
          <cell r="L116">
            <v>0.105</v>
          </cell>
          <cell r="M116">
            <v>2.32</v>
          </cell>
          <cell r="N116">
            <v>2.47</v>
          </cell>
          <cell r="O116">
            <v>2.75</v>
          </cell>
          <cell r="P116">
            <v>2.165</v>
          </cell>
          <cell r="Q116">
            <v>2.18</v>
          </cell>
          <cell r="R116">
            <v>0</v>
          </cell>
          <cell r="S116">
            <v>0.15</v>
          </cell>
          <cell r="T116">
            <v>2.135</v>
          </cell>
          <cell r="U116">
            <v>2.45</v>
          </cell>
          <cell r="V116">
            <v>2.195</v>
          </cell>
          <cell r="W116">
            <v>2.18</v>
          </cell>
          <cell r="X116">
            <v>2.225</v>
          </cell>
          <cell r="Y116">
            <v>2.515</v>
          </cell>
          <cell r="Z116">
            <v>2.385</v>
          </cell>
          <cell r="AA116">
            <v>2.31</v>
          </cell>
          <cell r="AB116">
            <v>2.47</v>
          </cell>
        </row>
        <row r="117">
          <cell r="A117">
            <v>36518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36519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36520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36521</v>
          </cell>
          <cell r="B120">
            <v>2.25</v>
          </cell>
          <cell r="C120">
            <v>2.23</v>
          </cell>
          <cell r="D120">
            <v>2.42</v>
          </cell>
          <cell r="E120">
            <v>2.16</v>
          </cell>
          <cell r="F120">
            <v>2.335</v>
          </cell>
          <cell r="G120">
            <v>0.17</v>
          </cell>
          <cell r="H120">
            <v>0.19</v>
          </cell>
          <cell r="I120">
            <v>0.02</v>
          </cell>
          <cell r="J120">
            <v>0.085</v>
          </cell>
          <cell r="K120">
            <v>0.105</v>
          </cell>
          <cell r="L120">
            <v>0.0699999999999998</v>
          </cell>
          <cell r="M120">
            <v>2.255</v>
          </cell>
          <cell r="N120">
            <v>2.39</v>
          </cell>
          <cell r="O120">
            <v>2.725</v>
          </cell>
          <cell r="P120">
            <v>2.1</v>
          </cell>
          <cell r="Q120">
            <v>2.135</v>
          </cell>
          <cell r="R120">
            <v>-0.0299999999999998</v>
          </cell>
          <cell r="S120">
            <v>0.135</v>
          </cell>
          <cell r="T120">
            <v>2.085</v>
          </cell>
          <cell r="U120">
            <v>2.425</v>
          </cell>
          <cell r="V120">
            <v>2.125</v>
          </cell>
          <cell r="W120">
            <v>2.09</v>
          </cell>
          <cell r="X120">
            <v>2.2</v>
          </cell>
          <cell r="Y120">
            <v>2.49</v>
          </cell>
          <cell r="Z120">
            <v>2.37</v>
          </cell>
          <cell r="AA120">
            <v>2.295</v>
          </cell>
          <cell r="AB120">
            <v>2.375</v>
          </cell>
        </row>
        <row r="121">
          <cell r="A121">
            <v>36522</v>
          </cell>
          <cell r="B121">
            <v>2.19</v>
          </cell>
          <cell r="C121">
            <v>2.18</v>
          </cell>
          <cell r="D121">
            <v>2.385</v>
          </cell>
          <cell r="E121">
            <v>2.16</v>
          </cell>
          <cell r="F121">
            <v>2.25</v>
          </cell>
          <cell r="G121">
            <v>0.195</v>
          </cell>
          <cell r="H121">
            <v>0.205</v>
          </cell>
          <cell r="I121">
            <v>0.00999999999999979</v>
          </cell>
          <cell r="J121">
            <v>0.0600000000000001</v>
          </cell>
          <cell r="K121">
            <v>0.0699999999999998</v>
          </cell>
          <cell r="L121">
            <v>0.02</v>
          </cell>
          <cell r="M121">
            <v>2.25</v>
          </cell>
          <cell r="N121">
            <v>2.395</v>
          </cell>
          <cell r="O121">
            <v>2.61</v>
          </cell>
          <cell r="P121">
            <v>2.115</v>
          </cell>
          <cell r="Q121">
            <v>2.19</v>
          </cell>
          <cell r="R121">
            <v>0.0100000000000002</v>
          </cell>
          <cell r="S121">
            <v>0.145</v>
          </cell>
          <cell r="T121">
            <v>2.085</v>
          </cell>
          <cell r="U121">
            <v>2.36</v>
          </cell>
          <cell r="V121">
            <v>2.095</v>
          </cell>
          <cell r="W121">
            <v>2.09</v>
          </cell>
          <cell r="X121">
            <v>2.175</v>
          </cell>
          <cell r="Y121">
            <v>2.4</v>
          </cell>
          <cell r="Z121">
            <v>2.295</v>
          </cell>
          <cell r="AA121">
            <v>2.205</v>
          </cell>
          <cell r="AB121">
            <v>2.29</v>
          </cell>
        </row>
        <row r="122">
          <cell r="A122">
            <v>36523</v>
          </cell>
          <cell r="B122">
            <v>2.165</v>
          </cell>
          <cell r="C122">
            <v>2.17</v>
          </cell>
          <cell r="D122">
            <v>2.36</v>
          </cell>
          <cell r="E122">
            <v>2.17</v>
          </cell>
          <cell r="F122">
            <v>2.195</v>
          </cell>
          <cell r="G122">
            <v>0.195</v>
          </cell>
          <cell r="H122">
            <v>0.19</v>
          </cell>
          <cell r="I122">
            <v>-0.00499999999999989</v>
          </cell>
          <cell r="J122">
            <v>0.0299999999999998</v>
          </cell>
          <cell r="K122">
            <v>0.0249999999999999</v>
          </cell>
          <cell r="L122">
            <v>0</v>
          </cell>
          <cell r="M122">
            <v>2.25</v>
          </cell>
          <cell r="N122">
            <v>2.38</v>
          </cell>
          <cell r="O122">
            <v>2.615</v>
          </cell>
          <cell r="P122">
            <v>2.215</v>
          </cell>
          <cell r="Q122">
            <v>2.205</v>
          </cell>
          <cell r="R122">
            <v>0.02</v>
          </cell>
          <cell r="S122">
            <v>0.13</v>
          </cell>
          <cell r="T122">
            <v>2.125</v>
          </cell>
          <cell r="U122">
            <v>2.32</v>
          </cell>
          <cell r="V122">
            <v>2.105</v>
          </cell>
          <cell r="W122">
            <v>2.115</v>
          </cell>
          <cell r="X122">
            <v>2.185</v>
          </cell>
          <cell r="Y122">
            <v>2.395</v>
          </cell>
          <cell r="Z122">
            <v>2.24</v>
          </cell>
          <cell r="AA122">
            <v>2.185</v>
          </cell>
          <cell r="AB122">
            <v>2.26</v>
          </cell>
        </row>
        <row r="123">
          <cell r="A123">
            <v>36524</v>
          </cell>
          <cell r="B123">
            <v>2.175</v>
          </cell>
          <cell r="C123">
            <v>2.165</v>
          </cell>
          <cell r="D123">
            <v>2.375</v>
          </cell>
          <cell r="E123">
            <v>2.19</v>
          </cell>
          <cell r="F123">
            <v>2.22</v>
          </cell>
          <cell r="G123">
            <v>0.2</v>
          </cell>
          <cell r="H123">
            <v>0.21</v>
          </cell>
          <cell r="I123">
            <v>0.00999999999999979</v>
          </cell>
          <cell r="J123">
            <v>0.0450000000000004</v>
          </cell>
          <cell r="K123">
            <v>0.0550000000000002</v>
          </cell>
          <cell r="L123">
            <v>-0.0249999999999999</v>
          </cell>
          <cell r="M123">
            <v>2.285</v>
          </cell>
          <cell r="N123">
            <v>2.405</v>
          </cell>
          <cell r="O123">
            <v>2.665</v>
          </cell>
          <cell r="P123">
            <v>2.28</v>
          </cell>
          <cell r="Q123">
            <v>2.25</v>
          </cell>
          <cell r="R123">
            <v>0.0299999999999998</v>
          </cell>
          <cell r="S123">
            <v>0.12</v>
          </cell>
          <cell r="T123">
            <v>2.145</v>
          </cell>
          <cell r="U123">
            <v>2.34</v>
          </cell>
          <cell r="V123">
            <v>2.115</v>
          </cell>
          <cell r="W123">
            <v>2.105</v>
          </cell>
          <cell r="X123">
            <v>2.19</v>
          </cell>
          <cell r="Y123">
            <v>2.4</v>
          </cell>
          <cell r="Z123">
            <v>2.26</v>
          </cell>
          <cell r="AA123">
            <v>2.205</v>
          </cell>
          <cell r="AB123">
            <v>2.29</v>
          </cell>
        </row>
        <row r="124">
          <cell r="A124">
            <v>36525</v>
          </cell>
          <cell r="B124">
            <v>2.165</v>
          </cell>
          <cell r="C124">
            <v>2.165</v>
          </cell>
          <cell r="D124">
            <v>2.37</v>
          </cell>
          <cell r="E124">
            <v>2.175</v>
          </cell>
          <cell r="F124">
            <v>2.16</v>
          </cell>
          <cell r="G124">
            <v>0.205</v>
          </cell>
          <cell r="H124">
            <v>0.205</v>
          </cell>
          <cell r="I124">
            <v>0</v>
          </cell>
          <cell r="J124">
            <v>-0.00499999999999989</v>
          </cell>
          <cell r="K124">
            <v>-0.00499999999999989</v>
          </cell>
          <cell r="L124">
            <v>-0.00999999999999979</v>
          </cell>
          <cell r="M124">
            <v>2.325</v>
          </cell>
          <cell r="N124">
            <v>2.43</v>
          </cell>
          <cell r="O124">
            <v>2.68</v>
          </cell>
          <cell r="P124">
            <v>2.28</v>
          </cell>
          <cell r="Q124">
            <v>2.28</v>
          </cell>
          <cell r="R124">
            <v>0.0600000000000001</v>
          </cell>
          <cell r="S124">
            <v>0.105</v>
          </cell>
          <cell r="T124">
            <v>2.14</v>
          </cell>
          <cell r="U124">
            <v>2.32</v>
          </cell>
          <cell r="V124">
            <v>2.125</v>
          </cell>
          <cell r="W124">
            <v>2.1</v>
          </cell>
          <cell r="X124">
            <v>2.19</v>
          </cell>
          <cell r="Y124">
            <v>2.375</v>
          </cell>
          <cell r="Z124">
            <v>2.21</v>
          </cell>
          <cell r="AA124">
            <v>2.19</v>
          </cell>
          <cell r="AB124">
            <v>2.275</v>
          </cell>
        </row>
        <row r="125">
          <cell r="A125">
            <v>36526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36527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36528</v>
          </cell>
          <cell r="B127">
            <v>2.15</v>
          </cell>
          <cell r="C127">
            <v>2.145</v>
          </cell>
          <cell r="D127">
            <v>2.37</v>
          </cell>
          <cell r="E127">
            <v>2.18</v>
          </cell>
          <cell r="F127">
            <v>2.185</v>
          </cell>
          <cell r="G127">
            <v>0.22</v>
          </cell>
          <cell r="H127">
            <v>0.225</v>
          </cell>
          <cell r="I127">
            <v>0.00499999999999989</v>
          </cell>
          <cell r="J127">
            <v>0.0350000000000001</v>
          </cell>
          <cell r="K127">
            <v>0.04</v>
          </cell>
          <cell r="L127">
            <v>-0.0350000000000001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0.0499999999999998</v>
          </cell>
          <cell r="S127">
            <v>0.0150000000000001</v>
          </cell>
          <cell r="T127">
            <v>2.145</v>
          </cell>
          <cell r="U127">
            <v>2.29</v>
          </cell>
          <cell r="V127">
            <v>2.12</v>
          </cell>
          <cell r="W127">
            <v>2.065</v>
          </cell>
          <cell r="X127">
            <v>2.195</v>
          </cell>
          <cell r="Y127">
            <v>2.36</v>
          </cell>
          <cell r="Z127">
            <v>2.24</v>
          </cell>
          <cell r="AA127">
            <v>2.135</v>
          </cell>
          <cell r="AB127">
            <v>2.265</v>
          </cell>
        </row>
        <row r="128">
          <cell r="A128">
            <v>36529</v>
          </cell>
          <cell r="B128">
            <v>2.165</v>
          </cell>
          <cell r="C128">
            <v>2.185</v>
          </cell>
          <cell r="D128">
            <v>2.375</v>
          </cell>
          <cell r="E128">
            <v>2.18</v>
          </cell>
          <cell r="F128">
            <v>2.21</v>
          </cell>
          <cell r="G128">
            <v>0.21</v>
          </cell>
          <cell r="H128">
            <v>0.19</v>
          </cell>
          <cell r="I128">
            <v>-0.02</v>
          </cell>
          <cell r="J128">
            <v>0.0449999999999999</v>
          </cell>
          <cell r="K128">
            <v>0.0249999999999999</v>
          </cell>
          <cell r="L128">
            <v>0.00499999999999989</v>
          </cell>
          <cell r="M128">
            <v>2.405</v>
          </cell>
          <cell r="N128">
            <v>2.42</v>
          </cell>
          <cell r="O128">
            <v>2.675</v>
          </cell>
          <cell r="P128">
            <v>2.28</v>
          </cell>
          <cell r="Q128">
            <v>2.295</v>
          </cell>
          <cell r="R128">
            <v>0.0449999999999999</v>
          </cell>
          <cell r="S128">
            <v>0.0150000000000001</v>
          </cell>
          <cell r="T128">
            <v>2.145</v>
          </cell>
          <cell r="U128">
            <v>2.275</v>
          </cell>
          <cell r="V128">
            <v>2.12</v>
          </cell>
          <cell r="W128">
            <v>2.075</v>
          </cell>
          <cell r="X128">
            <v>2.195</v>
          </cell>
          <cell r="Y128">
            <v>2.355</v>
          </cell>
          <cell r="Z128">
            <v>2.225</v>
          </cell>
          <cell r="AA128">
            <v>2.14</v>
          </cell>
          <cell r="AB128">
            <v>2.26</v>
          </cell>
        </row>
        <row r="129">
          <cell r="A129">
            <v>36530</v>
          </cell>
          <cell r="B129">
            <v>2.135</v>
          </cell>
          <cell r="C129">
            <v>2.155</v>
          </cell>
          <cell r="D129">
            <v>2.3</v>
          </cell>
          <cell r="E129">
            <v>2.11</v>
          </cell>
          <cell r="F129">
            <v>2.15</v>
          </cell>
          <cell r="G129">
            <v>0.165</v>
          </cell>
          <cell r="H129">
            <v>0.145</v>
          </cell>
          <cell r="I129">
            <v>-0.02</v>
          </cell>
          <cell r="J129">
            <v>0.0150000000000001</v>
          </cell>
          <cell r="K129">
            <v>-0.00499999999999989</v>
          </cell>
          <cell r="L129">
            <v>0.0449999999999999</v>
          </cell>
          <cell r="M129">
            <v>2.265</v>
          </cell>
          <cell r="N129">
            <v>2.355</v>
          </cell>
          <cell r="O129">
            <v>2.59</v>
          </cell>
          <cell r="P129">
            <v>2.145</v>
          </cell>
          <cell r="Q129">
            <v>2.16</v>
          </cell>
          <cell r="R129">
            <v>0.0550000000000002</v>
          </cell>
          <cell r="S129">
            <v>0.0899999999999999</v>
          </cell>
          <cell r="T129">
            <v>2.105</v>
          </cell>
          <cell r="U129">
            <v>2.145</v>
          </cell>
          <cell r="V129">
            <v>2.05</v>
          </cell>
          <cell r="W129">
            <v>2.08</v>
          </cell>
          <cell r="X129">
            <v>2.135</v>
          </cell>
          <cell r="Y129">
            <v>2.22</v>
          </cell>
          <cell r="Z129">
            <v>2.125</v>
          </cell>
          <cell r="AA129">
            <v>2.075</v>
          </cell>
          <cell r="AB129">
            <v>2.185</v>
          </cell>
        </row>
        <row r="130">
          <cell r="A130">
            <v>36531</v>
          </cell>
          <cell r="B130">
            <v>2.19</v>
          </cell>
          <cell r="C130">
            <v>2.2</v>
          </cell>
          <cell r="D130">
            <v>2.36</v>
          </cell>
          <cell r="E130">
            <v>2.15</v>
          </cell>
          <cell r="F130">
            <v>2.21</v>
          </cell>
          <cell r="G130">
            <v>0.17</v>
          </cell>
          <cell r="H130">
            <v>0.16</v>
          </cell>
          <cell r="I130">
            <v>-0.0100000000000002</v>
          </cell>
          <cell r="J130">
            <v>0.02</v>
          </cell>
          <cell r="K130">
            <v>0.00999999999999979</v>
          </cell>
          <cell r="L130">
            <v>0.0500000000000003</v>
          </cell>
          <cell r="M130">
            <v>2.27</v>
          </cell>
          <cell r="N130">
            <v>2.4</v>
          </cell>
          <cell r="O130">
            <v>2.6</v>
          </cell>
          <cell r="P130">
            <v>2.105</v>
          </cell>
          <cell r="Q130">
            <v>2.14</v>
          </cell>
          <cell r="R130">
            <v>0.04</v>
          </cell>
          <cell r="S130">
            <v>0.13</v>
          </cell>
          <cell r="T130">
            <v>2.085</v>
          </cell>
          <cell r="U130">
            <v>2.165</v>
          </cell>
          <cell r="V130">
            <v>2.1</v>
          </cell>
          <cell r="W130">
            <v>2.09</v>
          </cell>
          <cell r="X130">
            <v>2.165</v>
          </cell>
          <cell r="Y130">
            <v>2.23</v>
          </cell>
          <cell r="Z130">
            <v>2.16</v>
          </cell>
          <cell r="AA130">
            <v>2.105</v>
          </cell>
          <cell r="AB130">
            <v>2.19</v>
          </cell>
        </row>
        <row r="131">
          <cell r="A131">
            <v>36532</v>
          </cell>
          <cell r="B131">
            <v>2.16</v>
          </cell>
          <cell r="C131">
            <v>2.165</v>
          </cell>
          <cell r="D131">
            <v>2.345</v>
          </cell>
          <cell r="E131">
            <v>2.12</v>
          </cell>
          <cell r="F131">
            <v>2.165</v>
          </cell>
          <cell r="G131">
            <v>0.185</v>
          </cell>
          <cell r="H131">
            <v>0.18</v>
          </cell>
          <cell r="I131">
            <v>-0.00499999999999989</v>
          </cell>
          <cell r="J131">
            <v>0.00499999999999989</v>
          </cell>
          <cell r="K131">
            <v>0</v>
          </cell>
          <cell r="L131">
            <v>0.0449999999999999</v>
          </cell>
          <cell r="M131">
            <v>2.27</v>
          </cell>
          <cell r="N131">
            <v>2.4</v>
          </cell>
          <cell r="O131">
            <v>2.615</v>
          </cell>
          <cell r="P131">
            <v>2.09</v>
          </cell>
          <cell r="Q131">
            <v>2.14</v>
          </cell>
          <cell r="R131">
            <v>0.0549999999999997</v>
          </cell>
          <cell r="S131">
            <v>0.13</v>
          </cell>
          <cell r="T131">
            <v>2.075</v>
          </cell>
          <cell r="U131">
            <v>2.18</v>
          </cell>
          <cell r="V131">
            <v>2.1</v>
          </cell>
          <cell r="W131">
            <v>2.1</v>
          </cell>
          <cell r="X131">
            <v>2.145</v>
          </cell>
          <cell r="Y131">
            <v>2.245</v>
          </cell>
          <cell r="Z131">
            <v>2.165</v>
          </cell>
          <cell r="AA131">
            <v>2.11</v>
          </cell>
          <cell r="AB131">
            <v>2.18</v>
          </cell>
          <cell r="AC131">
            <v>2.11</v>
          </cell>
        </row>
        <row r="132">
          <cell r="A132">
            <v>36533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36534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36535</v>
          </cell>
          <cell r="B134">
            <v>2.14</v>
          </cell>
          <cell r="C134">
            <v>2.145</v>
          </cell>
          <cell r="D134">
            <v>2.33</v>
          </cell>
          <cell r="E134">
            <v>2.1</v>
          </cell>
          <cell r="F134">
            <v>2.155</v>
          </cell>
          <cell r="G134">
            <v>0.19</v>
          </cell>
          <cell r="H134">
            <v>0.185</v>
          </cell>
          <cell r="I134">
            <v>-0.00499999999999989</v>
          </cell>
          <cell r="J134">
            <v>0.0149999999999997</v>
          </cell>
          <cell r="K134">
            <v>0.00999999999999979</v>
          </cell>
          <cell r="L134">
            <v>0.0449999999999999</v>
          </cell>
          <cell r="M134">
            <v>2.265</v>
          </cell>
          <cell r="N134">
            <v>2.405</v>
          </cell>
          <cell r="O134">
            <v>2.64</v>
          </cell>
          <cell r="P134">
            <v>2.115</v>
          </cell>
          <cell r="Q134">
            <v>2.15</v>
          </cell>
          <cell r="R134">
            <v>0.0749999999999997</v>
          </cell>
          <cell r="S134">
            <v>0.14</v>
          </cell>
          <cell r="T134">
            <v>2.095</v>
          </cell>
          <cell r="U134">
            <v>2.195</v>
          </cell>
          <cell r="V134">
            <v>2.09</v>
          </cell>
          <cell r="W134">
            <v>2.045</v>
          </cell>
          <cell r="X134">
            <v>2.12</v>
          </cell>
          <cell r="Y134">
            <v>2.24</v>
          </cell>
          <cell r="Z134">
            <v>2.17</v>
          </cell>
          <cell r="AA134">
            <v>2.095</v>
          </cell>
          <cell r="AB134">
            <v>2.165</v>
          </cell>
          <cell r="AC134">
            <v>2.105</v>
          </cell>
        </row>
        <row r="135">
          <cell r="A135">
            <v>36536</v>
          </cell>
          <cell r="B135">
            <v>2.15</v>
          </cell>
          <cell r="C135">
            <v>2.16</v>
          </cell>
          <cell r="D135">
            <v>2.35</v>
          </cell>
          <cell r="E135">
            <v>2.12</v>
          </cell>
          <cell r="F135">
            <v>2.15</v>
          </cell>
          <cell r="G135">
            <v>0.2</v>
          </cell>
          <cell r="H135">
            <v>0.19</v>
          </cell>
          <cell r="I135">
            <v>-0.0100000000000002</v>
          </cell>
          <cell r="J135">
            <v>0</v>
          </cell>
          <cell r="K135">
            <v>-0.0100000000000002</v>
          </cell>
          <cell r="L135">
            <v>0.04</v>
          </cell>
          <cell r="M135">
            <v>2.28</v>
          </cell>
          <cell r="N135">
            <v>2.415</v>
          </cell>
          <cell r="O135">
            <v>2.645</v>
          </cell>
          <cell r="P135">
            <v>2.13</v>
          </cell>
          <cell r="Q135">
            <v>2.16</v>
          </cell>
          <cell r="R135">
            <v>0.065</v>
          </cell>
          <cell r="S135">
            <v>0.135</v>
          </cell>
          <cell r="T135">
            <v>2.095</v>
          </cell>
          <cell r="U135">
            <v>2.195</v>
          </cell>
          <cell r="V135">
            <v>2.07</v>
          </cell>
          <cell r="W135">
            <v>2.065</v>
          </cell>
          <cell r="X135">
            <v>2.13</v>
          </cell>
          <cell r="Y135">
            <v>2.25</v>
          </cell>
          <cell r="Z135">
            <v>2.16</v>
          </cell>
          <cell r="AA135">
            <v>2.085</v>
          </cell>
          <cell r="AB135">
            <v>2.165</v>
          </cell>
          <cell r="AC135">
            <v>2.095</v>
          </cell>
        </row>
        <row r="136">
          <cell r="A136">
            <v>36537</v>
          </cell>
          <cell r="B136">
            <v>2.155</v>
          </cell>
          <cell r="C136">
            <v>2.155</v>
          </cell>
          <cell r="D136">
            <v>2.38</v>
          </cell>
          <cell r="E136">
            <v>2.15</v>
          </cell>
          <cell r="F136">
            <v>2.16</v>
          </cell>
          <cell r="G136">
            <v>0.225</v>
          </cell>
          <cell r="H136">
            <v>0.225</v>
          </cell>
          <cell r="I136">
            <v>0</v>
          </cell>
          <cell r="J136">
            <v>0.00500000000000034</v>
          </cell>
          <cell r="K136">
            <v>0.00500000000000034</v>
          </cell>
          <cell r="L136">
            <v>0.00499999999999989</v>
          </cell>
          <cell r="M136">
            <v>2.335</v>
          </cell>
          <cell r="N136">
            <v>2.45</v>
          </cell>
          <cell r="O136">
            <v>2.75</v>
          </cell>
          <cell r="P136">
            <v>2.205</v>
          </cell>
          <cell r="Q136">
            <v>2.22</v>
          </cell>
          <cell r="R136">
            <v>0.0700000000000003</v>
          </cell>
          <cell r="S136">
            <v>0.115</v>
          </cell>
          <cell r="T136">
            <v>2.175</v>
          </cell>
          <cell r="U136">
            <v>2.23</v>
          </cell>
          <cell r="V136">
            <v>2.1</v>
          </cell>
          <cell r="W136">
            <v>2.085</v>
          </cell>
          <cell r="X136">
            <v>2.15</v>
          </cell>
          <cell r="Y136">
            <v>2.28</v>
          </cell>
          <cell r="Z136">
            <v>2.19</v>
          </cell>
          <cell r="AA136">
            <v>2.12</v>
          </cell>
          <cell r="AB136">
            <v>2.185</v>
          </cell>
          <cell r="AC136">
            <v>2.125</v>
          </cell>
        </row>
        <row r="137">
          <cell r="A137">
            <v>36538</v>
          </cell>
          <cell r="B137">
            <v>2.135</v>
          </cell>
          <cell r="C137">
            <v>2.125</v>
          </cell>
          <cell r="D137">
            <v>2.39</v>
          </cell>
          <cell r="E137">
            <v>2.145</v>
          </cell>
          <cell r="F137">
            <v>2.17</v>
          </cell>
          <cell r="G137">
            <v>0.255</v>
          </cell>
          <cell r="H137">
            <v>0.265</v>
          </cell>
          <cell r="I137">
            <v>0.00999999999999979</v>
          </cell>
          <cell r="J137">
            <v>0.0350000000000001</v>
          </cell>
          <cell r="K137">
            <v>0.0449999999999999</v>
          </cell>
          <cell r="L137">
            <v>-0.02</v>
          </cell>
          <cell r="M137">
            <v>2.345</v>
          </cell>
          <cell r="N137">
            <v>2.455</v>
          </cell>
          <cell r="O137">
            <v>2.745</v>
          </cell>
          <cell r="P137">
            <v>2.265</v>
          </cell>
          <cell r="Q137">
            <v>2.255</v>
          </cell>
          <cell r="R137">
            <v>0.065</v>
          </cell>
          <cell r="S137">
            <v>0.11</v>
          </cell>
          <cell r="T137">
            <v>2.2</v>
          </cell>
          <cell r="U137">
            <v>2.25</v>
          </cell>
          <cell r="V137">
            <v>2.11</v>
          </cell>
          <cell r="W137">
            <v>2.11</v>
          </cell>
          <cell r="X137">
            <v>2.155</v>
          </cell>
          <cell r="Y137">
            <v>2.3</v>
          </cell>
          <cell r="Z137">
            <v>2.2</v>
          </cell>
          <cell r="AA137">
            <v>2.125</v>
          </cell>
          <cell r="AB137">
            <v>2.215</v>
          </cell>
          <cell r="AC137">
            <v>2.145</v>
          </cell>
        </row>
        <row r="138">
          <cell r="A138">
            <v>36539</v>
          </cell>
          <cell r="B138">
            <v>2.145</v>
          </cell>
          <cell r="C138">
            <v>2.125</v>
          </cell>
          <cell r="D138">
            <v>2.385</v>
          </cell>
          <cell r="E138">
            <v>2.135</v>
          </cell>
          <cell r="F138">
            <v>2.17</v>
          </cell>
          <cell r="G138">
            <v>0.24</v>
          </cell>
          <cell r="H138">
            <v>0.26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-0.00999999999999979</v>
          </cell>
          <cell r="M138">
            <v>2.335</v>
          </cell>
          <cell r="N138">
            <v>2.45</v>
          </cell>
          <cell r="O138">
            <v>2.78</v>
          </cell>
          <cell r="P138">
            <v>2.27</v>
          </cell>
          <cell r="Q138">
            <v>2.255</v>
          </cell>
          <cell r="R138">
            <v>0.0650000000000004</v>
          </cell>
          <cell r="S138">
            <v>0.115</v>
          </cell>
          <cell r="T138">
            <v>2.195</v>
          </cell>
          <cell r="U138">
            <v>2.28</v>
          </cell>
          <cell r="V138">
            <v>2.09</v>
          </cell>
          <cell r="W138">
            <v>2.09</v>
          </cell>
          <cell r="X138">
            <v>2.145</v>
          </cell>
          <cell r="Y138">
            <v>2.34</v>
          </cell>
          <cell r="Z138">
            <v>2.235</v>
          </cell>
          <cell r="AA138">
            <v>2.155</v>
          </cell>
          <cell r="AB138">
            <v>2.245</v>
          </cell>
          <cell r="AC138">
            <v>2.165</v>
          </cell>
        </row>
        <row r="139">
          <cell r="A139">
            <v>36540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36541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36542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36543</v>
          </cell>
          <cell r="B142">
            <v>2.15</v>
          </cell>
          <cell r="C142">
            <v>2.13</v>
          </cell>
          <cell r="D142">
            <v>2.375</v>
          </cell>
          <cell r="E142">
            <v>2.13</v>
          </cell>
          <cell r="F142">
            <v>2.175</v>
          </cell>
          <cell r="G142">
            <v>0.225</v>
          </cell>
          <cell r="H142">
            <v>0.245</v>
          </cell>
          <cell r="I142">
            <v>0.02</v>
          </cell>
          <cell r="J142">
            <v>0.0249999999999999</v>
          </cell>
          <cell r="K142">
            <v>0.0449999999999999</v>
          </cell>
          <cell r="L142">
            <v>0</v>
          </cell>
          <cell r="M142">
            <v>2.33</v>
          </cell>
          <cell r="N142">
            <v>2.46</v>
          </cell>
          <cell r="O142">
            <v>2.85</v>
          </cell>
          <cell r="P142">
            <v>2.295</v>
          </cell>
          <cell r="Q142">
            <v>2.255</v>
          </cell>
          <cell r="R142">
            <v>0.085</v>
          </cell>
          <cell r="S142">
            <v>0.13</v>
          </cell>
          <cell r="T142">
            <v>2.22</v>
          </cell>
          <cell r="U142">
            <v>2.27</v>
          </cell>
          <cell r="V142">
            <v>2.09</v>
          </cell>
          <cell r="W142">
            <v>2.08</v>
          </cell>
          <cell r="X142">
            <v>2.13</v>
          </cell>
          <cell r="Y142">
            <v>2.335</v>
          </cell>
          <cell r="Z142">
            <v>2.23</v>
          </cell>
          <cell r="AA142">
            <v>2.155</v>
          </cell>
          <cell r="AB142">
            <v>2.245</v>
          </cell>
          <cell r="AC142">
            <v>2.18</v>
          </cell>
        </row>
        <row r="143">
          <cell r="A143">
            <v>36544</v>
          </cell>
          <cell r="B143">
            <v>2.205</v>
          </cell>
          <cell r="C143">
            <v>2.195</v>
          </cell>
          <cell r="D143">
            <v>2.395</v>
          </cell>
          <cell r="E143">
            <v>2.185</v>
          </cell>
          <cell r="F143">
            <v>2.245</v>
          </cell>
          <cell r="G143">
            <v>0.19</v>
          </cell>
          <cell r="H143">
            <v>0.2</v>
          </cell>
          <cell r="I143">
            <v>0.0100000000000002</v>
          </cell>
          <cell r="J143">
            <v>0.04</v>
          </cell>
          <cell r="K143">
            <v>0.0500000000000003</v>
          </cell>
          <cell r="L143">
            <v>0.00999999999999979</v>
          </cell>
          <cell r="M143">
            <v>2.345</v>
          </cell>
          <cell r="N143">
            <v>2.46</v>
          </cell>
          <cell r="O143">
            <v>2.87</v>
          </cell>
          <cell r="P143">
            <v>2.27</v>
          </cell>
          <cell r="Q143">
            <v>2.26</v>
          </cell>
          <cell r="R143">
            <v>0.065</v>
          </cell>
          <cell r="S143">
            <v>0.115</v>
          </cell>
          <cell r="T143">
            <v>2.22</v>
          </cell>
          <cell r="U143">
            <v>2.345</v>
          </cell>
          <cell r="V143">
            <v>2.14</v>
          </cell>
          <cell r="W143">
            <v>2.13</v>
          </cell>
          <cell r="X143">
            <v>2.185</v>
          </cell>
          <cell r="Y143">
            <v>2.405</v>
          </cell>
          <cell r="Z143">
            <v>2.3</v>
          </cell>
          <cell r="AA143">
            <v>2.23</v>
          </cell>
          <cell r="AB143">
            <v>2.35</v>
          </cell>
          <cell r="AC143">
            <v>2.26</v>
          </cell>
        </row>
        <row r="144">
          <cell r="A144">
            <v>36545</v>
          </cell>
          <cell r="B144">
            <v>2.26</v>
          </cell>
          <cell r="C144">
            <v>2.24</v>
          </cell>
          <cell r="D144">
            <v>2.405</v>
          </cell>
          <cell r="E144">
            <v>2.21</v>
          </cell>
          <cell r="F144">
            <v>2.3</v>
          </cell>
          <cell r="G144">
            <v>0.145</v>
          </cell>
          <cell r="H144">
            <v>0.165</v>
          </cell>
          <cell r="I144">
            <v>0.0199999999999996</v>
          </cell>
          <cell r="J144">
            <v>0.04</v>
          </cell>
          <cell r="K144">
            <v>0.0599999999999996</v>
          </cell>
          <cell r="L144">
            <v>0.0300000000000003</v>
          </cell>
          <cell r="M144">
            <v>2.34</v>
          </cell>
          <cell r="N144">
            <v>2.435</v>
          </cell>
          <cell r="O144">
            <v>2.965</v>
          </cell>
          <cell r="P144">
            <v>2.29</v>
          </cell>
          <cell r="Q144">
            <v>2.265</v>
          </cell>
          <cell r="R144">
            <v>0.0300000000000003</v>
          </cell>
          <cell r="S144">
            <v>0.0950000000000002</v>
          </cell>
          <cell r="T144">
            <v>2.245</v>
          </cell>
          <cell r="U144">
            <v>2.405</v>
          </cell>
          <cell r="V144">
            <v>2.17</v>
          </cell>
          <cell r="W144">
            <v>2.15</v>
          </cell>
          <cell r="X144">
            <v>2.215</v>
          </cell>
          <cell r="Y144">
            <v>2.475</v>
          </cell>
          <cell r="Z144">
            <v>2.345</v>
          </cell>
          <cell r="AA144">
            <v>2.285</v>
          </cell>
          <cell r="AB144">
            <v>2.425</v>
          </cell>
          <cell r="AC144">
            <v>2.3</v>
          </cell>
        </row>
        <row r="145">
          <cell r="A145">
            <v>36546</v>
          </cell>
          <cell r="B145">
            <v>2.38</v>
          </cell>
          <cell r="C145">
            <v>2.345</v>
          </cell>
          <cell r="D145">
            <v>2.505</v>
          </cell>
          <cell r="E145">
            <v>2.31</v>
          </cell>
          <cell r="F145">
            <v>2.42</v>
          </cell>
          <cell r="G145">
            <v>0.125</v>
          </cell>
          <cell r="H145">
            <v>0.16</v>
          </cell>
          <cell r="I145">
            <v>0.0349999999999997</v>
          </cell>
          <cell r="J145">
            <v>0.04</v>
          </cell>
          <cell r="K145">
            <v>0.0749999999999997</v>
          </cell>
          <cell r="L145">
            <v>0.0350000000000001</v>
          </cell>
          <cell r="M145">
            <v>2.44</v>
          </cell>
          <cell r="N145">
            <v>2.54</v>
          </cell>
          <cell r="O145">
            <v>3.085</v>
          </cell>
          <cell r="P145">
            <v>2.375</v>
          </cell>
          <cell r="Q145">
            <v>2.35</v>
          </cell>
          <cell r="R145">
            <v>0.0350000000000001</v>
          </cell>
          <cell r="S145">
            <v>0.1</v>
          </cell>
          <cell r="T145">
            <v>2.345</v>
          </cell>
          <cell r="U145">
            <v>2.525</v>
          </cell>
          <cell r="V145">
            <v>2.265</v>
          </cell>
          <cell r="W145">
            <v>2.275</v>
          </cell>
          <cell r="X145">
            <v>2.325</v>
          </cell>
          <cell r="Y145">
            <v>2.62</v>
          </cell>
          <cell r="Z145">
            <v>2.48</v>
          </cell>
          <cell r="AA145">
            <v>2.4</v>
          </cell>
          <cell r="AB145">
            <v>2.56</v>
          </cell>
          <cell r="AC145">
            <v>2.42</v>
          </cell>
        </row>
        <row r="146">
          <cell r="A146">
            <v>36547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36548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36549</v>
          </cell>
          <cell r="B148">
            <v>2.39</v>
          </cell>
          <cell r="C148">
            <v>2.37</v>
          </cell>
          <cell r="D148">
            <v>2.515</v>
          </cell>
          <cell r="E148">
            <v>2.365</v>
          </cell>
          <cell r="F148">
            <v>2.445</v>
          </cell>
          <cell r="G148">
            <v>0.125</v>
          </cell>
          <cell r="H148">
            <v>0.145</v>
          </cell>
          <cell r="I148">
            <v>0.02</v>
          </cell>
          <cell r="J148">
            <v>0.0549999999999997</v>
          </cell>
          <cell r="K148">
            <v>0.0749999999999997</v>
          </cell>
          <cell r="L148">
            <v>0.00499999999999989</v>
          </cell>
          <cell r="M148">
            <v>2.47</v>
          </cell>
          <cell r="N148">
            <v>2.555</v>
          </cell>
          <cell r="O148">
            <v>3.095</v>
          </cell>
          <cell r="P148">
            <v>2.455</v>
          </cell>
          <cell r="Q148">
            <v>2.4</v>
          </cell>
          <cell r="R148">
            <v>0.04</v>
          </cell>
          <cell r="S148">
            <v>0.085</v>
          </cell>
          <cell r="T148">
            <v>2.37</v>
          </cell>
          <cell r="U148">
            <v>2.555</v>
          </cell>
          <cell r="V148">
            <v>2.33</v>
          </cell>
          <cell r="W148">
            <v>2.315</v>
          </cell>
          <cell r="X148">
            <v>2.38</v>
          </cell>
          <cell r="Y148">
            <v>2.585</v>
          </cell>
          <cell r="Z148">
            <v>2.515</v>
          </cell>
          <cell r="AA148">
            <v>2.42</v>
          </cell>
          <cell r="AB148">
            <v>2.54</v>
          </cell>
          <cell r="AC148">
            <v>2.445</v>
          </cell>
        </row>
        <row r="149">
          <cell r="A149">
            <v>36550</v>
          </cell>
          <cell r="B149">
            <v>2.375</v>
          </cell>
          <cell r="C149">
            <v>2.335</v>
          </cell>
          <cell r="D149">
            <v>2.5</v>
          </cell>
          <cell r="E149">
            <v>2.335</v>
          </cell>
          <cell r="F149">
            <v>2.425</v>
          </cell>
          <cell r="G149">
            <v>0.125</v>
          </cell>
          <cell r="H149">
            <v>0.165</v>
          </cell>
          <cell r="I149">
            <v>0.04</v>
          </cell>
          <cell r="J149">
            <v>0.0499999999999998</v>
          </cell>
          <cell r="K149">
            <v>0.0899999999999999</v>
          </cell>
          <cell r="L149">
            <v>0</v>
          </cell>
          <cell r="M149">
            <v>2.445</v>
          </cell>
          <cell r="N149">
            <v>2.545</v>
          </cell>
          <cell r="O149">
            <v>2.93</v>
          </cell>
          <cell r="P149">
            <v>2.335</v>
          </cell>
          <cell r="Q149">
            <v>2.35</v>
          </cell>
          <cell r="R149">
            <v>0.0449999999999999</v>
          </cell>
          <cell r="S149">
            <v>0.1</v>
          </cell>
          <cell r="T149">
            <v>2.315</v>
          </cell>
          <cell r="U149">
            <v>2.535</v>
          </cell>
          <cell r="V149">
            <v>2.29</v>
          </cell>
          <cell r="W149">
            <v>2.29</v>
          </cell>
          <cell r="X149">
            <v>2.34</v>
          </cell>
          <cell r="Y149">
            <v>2.65</v>
          </cell>
          <cell r="Z149">
            <v>2.47</v>
          </cell>
          <cell r="AA149">
            <v>2.42</v>
          </cell>
          <cell r="AB149">
            <v>2.545</v>
          </cell>
          <cell r="AC149">
            <v>2.425</v>
          </cell>
        </row>
        <row r="150">
          <cell r="A150">
            <v>36551</v>
          </cell>
          <cell r="B150">
            <v>2.45</v>
          </cell>
          <cell r="C150">
            <v>2.42</v>
          </cell>
          <cell r="D150">
            <v>2.545</v>
          </cell>
          <cell r="E150">
            <v>2.38</v>
          </cell>
          <cell r="F150">
            <v>2.53</v>
          </cell>
          <cell r="G150">
            <v>0.0949999999999998</v>
          </cell>
          <cell r="H150">
            <v>0.125</v>
          </cell>
          <cell r="I150">
            <v>0.0300000000000003</v>
          </cell>
          <cell r="J150">
            <v>0.0799999999999996</v>
          </cell>
          <cell r="K150">
            <v>0.11</v>
          </cell>
          <cell r="L150">
            <v>0.04</v>
          </cell>
          <cell r="M150">
            <v>2.495</v>
          </cell>
          <cell r="N150">
            <v>2.595</v>
          </cell>
          <cell r="O150">
            <v>3.015</v>
          </cell>
          <cell r="P150">
            <v>2.325</v>
          </cell>
          <cell r="Q150">
            <v>2.37</v>
          </cell>
          <cell r="R150">
            <v>0.0500000000000003</v>
          </cell>
          <cell r="S150">
            <v>0.1</v>
          </cell>
          <cell r="T150">
            <v>2.325</v>
          </cell>
          <cell r="U150">
            <v>2.65</v>
          </cell>
          <cell r="V150">
            <v>2.36</v>
          </cell>
          <cell r="W150">
            <v>2.35</v>
          </cell>
          <cell r="X150">
            <v>2.395</v>
          </cell>
          <cell r="Y150">
            <v>2.765</v>
          </cell>
          <cell r="Z150">
            <v>2.58</v>
          </cell>
          <cell r="AA150">
            <v>2.5</v>
          </cell>
          <cell r="AB150">
            <v>2.625</v>
          </cell>
          <cell r="AC150">
            <v>2.52</v>
          </cell>
        </row>
        <row r="151">
          <cell r="A151">
            <v>36552</v>
          </cell>
          <cell r="B151">
            <v>2.52</v>
          </cell>
          <cell r="C151">
            <v>2.465</v>
          </cell>
          <cell r="D151">
            <v>2.58</v>
          </cell>
          <cell r="E151">
            <v>2.4</v>
          </cell>
          <cell r="F151">
            <v>2.575</v>
          </cell>
          <cell r="G151">
            <v>0.0600000000000001</v>
          </cell>
          <cell r="H151">
            <v>0.115</v>
          </cell>
          <cell r="I151">
            <v>0.0550000000000002</v>
          </cell>
          <cell r="J151">
            <v>0.0550000000000002</v>
          </cell>
          <cell r="K151">
            <v>0.11</v>
          </cell>
          <cell r="L151">
            <v>0.065</v>
          </cell>
          <cell r="M151">
            <v>2.535</v>
          </cell>
          <cell r="N151">
            <v>2.61</v>
          </cell>
          <cell r="O151">
            <v>2.985</v>
          </cell>
          <cell r="P151">
            <v>2.36</v>
          </cell>
          <cell r="Q151">
            <v>2.4</v>
          </cell>
          <cell r="R151">
            <v>0.0299999999999998</v>
          </cell>
          <cell r="S151">
            <v>0.0749999999999997</v>
          </cell>
          <cell r="T151" t="str">
            <v>n/a</v>
          </cell>
          <cell r="U151">
            <v>2.73</v>
          </cell>
          <cell r="V151">
            <v>2.365</v>
          </cell>
          <cell r="W151">
            <v>2.345</v>
          </cell>
          <cell r="X151">
            <v>2.41</v>
          </cell>
          <cell r="Y151">
            <v>2.78</v>
          </cell>
          <cell r="Z151">
            <v>2.63</v>
          </cell>
          <cell r="AA151">
            <v>2.535</v>
          </cell>
          <cell r="AB151">
            <v>2.645</v>
          </cell>
          <cell r="AC151">
            <v>2.53</v>
          </cell>
        </row>
        <row r="152">
          <cell r="A152">
            <v>36553</v>
          </cell>
          <cell r="B152">
            <v>2.47</v>
          </cell>
          <cell r="C152">
            <v>2.415</v>
          </cell>
          <cell r="D152">
            <v>2.51</v>
          </cell>
          <cell r="E152">
            <v>2.33</v>
          </cell>
          <cell r="F152">
            <v>2.56</v>
          </cell>
          <cell r="G152">
            <v>0.0399999999999996</v>
          </cell>
          <cell r="H152">
            <v>0.0949999999999998</v>
          </cell>
          <cell r="I152">
            <v>0.0550000000000002</v>
          </cell>
          <cell r="J152">
            <v>0.0899999999999999</v>
          </cell>
          <cell r="K152">
            <v>0.145</v>
          </cell>
          <cell r="L152">
            <v>0.085</v>
          </cell>
          <cell r="M152">
            <v>2.44</v>
          </cell>
          <cell r="N152">
            <v>2.485</v>
          </cell>
          <cell r="O152">
            <v>2.925</v>
          </cell>
          <cell r="P152">
            <v>2.305</v>
          </cell>
          <cell r="Q152">
            <v>2.33</v>
          </cell>
          <cell r="R152">
            <v>-0.0249999999999999</v>
          </cell>
          <cell r="S152">
            <v>0.0449999999999999</v>
          </cell>
          <cell r="T152">
            <v>2.29</v>
          </cell>
          <cell r="U152">
            <v>2.745</v>
          </cell>
          <cell r="V152">
            <v>2.29</v>
          </cell>
          <cell r="W152">
            <v>2.275</v>
          </cell>
          <cell r="X152">
            <v>2.345</v>
          </cell>
          <cell r="Y152">
            <v>2.73</v>
          </cell>
          <cell r="Z152">
            <v>2.62</v>
          </cell>
          <cell r="AA152">
            <v>2.49</v>
          </cell>
          <cell r="AB152">
            <v>2.58</v>
          </cell>
          <cell r="AC152">
            <v>2.52</v>
          </cell>
        </row>
        <row r="153">
          <cell r="A153">
            <v>36554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36555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36556</v>
          </cell>
          <cell r="B155">
            <v>2.565</v>
          </cell>
          <cell r="C155">
            <v>2.485</v>
          </cell>
          <cell r="D155">
            <v>2.555</v>
          </cell>
          <cell r="E155">
            <v>2.4</v>
          </cell>
          <cell r="F155">
            <v>2.665</v>
          </cell>
          <cell r="G155">
            <v>-0.00999999999999979</v>
          </cell>
          <cell r="H155">
            <v>0.0700000000000003</v>
          </cell>
          <cell r="I155">
            <v>0.0800000000000001</v>
          </cell>
          <cell r="J155">
            <v>0.1</v>
          </cell>
          <cell r="K155">
            <v>0.18</v>
          </cell>
          <cell r="L155">
            <v>0.085</v>
          </cell>
          <cell r="M155">
            <v>2.485</v>
          </cell>
          <cell r="N155">
            <v>2.615</v>
          </cell>
          <cell r="O155">
            <v>2.945</v>
          </cell>
          <cell r="P155">
            <v>2.37</v>
          </cell>
          <cell r="Q155">
            <v>2.39</v>
          </cell>
          <cell r="R155">
            <v>0.0600000000000001</v>
          </cell>
          <cell r="S155">
            <v>0.13</v>
          </cell>
          <cell r="T155">
            <v>2.315</v>
          </cell>
          <cell r="U155">
            <v>2.835</v>
          </cell>
          <cell r="V155">
            <v>2.42</v>
          </cell>
          <cell r="W155">
            <v>2.355</v>
          </cell>
          <cell r="X155">
            <v>2.415</v>
          </cell>
          <cell r="Y155">
            <v>2.755</v>
          </cell>
          <cell r="Z155">
            <v>2.775</v>
          </cell>
          <cell r="AA155">
            <v>2.575</v>
          </cell>
          <cell r="AB155">
            <v>2.665</v>
          </cell>
          <cell r="AC155">
            <v>2.595</v>
          </cell>
        </row>
        <row r="156">
          <cell r="A156">
            <v>36557</v>
          </cell>
          <cell r="B156">
            <v>2.515</v>
          </cell>
          <cell r="C156">
            <v>2.5</v>
          </cell>
          <cell r="D156">
            <v>2.65</v>
          </cell>
          <cell r="E156">
            <v>2.405</v>
          </cell>
          <cell r="F156">
            <v>2.585</v>
          </cell>
          <cell r="G156">
            <v>0.135</v>
          </cell>
          <cell r="H156">
            <v>0.15</v>
          </cell>
          <cell r="I156">
            <v>0.0150000000000001</v>
          </cell>
          <cell r="J156">
            <v>0.0699999999999998</v>
          </cell>
          <cell r="K156">
            <v>0.085</v>
          </cell>
          <cell r="L156">
            <v>0.0950000000000002</v>
          </cell>
          <cell r="M156">
            <v>2.57</v>
          </cell>
          <cell r="N156">
            <v>2.715</v>
          </cell>
          <cell r="O156">
            <v>3</v>
          </cell>
          <cell r="P156">
            <v>2.42</v>
          </cell>
          <cell r="Q156">
            <v>2.46</v>
          </cell>
          <cell r="R156">
            <v>0.065</v>
          </cell>
          <cell r="S156">
            <v>0.145</v>
          </cell>
          <cell r="T156">
            <v>2.365</v>
          </cell>
          <cell r="U156">
            <v>2.7</v>
          </cell>
          <cell r="V156">
            <v>2.37</v>
          </cell>
          <cell r="W156">
            <v>2.38</v>
          </cell>
          <cell r="X156">
            <v>2.425</v>
          </cell>
          <cell r="Y156">
            <v>2.7</v>
          </cell>
          <cell r="Z156">
            <v>2.615</v>
          </cell>
          <cell r="AA156">
            <v>2.525</v>
          </cell>
          <cell r="AB156">
            <v>2.625</v>
          </cell>
          <cell r="AC156">
            <v>2.545</v>
          </cell>
        </row>
        <row r="157">
          <cell r="A157">
            <v>36558</v>
          </cell>
          <cell r="B157">
            <v>2.615</v>
          </cell>
          <cell r="C157">
            <v>2.575</v>
          </cell>
          <cell r="D157">
            <v>2.715</v>
          </cell>
          <cell r="E157">
            <v>2.5</v>
          </cell>
          <cell r="F157">
            <v>2.68</v>
          </cell>
          <cell r="G157">
            <v>0.0999999999999996</v>
          </cell>
          <cell r="H157">
            <v>0.14</v>
          </cell>
          <cell r="I157">
            <v>0.04</v>
          </cell>
          <cell r="J157">
            <v>0.065</v>
          </cell>
          <cell r="K157">
            <v>0.105</v>
          </cell>
          <cell r="L157">
            <v>0.0750000000000002</v>
          </cell>
          <cell r="M157">
            <v>2.655</v>
          </cell>
          <cell r="N157">
            <v>2.765</v>
          </cell>
          <cell r="O157">
            <v>3.055</v>
          </cell>
          <cell r="P157">
            <v>2.52</v>
          </cell>
          <cell r="Q157">
            <v>2.55</v>
          </cell>
          <cell r="R157">
            <v>0.0500000000000003</v>
          </cell>
          <cell r="S157">
            <v>0.11</v>
          </cell>
          <cell r="T157">
            <v>2.455</v>
          </cell>
          <cell r="U157">
            <v>2.815</v>
          </cell>
          <cell r="V157">
            <v>2.465</v>
          </cell>
          <cell r="W157">
            <v>2.38</v>
          </cell>
          <cell r="X157">
            <v>2.515</v>
          </cell>
          <cell r="Y157">
            <v>2.795</v>
          </cell>
          <cell r="Z157">
            <v>2.73</v>
          </cell>
          <cell r="AA157">
            <v>2.59</v>
          </cell>
          <cell r="AB157">
            <v>2.68</v>
          </cell>
          <cell r="AC157">
            <v>2.62</v>
          </cell>
        </row>
        <row r="158">
          <cell r="A158">
            <v>36559</v>
          </cell>
          <cell r="B158">
            <v>2.695</v>
          </cell>
          <cell r="C158">
            <v>2.66</v>
          </cell>
          <cell r="D158">
            <v>2.8</v>
          </cell>
          <cell r="E158">
            <v>2.58</v>
          </cell>
          <cell r="F158">
            <v>2.775</v>
          </cell>
          <cell r="G158">
            <v>0.105</v>
          </cell>
          <cell r="H158">
            <v>0.14</v>
          </cell>
          <cell r="I158">
            <v>0.0349999999999997</v>
          </cell>
          <cell r="J158">
            <v>0.0800000000000001</v>
          </cell>
          <cell r="K158">
            <v>0.115</v>
          </cell>
          <cell r="L158">
            <v>0.0800000000000001</v>
          </cell>
          <cell r="M158">
            <v>2.69</v>
          </cell>
          <cell r="N158">
            <v>2.825</v>
          </cell>
          <cell r="O158">
            <v>3.155</v>
          </cell>
          <cell r="P158">
            <v>2.56</v>
          </cell>
          <cell r="Q158">
            <v>2.59</v>
          </cell>
          <cell r="R158">
            <v>0.0250000000000004</v>
          </cell>
          <cell r="S158">
            <v>0.135</v>
          </cell>
          <cell r="T158">
            <v>2.54</v>
          </cell>
          <cell r="U158">
            <v>2.915</v>
          </cell>
          <cell r="V158">
            <v>2.55</v>
          </cell>
          <cell r="W158">
            <v>2.54</v>
          </cell>
          <cell r="X158">
            <v>2.59</v>
          </cell>
          <cell r="Y158">
            <v>2.875</v>
          </cell>
          <cell r="Z158">
            <v>2.805</v>
          </cell>
          <cell r="AA158">
            <v>2.7</v>
          </cell>
          <cell r="AB158">
            <v>2.78</v>
          </cell>
          <cell r="AC158">
            <v>2.71</v>
          </cell>
        </row>
        <row r="159">
          <cell r="A159">
            <v>36560</v>
          </cell>
          <cell r="B159">
            <v>2.57</v>
          </cell>
          <cell r="C159">
            <v>2.5</v>
          </cell>
          <cell r="D159">
            <v>2.675</v>
          </cell>
          <cell r="E159">
            <v>2.42</v>
          </cell>
          <cell r="F159">
            <v>2.65</v>
          </cell>
          <cell r="G159">
            <v>0.105</v>
          </cell>
          <cell r="H159">
            <v>0.175</v>
          </cell>
          <cell r="I159">
            <v>0.0699999999999998</v>
          </cell>
          <cell r="J159">
            <v>0.0800000000000001</v>
          </cell>
          <cell r="K159">
            <v>0.15</v>
          </cell>
          <cell r="L159">
            <v>0.0800000000000001</v>
          </cell>
          <cell r="M159">
            <v>2.545</v>
          </cell>
          <cell r="N159">
            <v>2.645</v>
          </cell>
          <cell r="O159">
            <v>3.06</v>
          </cell>
          <cell r="P159">
            <v>2.44</v>
          </cell>
          <cell r="Q159">
            <v>2.485</v>
          </cell>
          <cell r="R159">
            <v>-0.0299999999999998</v>
          </cell>
          <cell r="S159">
            <v>0.1</v>
          </cell>
          <cell r="T159">
            <v>2.39</v>
          </cell>
          <cell r="U159">
            <v>2.855</v>
          </cell>
          <cell r="V159">
            <v>2.39</v>
          </cell>
          <cell r="W159">
            <v>2.375</v>
          </cell>
          <cell r="X159">
            <v>2.435</v>
          </cell>
          <cell r="Y159">
            <v>2.795</v>
          </cell>
          <cell r="Z159">
            <v>2.685</v>
          </cell>
          <cell r="AA159">
            <v>2.59</v>
          </cell>
          <cell r="AB159">
            <v>2.705</v>
          </cell>
          <cell r="AC159">
            <v>2.625</v>
          </cell>
        </row>
        <row r="160">
          <cell r="A160">
            <v>36561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36562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36563</v>
          </cell>
          <cell r="B162">
            <v>2.44</v>
          </cell>
          <cell r="C162">
            <v>2.365</v>
          </cell>
          <cell r="D162">
            <v>2.595</v>
          </cell>
          <cell r="E162">
            <v>2.31</v>
          </cell>
          <cell r="F162">
            <v>2.515</v>
          </cell>
          <cell r="G162">
            <v>0.155</v>
          </cell>
          <cell r="H162">
            <v>0.23</v>
          </cell>
          <cell r="I162">
            <v>0.0749999999999997</v>
          </cell>
          <cell r="J162">
            <v>0.0750000000000002</v>
          </cell>
          <cell r="K162">
            <v>0.15</v>
          </cell>
          <cell r="L162">
            <v>0.0550000000000002</v>
          </cell>
          <cell r="M162">
            <v>2.46</v>
          </cell>
          <cell r="N162">
            <v>2.675</v>
          </cell>
          <cell r="O162">
            <v>3.04</v>
          </cell>
          <cell r="P162">
            <v>2.29</v>
          </cell>
          <cell r="Q162">
            <v>2.325</v>
          </cell>
          <cell r="R162">
            <v>0.0799999999999996</v>
          </cell>
          <cell r="S162">
            <v>0.215</v>
          </cell>
          <cell r="T162">
            <v>2.26</v>
          </cell>
          <cell r="U162">
            <v>2.78</v>
          </cell>
          <cell r="V162">
            <v>2.27</v>
          </cell>
          <cell r="W162">
            <v>2.235</v>
          </cell>
          <cell r="X162">
            <v>2.315</v>
          </cell>
          <cell r="Y162">
            <v>2.715</v>
          </cell>
          <cell r="Z162">
            <v>2.575</v>
          </cell>
          <cell r="AA162">
            <v>2.49</v>
          </cell>
          <cell r="AB162">
            <v>2.59</v>
          </cell>
          <cell r="AC162">
            <v>2.505</v>
          </cell>
        </row>
        <row r="163">
          <cell r="A163">
            <v>36564</v>
          </cell>
          <cell r="B163">
            <v>2.465</v>
          </cell>
          <cell r="C163">
            <v>2.4</v>
          </cell>
          <cell r="D163">
            <v>2.635</v>
          </cell>
          <cell r="E163">
            <v>2.375</v>
          </cell>
          <cell r="F163">
            <v>2.53</v>
          </cell>
          <cell r="G163">
            <v>0.17</v>
          </cell>
          <cell r="H163">
            <v>0.235</v>
          </cell>
          <cell r="I163">
            <v>0.065</v>
          </cell>
          <cell r="J163">
            <v>0.065</v>
          </cell>
          <cell r="K163">
            <v>0.13</v>
          </cell>
          <cell r="L163">
            <v>0.0249999999999999</v>
          </cell>
          <cell r="M163">
            <v>2.47</v>
          </cell>
          <cell r="N163">
            <v>2.7</v>
          </cell>
          <cell r="O163">
            <v>3.065</v>
          </cell>
          <cell r="P163">
            <v>2.365</v>
          </cell>
          <cell r="Q163">
            <v>2.38</v>
          </cell>
          <cell r="R163">
            <v>0.0650000000000004</v>
          </cell>
          <cell r="S163">
            <v>0.23</v>
          </cell>
          <cell r="T163">
            <v>2.34</v>
          </cell>
          <cell r="U163">
            <v>2.81</v>
          </cell>
          <cell r="V163">
            <v>2.315</v>
          </cell>
          <cell r="W163">
            <v>2.3</v>
          </cell>
          <cell r="X163">
            <v>2.385</v>
          </cell>
          <cell r="Y163">
            <v>2.74</v>
          </cell>
          <cell r="Z163">
            <v>2.61</v>
          </cell>
          <cell r="AA163">
            <v>2.505</v>
          </cell>
          <cell r="AB163">
            <v>2.585</v>
          </cell>
          <cell r="AC163">
            <v>2.525</v>
          </cell>
        </row>
        <row r="164">
          <cell r="A164">
            <v>36565</v>
          </cell>
          <cell r="B164">
            <v>2.34</v>
          </cell>
          <cell r="C164">
            <v>2.29</v>
          </cell>
          <cell r="D164">
            <v>2.545</v>
          </cell>
          <cell r="E164">
            <v>2.285</v>
          </cell>
          <cell r="F164">
            <v>2.385</v>
          </cell>
          <cell r="G164">
            <v>0.205</v>
          </cell>
          <cell r="H164">
            <v>0.255</v>
          </cell>
          <cell r="I164">
            <v>0.0499999999999998</v>
          </cell>
          <cell r="J164">
            <v>0.0449999999999999</v>
          </cell>
          <cell r="K164">
            <v>0.0949999999999998</v>
          </cell>
          <cell r="L164">
            <v>0.00499999999999989</v>
          </cell>
          <cell r="M164">
            <v>2.35</v>
          </cell>
          <cell r="N164">
            <v>2.63</v>
          </cell>
          <cell r="O164">
            <v>2.955</v>
          </cell>
          <cell r="P164">
            <v>2.26</v>
          </cell>
          <cell r="Q164">
            <v>2.27</v>
          </cell>
          <cell r="R164">
            <v>0.085</v>
          </cell>
          <cell r="S164">
            <v>0.28</v>
          </cell>
          <cell r="T164">
            <v>2.23</v>
          </cell>
          <cell r="U164">
            <v>2.6</v>
          </cell>
          <cell r="V164">
            <v>2.22</v>
          </cell>
          <cell r="W164">
            <v>2.225</v>
          </cell>
          <cell r="X164">
            <v>2.295</v>
          </cell>
          <cell r="Y164">
            <v>2.605</v>
          </cell>
          <cell r="Z164">
            <v>2.49</v>
          </cell>
          <cell r="AA164">
            <v>2.39</v>
          </cell>
          <cell r="AB164">
            <v>2.47</v>
          </cell>
          <cell r="AC164">
            <v>2.415</v>
          </cell>
        </row>
        <row r="165">
          <cell r="A165">
            <v>36566</v>
          </cell>
          <cell r="B165">
            <v>2.39</v>
          </cell>
          <cell r="C165">
            <v>2.375</v>
          </cell>
          <cell r="D165">
            <v>2.555</v>
          </cell>
          <cell r="E165">
            <v>2.335</v>
          </cell>
          <cell r="F165">
            <v>2.44</v>
          </cell>
          <cell r="G165">
            <v>0.165</v>
          </cell>
          <cell r="H165">
            <v>0.18</v>
          </cell>
          <cell r="I165">
            <v>0.0150000000000001</v>
          </cell>
          <cell r="J165">
            <v>0.0499999999999998</v>
          </cell>
          <cell r="K165">
            <v>0.065</v>
          </cell>
          <cell r="L165">
            <v>0.04</v>
          </cell>
          <cell r="M165">
            <v>2.415</v>
          </cell>
          <cell r="N165">
            <v>2.645</v>
          </cell>
          <cell r="O165">
            <v>3.035</v>
          </cell>
          <cell r="P165">
            <v>2.32</v>
          </cell>
          <cell r="Q165">
            <v>2.335</v>
          </cell>
          <cell r="R165">
            <v>0.0899999999999999</v>
          </cell>
          <cell r="S165">
            <v>0.23</v>
          </cell>
          <cell r="T165">
            <v>2.28</v>
          </cell>
          <cell r="U165">
            <v>2.615</v>
          </cell>
          <cell r="V165">
            <v>2.275</v>
          </cell>
          <cell r="W165">
            <v>2.27</v>
          </cell>
          <cell r="X165">
            <v>2.345</v>
          </cell>
          <cell r="Y165">
            <v>2.64</v>
          </cell>
          <cell r="Z165">
            <v>2.51</v>
          </cell>
          <cell r="AA165">
            <v>2.41</v>
          </cell>
          <cell r="AB165">
            <v>2.53</v>
          </cell>
          <cell r="AC165">
            <v>2.43</v>
          </cell>
        </row>
        <row r="166">
          <cell r="A166">
            <v>36567</v>
          </cell>
          <cell r="B166">
            <v>2.415</v>
          </cell>
          <cell r="C166">
            <v>2.385</v>
          </cell>
          <cell r="D166">
            <v>2.575</v>
          </cell>
          <cell r="E166">
            <v>2.37</v>
          </cell>
          <cell r="F166">
            <v>2.465</v>
          </cell>
          <cell r="G166">
            <v>0.16</v>
          </cell>
          <cell r="H166">
            <v>0.19</v>
          </cell>
          <cell r="I166">
            <v>0.0300000000000003</v>
          </cell>
          <cell r="J166">
            <v>0.0499999999999998</v>
          </cell>
          <cell r="K166">
            <v>0.0800000000000001</v>
          </cell>
          <cell r="L166">
            <v>0.0149999999999997</v>
          </cell>
          <cell r="M166">
            <v>2.46</v>
          </cell>
          <cell r="N166">
            <v>2.65</v>
          </cell>
          <cell r="O166">
            <v>3.11</v>
          </cell>
          <cell r="P166">
            <v>2.355</v>
          </cell>
          <cell r="Q166">
            <v>2.37</v>
          </cell>
          <cell r="R166">
            <v>0.0749999999999997</v>
          </cell>
          <cell r="S166">
            <v>0.19</v>
          </cell>
          <cell r="T166">
            <v>2.34</v>
          </cell>
          <cell r="U166">
            <v>2.64</v>
          </cell>
          <cell r="V166">
            <v>2.335</v>
          </cell>
          <cell r="W166">
            <v>2.27</v>
          </cell>
          <cell r="X166">
            <v>2.365</v>
          </cell>
          <cell r="Y166">
            <v>2.66</v>
          </cell>
          <cell r="Z166">
            <v>2.525</v>
          </cell>
          <cell r="AA166">
            <v>2.43</v>
          </cell>
          <cell r="AB166">
            <v>2.565</v>
          </cell>
          <cell r="AC166">
            <v>2.465</v>
          </cell>
        </row>
        <row r="167">
          <cell r="A167">
            <v>36568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36569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36570</v>
          </cell>
          <cell r="B169">
            <v>2.41</v>
          </cell>
          <cell r="C169">
            <v>2.34</v>
          </cell>
          <cell r="D169">
            <v>2.57</v>
          </cell>
          <cell r="E169">
            <v>2.35</v>
          </cell>
          <cell r="F169">
            <v>2.45</v>
          </cell>
          <cell r="G169">
            <v>0.16</v>
          </cell>
          <cell r="H169">
            <v>0.23</v>
          </cell>
          <cell r="I169">
            <v>0.0700000000000003</v>
          </cell>
          <cell r="J169">
            <v>0.04</v>
          </cell>
          <cell r="K169">
            <v>0.11</v>
          </cell>
          <cell r="L169">
            <v>-0.0100000000000002</v>
          </cell>
          <cell r="M169">
            <v>2.47</v>
          </cell>
          <cell r="N169">
            <v>2.655</v>
          </cell>
          <cell r="O169">
            <v>3.145</v>
          </cell>
          <cell r="P169">
            <v>2.36</v>
          </cell>
          <cell r="Q169">
            <v>2.38</v>
          </cell>
          <cell r="R169">
            <v>0.085</v>
          </cell>
          <cell r="S169">
            <v>0.185</v>
          </cell>
          <cell r="T169">
            <v>2.33</v>
          </cell>
          <cell r="U169">
            <v>2.65</v>
          </cell>
          <cell r="V169">
            <v>2.315</v>
          </cell>
          <cell r="W169">
            <v>2.275</v>
          </cell>
          <cell r="X169">
            <v>2.35</v>
          </cell>
          <cell r="Y169">
            <v>2.675</v>
          </cell>
          <cell r="Z169">
            <v>2.52</v>
          </cell>
          <cell r="AA169">
            <v>2.435</v>
          </cell>
          <cell r="AB169">
            <v>2.565</v>
          </cell>
          <cell r="AC169">
            <v>2.465</v>
          </cell>
        </row>
        <row r="170">
          <cell r="A170">
            <v>36571</v>
          </cell>
          <cell r="B170">
            <v>2.38</v>
          </cell>
          <cell r="C170">
            <v>2.345</v>
          </cell>
          <cell r="D170">
            <v>2.575</v>
          </cell>
          <cell r="E170">
            <v>2.345</v>
          </cell>
          <cell r="F170">
            <v>2.435</v>
          </cell>
          <cell r="G170">
            <v>0.195</v>
          </cell>
          <cell r="H170">
            <v>0.23</v>
          </cell>
          <cell r="I170">
            <v>0.0349999999999997</v>
          </cell>
          <cell r="J170">
            <v>0.0550000000000002</v>
          </cell>
          <cell r="K170">
            <v>0.0899999999999999</v>
          </cell>
          <cell r="L170">
            <v>0</v>
          </cell>
          <cell r="M170">
            <v>2.46</v>
          </cell>
          <cell r="N170">
            <v>2.685</v>
          </cell>
          <cell r="O170">
            <v>3.065</v>
          </cell>
          <cell r="P170">
            <v>2.32</v>
          </cell>
          <cell r="Q170">
            <v>2.355</v>
          </cell>
          <cell r="R170">
            <v>0.11</v>
          </cell>
          <cell r="S170">
            <v>0.225</v>
          </cell>
          <cell r="T170">
            <v>2.315</v>
          </cell>
          <cell r="U170">
            <v>2.61</v>
          </cell>
          <cell r="V170">
            <v>2.31</v>
          </cell>
          <cell r="W170">
            <v>2.285</v>
          </cell>
          <cell r="X170">
            <v>2.355</v>
          </cell>
          <cell r="Y170">
            <v>2.625</v>
          </cell>
          <cell r="Z170">
            <v>2.505</v>
          </cell>
          <cell r="AA170">
            <v>2.41</v>
          </cell>
          <cell r="AB170">
            <v>2.52</v>
          </cell>
          <cell r="AC170">
            <v>2.43</v>
          </cell>
        </row>
        <row r="171">
          <cell r="A171">
            <v>36572</v>
          </cell>
          <cell r="B171">
            <v>2.43</v>
          </cell>
          <cell r="C171">
            <v>2.4</v>
          </cell>
          <cell r="D171">
            <v>2.6</v>
          </cell>
          <cell r="E171">
            <v>2.37</v>
          </cell>
          <cell r="F171">
            <v>2.465</v>
          </cell>
          <cell r="G171">
            <v>0.17</v>
          </cell>
          <cell r="H171">
            <v>0.2</v>
          </cell>
          <cell r="I171">
            <v>0.0300000000000003</v>
          </cell>
          <cell r="J171">
            <v>0.0349999999999997</v>
          </cell>
          <cell r="K171">
            <v>0.065</v>
          </cell>
          <cell r="L171">
            <v>0.0299999999999998</v>
          </cell>
          <cell r="M171">
            <v>2.475</v>
          </cell>
          <cell r="N171">
            <v>2.715</v>
          </cell>
          <cell r="O171">
            <v>3.145</v>
          </cell>
          <cell r="P171">
            <v>2.365</v>
          </cell>
          <cell r="Q171">
            <v>2.375</v>
          </cell>
          <cell r="R171">
            <v>0.115</v>
          </cell>
          <cell r="S171">
            <v>0.24</v>
          </cell>
          <cell r="T171">
            <v>2.335</v>
          </cell>
          <cell r="U171">
            <v>2.61</v>
          </cell>
          <cell r="V171">
            <v>2.335</v>
          </cell>
          <cell r="W171">
            <v>2.305</v>
          </cell>
          <cell r="X171">
            <v>2.395</v>
          </cell>
          <cell r="Y171">
            <v>2.65</v>
          </cell>
          <cell r="Z171">
            <v>2.53</v>
          </cell>
          <cell r="AA171">
            <v>2.46</v>
          </cell>
          <cell r="AB171">
            <v>2.585</v>
          </cell>
          <cell r="AC171">
            <v>2.475</v>
          </cell>
        </row>
        <row r="172">
          <cell r="A172">
            <v>36573</v>
          </cell>
          <cell r="B172">
            <v>2.48</v>
          </cell>
          <cell r="C172">
            <v>2.445</v>
          </cell>
          <cell r="D172">
            <v>2.625</v>
          </cell>
          <cell r="E172">
            <v>2.41</v>
          </cell>
          <cell r="F172">
            <v>2.51</v>
          </cell>
          <cell r="G172">
            <v>0.145</v>
          </cell>
          <cell r="H172">
            <v>0.18</v>
          </cell>
          <cell r="I172">
            <v>0.0350000000000001</v>
          </cell>
          <cell r="J172">
            <v>0.0299999999999998</v>
          </cell>
          <cell r="K172">
            <v>0.065</v>
          </cell>
          <cell r="L172">
            <v>0.0349999999999997</v>
          </cell>
          <cell r="M172">
            <v>2.525</v>
          </cell>
          <cell r="N172">
            <v>2.725</v>
          </cell>
          <cell r="O172">
            <v>3.15</v>
          </cell>
          <cell r="P172">
            <v>2.405</v>
          </cell>
          <cell r="Q172">
            <v>2.4</v>
          </cell>
          <cell r="R172">
            <v>0.1</v>
          </cell>
          <cell r="S172">
            <v>0.2</v>
          </cell>
          <cell r="T172">
            <v>2.34</v>
          </cell>
          <cell r="U172">
            <v>2.645</v>
          </cell>
          <cell r="V172">
            <v>2.37</v>
          </cell>
          <cell r="W172">
            <v>2.355</v>
          </cell>
          <cell r="X172">
            <v>2.425</v>
          </cell>
          <cell r="Y172">
            <v>2.675</v>
          </cell>
          <cell r="Z172">
            <v>2.57</v>
          </cell>
          <cell r="AA172">
            <v>2.495</v>
          </cell>
          <cell r="AB172">
            <v>2.615</v>
          </cell>
          <cell r="AC172">
            <v>2.51</v>
          </cell>
        </row>
        <row r="173">
          <cell r="A173">
            <v>36574</v>
          </cell>
          <cell r="B173">
            <v>2.47</v>
          </cell>
          <cell r="C173">
            <v>2.445</v>
          </cell>
          <cell r="D173">
            <v>2.62</v>
          </cell>
          <cell r="E173">
            <v>2.39</v>
          </cell>
          <cell r="F173">
            <v>2.515</v>
          </cell>
          <cell r="G173">
            <v>0.15</v>
          </cell>
          <cell r="H173">
            <v>0.175</v>
          </cell>
          <cell r="I173">
            <v>0.0250000000000004</v>
          </cell>
          <cell r="J173">
            <v>0.0449999999999999</v>
          </cell>
          <cell r="K173">
            <v>0.0700000000000003</v>
          </cell>
          <cell r="L173">
            <v>0.0549999999999997</v>
          </cell>
          <cell r="M173">
            <v>2.5</v>
          </cell>
          <cell r="N173">
            <v>2.72</v>
          </cell>
          <cell r="O173">
            <v>3.145</v>
          </cell>
          <cell r="P173">
            <v>2.385</v>
          </cell>
          <cell r="Q173">
            <v>2.395</v>
          </cell>
          <cell r="R173">
            <v>0.1</v>
          </cell>
          <cell r="S173">
            <v>0.22</v>
          </cell>
          <cell r="T173">
            <v>2.355</v>
          </cell>
          <cell r="U173">
            <v>2.655</v>
          </cell>
          <cell r="V173">
            <v>2.365</v>
          </cell>
          <cell r="W173">
            <v>2.355</v>
          </cell>
          <cell r="X173">
            <v>2.405</v>
          </cell>
          <cell r="Y173">
            <v>2.695</v>
          </cell>
          <cell r="Z173">
            <v>2.57</v>
          </cell>
          <cell r="AA173">
            <v>2.49</v>
          </cell>
          <cell r="AB173">
            <v>2.59</v>
          </cell>
          <cell r="AC173">
            <v>2.515</v>
          </cell>
        </row>
        <row r="174">
          <cell r="A174">
            <v>36575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36576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36577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36578</v>
          </cell>
          <cell r="B177">
            <v>2.465</v>
          </cell>
          <cell r="C177">
            <v>2.44</v>
          </cell>
          <cell r="D177">
            <v>2.645</v>
          </cell>
          <cell r="E177">
            <v>2.41</v>
          </cell>
          <cell r="F177">
            <v>2.51</v>
          </cell>
          <cell r="G177">
            <v>0.18</v>
          </cell>
          <cell r="H177">
            <v>0.205</v>
          </cell>
          <cell r="I177">
            <v>0.0249999999999999</v>
          </cell>
          <cell r="J177">
            <v>0.0449999999999999</v>
          </cell>
          <cell r="K177">
            <v>0.0699999999999998</v>
          </cell>
          <cell r="L177">
            <v>0.0299999999999998</v>
          </cell>
          <cell r="M177">
            <v>2.53</v>
          </cell>
          <cell r="N177">
            <v>2.74</v>
          </cell>
          <cell r="O177">
            <v>3.17</v>
          </cell>
          <cell r="P177">
            <v>2.405</v>
          </cell>
          <cell r="Q177">
            <v>2.41</v>
          </cell>
          <cell r="R177">
            <v>0.0950000000000002</v>
          </cell>
          <cell r="S177">
            <v>0.21</v>
          </cell>
          <cell r="T177">
            <v>2.365</v>
          </cell>
          <cell r="U177">
            <v>2.645</v>
          </cell>
          <cell r="V177">
            <v>2.375</v>
          </cell>
          <cell r="W177">
            <v>2.355</v>
          </cell>
          <cell r="X177">
            <v>2.41</v>
          </cell>
          <cell r="Y177">
            <v>2.69</v>
          </cell>
          <cell r="Z177">
            <v>2.575</v>
          </cell>
          <cell r="AA177">
            <v>2.5</v>
          </cell>
          <cell r="AB177">
            <v>2.58</v>
          </cell>
          <cell r="AC177">
            <v>2.51</v>
          </cell>
        </row>
        <row r="178">
          <cell r="A178">
            <v>36579</v>
          </cell>
          <cell r="B178">
            <v>2.385</v>
          </cell>
          <cell r="C178">
            <v>2.355</v>
          </cell>
          <cell r="D178">
            <v>2.63</v>
          </cell>
          <cell r="E178">
            <v>2.34</v>
          </cell>
          <cell r="F178">
            <v>2.435</v>
          </cell>
          <cell r="G178">
            <v>0.245</v>
          </cell>
          <cell r="H178">
            <v>0.275</v>
          </cell>
          <cell r="I178">
            <v>0.0299999999999998</v>
          </cell>
          <cell r="J178">
            <v>0.0500000000000003</v>
          </cell>
          <cell r="K178">
            <v>0.0800000000000001</v>
          </cell>
          <cell r="L178">
            <v>0.0150000000000001</v>
          </cell>
          <cell r="M178">
            <v>2.465</v>
          </cell>
          <cell r="N178">
            <v>2.71</v>
          </cell>
          <cell r="O178">
            <v>3.08</v>
          </cell>
          <cell r="P178">
            <v>2.31</v>
          </cell>
          <cell r="Q178">
            <v>2.35</v>
          </cell>
          <cell r="R178">
            <v>0.0800000000000001</v>
          </cell>
          <cell r="S178">
            <v>0.245</v>
          </cell>
          <cell r="T178">
            <v>2.315</v>
          </cell>
          <cell r="U178">
            <v>2.545</v>
          </cell>
          <cell r="V178">
            <v>2.305</v>
          </cell>
          <cell r="W178">
            <v>2.3</v>
          </cell>
          <cell r="X178">
            <v>2.355</v>
          </cell>
          <cell r="Y178">
            <v>2.585</v>
          </cell>
          <cell r="Z178">
            <v>2.505</v>
          </cell>
          <cell r="AA178">
            <v>2.395</v>
          </cell>
          <cell r="AB178">
            <v>2.45</v>
          </cell>
          <cell r="AC178">
            <v>2.415</v>
          </cell>
        </row>
        <row r="179">
          <cell r="A179">
            <v>36580</v>
          </cell>
          <cell r="B179">
            <v>2.35</v>
          </cell>
          <cell r="C179">
            <v>2.34</v>
          </cell>
          <cell r="D179">
            <v>2.595</v>
          </cell>
          <cell r="E179">
            <v>2.285</v>
          </cell>
          <cell r="F179">
            <v>2.38</v>
          </cell>
          <cell r="G179">
            <v>0.245</v>
          </cell>
          <cell r="H179">
            <v>0.255</v>
          </cell>
          <cell r="I179">
            <v>0.0100000000000002</v>
          </cell>
          <cell r="J179">
            <v>0.0299999999999998</v>
          </cell>
          <cell r="K179">
            <v>0.04</v>
          </cell>
          <cell r="L179">
            <v>0.0549999999999997</v>
          </cell>
          <cell r="M179">
            <v>2.425</v>
          </cell>
          <cell r="N179">
            <v>2.685</v>
          </cell>
          <cell r="O179">
            <v>3.055</v>
          </cell>
          <cell r="P179">
            <v>2.27</v>
          </cell>
          <cell r="Q179">
            <v>2.32</v>
          </cell>
          <cell r="R179">
            <v>0.0899999999999999</v>
          </cell>
          <cell r="S179">
            <v>0.26</v>
          </cell>
          <cell r="T179">
            <v>2.26</v>
          </cell>
          <cell r="U179">
            <v>2.5</v>
          </cell>
          <cell r="V179">
            <v>2.25</v>
          </cell>
          <cell r="W179">
            <v>2.245</v>
          </cell>
          <cell r="X179">
            <v>2.28</v>
          </cell>
          <cell r="Y179">
            <v>2.535</v>
          </cell>
          <cell r="Z179">
            <v>2.455</v>
          </cell>
          <cell r="AA179">
            <v>2.33</v>
          </cell>
          <cell r="AB179">
            <v>2.38</v>
          </cell>
          <cell r="AC179">
            <v>2.35</v>
          </cell>
        </row>
        <row r="180">
          <cell r="A180">
            <v>36581</v>
          </cell>
          <cell r="B180">
            <v>2.375</v>
          </cell>
          <cell r="C180">
            <v>2.35</v>
          </cell>
          <cell r="D180">
            <v>2.61</v>
          </cell>
          <cell r="E180">
            <v>2.31</v>
          </cell>
          <cell r="F180">
            <v>2.41</v>
          </cell>
          <cell r="G180">
            <v>0.235</v>
          </cell>
          <cell r="H180">
            <v>0.26</v>
          </cell>
          <cell r="I180">
            <v>0.0249999999999999</v>
          </cell>
          <cell r="J180">
            <v>0.0350000000000001</v>
          </cell>
          <cell r="K180">
            <v>0.0600000000000001</v>
          </cell>
          <cell r="L180">
            <v>0.04</v>
          </cell>
          <cell r="M180">
            <v>2.45</v>
          </cell>
          <cell r="N180">
            <v>2.7</v>
          </cell>
          <cell r="O180">
            <v>3.105</v>
          </cell>
          <cell r="P180">
            <v>2.305</v>
          </cell>
          <cell r="Q180">
            <v>2.335</v>
          </cell>
          <cell r="R180">
            <v>0.0900000000000003</v>
          </cell>
          <cell r="S180">
            <v>0.25</v>
          </cell>
          <cell r="T180">
            <v>2.305</v>
          </cell>
          <cell r="U180">
            <v>2.515</v>
          </cell>
          <cell r="V180">
            <v>2.255</v>
          </cell>
          <cell r="W180">
            <v>2.265</v>
          </cell>
          <cell r="X180">
            <v>2.315</v>
          </cell>
          <cell r="Y180">
            <v>2.565</v>
          </cell>
          <cell r="Z180">
            <v>2.485</v>
          </cell>
          <cell r="AA180">
            <v>2.35</v>
          </cell>
          <cell r="AB180">
            <v>2.42</v>
          </cell>
          <cell r="AC180">
            <v>2.375</v>
          </cell>
        </row>
        <row r="181">
          <cell r="A181">
            <v>36582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36583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36584</v>
          </cell>
          <cell r="B183">
            <v>2.375</v>
          </cell>
          <cell r="C183">
            <v>2.36</v>
          </cell>
          <cell r="D183">
            <v>2.6</v>
          </cell>
          <cell r="E183">
            <v>2.31</v>
          </cell>
          <cell r="F183">
            <v>2.425</v>
          </cell>
          <cell r="G183">
            <v>0.225</v>
          </cell>
          <cell r="H183">
            <v>0.24</v>
          </cell>
          <cell r="I183">
            <v>0.0150000000000001</v>
          </cell>
          <cell r="J183">
            <v>0.0499999999999998</v>
          </cell>
          <cell r="K183">
            <v>0.065</v>
          </cell>
          <cell r="L183">
            <v>0.0499999999999998</v>
          </cell>
          <cell r="M183">
            <v>2.445</v>
          </cell>
          <cell r="N183">
            <v>2.68</v>
          </cell>
          <cell r="O183">
            <v>3.125</v>
          </cell>
          <cell r="P183">
            <v>2.315</v>
          </cell>
          <cell r="Q183">
            <v>2.34</v>
          </cell>
          <cell r="R183">
            <v>0.0800000000000001</v>
          </cell>
          <cell r="S183">
            <v>0.235</v>
          </cell>
          <cell r="T183">
            <v>2.295</v>
          </cell>
          <cell r="U183">
            <v>2.515</v>
          </cell>
          <cell r="V183">
            <v>2.26</v>
          </cell>
          <cell r="W183">
            <v>2.26</v>
          </cell>
          <cell r="X183">
            <v>2.305</v>
          </cell>
          <cell r="Y183">
            <v>2.57</v>
          </cell>
          <cell r="Z183">
            <v>2.48</v>
          </cell>
          <cell r="AA183">
            <v>2.39</v>
          </cell>
          <cell r="AB183">
            <v>2.465</v>
          </cell>
          <cell r="AC183">
            <v>2.395</v>
          </cell>
        </row>
        <row r="184">
          <cell r="A184">
            <v>36585</v>
          </cell>
          <cell r="B184">
            <v>2.435</v>
          </cell>
          <cell r="C184">
            <v>2.39</v>
          </cell>
          <cell r="D184">
            <v>2.61</v>
          </cell>
          <cell r="E184">
            <v>2.325</v>
          </cell>
          <cell r="F184">
            <v>2.48</v>
          </cell>
          <cell r="G184">
            <v>0.175</v>
          </cell>
          <cell r="H184">
            <v>0.22</v>
          </cell>
          <cell r="I184">
            <v>0.0449999999999999</v>
          </cell>
          <cell r="J184">
            <v>0.0449999999999999</v>
          </cell>
          <cell r="K184">
            <v>0.0899999999999999</v>
          </cell>
          <cell r="L184">
            <v>0.065</v>
          </cell>
          <cell r="M184">
            <v>2.455</v>
          </cell>
          <cell r="N184">
            <v>2.68</v>
          </cell>
          <cell r="O184">
            <v>3.165</v>
          </cell>
          <cell r="P184">
            <v>2.325</v>
          </cell>
          <cell r="Q184">
            <v>2.35</v>
          </cell>
          <cell r="R184">
            <v>0.0700000000000003</v>
          </cell>
          <cell r="S184">
            <v>0.225</v>
          </cell>
          <cell r="T184">
            <v>2.33</v>
          </cell>
          <cell r="U184">
            <v>2.605</v>
          </cell>
          <cell r="V184">
            <v>2.285</v>
          </cell>
          <cell r="W184">
            <v>2.275</v>
          </cell>
          <cell r="X184">
            <v>2.33</v>
          </cell>
          <cell r="Y184">
            <v>2.615</v>
          </cell>
          <cell r="Z184">
            <v>2.56</v>
          </cell>
          <cell r="AA184">
            <v>2.425</v>
          </cell>
          <cell r="AB184">
            <v>2.49</v>
          </cell>
          <cell r="AC184">
            <v>2.45</v>
          </cell>
        </row>
        <row r="185">
          <cell r="A185">
            <v>36586</v>
          </cell>
          <cell r="B185">
            <v>2.515</v>
          </cell>
          <cell r="C185">
            <v>2.525</v>
          </cell>
          <cell r="D185">
            <v>2.67</v>
          </cell>
          <cell r="E185">
            <v>2.43</v>
          </cell>
          <cell r="F185">
            <v>2.565</v>
          </cell>
          <cell r="G185">
            <v>0.155</v>
          </cell>
          <cell r="H185">
            <v>0.145</v>
          </cell>
          <cell r="I185">
            <v>-0.00999999999999979</v>
          </cell>
          <cell r="J185">
            <v>0.0499999999999998</v>
          </cell>
          <cell r="K185">
            <v>0.04</v>
          </cell>
          <cell r="L185">
            <v>0.0949999999999998</v>
          </cell>
          <cell r="M185">
            <v>2.555</v>
          </cell>
          <cell r="N185">
            <v>2.76</v>
          </cell>
          <cell r="O185">
            <v>3.275</v>
          </cell>
          <cell r="P185">
            <v>2.44</v>
          </cell>
          <cell r="Q185">
            <v>2.47</v>
          </cell>
          <cell r="R185">
            <v>0.0899999999999999</v>
          </cell>
          <cell r="S185">
            <v>0.205</v>
          </cell>
          <cell r="T185">
            <v>2.425</v>
          </cell>
          <cell r="U185">
            <v>2.66</v>
          </cell>
          <cell r="V185">
            <v>2.385</v>
          </cell>
          <cell r="W185">
            <v>2.36</v>
          </cell>
          <cell r="X185">
            <v>2.435</v>
          </cell>
          <cell r="Y185">
            <v>2.695</v>
          </cell>
          <cell r="Z185">
            <v>2.625</v>
          </cell>
          <cell r="AA185">
            <v>2.555</v>
          </cell>
          <cell r="AB185">
            <v>2.56</v>
          </cell>
          <cell r="AC185">
            <v>2.55</v>
          </cell>
        </row>
        <row r="186">
          <cell r="A186">
            <v>36587</v>
          </cell>
          <cell r="B186">
            <v>2.62</v>
          </cell>
          <cell r="C186">
            <v>2.62</v>
          </cell>
          <cell r="D186">
            <v>2.745</v>
          </cell>
          <cell r="E186">
            <v>2.535</v>
          </cell>
          <cell r="F186">
            <v>2.64</v>
          </cell>
          <cell r="G186">
            <v>0.125</v>
          </cell>
          <cell r="H186">
            <v>0.125</v>
          </cell>
          <cell r="I186">
            <v>0</v>
          </cell>
          <cell r="J186">
            <v>0.02</v>
          </cell>
          <cell r="K186">
            <v>0.02</v>
          </cell>
          <cell r="L186">
            <v>0.085</v>
          </cell>
          <cell r="M186">
            <v>2.69</v>
          </cell>
          <cell r="N186">
            <v>2.875</v>
          </cell>
          <cell r="O186">
            <v>3.32</v>
          </cell>
          <cell r="P186">
            <v>2.525</v>
          </cell>
          <cell r="Q186">
            <v>2.56</v>
          </cell>
          <cell r="R186">
            <v>0.13</v>
          </cell>
          <cell r="S186">
            <v>0.185</v>
          </cell>
          <cell r="T186">
            <v>2.515</v>
          </cell>
          <cell r="U186">
            <v>2.71</v>
          </cell>
          <cell r="V186">
            <v>2.485</v>
          </cell>
          <cell r="W186">
            <v>2.475</v>
          </cell>
          <cell r="X186">
            <v>2.545</v>
          </cell>
          <cell r="Y186">
            <v>2.76</v>
          </cell>
          <cell r="Z186">
            <v>2.7</v>
          </cell>
          <cell r="AA186">
            <v>2.625</v>
          </cell>
          <cell r="AB186">
            <v>2.655</v>
          </cell>
          <cell r="AC186">
            <v>2.635</v>
          </cell>
        </row>
        <row r="187">
          <cell r="A187">
            <v>36588</v>
          </cell>
          <cell r="B187">
            <v>2.665</v>
          </cell>
          <cell r="C187">
            <v>2.64</v>
          </cell>
          <cell r="D187">
            <v>2.79</v>
          </cell>
          <cell r="E187">
            <v>2.585</v>
          </cell>
          <cell r="F187">
            <v>2.72</v>
          </cell>
          <cell r="G187">
            <v>0.125</v>
          </cell>
          <cell r="H187">
            <v>0.15</v>
          </cell>
          <cell r="I187">
            <v>0.0249999999999999</v>
          </cell>
          <cell r="J187">
            <v>0.0550000000000002</v>
          </cell>
          <cell r="K187">
            <v>0.0800000000000001</v>
          </cell>
          <cell r="L187">
            <v>0.0550000000000002</v>
          </cell>
          <cell r="M187">
            <v>2.73</v>
          </cell>
          <cell r="N187">
            <v>2.96</v>
          </cell>
          <cell r="O187">
            <v>3.51</v>
          </cell>
          <cell r="P187">
            <v>2.59</v>
          </cell>
          <cell r="Q187">
            <v>2.595</v>
          </cell>
          <cell r="R187">
            <v>0.17</v>
          </cell>
          <cell r="S187">
            <v>0.23</v>
          </cell>
          <cell r="T187">
            <v>2.61</v>
          </cell>
          <cell r="U187">
            <v>2.8</v>
          </cell>
          <cell r="V187">
            <v>2.55</v>
          </cell>
          <cell r="W187">
            <v>2.535</v>
          </cell>
          <cell r="X187">
            <v>2.6</v>
          </cell>
          <cell r="Y187">
            <v>2.83</v>
          </cell>
          <cell r="Z187">
            <v>2.785</v>
          </cell>
          <cell r="AA187">
            <v>2.69</v>
          </cell>
          <cell r="AB187">
            <v>2.71</v>
          </cell>
          <cell r="AC187">
            <v>2.705</v>
          </cell>
        </row>
        <row r="188">
          <cell r="A188">
            <v>36589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36590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36591</v>
          </cell>
          <cell r="B190">
            <v>2.58</v>
          </cell>
          <cell r="C190">
            <v>2.555</v>
          </cell>
          <cell r="D190">
            <v>2.75</v>
          </cell>
          <cell r="E190">
            <v>2.49</v>
          </cell>
          <cell r="F190">
            <v>2.635</v>
          </cell>
          <cell r="G190">
            <v>0.17</v>
          </cell>
          <cell r="H190">
            <v>0.195</v>
          </cell>
          <cell r="I190">
            <v>0.0249999999999999</v>
          </cell>
          <cell r="J190">
            <v>0.0549999999999997</v>
          </cell>
          <cell r="K190">
            <v>0.0799999999999996</v>
          </cell>
          <cell r="L190">
            <v>0.065</v>
          </cell>
          <cell r="M190">
            <v>2.67</v>
          </cell>
          <cell r="N190">
            <v>2.91</v>
          </cell>
          <cell r="O190">
            <v>3.415</v>
          </cell>
          <cell r="P190">
            <v>2.49</v>
          </cell>
          <cell r="Q190">
            <v>2.515</v>
          </cell>
          <cell r="R190">
            <v>0.16</v>
          </cell>
          <cell r="S190">
            <v>0.24</v>
          </cell>
          <cell r="T190">
            <v>2.61</v>
          </cell>
          <cell r="U190">
            <v>2.725</v>
          </cell>
          <cell r="V190">
            <v>2.46</v>
          </cell>
          <cell r="W190">
            <v>2.445</v>
          </cell>
          <cell r="X190">
            <v>2.495</v>
          </cell>
          <cell r="Y190">
            <v>2.76</v>
          </cell>
          <cell r="Z190">
            <v>2.71</v>
          </cell>
          <cell r="AA190">
            <v>2.595</v>
          </cell>
          <cell r="AB190">
            <v>2.615</v>
          </cell>
          <cell r="AC190">
            <v>2.605</v>
          </cell>
        </row>
        <row r="191">
          <cell r="A191">
            <v>36592</v>
          </cell>
          <cell r="B191">
            <v>2.67</v>
          </cell>
          <cell r="C191">
            <v>2.655</v>
          </cell>
          <cell r="D191">
            <v>2.86</v>
          </cell>
          <cell r="E191">
            <v>2.545</v>
          </cell>
          <cell r="F191">
            <v>2.715</v>
          </cell>
          <cell r="G191">
            <v>0.19</v>
          </cell>
          <cell r="H191">
            <v>0.205</v>
          </cell>
          <cell r="I191">
            <v>0.0150000000000001</v>
          </cell>
          <cell r="J191">
            <v>0.0449999999999999</v>
          </cell>
          <cell r="K191">
            <v>0.0600000000000001</v>
          </cell>
          <cell r="L191">
            <v>0.11</v>
          </cell>
          <cell r="M191">
            <v>2.725</v>
          </cell>
          <cell r="N191">
            <v>3.035</v>
          </cell>
          <cell r="O191">
            <v>3.495</v>
          </cell>
          <cell r="P191">
            <v>2.555</v>
          </cell>
          <cell r="Q191">
            <v>2.595</v>
          </cell>
          <cell r="R191">
            <v>0.175</v>
          </cell>
          <cell r="S191">
            <v>0.31</v>
          </cell>
          <cell r="T191">
            <v>2.57</v>
          </cell>
          <cell r="U191">
            <v>2.76</v>
          </cell>
          <cell r="V191">
            <v>2.52</v>
          </cell>
          <cell r="W191">
            <v>2.495</v>
          </cell>
          <cell r="X191">
            <v>2.555</v>
          </cell>
          <cell r="Y191">
            <v>2.79</v>
          </cell>
          <cell r="Z191">
            <v>2.76</v>
          </cell>
          <cell r="AA191">
            <v>2.725</v>
          </cell>
          <cell r="AB191">
            <v>2.66</v>
          </cell>
          <cell r="AC191">
            <v>2.655</v>
          </cell>
        </row>
        <row r="192">
          <cell r="A192">
            <v>36593</v>
          </cell>
          <cell r="B192">
            <v>2.715</v>
          </cell>
          <cell r="C192">
            <v>2.71</v>
          </cell>
          <cell r="D192">
            <v>2.915</v>
          </cell>
          <cell r="E192">
            <v>2.6</v>
          </cell>
          <cell r="F192">
            <v>2.75</v>
          </cell>
          <cell r="G192">
            <v>0.2</v>
          </cell>
          <cell r="H192">
            <v>0.205</v>
          </cell>
          <cell r="I192">
            <v>0.00499999999999989</v>
          </cell>
          <cell r="J192">
            <v>0.0350000000000001</v>
          </cell>
          <cell r="K192">
            <v>0.04</v>
          </cell>
          <cell r="L192">
            <v>0.11</v>
          </cell>
          <cell r="M192">
            <v>2.755</v>
          </cell>
          <cell r="N192">
            <v>3.075</v>
          </cell>
          <cell r="O192">
            <v>3.525</v>
          </cell>
          <cell r="P192">
            <v>2.605</v>
          </cell>
          <cell r="Q192">
            <v>2.63</v>
          </cell>
          <cell r="R192">
            <v>0.16</v>
          </cell>
          <cell r="S192">
            <v>0.32</v>
          </cell>
          <cell r="T192">
            <v>2.61</v>
          </cell>
          <cell r="U192">
            <v>2.78</v>
          </cell>
          <cell r="V192">
            <v>2.54</v>
          </cell>
          <cell r="W192">
            <v>2.54</v>
          </cell>
          <cell r="X192">
            <v>2.6</v>
          </cell>
          <cell r="Y192">
            <v>2.82</v>
          </cell>
          <cell r="Z192">
            <v>2.8</v>
          </cell>
          <cell r="AA192">
            <v>2.67</v>
          </cell>
          <cell r="AB192">
            <v>2.695</v>
          </cell>
          <cell r="AC192">
            <v>2.69</v>
          </cell>
        </row>
        <row r="193">
          <cell r="A193">
            <v>36594</v>
          </cell>
          <cell r="B193">
            <v>2.68</v>
          </cell>
          <cell r="C193">
            <v>2.675</v>
          </cell>
          <cell r="D193">
            <v>2.835</v>
          </cell>
          <cell r="E193">
            <v>2.56</v>
          </cell>
          <cell r="F193">
            <v>2.72</v>
          </cell>
          <cell r="G193">
            <v>0.155</v>
          </cell>
          <cell r="H193">
            <v>0.16</v>
          </cell>
          <cell r="I193">
            <v>0.00500000000000034</v>
          </cell>
          <cell r="J193">
            <v>0.04</v>
          </cell>
          <cell r="K193">
            <v>0.0450000000000004</v>
          </cell>
          <cell r="L193">
            <v>0.115</v>
          </cell>
          <cell r="M193">
            <v>2.735</v>
          </cell>
          <cell r="N193">
            <v>3.015</v>
          </cell>
          <cell r="O193">
            <v>3.475</v>
          </cell>
          <cell r="P193">
            <v>2.58</v>
          </cell>
          <cell r="Q193">
            <v>2.625</v>
          </cell>
          <cell r="R193">
            <v>0.18</v>
          </cell>
          <cell r="S193">
            <v>0.28</v>
          </cell>
          <cell r="T193">
            <v>2.605</v>
          </cell>
          <cell r="U193">
            <v>2.755</v>
          </cell>
          <cell r="V193">
            <v>2.52</v>
          </cell>
          <cell r="W193">
            <v>2.475</v>
          </cell>
          <cell r="X193">
            <v>2.57</v>
          </cell>
          <cell r="Y193">
            <v>2.795</v>
          </cell>
          <cell r="Z193">
            <v>2.75</v>
          </cell>
          <cell r="AA193">
            <v>2.645</v>
          </cell>
          <cell r="AB193">
            <v>2.715</v>
          </cell>
          <cell r="AC193">
            <v>2.67</v>
          </cell>
        </row>
        <row r="194">
          <cell r="A194">
            <v>36595</v>
          </cell>
          <cell r="B194">
            <v>2.6</v>
          </cell>
          <cell r="C194">
            <v>2.575</v>
          </cell>
          <cell r="D194">
            <v>2.775</v>
          </cell>
          <cell r="E194">
            <v>2.52</v>
          </cell>
          <cell r="F194">
            <v>2.625</v>
          </cell>
          <cell r="G194">
            <v>0.175</v>
          </cell>
          <cell r="H194">
            <v>0.2</v>
          </cell>
          <cell r="I194">
            <v>0.0249999999999999</v>
          </cell>
          <cell r="J194">
            <v>0.0249999999999999</v>
          </cell>
          <cell r="K194">
            <v>0.0499999999999998</v>
          </cell>
          <cell r="L194">
            <v>0.0550000000000002</v>
          </cell>
          <cell r="M194">
            <v>2.67</v>
          </cell>
          <cell r="N194">
            <v>2.94</v>
          </cell>
          <cell r="O194">
            <v>3.425</v>
          </cell>
          <cell r="P194">
            <v>2.525</v>
          </cell>
          <cell r="Q194">
            <v>2.56</v>
          </cell>
          <cell r="R194">
            <v>0.165</v>
          </cell>
          <cell r="S194">
            <v>0.27</v>
          </cell>
          <cell r="T194">
            <v>2.535</v>
          </cell>
          <cell r="U194">
            <v>2.685</v>
          </cell>
          <cell r="V194">
            <v>2.47</v>
          </cell>
          <cell r="W194">
            <v>2.49</v>
          </cell>
          <cell r="X194">
            <v>2.52</v>
          </cell>
          <cell r="Y194">
            <v>2.77</v>
          </cell>
          <cell r="Z194">
            <v>2.68</v>
          </cell>
          <cell r="AA194">
            <v>2.61</v>
          </cell>
          <cell r="AB194">
            <v>2.695</v>
          </cell>
          <cell r="AC194">
            <v>2.63</v>
          </cell>
        </row>
        <row r="195">
          <cell r="A195">
            <v>36596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36597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36598</v>
          </cell>
          <cell r="B197">
            <v>2.65</v>
          </cell>
          <cell r="C197">
            <v>2.6</v>
          </cell>
          <cell r="D197">
            <v>2.825</v>
          </cell>
          <cell r="E197">
            <v>2.55</v>
          </cell>
          <cell r="F197">
            <v>2.71</v>
          </cell>
          <cell r="G197">
            <v>0.175</v>
          </cell>
          <cell r="H197">
            <v>0.225</v>
          </cell>
          <cell r="I197">
            <v>0.0499999999999998</v>
          </cell>
          <cell r="J197">
            <v>0.0600000000000001</v>
          </cell>
          <cell r="K197">
            <v>0.11</v>
          </cell>
          <cell r="L197">
            <v>0.0500000000000003</v>
          </cell>
          <cell r="M197">
            <v>2.72</v>
          </cell>
          <cell r="N197">
            <v>2.965</v>
          </cell>
          <cell r="O197">
            <v>3.565</v>
          </cell>
          <cell r="P197">
            <v>2.58</v>
          </cell>
          <cell r="Q197">
            <v>2.61</v>
          </cell>
          <cell r="R197">
            <v>0.14</v>
          </cell>
          <cell r="S197">
            <v>0.245</v>
          </cell>
          <cell r="T197">
            <v>2.58</v>
          </cell>
          <cell r="U197">
            <v>2.76</v>
          </cell>
          <cell r="V197">
            <v>2.485</v>
          </cell>
          <cell r="W197">
            <v>2.5</v>
          </cell>
          <cell r="X197">
            <v>2.56</v>
          </cell>
          <cell r="Y197">
            <v>2.845</v>
          </cell>
          <cell r="Z197">
            <v>2.74</v>
          </cell>
          <cell r="AA197">
            <v>2.67</v>
          </cell>
          <cell r="AB197">
            <v>2.71</v>
          </cell>
          <cell r="AC197">
            <v>2.695</v>
          </cell>
        </row>
        <row r="198">
          <cell r="A198">
            <v>36599</v>
          </cell>
          <cell r="B198">
            <v>2.66</v>
          </cell>
          <cell r="C198">
            <v>2.62</v>
          </cell>
          <cell r="D198">
            <v>2.85</v>
          </cell>
          <cell r="E198">
            <v>2.545</v>
          </cell>
          <cell r="F198">
            <v>2.725</v>
          </cell>
          <cell r="G198">
            <v>0.19</v>
          </cell>
          <cell r="H198">
            <v>0.23</v>
          </cell>
          <cell r="I198">
            <v>0.04</v>
          </cell>
          <cell r="J198">
            <v>0.065</v>
          </cell>
          <cell r="K198">
            <v>0.105</v>
          </cell>
          <cell r="L198">
            <v>0.0750000000000002</v>
          </cell>
          <cell r="M198">
            <v>2.745</v>
          </cell>
          <cell r="N198">
            <v>2.96</v>
          </cell>
          <cell r="O198">
            <v>3.575</v>
          </cell>
          <cell r="P198">
            <v>2.595</v>
          </cell>
          <cell r="Q198">
            <v>2.62</v>
          </cell>
          <cell r="R198">
            <v>0.11</v>
          </cell>
          <cell r="S198">
            <v>0.215</v>
          </cell>
          <cell r="T198">
            <v>2.585</v>
          </cell>
          <cell r="U198">
            <v>2.8</v>
          </cell>
          <cell r="V198">
            <v>2.475</v>
          </cell>
          <cell r="W198">
            <v>2.46</v>
          </cell>
          <cell r="X198">
            <v>2.55</v>
          </cell>
          <cell r="Y198">
            <v>2.875</v>
          </cell>
          <cell r="Z198">
            <v>2.775</v>
          </cell>
          <cell r="AA198">
            <v>2.69</v>
          </cell>
          <cell r="AB198">
            <v>2.745</v>
          </cell>
          <cell r="AC198">
            <v>2.715</v>
          </cell>
        </row>
        <row r="199">
          <cell r="A199">
            <v>36600</v>
          </cell>
          <cell r="B199">
            <v>2.685</v>
          </cell>
          <cell r="C199">
            <v>2.635</v>
          </cell>
          <cell r="D199">
            <v>2.845</v>
          </cell>
          <cell r="E199">
            <v>2.57</v>
          </cell>
          <cell r="F199">
            <v>2.755</v>
          </cell>
          <cell r="G199">
            <v>0.16</v>
          </cell>
          <cell r="H199">
            <v>0.21</v>
          </cell>
          <cell r="I199">
            <v>0.0500000000000003</v>
          </cell>
          <cell r="J199">
            <v>0.0699999999999998</v>
          </cell>
          <cell r="K199">
            <v>0.12</v>
          </cell>
          <cell r="L199">
            <v>0.065</v>
          </cell>
          <cell r="M199">
            <v>2.74</v>
          </cell>
          <cell r="N199">
            <v>2.945</v>
          </cell>
          <cell r="O199">
            <v>3.55</v>
          </cell>
          <cell r="P199">
            <v>2.615</v>
          </cell>
          <cell r="Q199">
            <v>2.645</v>
          </cell>
          <cell r="R199">
            <v>0.0999999999999996</v>
          </cell>
          <cell r="S199">
            <v>0.205</v>
          </cell>
          <cell r="T199">
            <v>2.605</v>
          </cell>
          <cell r="U199">
            <v>2.83</v>
          </cell>
          <cell r="V199">
            <v>2.495</v>
          </cell>
          <cell r="W199">
            <v>2.46</v>
          </cell>
          <cell r="X199">
            <v>2.57</v>
          </cell>
          <cell r="Y199">
            <v>2.89</v>
          </cell>
          <cell r="Z199">
            <v>2.805</v>
          </cell>
          <cell r="AA199">
            <v>2.72</v>
          </cell>
          <cell r="AB199">
            <v>2.78</v>
          </cell>
          <cell r="AC199">
            <v>2.745</v>
          </cell>
        </row>
        <row r="200">
          <cell r="A200">
            <v>36601</v>
          </cell>
          <cell r="B200">
            <v>2.675</v>
          </cell>
          <cell r="C200">
            <v>2.64</v>
          </cell>
          <cell r="D200">
            <v>2.835</v>
          </cell>
          <cell r="E200">
            <v>2.57</v>
          </cell>
          <cell r="F200">
            <v>2.725</v>
          </cell>
          <cell r="G200">
            <v>0.16</v>
          </cell>
          <cell r="H200">
            <v>0.195</v>
          </cell>
          <cell r="I200">
            <v>0.0349999999999997</v>
          </cell>
          <cell r="J200">
            <v>0.0500000000000003</v>
          </cell>
          <cell r="K200">
            <v>0.085</v>
          </cell>
          <cell r="L200">
            <v>0.0700000000000003</v>
          </cell>
          <cell r="M200">
            <v>2.74</v>
          </cell>
          <cell r="N200">
            <v>2.935</v>
          </cell>
          <cell r="O200">
            <v>3.555</v>
          </cell>
          <cell r="P200">
            <v>2.62</v>
          </cell>
          <cell r="Q200">
            <v>2.64</v>
          </cell>
          <cell r="R200">
            <v>0.1</v>
          </cell>
          <cell r="S200">
            <v>0.195</v>
          </cell>
          <cell r="T200">
            <v>2.605</v>
          </cell>
          <cell r="U200">
            <v>2.76</v>
          </cell>
          <cell r="V200">
            <v>2.505</v>
          </cell>
          <cell r="W200">
            <v>2.47</v>
          </cell>
          <cell r="X200">
            <v>2.57</v>
          </cell>
          <cell r="Y200">
            <v>2.85</v>
          </cell>
          <cell r="Z200">
            <v>2.755</v>
          </cell>
          <cell r="AA200">
            <v>2.68</v>
          </cell>
          <cell r="AB200">
            <v>2.77</v>
          </cell>
          <cell r="AC200">
            <v>2.71</v>
          </cell>
        </row>
        <row r="201">
          <cell r="A201">
            <v>36602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36603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36604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36605</v>
          </cell>
          <cell r="B204">
            <v>2.67</v>
          </cell>
          <cell r="C204">
            <v>2.57</v>
          </cell>
          <cell r="D204">
            <v>2.73</v>
          </cell>
          <cell r="E204">
            <v>2.53</v>
          </cell>
          <cell r="F204">
            <v>2.725</v>
          </cell>
          <cell r="G204">
            <v>0.0600000000000001</v>
          </cell>
          <cell r="H204">
            <v>0.16</v>
          </cell>
          <cell r="I204">
            <v>0.1</v>
          </cell>
          <cell r="J204">
            <v>0.0550000000000002</v>
          </cell>
          <cell r="K204">
            <v>0.155</v>
          </cell>
          <cell r="L204">
            <v>0.04</v>
          </cell>
          <cell r="M204">
            <v>2.71</v>
          </cell>
          <cell r="N204">
            <v>2.845</v>
          </cell>
          <cell r="O204">
            <v>3.565</v>
          </cell>
          <cell r="P204">
            <v>2.595</v>
          </cell>
          <cell r="Q204">
            <v>2.615</v>
          </cell>
          <cell r="R204">
            <v>0.115</v>
          </cell>
          <cell r="S204">
            <v>0.135</v>
          </cell>
          <cell r="T204">
            <v>2.585</v>
          </cell>
          <cell r="U204">
            <v>2.815</v>
          </cell>
          <cell r="V204">
            <v>2.47</v>
          </cell>
          <cell r="W204">
            <v>2.46</v>
          </cell>
          <cell r="X204">
            <v>2.52</v>
          </cell>
          <cell r="Y204">
            <v>2.88</v>
          </cell>
          <cell r="Z204">
            <v>2.785</v>
          </cell>
          <cell r="AA204">
            <v>2.7</v>
          </cell>
          <cell r="AB204">
            <v>2.725</v>
          </cell>
          <cell r="AC204">
            <v>2.72</v>
          </cell>
        </row>
        <row r="205">
          <cell r="A205">
            <v>36606</v>
          </cell>
          <cell r="B205">
            <v>2.645</v>
          </cell>
          <cell r="C205">
            <v>2.62</v>
          </cell>
          <cell r="D205">
            <v>2.84</v>
          </cell>
          <cell r="E205">
            <v>2.5</v>
          </cell>
          <cell r="F205">
            <v>2.685</v>
          </cell>
          <cell r="G205">
            <v>0.195</v>
          </cell>
          <cell r="H205">
            <v>0.22</v>
          </cell>
          <cell r="I205">
            <v>0.0249999999999999</v>
          </cell>
          <cell r="J205">
            <v>0.04</v>
          </cell>
          <cell r="K205">
            <v>0.065</v>
          </cell>
          <cell r="L205">
            <v>0.12</v>
          </cell>
          <cell r="M205">
            <v>2.7</v>
          </cell>
          <cell r="N205">
            <v>2.93</v>
          </cell>
          <cell r="O205">
            <v>3.48</v>
          </cell>
          <cell r="P205">
            <v>2.535</v>
          </cell>
          <cell r="Q205">
            <v>2.585</v>
          </cell>
          <cell r="R205">
            <v>0.0900000000000003</v>
          </cell>
          <cell r="S205">
            <v>0.23</v>
          </cell>
          <cell r="T205">
            <v>2.545</v>
          </cell>
          <cell r="U205">
            <v>2.735</v>
          </cell>
          <cell r="V205">
            <v>2.445</v>
          </cell>
          <cell r="W205">
            <v>2.445</v>
          </cell>
          <cell r="X205">
            <v>2.51</v>
          </cell>
          <cell r="Y205">
            <v>2.78</v>
          </cell>
          <cell r="Z205">
            <v>2.72</v>
          </cell>
          <cell r="AA205">
            <v>2.625</v>
          </cell>
          <cell r="AB205">
            <v>2.65</v>
          </cell>
          <cell r="AC205">
            <v>2.65</v>
          </cell>
        </row>
        <row r="206">
          <cell r="A206">
            <v>36607</v>
          </cell>
          <cell r="B206">
            <v>2.63</v>
          </cell>
          <cell r="C206">
            <v>2.59</v>
          </cell>
          <cell r="D206">
            <v>2.86</v>
          </cell>
          <cell r="E206">
            <v>2.495</v>
          </cell>
          <cell r="F206">
            <v>2.69</v>
          </cell>
          <cell r="G206">
            <v>0.23</v>
          </cell>
          <cell r="H206">
            <v>0.27</v>
          </cell>
          <cell r="I206">
            <v>0.04</v>
          </cell>
          <cell r="J206">
            <v>0.0600000000000001</v>
          </cell>
          <cell r="K206">
            <v>0.1</v>
          </cell>
          <cell r="L206">
            <v>0.0949999999999998</v>
          </cell>
          <cell r="M206">
            <v>2.71</v>
          </cell>
          <cell r="N206">
            <v>2.95</v>
          </cell>
          <cell r="O206">
            <v>3.46</v>
          </cell>
          <cell r="P206">
            <v>2.535</v>
          </cell>
          <cell r="Q206">
            <v>2.59</v>
          </cell>
          <cell r="R206">
            <v>0.0900000000000003</v>
          </cell>
          <cell r="S206">
            <v>0.24</v>
          </cell>
          <cell r="T206">
            <v>2.535</v>
          </cell>
          <cell r="U206">
            <v>2.745</v>
          </cell>
          <cell r="V206">
            <v>2.44</v>
          </cell>
          <cell r="W206">
            <v>2.45</v>
          </cell>
          <cell r="X206">
            <v>2.505</v>
          </cell>
          <cell r="Y206">
            <v>2.765</v>
          </cell>
          <cell r="Z206">
            <v>2.725</v>
          </cell>
          <cell r="AA206">
            <v>2.63</v>
          </cell>
          <cell r="AB206">
            <v>2.65</v>
          </cell>
          <cell r="AC206">
            <v>2.65</v>
          </cell>
        </row>
        <row r="207">
          <cell r="A207">
            <v>36608</v>
          </cell>
          <cell r="B207">
            <v>2.67</v>
          </cell>
          <cell r="C207">
            <v>2.625</v>
          </cell>
          <cell r="D207">
            <v>2.88</v>
          </cell>
          <cell r="E207">
            <v>2.545</v>
          </cell>
          <cell r="F207">
            <v>2.725</v>
          </cell>
          <cell r="G207">
            <v>0.21</v>
          </cell>
          <cell r="H207">
            <v>0.255</v>
          </cell>
          <cell r="I207">
            <v>0.0449999999999999</v>
          </cell>
          <cell r="J207">
            <v>0.0550000000000002</v>
          </cell>
          <cell r="K207">
            <v>0.1</v>
          </cell>
          <cell r="L207">
            <v>0.0800000000000001</v>
          </cell>
          <cell r="M207">
            <v>2.73</v>
          </cell>
          <cell r="N207">
            <v>2.975</v>
          </cell>
          <cell r="O207">
            <v>3.54</v>
          </cell>
          <cell r="P207">
            <v>2.565</v>
          </cell>
          <cell r="Q207">
            <v>2.62</v>
          </cell>
          <cell r="R207">
            <v>0.0950000000000002</v>
          </cell>
          <cell r="S207">
            <v>0.245</v>
          </cell>
          <cell r="T207">
            <v>2.595</v>
          </cell>
          <cell r="U207">
            <v>2.785</v>
          </cell>
          <cell r="V207">
            <v>2.47</v>
          </cell>
          <cell r="W207">
            <v>2.475</v>
          </cell>
          <cell r="X207">
            <v>2.545</v>
          </cell>
          <cell r="Y207">
            <v>2.81</v>
          </cell>
          <cell r="Z207">
            <v>2.765</v>
          </cell>
          <cell r="AA207">
            <v>2.665</v>
          </cell>
          <cell r="AB207">
            <v>2.69</v>
          </cell>
          <cell r="AC207">
            <v>2.695</v>
          </cell>
        </row>
        <row r="208">
          <cell r="A208">
            <v>36609</v>
          </cell>
          <cell r="B208">
            <v>2.635</v>
          </cell>
          <cell r="C208">
            <v>2.605</v>
          </cell>
          <cell r="D208">
            <v>2.895</v>
          </cell>
          <cell r="E208">
            <v>2.555</v>
          </cell>
          <cell r="F208">
            <v>2.7</v>
          </cell>
          <cell r="G208">
            <v>0.26</v>
          </cell>
          <cell r="H208">
            <v>0.29</v>
          </cell>
          <cell r="I208">
            <v>0.0299999999999998</v>
          </cell>
          <cell r="J208">
            <v>0.0650000000000004</v>
          </cell>
          <cell r="K208">
            <v>0.0950000000000002</v>
          </cell>
          <cell r="L208">
            <v>0.0499999999999998</v>
          </cell>
          <cell r="M208">
            <v>2.72</v>
          </cell>
          <cell r="N208">
            <v>3</v>
          </cell>
          <cell r="O208">
            <v>3.535</v>
          </cell>
          <cell r="P208">
            <v>2.565</v>
          </cell>
          <cell r="Q208">
            <v>2.625</v>
          </cell>
          <cell r="R208">
            <v>0.105</v>
          </cell>
          <cell r="S208">
            <v>0.28</v>
          </cell>
          <cell r="T208">
            <v>2.605</v>
          </cell>
          <cell r="U208">
            <v>2.75</v>
          </cell>
          <cell r="V208">
            <v>2.495</v>
          </cell>
          <cell r="W208">
            <v>2.485</v>
          </cell>
          <cell r="X208">
            <v>2.56</v>
          </cell>
          <cell r="Y208">
            <v>2.765</v>
          </cell>
          <cell r="Z208">
            <v>2.735</v>
          </cell>
          <cell r="AA208">
            <v>2.64</v>
          </cell>
          <cell r="AB208">
            <v>2.66</v>
          </cell>
          <cell r="AC208">
            <v>2.67</v>
          </cell>
        </row>
        <row r="209">
          <cell r="A209">
            <v>36610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36611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36612</v>
          </cell>
          <cell r="B211">
            <v>2.68</v>
          </cell>
          <cell r="C211">
            <v>2.62</v>
          </cell>
          <cell r="D211">
            <v>2.895</v>
          </cell>
          <cell r="E211">
            <v>2.57</v>
          </cell>
          <cell r="F211">
            <v>2.745</v>
          </cell>
          <cell r="G211">
            <v>0.215</v>
          </cell>
          <cell r="H211">
            <v>0.275</v>
          </cell>
          <cell r="I211">
            <v>0.0600000000000001</v>
          </cell>
          <cell r="J211">
            <v>0.065</v>
          </cell>
          <cell r="K211">
            <v>0.125</v>
          </cell>
          <cell r="L211">
            <v>0.0500000000000003</v>
          </cell>
          <cell r="M211">
            <v>2.735</v>
          </cell>
          <cell r="N211">
            <v>3.01</v>
          </cell>
          <cell r="O211">
            <v>3.57</v>
          </cell>
          <cell r="P211">
            <v>2.575</v>
          </cell>
          <cell r="Q211">
            <v>2.64</v>
          </cell>
          <cell r="R211">
            <v>0.115</v>
          </cell>
          <cell r="S211">
            <v>0.275</v>
          </cell>
          <cell r="T211">
            <v>2.595</v>
          </cell>
          <cell r="U211">
            <v>2.815</v>
          </cell>
          <cell r="V211">
            <v>2.5</v>
          </cell>
          <cell r="W211">
            <v>2.53</v>
          </cell>
          <cell r="X211">
            <v>2.58</v>
          </cell>
          <cell r="Y211">
            <v>2.82</v>
          </cell>
          <cell r="Z211">
            <v>2.79</v>
          </cell>
          <cell r="AA211">
            <v>2.68</v>
          </cell>
          <cell r="AB211">
            <v>2.71</v>
          </cell>
          <cell r="AC211">
            <v>2.705</v>
          </cell>
        </row>
        <row r="212">
          <cell r="A212">
            <v>36613</v>
          </cell>
          <cell r="B212">
            <v>2.725</v>
          </cell>
          <cell r="C212">
            <v>2.665</v>
          </cell>
          <cell r="D212">
            <v>2.93</v>
          </cell>
          <cell r="E212">
            <v>2.585</v>
          </cell>
          <cell r="F212">
            <v>2.78</v>
          </cell>
          <cell r="G212">
            <v>0.205</v>
          </cell>
          <cell r="H212">
            <v>0.265</v>
          </cell>
          <cell r="I212">
            <v>0.0600000000000001</v>
          </cell>
          <cell r="J212">
            <v>0.0549999999999997</v>
          </cell>
          <cell r="K212">
            <v>0.115</v>
          </cell>
          <cell r="L212">
            <v>0.0800000000000001</v>
          </cell>
          <cell r="M212">
            <v>2.75</v>
          </cell>
          <cell r="N212">
            <v>3.065</v>
          </cell>
          <cell r="O212">
            <v>3.59</v>
          </cell>
          <cell r="P212">
            <v>2.585</v>
          </cell>
          <cell r="Q212">
            <v>2.64</v>
          </cell>
          <cell r="R212">
            <v>0.135</v>
          </cell>
          <cell r="S212">
            <v>0.315</v>
          </cell>
          <cell r="T212">
            <v>2.605</v>
          </cell>
          <cell r="U212">
            <v>2.815</v>
          </cell>
          <cell r="V212">
            <v>2.53</v>
          </cell>
          <cell r="W212">
            <v>2.56</v>
          </cell>
          <cell r="X212">
            <v>2.6</v>
          </cell>
          <cell r="Y212">
            <v>2.865</v>
          </cell>
          <cell r="Z212">
            <v>2.82</v>
          </cell>
          <cell r="AA212">
            <v>2.725</v>
          </cell>
          <cell r="AB212">
            <v>2.755</v>
          </cell>
          <cell r="AC212">
            <v>2.755</v>
          </cell>
        </row>
        <row r="213">
          <cell r="A213">
            <v>36614</v>
          </cell>
          <cell r="B213">
            <v>2.855</v>
          </cell>
          <cell r="C213">
            <v>2.805</v>
          </cell>
          <cell r="D213">
            <v>3.025</v>
          </cell>
          <cell r="E213">
            <v>2.75</v>
          </cell>
          <cell r="F213">
            <v>2.91</v>
          </cell>
          <cell r="G213">
            <v>0.17</v>
          </cell>
          <cell r="H213">
            <v>0.22</v>
          </cell>
          <cell r="I213">
            <v>0.0499999999999998</v>
          </cell>
          <cell r="J213">
            <v>0.0550000000000002</v>
          </cell>
          <cell r="K213">
            <v>0.105</v>
          </cell>
          <cell r="L213">
            <v>0.0550000000000002</v>
          </cell>
          <cell r="M213">
            <v>2.875</v>
          </cell>
          <cell r="N213">
            <v>3.18</v>
          </cell>
          <cell r="O213">
            <v>3.715</v>
          </cell>
          <cell r="P213">
            <v>2.72</v>
          </cell>
          <cell r="Q213">
            <v>2.76</v>
          </cell>
          <cell r="R213">
            <v>0.155</v>
          </cell>
          <cell r="S213">
            <v>0.305</v>
          </cell>
          <cell r="T213">
            <v>2.715</v>
          </cell>
          <cell r="U213">
            <v>2.925</v>
          </cell>
          <cell r="V213">
            <v>2.675</v>
          </cell>
          <cell r="W213">
            <v>2.695</v>
          </cell>
          <cell r="X213">
            <v>2.775</v>
          </cell>
          <cell r="Y213">
            <v>2.98</v>
          </cell>
          <cell r="Z213">
            <v>2.94</v>
          </cell>
          <cell r="AA213">
            <v>2.83</v>
          </cell>
          <cell r="AB213">
            <v>2.855</v>
          </cell>
          <cell r="AC213">
            <v>2.86</v>
          </cell>
        </row>
        <row r="214">
          <cell r="A214">
            <v>36615</v>
          </cell>
          <cell r="B214">
            <v>2.835</v>
          </cell>
          <cell r="C214">
            <v>2.785</v>
          </cell>
          <cell r="D214">
            <v>3.025</v>
          </cell>
          <cell r="E214">
            <v>2.735</v>
          </cell>
          <cell r="F214">
            <v>2.9</v>
          </cell>
          <cell r="G214">
            <v>0.19</v>
          </cell>
          <cell r="H214">
            <v>0.24</v>
          </cell>
          <cell r="I214">
            <v>0.0499999999999998</v>
          </cell>
          <cell r="J214">
            <v>0.065</v>
          </cell>
          <cell r="K214">
            <v>0.115</v>
          </cell>
          <cell r="L214">
            <v>0.0500000000000003</v>
          </cell>
          <cell r="M214">
            <v>2.86</v>
          </cell>
          <cell r="N214">
            <v>3.19</v>
          </cell>
          <cell r="O214">
            <v>3.625</v>
          </cell>
          <cell r="P214">
            <v>2.715</v>
          </cell>
          <cell r="Q214">
            <v>2.755</v>
          </cell>
          <cell r="R214">
            <v>0.165</v>
          </cell>
          <cell r="S214">
            <v>0.33</v>
          </cell>
          <cell r="T214">
            <v>2.715</v>
          </cell>
          <cell r="U214">
            <v>2.92</v>
          </cell>
          <cell r="V214">
            <v>2.66</v>
          </cell>
          <cell r="W214">
            <v>2.66</v>
          </cell>
          <cell r="X214">
            <v>2.74</v>
          </cell>
          <cell r="Y214">
            <v>2.955</v>
          </cell>
          <cell r="Z214">
            <v>2.935</v>
          </cell>
          <cell r="AA214">
            <v>2.805</v>
          </cell>
          <cell r="AB214">
            <v>2.815</v>
          </cell>
          <cell r="AC214">
            <v>2.845</v>
          </cell>
        </row>
        <row r="215">
          <cell r="A215">
            <v>36616</v>
          </cell>
          <cell r="B215">
            <v>2.735</v>
          </cell>
          <cell r="C215">
            <v>2.67</v>
          </cell>
          <cell r="D215">
            <v>2.975</v>
          </cell>
          <cell r="E215">
            <v>2.63</v>
          </cell>
          <cell r="F215">
            <v>2.78</v>
          </cell>
          <cell r="G215">
            <v>0.24</v>
          </cell>
          <cell r="H215">
            <v>0.305</v>
          </cell>
          <cell r="I215">
            <v>0.065</v>
          </cell>
          <cell r="J215">
            <v>0.0449999999999999</v>
          </cell>
          <cell r="K215">
            <v>0.11</v>
          </cell>
          <cell r="L215">
            <v>0.04</v>
          </cell>
          <cell r="M215">
            <v>2.78</v>
          </cell>
          <cell r="N215">
            <v>3.09</v>
          </cell>
          <cell r="O215">
            <v>3.6</v>
          </cell>
          <cell r="P215">
            <v>2.63</v>
          </cell>
          <cell r="Q215">
            <v>2.675</v>
          </cell>
          <cell r="R215">
            <v>0.115</v>
          </cell>
          <cell r="S215">
            <v>0.31</v>
          </cell>
          <cell r="T215">
            <v>2.65</v>
          </cell>
          <cell r="U215">
            <v>2.83</v>
          </cell>
          <cell r="V215">
            <v>2.565</v>
          </cell>
          <cell r="W215">
            <v>2.565</v>
          </cell>
          <cell r="X215">
            <v>2.645</v>
          </cell>
          <cell r="Y215">
            <v>2.865</v>
          </cell>
          <cell r="Z215">
            <v>2.825</v>
          </cell>
          <cell r="AA215">
            <v>2.7</v>
          </cell>
          <cell r="AB215">
            <v>2.7</v>
          </cell>
          <cell r="AC215">
            <v>2.735</v>
          </cell>
        </row>
        <row r="216">
          <cell r="A216">
            <v>36617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36618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36619</v>
          </cell>
          <cell r="B218">
            <v>2.71</v>
          </cell>
          <cell r="C218">
            <v>2.655</v>
          </cell>
          <cell r="D218">
            <v>2.975</v>
          </cell>
          <cell r="E218">
            <v>2.6</v>
          </cell>
          <cell r="F218">
            <v>2.78</v>
          </cell>
          <cell r="G218">
            <v>0.265</v>
          </cell>
          <cell r="H218">
            <v>0.32</v>
          </cell>
          <cell r="I218">
            <v>0.0550000000000002</v>
          </cell>
          <cell r="J218">
            <v>0.0699999999999998</v>
          </cell>
          <cell r="K218">
            <v>0.125</v>
          </cell>
          <cell r="L218">
            <v>0.0549999999999997</v>
          </cell>
          <cell r="M218">
            <v>2.795</v>
          </cell>
          <cell r="N218">
            <v>3.05</v>
          </cell>
          <cell r="O218">
            <v>3.6</v>
          </cell>
          <cell r="P218">
            <v>2.655</v>
          </cell>
          <cell r="Q218">
            <v>2.735</v>
          </cell>
          <cell r="R218">
            <v>0.0749999999999997</v>
          </cell>
          <cell r="S218">
            <v>0.255</v>
          </cell>
          <cell r="T218">
            <v>2.695</v>
          </cell>
          <cell r="U218">
            <v>2.875</v>
          </cell>
          <cell r="V218">
            <v>2.575</v>
          </cell>
          <cell r="W218">
            <v>2.585</v>
          </cell>
          <cell r="X218">
            <v>2.64</v>
          </cell>
          <cell r="Y218">
            <v>2.905</v>
          </cell>
          <cell r="Z218">
            <v>2.84</v>
          </cell>
          <cell r="AA218">
            <v>2.735</v>
          </cell>
          <cell r="AB218">
            <v>2.825</v>
          </cell>
          <cell r="AC218">
            <v>2.77</v>
          </cell>
        </row>
        <row r="219">
          <cell r="A219">
            <v>36620</v>
          </cell>
          <cell r="B219">
            <v>2.76</v>
          </cell>
          <cell r="C219">
            <v>2.725</v>
          </cell>
          <cell r="D219">
            <v>3.045</v>
          </cell>
          <cell r="E219">
            <v>2.62</v>
          </cell>
          <cell r="F219">
            <v>2.845</v>
          </cell>
          <cell r="G219">
            <v>0.285</v>
          </cell>
          <cell r="H219">
            <v>0.32</v>
          </cell>
          <cell r="I219">
            <v>0.0349999999999997</v>
          </cell>
          <cell r="J219">
            <v>0.0850000000000004</v>
          </cell>
          <cell r="K219">
            <v>0.12</v>
          </cell>
          <cell r="L219">
            <v>0.105</v>
          </cell>
          <cell r="M219">
            <v>2.84</v>
          </cell>
          <cell r="N219">
            <v>3.18</v>
          </cell>
          <cell r="O219">
            <v>3.59</v>
          </cell>
          <cell r="P219">
            <v>2.66</v>
          </cell>
          <cell r="Q219">
            <v>2.745</v>
          </cell>
          <cell r="R219">
            <v>0.135</v>
          </cell>
          <cell r="S219">
            <v>0.34</v>
          </cell>
          <cell r="T219">
            <v>2.685</v>
          </cell>
          <cell r="U219">
            <v>2.915</v>
          </cell>
          <cell r="V219">
            <v>2.58</v>
          </cell>
          <cell r="W219">
            <v>2.57</v>
          </cell>
          <cell r="X219">
            <v>2.63</v>
          </cell>
          <cell r="Y219">
            <v>2.96</v>
          </cell>
          <cell r="Z219">
            <v>2.875</v>
          </cell>
          <cell r="AA219">
            <v>2.78</v>
          </cell>
          <cell r="AB219">
            <v>2.885</v>
          </cell>
          <cell r="AC219">
            <v>2.815</v>
          </cell>
        </row>
        <row r="220">
          <cell r="A220">
            <v>36621</v>
          </cell>
          <cell r="B220">
            <v>2.72</v>
          </cell>
          <cell r="C220">
            <v>2.685</v>
          </cell>
          <cell r="D220">
            <v>2.995</v>
          </cell>
          <cell r="E220">
            <v>2.59</v>
          </cell>
          <cell r="F220">
            <v>2.785</v>
          </cell>
          <cell r="G220">
            <v>0.275</v>
          </cell>
          <cell r="H220">
            <v>0.31</v>
          </cell>
          <cell r="I220">
            <v>0.0350000000000001</v>
          </cell>
          <cell r="J220">
            <v>0.065</v>
          </cell>
          <cell r="K220">
            <v>0.1</v>
          </cell>
          <cell r="L220">
            <v>0.0950000000000002</v>
          </cell>
          <cell r="M220">
            <v>2.79</v>
          </cell>
          <cell r="N220">
            <v>3.155</v>
          </cell>
          <cell r="O220">
            <v>3.56</v>
          </cell>
          <cell r="P220">
            <v>2.61</v>
          </cell>
          <cell r="Q220">
            <v>2.69</v>
          </cell>
          <cell r="R220">
            <v>0.16</v>
          </cell>
          <cell r="S220">
            <v>0.365</v>
          </cell>
          <cell r="T220">
            <v>2.63</v>
          </cell>
          <cell r="U220">
            <v>2.87</v>
          </cell>
          <cell r="V220">
            <v>2.55</v>
          </cell>
          <cell r="W220">
            <v>2.53</v>
          </cell>
          <cell r="X220">
            <v>2.6</v>
          </cell>
          <cell r="Y220">
            <v>2.905</v>
          </cell>
          <cell r="Z220">
            <v>2.825</v>
          </cell>
          <cell r="AA220">
            <v>2.725</v>
          </cell>
          <cell r="AB220">
            <v>2.81</v>
          </cell>
          <cell r="AC220">
            <v>2.76</v>
          </cell>
        </row>
        <row r="221">
          <cell r="A221">
            <v>36622</v>
          </cell>
          <cell r="B221">
            <v>2.735</v>
          </cell>
          <cell r="C221">
            <v>2.7</v>
          </cell>
          <cell r="D221">
            <v>2.98</v>
          </cell>
          <cell r="E221">
            <v>2.605</v>
          </cell>
          <cell r="F221">
            <v>2.795</v>
          </cell>
          <cell r="G221">
            <v>0.245</v>
          </cell>
          <cell r="H221">
            <v>0.28</v>
          </cell>
          <cell r="I221">
            <v>0.0349999999999997</v>
          </cell>
          <cell r="J221">
            <v>0.0600000000000001</v>
          </cell>
          <cell r="K221">
            <v>0.0949999999999998</v>
          </cell>
          <cell r="L221">
            <v>0.0950000000000002</v>
          </cell>
          <cell r="M221">
            <v>2.795</v>
          </cell>
          <cell r="N221">
            <v>3.15</v>
          </cell>
          <cell r="O221">
            <v>3.61</v>
          </cell>
          <cell r="P221">
            <v>2.62</v>
          </cell>
          <cell r="Q221">
            <v>2.695</v>
          </cell>
          <cell r="R221">
            <v>0.17</v>
          </cell>
          <cell r="S221">
            <v>0.355</v>
          </cell>
          <cell r="T221">
            <v>2.64</v>
          </cell>
          <cell r="U221">
            <v>2.86</v>
          </cell>
          <cell r="V221">
            <v>2.545</v>
          </cell>
          <cell r="W221">
            <v>2.56</v>
          </cell>
          <cell r="X221">
            <v>2.605</v>
          </cell>
          <cell r="Y221">
            <v>2.91</v>
          </cell>
          <cell r="Z221">
            <v>2.83</v>
          </cell>
          <cell r="AA221">
            <v>2.745</v>
          </cell>
          <cell r="AB221">
            <v>2.85</v>
          </cell>
          <cell r="AC221">
            <v>2.765</v>
          </cell>
        </row>
        <row r="222">
          <cell r="A222">
            <v>36623</v>
          </cell>
          <cell r="B222">
            <v>2.755</v>
          </cell>
          <cell r="C222">
            <v>2.7</v>
          </cell>
          <cell r="D222">
            <v>2.995</v>
          </cell>
          <cell r="E222">
            <v>2.625</v>
          </cell>
          <cell r="F222">
            <v>2.815</v>
          </cell>
          <cell r="G222">
            <v>0.24</v>
          </cell>
          <cell r="H222">
            <v>0.295</v>
          </cell>
          <cell r="I222">
            <v>0.0549999999999997</v>
          </cell>
          <cell r="J222">
            <v>0.0600000000000001</v>
          </cell>
          <cell r="K222">
            <v>0.115</v>
          </cell>
          <cell r="L222">
            <v>0.0750000000000002</v>
          </cell>
          <cell r="M222">
            <v>2.82</v>
          </cell>
          <cell r="N222">
            <v>3.11</v>
          </cell>
          <cell r="O222">
            <v>3.655</v>
          </cell>
          <cell r="P222">
            <v>2.665</v>
          </cell>
          <cell r="Q222">
            <v>2.73</v>
          </cell>
          <cell r="R222">
            <v>0.115</v>
          </cell>
          <cell r="S222">
            <v>0.29</v>
          </cell>
          <cell r="T222">
            <v>2.7</v>
          </cell>
          <cell r="U222">
            <v>2.91</v>
          </cell>
          <cell r="V222">
            <v>2.57</v>
          </cell>
          <cell r="W222">
            <v>2.57</v>
          </cell>
          <cell r="X222">
            <v>2.64</v>
          </cell>
          <cell r="Y222">
            <v>2.965</v>
          </cell>
          <cell r="Z222">
            <v>2.88</v>
          </cell>
          <cell r="AA222">
            <v>2.79</v>
          </cell>
          <cell r="AB222">
            <v>2.905</v>
          </cell>
          <cell r="AC222">
            <v>2.82</v>
          </cell>
        </row>
        <row r="223">
          <cell r="A223">
            <v>36624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36625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36626</v>
          </cell>
          <cell r="B225">
            <v>2.77</v>
          </cell>
          <cell r="C225">
            <v>2.685</v>
          </cell>
          <cell r="D225">
            <v>3.005</v>
          </cell>
          <cell r="E225">
            <v>2.615</v>
          </cell>
          <cell r="F225">
            <v>2.845</v>
          </cell>
          <cell r="G225">
            <v>0.235</v>
          </cell>
          <cell r="H225">
            <v>0.32</v>
          </cell>
          <cell r="I225">
            <v>0.085</v>
          </cell>
          <cell r="J225">
            <v>0.0750000000000002</v>
          </cell>
          <cell r="K225">
            <v>0.16</v>
          </cell>
          <cell r="L225">
            <v>0.0699999999999998</v>
          </cell>
          <cell r="M225">
            <v>2.825</v>
          </cell>
          <cell r="N225">
            <v>3.085</v>
          </cell>
          <cell r="O225">
            <v>3.68</v>
          </cell>
          <cell r="P225">
            <v>2.675</v>
          </cell>
          <cell r="Q225">
            <v>2.73</v>
          </cell>
          <cell r="R225">
            <v>0.0800000000000001</v>
          </cell>
          <cell r="S225">
            <v>0.26</v>
          </cell>
          <cell r="T225">
            <v>2.7</v>
          </cell>
          <cell r="U225">
            <v>2.97</v>
          </cell>
          <cell r="V225">
            <v>2.56</v>
          </cell>
          <cell r="W225">
            <v>2.55</v>
          </cell>
          <cell r="X225">
            <v>2.635</v>
          </cell>
          <cell r="Y225">
            <v>3.01</v>
          </cell>
          <cell r="Z225">
            <v>2.91</v>
          </cell>
          <cell r="AA225">
            <v>2.845</v>
          </cell>
          <cell r="AB225">
            <v>2.945</v>
          </cell>
          <cell r="AC225">
            <v>2.87</v>
          </cell>
        </row>
        <row r="226">
          <cell r="A226">
            <v>36627</v>
          </cell>
          <cell r="B226">
            <v>2.775</v>
          </cell>
          <cell r="C226">
            <v>2.69</v>
          </cell>
          <cell r="D226">
            <v>3.025</v>
          </cell>
          <cell r="E226">
            <v>2.635</v>
          </cell>
          <cell r="F226">
            <v>2.865</v>
          </cell>
          <cell r="G226">
            <v>0.25</v>
          </cell>
          <cell r="H226">
            <v>0.335</v>
          </cell>
          <cell r="I226">
            <v>0.085</v>
          </cell>
          <cell r="J226">
            <v>0.0900000000000003</v>
          </cell>
          <cell r="K226">
            <v>0.175</v>
          </cell>
          <cell r="L226">
            <v>0.0550000000000002</v>
          </cell>
          <cell r="M226">
            <v>2.87</v>
          </cell>
          <cell r="N226">
            <v>3.165</v>
          </cell>
          <cell r="O226">
            <v>3.74</v>
          </cell>
          <cell r="P226">
            <v>2.705</v>
          </cell>
          <cell r="Q226">
            <v>2.77</v>
          </cell>
          <cell r="R226">
            <v>0.14</v>
          </cell>
          <cell r="S226">
            <v>0.295</v>
          </cell>
          <cell r="T226">
            <v>2.72</v>
          </cell>
          <cell r="U226">
            <v>2.995</v>
          </cell>
          <cell r="V226">
            <v>2.555</v>
          </cell>
          <cell r="W226">
            <v>2.59</v>
          </cell>
          <cell r="X226">
            <v>2.655</v>
          </cell>
          <cell r="Y226">
            <v>3.06</v>
          </cell>
          <cell r="Z226">
            <v>2.935</v>
          </cell>
          <cell r="AA226">
            <v>2.885</v>
          </cell>
          <cell r="AB226">
            <v>2.96</v>
          </cell>
          <cell r="AC226">
            <v>2.89</v>
          </cell>
        </row>
        <row r="227">
          <cell r="A227">
            <v>36628</v>
          </cell>
          <cell r="B227">
            <v>2.78</v>
          </cell>
          <cell r="C227">
            <v>2.71</v>
          </cell>
          <cell r="D227">
            <v>3.01</v>
          </cell>
          <cell r="E227">
            <v>2.65</v>
          </cell>
          <cell r="F227">
            <v>2.87</v>
          </cell>
          <cell r="G227">
            <v>0.23</v>
          </cell>
          <cell r="H227">
            <v>0.3</v>
          </cell>
          <cell r="I227">
            <v>0.0699999999999998</v>
          </cell>
          <cell r="J227">
            <v>0.0900000000000003</v>
          </cell>
          <cell r="K227">
            <v>0.16</v>
          </cell>
          <cell r="L227">
            <v>0.0600000000000001</v>
          </cell>
          <cell r="M227">
            <v>2.875</v>
          </cell>
          <cell r="N227">
            <v>3.125</v>
          </cell>
          <cell r="O227">
            <v>3.715</v>
          </cell>
          <cell r="P227">
            <v>2.7</v>
          </cell>
          <cell r="Q227">
            <v>2.78</v>
          </cell>
          <cell r="R227">
            <v>0.115</v>
          </cell>
          <cell r="S227">
            <v>0.25</v>
          </cell>
          <cell r="T227">
            <v>2.735</v>
          </cell>
          <cell r="U227">
            <v>2.975</v>
          </cell>
          <cell r="V227">
            <v>2.585</v>
          </cell>
          <cell r="W227">
            <v>2.595</v>
          </cell>
          <cell r="X227">
            <v>2.675</v>
          </cell>
          <cell r="Y227">
            <v>3.04</v>
          </cell>
          <cell r="Z227">
            <v>2.93</v>
          </cell>
          <cell r="AA227">
            <v>2.87</v>
          </cell>
          <cell r="AB227">
            <v>2.955</v>
          </cell>
          <cell r="AC227">
            <v>2.89</v>
          </cell>
        </row>
        <row r="228">
          <cell r="A228">
            <v>36629</v>
          </cell>
          <cell r="B228">
            <v>2.79</v>
          </cell>
          <cell r="C228">
            <v>2.73</v>
          </cell>
          <cell r="D228">
            <v>3.015</v>
          </cell>
          <cell r="E228">
            <v>2.655</v>
          </cell>
          <cell r="F228">
            <v>2.875</v>
          </cell>
          <cell r="G228">
            <v>0.225</v>
          </cell>
          <cell r="H228">
            <v>0.285</v>
          </cell>
          <cell r="I228">
            <v>0.0600000000000001</v>
          </cell>
          <cell r="J228">
            <v>0.085</v>
          </cell>
          <cell r="K228">
            <v>0.145</v>
          </cell>
          <cell r="L228">
            <v>0.0750000000000002</v>
          </cell>
          <cell r="M228">
            <v>2.92</v>
          </cell>
          <cell r="N228">
            <v>3.12</v>
          </cell>
          <cell r="O228">
            <v>3.735</v>
          </cell>
          <cell r="P228">
            <v>2.685</v>
          </cell>
          <cell r="Q228">
            <v>2.775</v>
          </cell>
          <cell r="R228">
            <v>0.105</v>
          </cell>
          <cell r="S228">
            <v>0.2</v>
          </cell>
          <cell r="T228">
            <v>2.74</v>
          </cell>
          <cell r="U228">
            <v>2.975</v>
          </cell>
          <cell r="V228">
            <v>2.585</v>
          </cell>
          <cell r="W228">
            <v>2.61</v>
          </cell>
          <cell r="X228">
            <v>2.675</v>
          </cell>
          <cell r="Y228">
            <v>3.015</v>
          </cell>
          <cell r="Z228">
            <v>2.93</v>
          </cell>
          <cell r="AA228">
            <v>2.855</v>
          </cell>
          <cell r="AB228">
            <v>2.93</v>
          </cell>
          <cell r="AC228">
            <v>2.87</v>
          </cell>
        </row>
        <row r="229">
          <cell r="A229">
            <v>36630</v>
          </cell>
          <cell r="B229">
            <v>2.855</v>
          </cell>
          <cell r="C229">
            <v>2.805</v>
          </cell>
          <cell r="D229">
            <v>3.045</v>
          </cell>
          <cell r="E229">
            <v>2.74</v>
          </cell>
          <cell r="F229">
            <v>2.935</v>
          </cell>
          <cell r="G229">
            <v>0.19</v>
          </cell>
          <cell r="H229">
            <v>0.24</v>
          </cell>
          <cell r="I229">
            <v>0.0499999999999998</v>
          </cell>
          <cell r="J229">
            <v>0.0800000000000001</v>
          </cell>
          <cell r="K229">
            <v>0.13</v>
          </cell>
          <cell r="L229">
            <v>0.065</v>
          </cell>
          <cell r="M229">
            <v>2.995</v>
          </cell>
          <cell r="N229">
            <v>3.14</v>
          </cell>
          <cell r="O229">
            <v>3.875</v>
          </cell>
          <cell r="P229">
            <v>2.77</v>
          </cell>
          <cell r="Q229">
            <v>2.86</v>
          </cell>
          <cell r="R229">
            <v>0.0950000000000002</v>
          </cell>
          <cell r="S229">
            <v>0.145</v>
          </cell>
          <cell r="T229">
            <v>2.79</v>
          </cell>
          <cell r="U229">
            <v>3.05</v>
          </cell>
          <cell r="V229">
            <v>2.645</v>
          </cell>
          <cell r="W229">
            <v>2.665</v>
          </cell>
          <cell r="X229">
            <v>2.75</v>
          </cell>
          <cell r="Y229">
            <v>3.07</v>
          </cell>
          <cell r="Z229">
            <v>3</v>
          </cell>
          <cell r="AA229">
            <v>2.915</v>
          </cell>
          <cell r="AB229">
            <v>2.96</v>
          </cell>
          <cell r="AC229">
            <v>2.93</v>
          </cell>
        </row>
        <row r="230">
          <cell r="A230">
            <v>36631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36632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36633</v>
          </cell>
          <cell r="B232">
            <v>2.83</v>
          </cell>
          <cell r="C232">
            <v>2.76</v>
          </cell>
          <cell r="D232">
            <v>2.985</v>
          </cell>
          <cell r="E232">
            <v>2.72</v>
          </cell>
          <cell r="F232">
            <v>2.91</v>
          </cell>
          <cell r="G232">
            <v>0.155</v>
          </cell>
          <cell r="H232">
            <v>0.225</v>
          </cell>
          <cell r="I232">
            <v>0.0700000000000003</v>
          </cell>
          <cell r="J232">
            <v>0.0800000000000001</v>
          </cell>
          <cell r="K232">
            <v>0.15</v>
          </cell>
          <cell r="L232">
            <v>0.0399999999999996</v>
          </cell>
          <cell r="M232">
            <v>2.925</v>
          </cell>
          <cell r="N232">
            <v>2.985</v>
          </cell>
          <cell r="O232">
            <v>3.875</v>
          </cell>
          <cell r="P232">
            <v>2.735</v>
          </cell>
          <cell r="Q232">
            <v>2.815</v>
          </cell>
          <cell r="R232">
            <v>0</v>
          </cell>
          <cell r="S232">
            <v>0.0600000000000001</v>
          </cell>
          <cell r="T232">
            <v>2.76</v>
          </cell>
          <cell r="U232">
            <v>3.06</v>
          </cell>
          <cell r="V232">
            <v>2.6</v>
          </cell>
          <cell r="W232">
            <v>2.645</v>
          </cell>
          <cell r="X232">
            <v>2.725</v>
          </cell>
          <cell r="Y232">
            <v>3.08</v>
          </cell>
          <cell r="Z232">
            <v>2.99</v>
          </cell>
          <cell r="AA232">
            <v>2.915</v>
          </cell>
          <cell r="AB232">
            <v>2.975</v>
          </cell>
          <cell r="AC232">
            <v>2.935</v>
          </cell>
        </row>
        <row r="233">
          <cell r="A233">
            <v>36634</v>
          </cell>
          <cell r="B233">
            <v>2.905</v>
          </cell>
          <cell r="C233">
            <v>2.83</v>
          </cell>
          <cell r="D233">
            <v>3.055</v>
          </cell>
          <cell r="E233">
            <v>2.76</v>
          </cell>
          <cell r="F233">
            <v>3.01</v>
          </cell>
          <cell r="G233">
            <v>0.15</v>
          </cell>
          <cell r="H233">
            <v>0.225</v>
          </cell>
          <cell r="I233">
            <v>0.0749999999999997</v>
          </cell>
          <cell r="J233">
            <v>0.105</v>
          </cell>
          <cell r="K233">
            <v>0.18</v>
          </cell>
          <cell r="L233">
            <v>0.0700000000000003</v>
          </cell>
          <cell r="M233">
            <v>2.99</v>
          </cell>
          <cell r="N233">
            <v>3.15</v>
          </cell>
          <cell r="O233">
            <v>3.96</v>
          </cell>
          <cell r="P233">
            <v>2.78</v>
          </cell>
          <cell r="Q233">
            <v>2.87</v>
          </cell>
          <cell r="R233">
            <v>0.0949999999999998</v>
          </cell>
          <cell r="S233">
            <v>0.16</v>
          </cell>
          <cell r="T233">
            <v>2.82</v>
          </cell>
          <cell r="U233">
            <v>3.125</v>
          </cell>
          <cell r="V233">
            <v>2.68</v>
          </cell>
          <cell r="W233">
            <v>2.665</v>
          </cell>
          <cell r="X233">
            <v>2.77</v>
          </cell>
          <cell r="Y233">
            <v>3.175</v>
          </cell>
          <cell r="Z233">
            <v>3.08</v>
          </cell>
          <cell r="AA233">
            <v>2.99</v>
          </cell>
          <cell r="AB233">
            <v>3.055</v>
          </cell>
          <cell r="AC233">
            <v>3.015</v>
          </cell>
        </row>
        <row r="234">
          <cell r="A234">
            <v>36635</v>
          </cell>
          <cell r="B234">
            <v>2.935</v>
          </cell>
          <cell r="C234">
            <v>2.85</v>
          </cell>
          <cell r="D234">
            <v>3.075</v>
          </cell>
          <cell r="E234">
            <v>2.785</v>
          </cell>
          <cell r="F234">
            <v>3.025</v>
          </cell>
          <cell r="G234">
            <v>0.14</v>
          </cell>
          <cell r="H234">
            <v>0.225</v>
          </cell>
          <cell r="I234">
            <v>0.085</v>
          </cell>
          <cell r="J234">
            <v>0.0899999999999999</v>
          </cell>
          <cell r="K234">
            <v>0.175</v>
          </cell>
          <cell r="L234">
            <v>0.065</v>
          </cell>
          <cell r="M234">
            <v>3</v>
          </cell>
          <cell r="N234">
            <v>3.18</v>
          </cell>
          <cell r="O234">
            <v>3.955</v>
          </cell>
          <cell r="P234">
            <v>2.795</v>
          </cell>
          <cell r="Q234">
            <v>2.89</v>
          </cell>
          <cell r="R234">
            <v>0.105</v>
          </cell>
          <cell r="S234">
            <v>0.18</v>
          </cell>
          <cell r="T234">
            <v>2.83</v>
          </cell>
          <cell r="U234">
            <v>3.145</v>
          </cell>
          <cell r="V234">
            <v>2.665</v>
          </cell>
          <cell r="W234">
            <v>2.655</v>
          </cell>
          <cell r="X234">
            <v>2.795</v>
          </cell>
          <cell r="Y234">
            <v>3.185</v>
          </cell>
          <cell r="Z234">
            <v>3.1</v>
          </cell>
          <cell r="AA234">
            <v>2.99</v>
          </cell>
          <cell r="AB234">
            <v>3.07</v>
          </cell>
          <cell r="AC234">
            <v>3.015</v>
          </cell>
        </row>
        <row r="235">
          <cell r="A235">
            <v>36636</v>
          </cell>
          <cell r="B235">
            <v>2.93</v>
          </cell>
          <cell r="C235">
            <v>2.85</v>
          </cell>
          <cell r="D235">
            <v>3.065</v>
          </cell>
          <cell r="E235">
            <v>2.775</v>
          </cell>
          <cell r="F235">
            <v>3.025</v>
          </cell>
          <cell r="G235">
            <v>0.135</v>
          </cell>
          <cell r="H235">
            <v>0.215</v>
          </cell>
          <cell r="I235">
            <v>0.0800000000000001</v>
          </cell>
          <cell r="J235">
            <v>0.0949999999999998</v>
          </cell>
          <cell r="K235">
            <v>0.175</v>
          </cell>
          <cell r="L235">
            <v>0.0750000000000002</v>
          </cell>
          <cell r="M235">
            <v>2.98</v>
          </cell>
          <cell r="N235">
            <v>3.17</v>
          </cell>
          <cell r="O235">
            <v>3.93</v>
          </cell>
          <cell r="P235">
            <v>2.78</v>
          </cell>
          <cell r="Q235">
            <v>2.89</v>
          </cell>
          <cell r="R235">
            <v>0.105</v>
          </cell>
          <cell r="S235">
            <v>0.19</v>
          </cell>
          <cell r="T235">
            <v>2.86</v>
          </cell>
          <cell r="U235">
            <v>3.13</v>
          </cell>
          <cell r="V235">
            <v>2.675</v>
          </cell>
          <cell r="W235">
            <v>2.655</v>
          </cell>
          <cell r="X235">
            <v>2.785</v>
          </cell>
          <cell r="Y235">
            <v>3.205</v>
          </cell>
          <cell r="Z235">
            <v>3.09</v>
          </cell>
          <cell r="AA235">
            <v>3</v>
          </cell>
          <cell r="AB235">
            <v>3.085</v>
          </cell>
          <cell r="AC235">
            <v>3.02</v>
          </cell>
        </row>
        <row r="236">
          <cell r="A236">
            <v>36637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36638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36639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36640</v>
          </cell>
          <cell r="B239">
            <v>2.865</v>
          </cell>
          <cell r="C239">
            <v>2.755</v>
          </cell>
          <cell r="D239">
            <v>2.985</v>
          </cell>
          <cell r="E239">
            <v>2.715</v>
          </cell>
          <cell r="F239">
            <v>2.96</v>
          </cell>
          <cell r="G239">
            <v>0.12</v>
          </cell>
          <cell r="H239">
            <v>0.23</v>
          </cell>
          <cell r="I239">
            <v>0.11</v>
          </cell>
          <cell r="J239">
            <v>0.0949999999999998</v>
          </cell>
          <cell r="K239">
            <v>0.205</v>
          </cell>
          <cell r="L239">
            <v>0.04</v>
          </cell>
          <cell r="M239">
            <v>2.9</v>
          </cell>
          <cell r="N239">
            <v>3</v>
          </cell>
          <cell r="O239">
            <v>3.815</v>
          </cell>
          <cell r="P239">
            <v>2.725</v>
          </cell>
          <cell r="Q239">
            <v>2.815</v>
          </cell>
          <cell r="R239">
            <v>0.0150000000000001</v>
          </cell>
          <cell r="S239">
            <v>0.1</v>
          </cell>
          <cell r="T239">
            <v>2.76</v>
          </cell>
          <cell r="U239">
            <v>3075</v>
          </cell>
          <cell r="V239">
            <v>2.62</v>
          </cell>
          <cell r="W239">
            <v>2.62</v>
          </cell>
          <cell r="X239">
            <v>2.725</v>
          </cell>
          <cell r="Y239">
            <v>3.145</v>
          </cell>
          <cell r="Z239">
            <v>3.02</v>
          </cell>
          <cell r="AA239">
            <v>2.94</v>
          </cell>
          <cell r="AB239">
            <v>3</v>
          </cell>
          <cell r="AC239">
            <v>2.95</v>
          </cell>
        </row>
        <row r="240">
          <cell r="A240">
            <v>36641</v>
          </cell>
          <cell r="B240">
            <v>2.895</v>
          </cell>
          <cell r="C240">
            <v>2.815</v>
          </cell>
          <cell r="D240">
            <v>3.055</v>
          </cell>
          <cell r="E240">
            <v>2.75</v>
          </cell>
          <cell r="F240">
            <v>3</v>
          </cell>
          <cell r="G240">
            <v>0.16</v>
          </cell>
          <cell r="H240">
            <v>0.24</v>
          </cell>
          <cell r="I240">
            <v>0.0800000000000001</v>
          </cell>
          <cell r="J240">
            <v>0.105</v>
          </cell>
          <cell r="K240">
            <v>0.185</v>
          </cell>
          <cell r="L240">
            <v>0.065</v>
          </cell>
          <cell r="M240">
            <v>2.94</v>
          </cell>
          <cell r="N240">
            <v>3.115</v>
          </cell>
          <cell r="O240">
            <v>3.88</v>
          </cell>
          <cell r="P240">
            <v>2.75</v>
          </cell>
          <cell r="Q240">
            <v>2.85</v>
          </cell>
          <cell r="R240">
            <v>0.0600000000000001</v>
          </cell>
          <cell r="S240">
            <v>0.175</v>
          </cell>
          <cell r="T240">
            <v>2.83</v>
          </cell>
          <cell r="U240">
            <v>3.125</v>
          </cell>
          <cell r="V240">
            <v>2.665</v>
          </cell>
          <cell r="W240">
            <v>2.68</v>
          </cell>
          <cell r="X240">
            <v>2.755</v>
          </cell>
          <cell r="Y240">
            <v>3.185</v>
          </cell>
          <cell r="Z240">
            <v>3.065</v>
          </cell>
          <cell r="AA240">
            <v>2.975</v>
          </cell>
          <cell r="AB240">
            <v>3</v>
          </cell>
          <cell r="AC240">
            <v>2.99</v>
          </cell>
        </row>
        <row r="241">
          <cell r="A241">
            <v>36642</v>
          </cell>
          <cell r="B241">
            <v>2.88</v>
          </cell>
          <cell r="C241">
            <v>2.81</v>
          </cell>
          <cell r="D241">
            <v>3.075</v>
          </cell>
          <cell r="E241">
            <v>2.75</v>
          </cell>
          <cell r="F241">
            <v>2.985</v>
          </cell>
          <cell r="G241">
            <v>0.195</v>
          </cell>
          <cell r="H241">
            <v>0.265</v>
          </cell>
          <cell r="I241">
            <v>0.0699999999999998</v>
          </cell>
          <cell r="J241">
            <v>0.105</v>
          </cell>
          <cell r="K241">
            <v>0.175</v>
          </cell>
          <cell r="L241">
            <v>0.0600000000000001</v>
          </cell>
          <cell r="M241">
            <v>2.945</v>
          </cell>
          <cell r="N241">
            <v>3.07</v>
          </cell>
          <cell r="O241">
            <v>3.87</v>
          </cell>
          <cell r="P241">
            <v>2.76</v>
          </cell>
          <cell r="Q241">
            <v>2.855</v>
          </cell>
          <cell r="R241">
            <v>-0.00500000000000034</v>
          </cell>
          <cell r="S241">
            <v>0.125</v>
          </cell>
          <cell r="T241">
            <v>2.81</v>
          </cell>
          <cell r="U241">
            <v>3.155</v>
          </cell>
          <cell r="V241">
            <v>2.63</v>
          </cell>
          <cell r="W241">
            <v>2.68</v>
          </cell>
          <cell r="X241">
            <v>2.76</v>
          </cell>
          <cell r="Y241">
            <v>3.195</v>
          </cell>
          <cell r="Z241">
            <v>3.075</v>
          </cell>
          <cell r="AA241">
            <v>2.955</v>
          </cell>
          <cell r="AB241">
            <v>2.975</v>
          </cell>
          <cell r="AC241">
            <v>2.975</v>
          </cell>
        </row>
        <row r="242">
          <cell r="A242">
            <v>36643</v>
          </cell>
          <cell r="B242">
            <v>2.865</v>
          </cell>
          <cell r="C242">
            <v>2.8</v>
          </cell>
          <cell r="D242">
            <v>3.085</v>
          </cell>
          <cell r="E242">
            <v>2.755</v>
          </cell>
          <cell r="F242">
            <v>2.97</v>
          </cell>
          <cell r="G242">
            <v>0.22</v>
          </cell>
          <cell r="H242">
            <v>0.285</v>
          </cell>
          <cell r="I242">
            <v>0.0650000000000004</v>
          </cell>
          <cell r="J242">
            <v>0.105</v>
          </cell>
          <cell r="K242">
            <v>0.17</v>
          </cell>
          <cell r="L242">
            <v>0.0449999999999999</v>
          </cell>
          <cell r="M242">
            <v>2.98</v>
          </cell>
          <cell r="N242">
            <v>3.145</v>
          </cell>
          <cell r="O242">
            <v>3.825</v>
          </cell>
          <cell r="P242">
            <v>2.755</v>
          </cell>
          <cell r="Q242">
            <v>2.855</v>
          </cell>
          <cell r="R242">
            <v>0.0600000000000001</v>
          </cell>
          <cell r="S242">
            <v>0.165</v>
          </cell>
          <cell r="T242">
            <v>2.82</v>
          </cell>
          <cell r="U242">
            <v>3.12</v>
          </cell>
          <cell r="V242">
            <v>2.62</v>
          </cell>
          <cell r="W242">
            <v>2.69</v>
          </cell>
          <cell r="X242">
            <v>2.765</v>
          </cell>
          <cell r="Y242">
            <v>3.155</v>
          </cell>
          <cell r="Z242">
            <v>3.055</v>
          </cell>
          <cell r="AA242">
            <v>2.94</v>
          </cell>
          <cell r="AB242">
            <v>2.955</v>
          </cell>
          <cell r="AC242">
            <v>2.96</v>
          </cell>
        </row>
        <row r="243">
          <cell r="A243">
            <v>36644</v>
          </cell>
          <cell r="B243">
            <v>2.82</v>
          </cell>
          <cell r="C243">
            <v>2.735</v>
          </cell>
          <cell r="D243">
            <v>3.06</v>
          </cell>
          <cell r="E243">
            <v>2.68</v>
          </cell>
          <cell r="F243">
            <v>2.88</v>
          </cell>
          <cell r="G243">
            <v>0.24</v>
          </cell>
          <cell r="H243">
            <v>0.325</v>
          </cell>
          <cell r="I243">
            <v>0.085</v>
          </cell>
          <cell r="J243">
            <v>0.0600000000000001</v>
          </cell>
          <cell r="K243">
            <v>0.145</v>
          </cell>
          <cell r="L243">
            <v>0.0549999999999997</v>
          </cell>
          <cell r="M243">
            <v>2.92</v>
          </cell>
          <cell r="N243">
            <v>3.105</v>
          </cell>
          <cell r="O243">
            <v>3.78</v>
          </cell>
          <cell r="P243">
            <v>2.69</v>
          </cell>
          <cell r="Q243">
            <v>2.79</v>
          </cell>
          <cell r="R243">
            <v>0.0449999999999999</v>
          </cell>
          <cell r="S243">
            <v>0.185</v>
          </cell>
          <cell r="T243">
            <v>2.82</v>
          </cell>
          <cell r="U243">
            <v>3.055</v>
          </cell>
          <cell r="V243">
            <v>2.585</v>
          </cell>
          <cell r="W243">
            <v>2.605</v>
          </cell>
          <cell r="X243">
            <v>2.695</v>
          </cell>
          <cell r="Y243">
            <v>3.09</v>
          </cell>
          <cell r="Z243">
            <v>2.995</v>
          </cell>
          <cell r="AA243">
            <v>2.875</v>
          </cell>
          <cell r="AB243">
            <v>2.89</v>
          </cell>
          <cell r="AC243">
            <v>2.905</v>
          </cell>
        </row>
        <row r="244">
          <cell r="A244">
            <v>36645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36646</v>
          </cell>
          <cell r="B245">
            <v>2.805</v>
          </cell>
          <cell r="C245">
            <v>2.705</v>
          </cell>
          <cell r="D245">
            <v>2.985</v>
          </cell>
          <cell r="E245">
            <v>2.655</v>
          </cell>
          <cell r="F245">
            <v>2.895</v>
          </cell>
          <cell r="G245">
            <v>0.18</v>
          </cell>
          <cell r="H245">
            <v>0.28</v>
          </cell>
          <cell r="I245">
            <v>0.1</v>
          </cell>
          <cell r="J245">
            <v>0.0899999999999999</v>
          </cell>
          <cell r="K245">
            <v>0.19</v>
          </cell>
          <cell r="L245">
            <v>0.0500000000000003</v>
          </cell>
          <cell r="M245">
            <v>2.895</v>
          </cell>
          <cell r="N245">
            <v>3.055</v>
          </cell>
          <cell r="O245">
            <v>3.86</v>
          </cell>
          <cell r="P245">
            <v>2.67</v>
          </cell>
          <cell r="Q245">
            <v>2.795</v>
          </cell>
          <cell r="R245">
            <v>0.0700000000000003</v>
          </cell>
          <cell r="S245">
            <v>0.16</v>
          </cell>
          <cell r="T245">
            <v>2.74</v>
          </cell>
          <cell r="U245">
            <v>3.09</v>
          </cell>
          <cell r="V245">
            <v>2.55</v>
          </cell>
          <cell r="W245">
            <v>2.595</v>
          </cell>
          <cell r="X245">
            <v>2.66</v>
          </cell>
          <cell r="Y245">
            <v>3.105</v>
          </cell>
          <cell r="Z245">
            <v>3.01</v>
          </cell>
          <cell r="AA245">
            <v>2.895</v>
          </cell>
          <cell r="AB245">
            <v>2.9</v>
          </cell>
          <cell r="AC245">
            <v>2.91</v>
          </cell>
        </row>
        <row r="246">
          <cell r="A246">
            <v>36647</v>
          </cell>
          <cell r="B246">
            <v>2.835</v>
          </cell>
          <cell r="C246">
            <v>2.745</v>
          </cell>
          <cell r="D246">
            <v>3.04</v>
          </cell>
          <cell r="E246">
            <v>2.67</v>
          </cell>
          <cell r="F246">
            <v>2.92</v>
          </cell>
          <cell r="G246">
            <v>0.205</v>
          </cell>
          <cell r="H246">
            <v>0.295</v>
          </cell>
          <cell r="I246">
            <v>0.0899999999999999</v>
          </cell>
          <cell r="J246">
            <v>0.085</v>
          </cell>
          <cell r="K246">
            <v>0.175</v>
          </cell>
          <cell r="L246">
            <v>0.0750000000000002</v>
          </cell>
          <cell r="M246">
            <v>2.92</v>
          </cell>
          <cell r="N246">
            <v>3.1</v>
          </cell>
          <cell r="O246">
            <v>3.855</v>
          </cell>
          <cell r="P246">
            <v>2.685</v>
          </cell>
          <cell r="Q246">
            <v>2.81</v>
          </cell>
          <cell r="R246">
            <v>0.0600000000000001</v>
          </cell>
          <cell r="S246">
            <v>0.18</v>
          </cell>
          <cell r="T246">
            <v>2.74</v>
          </cell>
          <cell r="U246">
            <v>3.12</v>
          </cell>
          <cell r="V246">
            <v>2.575</v>
          </cell>
          <cell r="W246">
            <v>2.525</v>
          </cell>
          <cell r="X246">
            <v>2.67</v>
          </cell>
          <cell r="Y246">
            <v>3.165</v>
          </cell>
          <cell r="Z246">
            <v>3.025</v>
          </cell>
          <cell r="AA246">
            <v>2.905</v>
          </cell>
          <cell r="AB246">
            <v>2.92</v>
          </cell>
          <cell r="AC246">
            <v>2.92</v>
          </cell>
        </row>
        <row r="247">
          <cell r="A247">
            <v>36648</v>
          </cell>
          <cell r="B247">
            <v>2.94</v>
          </cell>
          <cell r="C247">
            <v>2.845</v>
          </cell>
          <cell r="D247">
            <v>3.145</v>
          </cell>
          <cell r="E247">
            <v>2.745</v>
          </cell>
          <cell r="F247">
            <v>3</v>
          </cell>
          <cell r="G247">
            <v>0.205</v>
          </cell>
          <cell r="H247">
            <v>0.3</v>
          </cell>
          <cell r="I247">
            <v>0.0949999999999998</v>
          </cell>
          <cell r="J247">
            <v>0.0600000000000001</v>
          </cell>
          <cell r="K247">
            <v>0.155</v>
          </cell>
          <cell r="L247">
            <v>0.1</v>
          </cell>
          <cell r="M247">
            <v>2.98</v>
          </cell>
          <cell r="N247">
            <v>3.215</v>
          </cell>
          <cell r="O247">
            <v>3.885</v>
          </cell>
          <cell r="P247">
            <v>2.75</v>
          </cell>
          <cell r="Q247">
            <v>2.855</v>
          </cell>
          <cell r="R247">
            <v>0.0699999999999998</v>
          </cell>
          <cell r="S247">
            <v>0.235</v>
          </cell>
          <cell r="T247">
            <v>2.775</v>
          </cell>
          <cell r="U247">
            <v>3.16</v>
          </cell>
          <cell r="V247">
            <v>2.655</v>
          </cell>
          <cell r="W247">
            <v>2.645</v>
          </cell>
          <cell r="X247">
            <v>2.755</v>
          </cell>
          <cell r="Y247">
            <v>3.205</v>
          </cell>
          <cell r="Z247">
            <v>3.095</v>
          </cell>
          <cell r="AA247">
            <v>2.985</v>
          </cell>
          <cell r="AB247">
            <v>3.015</v>
          </cell>
          <cell r="AC247">
            <v>2.995</v>
          </cell>
        </row>
        <row r="248">
          <cell r="A248">
            <v>36649</v>
          </cell>
          <cell r="B248">
            <v>2.97</v>
          </cell>
          <cell r="C248">
            <v>2.865</v>
          </cell>
          <cell r="D248">
            <v>3.21</v>
          </cell>
          <cell r="E248">
            <v>2.8</v>
          </cell>
          <cell r="F248">
            <v>3.025</v>
          </cell>
          <cell r="G248">
            <v>0.24</v>
          </cell>
          <cell r="H248">
            <v>0.345</v>
          </cell>
          <cell r="I248">
            <v>0.105</v>
          </cell>
          <cell r="J248">
            <v>0.0549999999999997</v>
          </cell>
          <cell r="K248">
            <v>0.16</v>
          </cell>
          <cell r="L248">
            <v>0.0650000000000004</v>
          </cell>
          <cell r="M248">
            <v>3.035</v>
          </cell>
          <cell r="N248">
            <v>3.275</v>
          </cell>
          <cell r="O248">
            <v>3.995</v>
          </cell>
          <cell r="P248">
            <v>2.81</v>
          </cell>
          <cell r="Q248">
            <v>2.91</v>
          </cell>
          <cell r="R248">
            <v>0.065</v>
          </cell>
          <cell r="S248">
            <v>0.24</v>
          </cell>
          <cell r="T248">
            <v>2.885</v>
          </cell>
          <cell r="U248">
            <v>3.205</v>
          </cell>
          <cell r="V248">
            <v>2.725</v>
          </cell>
          <cell r="W248">
            <v>2.745</v>
          </cell>
          <cell r="X248">
            <v>2.81</v>
          </cell>
          <cell r="Y248">
            <v>3.235</v>
          </cell>
          <cell r="Z248">
            <v>3.125</v>
          </cell>
          <cell r="AA248">
            <v>3.015</v>
          </cell>
          <cell r="AB248">
            <v>3.03</v>
          </cell>
          <cell r="AC248">
            <v>3.02</v>
          </cell>
        </row>
        <row r="249">
          <cell r="A249">
            <v>36650</v>
          </cell>
          <cell r="B249">
            <v>2.94</v>
          </cell>
          <cell r="C249">
            <v>2.83</v>
          </cell>
          <cell r="D249">
            <v>3.175</v>
          </cell>
          <cell r="E249">
            <v>2.765</v>
          </cell>
          <cell r="F249">
            <v>3</v>
          </cell>
          <cell r="G249">
            <v>0.235</v>
          </cell>
          <cell r="H249">
            <v>0.345</v>
          </cell>
          <cell r="I249">
            <v>0.11</v>
          </cell>
          <cell r="J249">
            <v>0.0600000000000001</v>
          </cell>
          <cell r="K249">
            <v>0.17</v>
          </cell>
          <cell r="L249">
            <v>0.065</v>
          </cell>
          <cell r="M249">
            <v>3.01</v>
          </cell>
          <cell r="N249">
            <v>3.255</v>
          </cell>
          <cell r="O249">
            <v>3.955</v>
          </cell>
          <cell r="P249">
            <v>2.775</v>
          </cell>
          <cell r="Q249">
            <v>2.87</v>
          </cell>
          <cell r="R249">
            <v>0.0800000000000001</v>
          </cell>
          <cell r="S249">
            <v>0.245</v>
          </cell>
          <cell r="T249">
            <v>2.84</v>
          </cell>
          <cell r="U249">
            <v>3.18</v>
          </cell>
          <cell r="V249">
            <v>2.695</v>
          </cell>
          <cell r="W249">
            <v>2.685</v>
          </cell>
          <cell r="X249">
            <v>2.765</v>
          </cell>
          <cell r="Y249">
            <v>3.215</v>
          </cell>
          <cell r="Z249">
            <v>3.105</v>
          </cell>
          <cell r="AA249">
            <v>3</v>
          </cell>
          <cell r="AB249">
            <v>3.01</v>
          </cell>
          <cell r="AC249">
            <v>3</v>
          </cell>
        </row>
        <row r="250">
          <cell r="A250">
            <v>36651</v>
          </cell>
          <cell r="B250">
            <v>2.895</v>
          </cell>
          <cell r="C250">
            <v>2.755</v>
          </cell>
          <cell r="D250">
            <v>3.155</v>
          </cell>
          <cell r="E250">
            <v>2.69</v>
          </cell>
          <cell r="F250">
            <v>2.965</v>
          </cell>
          <cell r="G250">
            <v>0.26</v>
          </cell>
          <cell r="H250">
            <v>0.4</v>
          </cell>
          <cell r="I250">
            <v>0.14</v>
          </cell>
          <cell r="J250">
            <v>0.0699999999999998</v>
          </cell>
          <cell r="K250">
            <v>0.21</v>
          </cell>
          <cell r="L250">
            <v>0.065</v>
          </cell>
          <cell r="M250">
            <v>2.935</v>
          </cell>
          <cell r="N250">
            <v>3.185</v>
          </cell>
          <cell r="O250">
            <v>3.83</v>
          </cell>
          <cell r="P250">
            <v>2.69</v>
          </cell>
          <cell r="Q250">
            <v>2.8</v>
          </cell>
          <cell r="R250">
            <v>0.0300000000000003</v>
          </cell>
          <cell r="S250">
            <v>0.25</v>
          </cell>
          <cell r="T250">
            <v>2.745</v>
          </cell>
          <cell r="U250">
            <v>3.085</v>
          </cell>
          <cell r="V250">
            <v>2.635</v>
          </cell>
          <cell r="W250">
            <v>2.585</v>
          </cell>
          <cell r="X250">
            <v>2.69</v>
          </cell>
          <cell r="Y250">
            <v>3.145</v>
          </cell>
          <cell r="Z250">
            <v>3.055</v>
          </cell>
          <cell r="AA250">
            <v>2.93</v>
          </cell>
          <cell r="AB250">
            <v>2.955</v>
          </cell>
          <cell r="AC250">
            <v>2.94</v>
          </cell>
        </row>
        <row r="251">
          <cell r="A251">
            <v>36652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36653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36654</v>
          </cell>
          <cell r="B253">
            <v>2.87</v>
          </cell>
          <cell r="C253">
            <v>2.71</v>
          </cell>
          <cell r="D253">
            <v>3.055</v>
          </cell>
          <cell r="E253">
            <v>2.665</v>
          </cell>
          <cell r="F253">
            <v>2.945</v>
          </cell>
          <cell r="G253">
            <v>0.185</v>
          </cell>
          <cell r="H253">
            <v>0.345</v>
          </cell>
          <cell r="I253">
            <v>0.16</v>
          </cell>
          <cell r="J253">
            <v>0.0749999999999997</v>
          </cell>
          <cell r="K253">
            <v>0.235</v>
          </cell>
          <cell r="L253">
            <v>0.0449999999999999</v>
          </cell>
          <cell r="M253">
            <v>2.87</v>
          </cell>
          <cell r="N253">
            <v>3.1</v>
          </cell>
          <cell r="O253">
            <v>3.775</v>
          </cell>
          <cell r="P253">
            <v>2.675</v>
          </cell>
          <cell r="Q253">
            <v>2.765</v>
          </cell>
          <cell r="R253">
            <v>0.0449999999999999</v>
          </cell>
          <cell r="S253">
            <v>0.23</v>
          </cell>
          <cell r="T253">
            <v>2.7</v>
          </cell>
          <cell r="U253">
            <v>3.11</v>
          </cell>
          <cell r="V253">
            <v>2.6</v>
          </cell>
          <cell r="W253">
            <v>2.565</v>
          </cell>
          <cell r="X253">
            <v>2.665</v>
          </cell>
          <cell r="Y253">
            <v>3.15</v>
          </cell>
          <cell r="Z253">
            <v>3.065</v>
          </cell>
          <cell r="AA253">
            <v>2.94</v>
          </cell>
          <cell r="AB253">
            <v>2.95</v>
          </cell>
          <cell r="AC253">
            <v>2.935</v>
          </cell>
        </row>
        <row r="254">
          <cell r="A254">
            <v>36655</v>
          </cell>
          <cell r="B254">
            <v>2.92</v>
          </cell>
          <cell r="C254">
            <v>2.76</v>
          </cell>
          <cell r="D254">
            <v>3.12</v>
          </cell>
          <cell r="E254">
            <v>2.68</v>
          </cell>
          <cell r="F254">
            <v>2.995</v>
          </cell>
          <cell r="G254">
            <v>0.2</v>
          </cell>
          <cell r="H254">
            <v>0.36</v>
          </cell>
          <cell r="I254">
            <v>0.16</v>
          </cell>
          <cell r="J254">
            <v>0.0750000000000002</v>
          </cell>
          <cell r="K254">
            <v>0.235</v>
          </cell>
          <cell r="L254">
            <v>0.0799999999999996</v>
          </cell>
          <cell r="M254">
            <v>2.865</v>
          </cell>
          <cell r="N254">
            <v>3.205</v>
          </cell>
          <cell r="O254">
            <v>3.815</v>
          </cell>
          <cell r="P254">
            <v>2.675</v>
          </cell>
          <cell r="Q254">
            <v>2.765</v>
          </cell>
          <cell r="R254">
            <v>0.085</v>
          </cell>
          <cell r="S254">
            <v>0.34</v>
          </cell>
          <cell r="T254">
            <v>2.73</v>
          </cell>
          <cell r="U254">
            <v>3.12</v>
          </cell>
          <cell r="V254">
            <v>2.615</v>
          </cell>
          <cell r="W254">
            <v>2.575</v>
          </cell>
          <cell r="X254">
            <v>2.69</v>
          </cell>
          <cell r="Y254">
            <v>3.16</v>
          </cell>
          <cell r="Z254">
            <v>3.08</v>
          </cell>
          <cell r="AA254">
            <v>2.955</v>
          </cell>
          <cell r="AB254">
            <v>2.965</v>
          </cell>
          <cell r="AC254">
            <v>2.96</v>
          </cell>
        </row>
        <row r="255">
          <cell r="A255">
            <v>36656</v>
          </cell>
          <cell r="B255">
            <v>3.035</v>
          </cell>
          <cell r="C255">
            <v>2.835</v>
          </cell>
          <cell r="D255">
            <v>3.195</v>
          </cell>
          <cell r="E255">
            <v>2.755</v>
          </cell>
          <cell r="F255">
            <v>3.09</v>
          </cell>
          <cell r="G255">
            <v>0.16</v>
          </cell>
          <cell r="H255">
            <v>0.36</v>
          </cell>
          <cell r="I255">
            <v>0.2</v>
          </cell>
          <cell r="J255">
            <v>0.0549999999999997</v>
          </cell>
          <cell r="K255">
            <v>0.255</v>
          </cell>
          <cell r="L255">
            <v>0.0800000000000001</v>
          </cell>
          <cell r="M255">
            <v>2.93</v>
          </cell>
          <cell r="N255">
            <v>3.315</v>
          </cell>
          <cell r="O255">
            <v>3.84</v>
          </cell>
          <cell r="P255">
            <v>2.76</v>
          </cell>
          <cell r="Q255">
            <v>2.82</v>
          </cell>
          <cell r="R255">
            <v>0.12</v>
          </cell>
          <cell r="S255">
            <v>0.385</v>
          </cell>
          <cell r="T255">
            <v>2.765</v>
          </cell>
          <cell r="U255">
            <v>3.25</v>
          </cell>
          <cell r="V255">
            <v>2.69</v>
          </cell>
          <cell r="W255">
            <v>2.635</v>
          </cell>
          <cell r="X255">
            <v>2.765</v>
          </cell>
          <cell r="Y255">
            <v>3.3</v>
          </cell>
          <cell r="Z255">
            <v>3.205</v>
          </cell>
          <cell r="AA255">
            <v>3.08</v>
          </cell>
          <cell r="AB255">
            <v>3.085</v>
          </cell>
          <cell r="AC255">
            <v>3.085</v>
          </cell>
        </row>
        <row r="256">
          <cell r="A256">
            <v>36657</v>
          </cell>
          <cell r="B256">
            <v>3.01</v>
          </cell>
          <cell r="C256">
            <v>2.785</v>
          </cell>
          <cell r="D256">
            <v>3.165</v>
          </cell>
          <cell r="E256">
            <v>2.705</v>
          </cell>
          <cell r="F256">
            <v>3.055</v>
          </cell>
          <cell r="G256">
            <v>0.155</v>
          </cell>
          <cell r="H256">
            <v>0.38</v>
          </cell>
          <cell r="I256">
            <v>0.225</v>
          </cell>
          <cell r="J256">
            <v>0.0450000000000004</v>
          </cell>
          <cell r="K256">
            <v>0.27</v>
          </cell>
          <cell r="L256">
            <v>0.0800000000000001</v>
          </cell>
          <cell r="M256">
            <v>2.875</v>
          </cell>
          <cell r="N256">
            <v>3.3</v>
          </cell>
          <cell r="O256">
            <v>3.82</v>
          </cell>
          <cell r="P256">
            <v>2.705</v>
          </cell>
          <cell r="Q256">
            <v>2.77</v>
          </cell>
          <cell r="R256">
            <v>0.135</v>
          </cell>
          <cell r="S256">
            <v>0.425</v>
          </cell>
          <cell r="T256">
            <v>2.715</v>
          </cell>
          <cell r="U256">
            <v>3.195</v>
          </cell>
          <cell r="V256">
            <v>2.635</v>
          </cell>
          <cell r="W256">
            <v>2.59</v>
          </cell>
          <cell r="X256">
            <v>2.71</v>
          </cell>
          <cell r="Y256">
            <v>3.235</v>
          </cell>
          <cell r="Z256">
            <v>3.17</v>
          </cell>
          <cell r="AA256">
            <v>3.03</v>
          </cell>
          <cell r="AB256">
            <v>3.035</v>
          </cell>
          <cell r="AC256">
            <v>3.035</v>
          </cell>
        </row>
        <row r="257">
          <cell r="A257">
            <v>36658</v>
          </cell>
          <cell r="B257">
            <v>3.125</v>
          </cell>
          <cell r="C257">
            <v>2.925</v>
          </cell>
          <cell r="D257">
            <v>3.265</v>
          </cell>
          <cell r="E257">
            <v>2.825</v>
          </cell>
          <cell r="F257">
            <v>3.205</v>
          </cell>
          <cell r="G257">
            <v>0.14</v>
          </cell>
          <cell r="H257">
            <v>0.34</v>
          </cell>
          <cell r="I257">
            <v>0.2</v>
          </cell>
          <cell r="J257">
            <v>0.0800000000000001</v>
          </cell>
          <cell r="K257">
            <v>0.28</v>
          </cell>
          <cell r="L257">
            <v>0.0999999999999996</v>
          </cell>
          <cell r="M257">
            <v>3.01</v>
          </cell>
          <cell r="N257">
            <v>3.25</v>
          </cell>
          <cell r="O257">
            <v>4.03</v>
          </cell>
          <cell r="P257">
            <v>2.825</v>
          </cell>
          <cell r="Q257">
            <v>2.93</v>
          </cell>
          <cell r="R257">
            <v>-0.0150000000000001</v>
          </cell>
          <cell r="S257">
            <v>0.24</v>
          </cell>
          <cell r="T257">
            <v>2.885</v>
          </cell>
          <cell r="U257">
            <v>3.365</v>
          </cell>
          <cell r="V257">
            <v>2.74</v>
          </cell>
          <cell r="W257">
            <v>2.705</v>
          </cell>
          <cell r="X257">
            <v>2.83</v>
          </cell>
          <cell r="Y257">
            <v>3.405</v>
          </cell>
          <cell r="Z257">
            <v>3.32</v>
          </cell>
          <cell r="AA257">
            <v>3.18</v>
          </cell>
          <cell r="AB257">
            <v>3.175</v>
          </cell>
          <cell r="AC257">
            <v>3.19</v>
          </cell>
        </row>
        <row r="258">
          <cell r="A258">
            <v>36659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36660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36661</v>
          </cell>
          <cell r="B260">
            <v>3.08</v>
          </cell>
          <cell r="C260">
            <v>2.875</v>
          </cell>
          <cell r="D260">
            <v>3.22</v>
          </cell>
          <cell r="E260">
            <v>2.82</v>
          </cell>
          <cell r="F260">
            <v>3.155</v>
          </cell>
          <cell r="G260">
            <v>0.14</v>
          </cell>
          <cell r="H260">
            <v>0.345</v>
          </cell>
          <cell r="I260">
            <v>0.205</v>
          </cell>
          <cell r="J260">
            <v>0.0749999999999997</v>
          </cell>
          <cell r="K260">
            <v>0.28</v>
          </cell>
          <cell r="L260">
            <v>0.0550000000000002</v>
          </cell>
          <cell r="M260">
            <v>3.03</v>
          </cell>
          <cell r="N260">
            <v>3.38</v>
          </cell>
          <cell r="O260">
            <v>4.03</v>
          </cell>
          <cell r="P260">
            <v>2.835</v>
          </cell>
          <cell r="Q260">
            <v>2.935</v>
          </cell>
          <cell r="R260">
            <v>0.16</v>
          </cell>
          <cell r="S260">
            <v>0.35</v>
          </cell>
          <cell r="T260">
            <v>2.89</v>
          </cell>
          <cell r="U260">
            <v>3.35</v>
          </cell>
          <cell r="V260">
            <v>2.715</v>
          </cell>
          <cell r="W260">
            <v>2.66</v>
          </cell>
          <cell r="X260">
            <v>2.825</v>
          </cell>
          <cell r="Y260">
            <v>3.4</v>
          </cell>
          <cell r="Z260">
            <v>3.28</v>
          </cell>
          <cell r="AA260">
            <v>3.145</v>
          </cell>
          <cell r="AB260">
            <v>3.145</v>
          </cell>
          <cell r="AC260">
            <v>3.155</v>
          </cell>
        </row>
        <row r="261">
          <cell r="A261">
            <v>36662</v>
          </cell>
          <cell r="B261">
            <v>3.13</v>
          </cell>
          <cell r="C261">
            <v>2.91</v>
          </cell>
          <cell r="D261">
            <v>3.29</v>
          </cell>
          <cell r="E261">
            <v>2.83</v>
          </cell>
          <cell r="F261">
            <v>3.205</v>
          </cell>
          <cell r="G261">
            <v>0.16</v>
          </cell>
          <cell r="H261">
            <v>0.38</v>
          </cell>
          <cell r="I261">
            <v>0.22</v>
          </cell>
          <cell r="J261">
            <v>0.0750000000000002</v>
          </cell>
          <cell r="K261">
            <v>0.295</v>
          </cell>
          <cell r="L261">
            <v>0.0800000000000001</v>
          </cell>
          <cell r="M261">
            <v>3.04</v>
          </cell>
          <cell r="N261">
            <v>3.425</v>
          </cell>
          <cell r="O261">
            <v>4.075</v>
          </cell>
          <cell r="P261">
            <v>2.835</v>
          </cell>
          <cell r="Q261">
            <v>2.93</v>
          </cell>
          <cell r="R261">
            <v>0.135</v>
          </cell>
          <cell r="S261">
            <v>0.385</v>
          </cell>
          <cell r="T261">
            <v>2.89</v>
          </cell>
          <cell r="U261">
            <v>3.365</v>
          </cell>
          <cell r="V261">
            <v>2.71</v>
          </cell>
          <cell r="W261">
            <v>2.685</v>
          </cell>
          <cell r="X261">
            <v>2.84</v>
          </cell>
          <cell r="Y261">
            <v>3.435</v>
          </cell>
          <cell r="Z261">
            <v>3.33</v>
          </cell>
          <cell r="AA261">
            <v>3.18</v>
          </cell>
          <cell r="AB261">
            <v>3.175</v>
          </cell>
          <cell r="AC261">
            <v>3.19</v>
          </cell>
        </row>
        <row r="262">
          <cell r="A262">
            <v>36663</v>
          </cell>
          <cell r="B262">
            <v>3.25</v>
          </cell>
          <cell r="C262">
            <v>3.01</v>
          </cell>
          <cell r="D262">
            <v>3.425</v>
          </cell>
          <cell r="E262">
            <v>2.91</v>
          </cell>
          <cell r="F262">
            <v>3.32</v>
          </cell>
          <cell r="G262">
            <v>0.175</v>
          </cell>
          <cell r="H262">
            <v>0.415</v>
          </cell>
          <cell r="I262">
            <v>0.24</v>
          </cell>
          <cell r="J262">
            <v>0.0699999999999998</v>
          </cell>
          <cell r="K262">
            <v>0.31</v>
          </cell>
          <cell r="L262">
            <v>0.0999999999999996</v>
          </cell>
          <cell r="M262">
            <v>3.155</v>
          </cell>
          <cell r="N262">
            <v>3.54</v>
          </cell>
          <cell r="O262">
            <v>4.14</v>
          </cell>
          <cell r="P262">
            <v>2.93</v>
          </cell>
          <cell r="Q262">
            <v>3.03</v>
          </cell>
          <cell r="R262">
            <v>0.115</v>
          </cell>
          <cell r="S262">
            <v>0.385</v>
          </cell>
          <cell r="T262">
            <v>2.97</v>
          </cell>
          <cell r="U262">
            <v>3.455</v>
          </cell>
          <cell r="V262">
            <v>2.83</v>
          </cell>
          <cell r="W262">
            <v>2.805</v>
          </cell>
          <cell r="X262">
            <v>2.92</v>
          </cell>
          <cell r="Y262">
            <v>3.51</v>
          </cell>
          <cell r="Z262">
            <v>3.425</v>
          </cell>
          <cell r="AA262">
            <v>3.285</v>
          </cell>
          <cell r="AB262">
            <v>3.285</v>
          </cell>
          <cell r="AC262">
            <v>3.29</v>
          </cell>
        </row>
        <row r="263">
          <cell r="A263">
            <v>36664</v>
          </cell>
          <cell r="B263">
            <v>3.305</v>
          </cell>
          <cell r="C263">
            <v>3.06</v>
          </cell>
          <cell r="D263">
            <v>3.495</v>
          </cell>
          <cell r="E263">
            <v>2.945</v>
          </cell>
          <cell r="F263">
            <v>3.37</v>
          </cell>
          <cell r="G263">
            <v>0.19</v>
          </cell>
          <cell r="H263">
            <v>0.435</v>
          </cell>
          <cell r="I263">
            <v>0.245</v>
          </cell>
          <cell r="J263">
            <v>0.065</v>
          </cell>
          <cell r="K263">
            <v>0.31</v>
          </cell>
          <cell r="L263">
            <v>0.115</v>
          </cell>
          <cell r="M263">
            <v>3.205</v>
          </cell>
          <cell r="N263">
            <v>3.605</v>
          </cell>
          <cell r="O263">
            <v>4.2</v>
          </cell>
          <cell r="P263">
            <v>2.96</v>
          </cell>
          <cell r="Q263">
            <v>3.05</v>
          </cell>
          <cell r="R263">
            <v>0.11</v>
          </cell>
          <cell r="S263">
            <v>0.4</v>
          </cell>
          <cell r="T263">
            <v>3</v>
          </cell>
          <cell r="U263">
            <v>3.495</v>
          </cell>
          <cell r="V263">
            <v>2.9</v>
          </cell>
          <cell r="W263">
            <v>2.865</v>
          </cell>
          <cell r="X263">
            <v>2.955</v>
          </cell>
          <cell r="Y263">
            <v>3.545</v>
          </cell>
          <cell r="Z263">
            <v>3.455</v>
          </cell>
          <cell r="AA263">
            <v>3.315</v>
          </cell>
          <cell r="AB263">
            <v>3.305</v>
          </cell>
          <cell r="AC263">
            <v>3.325</v>
          </cell>
        </row>
        <row r="264">
          <cell r="A264">
            <v>36665</v>
          </cell>
          <cell r="B264">
            <v>3.565</v>
          </cell>
          <cell r="C264">
            <v>3.34</v>
          </cell>
          <cell r="D264">
            <v>3.825</v>
          </cell>
          <cell r="E264">
            <v>3.235</v>
          </cell>
          <cell r="F264">
            <v>3.64</v>
          </cell>
          <cell r="G264">
            <v>0.26</v>
          </cell>
          <cell r="H264">
            <v>0.485</v>
          </cell>
          <cell r="I264">
            <v>0.225</v>
          </cell>
          <cell r="J264">
            <v>0.0750000000000002</v>
          </cell>
          <cell r="K264">
            <v>0.3</v>
          </cell>
          <cell r="L264">
            <v>0.105</v>
          </cell>
          <cell r="M264">
            <v>3.48</v>
          </cell>
          <cell r="N264">
            <v>3.89</v>
          </cell>
          <cell r="O264">
            <v>4.505</v>
          </cell>
          <cell r="P264">
            <v>3.225</v>
          </cell>
          <cell r="Q264">
            <v>3.335</v>
          </cell>
          <cell r="R264">
            <v>0.065</v>
          </cell>
          <cell r="S264">
            <v>0.41</v>
          </cell>
          <cell r="T264">
            <v>3.27</v>
          </cell>
          <cell r="U264">
            <v>3.735</v>
          </cell>
          <cell r="V264">
            <v>3.17</v>
          </cell>
          <cell r="W264">
            <v>3.095</v>
          </cell>
          <cell r="X264">
            <v>3.24</v>
          </cell>
          <cell r="Y264">
            <v>3.8</v>
          </cell>
          <cell r="Z264">
            <v>3.69</v>
          </cell>
          <cell r="AA264">
            <v>3.535</v>
          </cell>
          <cell r="AB264">
            <v>3.535</v>
          </cell>
          <cell r="AC264">
            <v>3.545</v>
          </cell>
        </row>
        <row r="265">
          <cell r="A265">
            <v>36666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36667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36668</v>
          </cell>
          <cell r="B267">
            <v>3.535</v>
          </cell>
          <cell r="C267">
            <v>3.365</v>
          </cell>
          <cell r="D267">
            <v>3.945</v>
          </cell>
          <cell r="E267">
            <v>3.245</v>
          </cell>
          <cell r="F267">
            <v>3.625</v>
          </cell>
          <cell r="G267">
            <v>0.41</v>
          </cell>
          <cell r="H267">
            <v>0.58</v>
          </cell>
          <cell r="I267">
            <v>0.17</v>
          </cell>
          <cell r="J267">
            <v>0.0899999999999999</v>
          </cell>
          <cell r="K267">
            <v>0.26</v>
          </cell>
          <cell r="L267">
            <v>0.12</v>
          </cell>
          <cell r="M267">
            <v>3.55</v>
          </cell>
          <cell r="N267">
            <v>4.005</v>
          </cell>
          <cell r="O267">
            <v>4.495</v>
          </cell>
          <cell r="P267">
            <v>3.245</v>
          </cell>
          <cell r="Q267">
            <v>3.335</v>
          </cell>
          <cell r="R267">
            <v>0.0600000000000001</v>
          </cell>
          <cell r="S267">
            <v>0.455</v>
          </cell>
          <cell r="T267">
            <v>3.27</v>
          </cell>
          <cell r="U267">
            <v>3.765</v>
          </cell>
          <cell r="V267">
            <v>3.18</v>
          </cell>
          <cell r="W267">
            <v>3.115</v>
          </cell>
          <cell r="X267">
            <v>3.265</v>
          </cell>
          <cell r="Y267">
            <v>3.795</v>
          </cell>
          <cell r="Z267">
            <v>3.715</v>
          </cell>
          <cell r="AA267">
            <v>3.545</v>
          </cell>
          <cell r="AB267">
            <v>3.54</v>
          </cell>
          <cell r="AC267">
            <v>3.555</v>
          </cell>
        </row>
        <row r="268">
          <cell r="A268">
            <v>36669</v>
          </cell>
          <cell r="B268">
            <v>3.97</v>
          </cell>
          <cell r="C268">
            <v>3.845</v>
          </cell>
          <cell r="D268">
            <v>4.865</v>
          </cell>
          <cell r="E268">
            <v>3.61</v>
          </cell>
          <cell r="F268">
            <v>3.98</v>
          </cell>
          <cell r="G268">
            <v>0.895</v>
          </cell>
          <cell r="H268">
            <v>1.02</v>
          </cell>
          <cell r="I268">
            <v>0.125</v>
          </cell>
          <cell r="J268">
            <v>0.00999999999999979</v>
          </cell>
          <cell r="K268">
            <v>0.135</v>
          </cell>
          <cell r="L268">
            <v>0.235</v>
          </cell>
          <cell r="M268">
            <v>4.11</v>
          </cell>
          <cell r="N268">
            <v>4.845</v>
          </cell>
          <cell r="O268">
            <v>4.98</v>
          </cell>
          <cell r="P268">
            <v>3.555</v>
          </cell>
          <cell r="Q268">
            <v>3.77</v>
          </cell>
          <cell r="R268">
            <v>-0.0200000000000005</v>
          </cell>
          <cell r="S268">
            <v>0.734999999999999</v>
          </cell>
          <cell r="T268">
            <v>3.57</v>
          </cell>
          <cell r="U268">
            <v>3.975</v>
          </cell>
          <cell r="V268">
            <v>3.525</v>
          </cell>
          <cell r="W268">
            <v>3.395</v>
          </cell>
          <cell r="X268">
            <v>3.615</v>
          </cell>
          <cell r="Y268">
            <v>4.015</v>
          </cell>
          <cell r="Z268">
            <v>4</v>
          </cell>
          <cell r="AA268">
            <v>3.84</v>
          </cell>
          <cell r="AB268">
            <v>3.825</v>
          </cell>
          <cell r="AC268">
            <v>3.84</v>
          </cell>
        </row>
        <row r="269">
          <cell r="A269">
            <v>36670</v>
          </cell>
          <cell r="B269">
            <v>3.775</v>
          </cell>
          <cell r="C269">
            <v>3.63</v>
          </cell>
          <cell r="D269">
            <v>4.215</v>
          </cell>
          <cell r="E269">
            <v>3.4</v>
          </cell>
          <cell r="F269">
            <v>3.8</v>
          </cell>
          <cell r="G269">
            <v>0.44</v>
          </cell>
          <cell r="H269">
            <v>0.585</v>
          </cell>
          <cell r="I269">
            <v>0.145</v>
          </cell>
          <cell r="J269">
            <v>0.0249999999999999</v>
          </cell>
          <cell r="K269">
            <v>0.17</v>
          </cell>
          <cell r="L269">
            <v>0.23</v>
          </cell>
          <cell r="M269">
            <v>3.705</v>
          </cell>
          <cell r="N269">
            <v>4.185</v>
          </cell>
          <cell r="O269">
            <v>4.775</v>
          </cell>
          <cell r="P269">
            <v>3.375</v>
          </cell>
          <cell r="Q269">
            <v>3.565</v>
          </cell>
          <cell r="R269">
            <v>-0.0300000000000003</v>
          </cell>
          <cell r="S269">
            <v>0.48</v>
          </cell>
          <cell r="T269">
            <v>3.43</v>
          </cell>
          <cell r="U269">
            <v>3.845</v>
          </cell>
          <cell r="V269">
            <v>3.33</v>
          </cell>
          <cell r="W269">
            <v>3.235</v>
          </cell>
          <cell r="X269">
            <v>3.405</v>
          </cell>
          <cell r="Y269">
            <v>3.89</v>
          </cell>
          <cell r="Z269">
            <v>3.825</v>
          </cell>
          <cell r="AA269">
            <v>3.69</v>
          </cell>
          <cell r="AB269">
            <v>3.685</v>
          </cell>
          <cell r="AC269">
            <v>3.695</v>
          </cell>
        </row>
        <row r="270">
          <cell r="A270">
            <v>36671</v>
          </cell>
          <cell r="B270">
            <v>3.795</v>
          </cell>
          <cell r="C270">
            <v>3.645</v>
          </cell>
          <cell r="D270">
            <v>4.15</v>
          </cell>
          <cell r="E270">
            <v>3.395</v>
          </cell>
          <cell r="F270">
            <v>3.85</v>
          </cell>
          <cell r="G270">
            <v>0.355</v>
          </cell>
          <cell r="H270">
            <v>0.505</v>
          </cell>
          <cell r="I270">
            <v>0.15</v>
          </cell>
          <cell r="J270">
            <v>0.0550000000000002</v>
          </cell>
          <cell r="K270">
            <v>0.205</v>
          </cell>
          <cell r="L270">
            <v>0.25</v>
          </cell>
          <cell r="M270">
            <v>3.67</v>
          </cell>
          <cell r="N270">
            <v>4.21</v>
          </cell>
          <cell r="O270">
            <v>4.915</v>
          </cell>
          <cell r="P270">
            <v>3.39</v>
          </cell>
          <cell r="Q270">
            <v>3.52</v>
          </cell>
          <cell r="R270">
            <v>0.0599999999999996</v>
          </cell>
          <cell r="S270">
            <v>0.54</v>
          </cell>
          <cell r="T270">
            <v>3.46</v>
          </cell>
          <cell r="U270">
            <v>3.935</v>
          </cell>
          <cell r="V270">
            <v>3.31</v>
          </cell>
          <cell r="W270">
            <v>3.245</v>
          </cell>
          <cell r="X270">
            <v>3.4</v>
          </cell>
          <cell r="Y270">
            <v>3.985</v>
          </cell>
          <cell r="Z270">
            <v>3.91</v>
          </cell>
          <cell r="AA270">
            <v>3.75</v>
          </cell>
          <cell r="AB270">
            <v>3.765</v>
          </cell>
          <cell r="AC270">
            <v>3.77</v>
          </cell>
        </row>
        <row r="271">
          <cell r="A271">
            <v>36672</v>
          </cell>
          <cell r="B271">
            <v>4.04</v>
          </cell>
          <cell r="C271">
            <v>3.865</v>
          </cell>
          <cell r="D271">
            <v>4.3</v>
          </cell>
          <cell r="E271">
            <v>3.56</v>
          </cell>
          <cell r="F271">
            <v>4.07</v>
          </cell>
          <cell r="G271">
            <v>0.26</v>
          </cell>
          <cell r="H271">
            <v>0.435</v>
          </cell>
          <cell r="I271">
            <v>0.175</v>
          </cell>
          <cell r="J271">
            <v>0.0300000000000003</v>
          </cell>
          <cell r="K271">
            <v>0.205</v>
          </cell>
          <cell r="L271">
            <v>0.305</v>
          </cell>
          <cell r="M271">
            <v>3.79</v>
          </cell>
          <cell r="N271">
            <v>4.455</v>
          </cell>
          <cell r="O271">
            <v>5.06</v>
          </cell>
          <cell r="P271">
            <v>3.545</v>
          </cell>
          <cell r="Q271">
            <v>3.655</v>
          </cell>
          <cell r="R271">
            <v>0.155</v>
          </cell>
          <cell r="S271">
            <v>0.665</v>
          </cell>
          <cell r="T271">
            <v>3.58</v>
          </cell>
          <cell r="U271">
            <v>4.175</v>
          </cell>
          <cell r="V271">
            <v>3.485</v>
          </cell>
          <cell r="W271">
            <v>3.405</v>
          </cell>
          <cell r="X271">
            <v>3.565</v>
          </cell>
          <cell r="Y271">
            <v>4.23</v>
          </cell>
          <cell r="Z271">
            <v>4.12</v>
          </cell>
          <cell r="AA271">
            <v>3.97</v>
          </cell>
          <cell r="AB271">
            <v>3.965</v>
          </cell>
          <cell r="AC271">
            <v>3.99</v>
          </cell>
        </row>
        <row r="272">
          <cell r="A272">
            <v>36673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36674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36675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36676</v>
          </cell>
          <cell r="B275">
            <v>4.02</v>
          </cell>
          <cell r="C275">
            <v>3.75</v>
          </cell>
          <cell r="D275">
            <v>4.225</v>
          </cell>
          <cell r="E275">
            <v>3.595</v>
          </cell>
          <cell r="F275">
            <v>4.105</v>
          </cell>
          <cell r="G275">
            <v>0.205</v>
          </cell>
          <cell r="H275">
            <v>0.475</v>
          </cell>
          <cell r="I275">
            <v>0.27</v>
          </cell>
          <cell r="J275">
            <v>0.0850000000000009</v>
          </cell>
          <cell r="K275">
            <v>0.355</v>
          </cell>
          <cell r="L275">
            <v>0.155</v>
          </cell>
          <cell r="M275">
            <v>3.765</v>
          </cell>
          <cell r="N275">
            <v>4.12</v>
          </cell>
          <cell r="O275">
            <v>5.135</v>
          </cell>
          <cell r="P275">
            <v>3.58</v>
          </cell>
          <cell r="Q275">
            <v>3.66</v>
          </cell>
          <cell r="R275">
            <v>-0.105</v>
          </cell>
          <cell r="S275">
            <v>0.355</v>
          </cell>
          <cell r="T275">
            <v>3.61</v>
          </cell>
          <cell r="U275">
            <v>4.285</v>
          </cell>
          <cell r="V275">
            <v>3.515</v>
          </cell>
          <cell r="W275">
            <v>3.35</v>
          </cell>
          <cell r="X275">
            <v>3.595</v>
          </cell>
          <cell r="Y275">
            <v>4.33</v>
          </cell>
          <cell r="Z275">
            <v>4.225</v>
          </cell>
          <cell r="AA275">
            <v>4.065</v>
          </cell>
          <cell r="AB275">
            <v>4.065</v>
          </cell>
          <cell r="AC275">
            <v>4.09</v>
          </cell>
        </row>
        <row r="276">
          <cell r="A276">
            <v>36677</v>
          </cell>
          <cell r="B276">
            <v>4.26</v>
          </cell>
          <cell r="C276">
            <v>4.045</v>
          </cell>
          <cell r="D276">
            <v>4.76</v>
          </cell>
          <cell r="E276">
            <v>3.805</v>
          </cell>
          <cell r="F276">
            <v>4.29</v>
          </cell>
          <cell r="G276">
            <v>0.5</v>
          </cell>
          <cell r="H276">
            <v>0.715</v>
          </cell>
          <cell r="I276">
            <v>0.215</v>
          </cell>
          <cell r="J276">
            <v>0.0300000000000003</v>
          </cell>
          <cell r="K276">
            <v>0.245</v>
          </cell>
          <cell r="L276">
            <v>0.24</v>
          </cell>
          <cell r="M276">
            <v>4.065</v>
          </cell>
          <cell r="N276">
            <v>4.82</v>
          </cell>
          <cell r="O276">
            <v>5.52</v>
          </cell>
          <cell r="P276">
            <v>3.8</v>
          </cell>
          <cell r="Q276">
            <v>3.955</v>
          </cell>
          <cell r="R276">
            <v>0.0600000000000005</v>
          </cell>
          <cell r="S276">
            <v>0.755</v>
          </cell>
          <cell r="T276">
            <v>3.86</v>
          </cell>
          <cell r="U276">
            <v>4.345</v>
          </cell>
          <cell r="V276">
            <v>3.775</v>
          </cell>
          <cell r="W276">
            <v>3.55</v>
          </cell>
          <cell r="X276">
            <v>3.81</v>
          </cell>
          <cell r="Y276">
            <v>4.425</v>
          </cell>
          <cell r="Z276">
            <v>4.32</v>
          </cell>
          <cell r="AA276">
            <v>4.135</v>
          </cell>
          <cell r="AB276">
            <v>4.165</v>
          </cell>
          <cell r="AC276">
            <v>4.17</v>
          </cell>
        </row>
        <row r="277">
          <cell r="A277">
            <v>36678</v>
          </cell>
          <cell r="B277">
            <v>4.35</v>
          </cell>
          <cell r="C277">
            <v>4.24</v>
          </cell>
          <cell r="D277">
            <v>4.825</v>
          </cell>
          <cell r="E277">
            <v>4.1</v>
          </cell>
          <cell r="F277">
            <v>4.445</v>
          </cell>
          <cell r="G277">
            <v>0.475000000000001</v>
          </cell>
          <cell r="H277">
            <v>0.585</v>
          </cell>
          <cell r="I277">
            <v>0.109999999999999</v>
          </cell>
          <cell r="J277">
            <v>0.0950000000000006</v>
          </cell>
          <cell r="K277">
            <v>0.205</v>
          </cell>
          <cell r="L277">
            <v>0.140000000000001</v>
          </cell>
          <cell r="M277">
            <v>4.325</v>
          </cell>
          <cell r="N277">
            <v>4.89</v>
          </cell>
          <cell r="O277">
            <v>5.915</v>
          </cell>
          <cell r="P277">
            <v>4.1</v>
          </cell>
          <cell r="Q277">
            <v>4.23</v>
          </cell>
          <cell r="R277">
            <v>0.0649999999999995</v>
          </cell>
          <cell r="S277">
            <v>0.565</v>
          </cell>
          <cell r="T277">
            <v>4.21</v>
          </cell>
          <cell r="U277">
            <v>4.5</v>
          </cell>
          <cell r="V277">
            <v>4.005</v>
          </cell>
          <cell r="W277">
            <v>3.98</v>
          </cell>
          <cell r="X277">
            <v>4.1</v>
          </cell>
          <cell r="Y277">
            <v>4.61</v>
          </cell>
          <cell r="Z277">
            <v>4.48</v>
          </cell>
          <cell r="AA277">
            <v>4.35</v>
          </cell>
          <cell r="AB277">
            <v>4.36</v>
          </cell>
          <cell r="AC277">
            <v>4.355</v>
          </cell>
        </row>
        <row r="278">
          <cell r="A278">
            <v>36679</v>
          </cell>
          <cell r="B278">
            <v>4.265</v>
          </cell>
          <cell r="C278">
            <v>4.165</v>
          </cell>
          <cell r="D278">
            <v>4.72</v>
          </cell>
          <cell r="E278">
            <v>4.045</v>
          </cell>
          <cell r="F278">
            <v>4.325</v>
          </cell>
          <cell r="G278">
            <v>0.455</v>
          </cell>
          <cell r="H278">
            <v>0.555</v>
          </cell>
          <cell r="I278">
            <v>0.0999999999999996</v>
          </cell>
          <cell r="J278">
            <v>0.0600000000000005</v>
          </cell>
          <cell r="K278">
            <v>0.16</v>
          </cell>
          <cell r="L278">
            <v>0.12</v>
          </cell>
          <cell r="M278">
            <v>4.275</v>
          </cell>
          <cell r="N278">
            <v>4.665</v>
          </cell>
          <cell r="O278">
            <v>5.335</v>
          </cell>
          <cell r="P278">
            <v>3.96</v>
          </cell>
          <cell r="Q278">
            <v>4.09</v>
          </cell>
          <cell r="R278">
            <v>-0.0549999999999997</v>
          </cell>
          <cell r="S278">
            <v>0.39</v>
          </cell>
          <cell r="T278">
            <v>4.05</v>
          </cell>
          <cell r="U278">
            <v>4.4</v>
          </cell>
          <cell r="V278">
            <v>3.98</v>
          </cell>
          <cell r="W278">
            <v>3.905</v>
          </cell>
          <cell r="X278">
            <v>4.04</v>
          </cell>
          <cell r="Y278">
            <v>4.48</v>
          </cell>
          <cell r="Z278">
            <v>4.37</v>
          </cell>
          <cell r="AA278">
            <v>4.205</v>
          </cell>
          <cell r="AB278">
            <v>4.235</v>
          </cell>
          <cell r="AC278">
            <v>4.215</v>
          </cell>
        </row>
        <row r="279">
          <cell r="A279">
            <v>36680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36681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36682</v>
          </cell>
          <cell r="B281">
            <v>4.03</v>
          </cell>
          <cell r="C281">
            <v>3.85</v>
          </cell>
          <cell r="D281">
            <v>4.22</v>
          </cell>
          <cell r="E281">
            <v>3.69</v>
          </cell>
          <cell r="F281">
            <v>4.095</v>
          </cell>
          <cell r="G281">
            <v>0.19</v>
          </cell>
          <cell r="H281">
            <v>0.37</v>
          </cell>
          <cell r="I281">
            <v>0.18</v>
          </cell>
          <cell r="J281">
            <v>0.0649999999999995</v>
          </cell>
          <cell r="K281">
            <v>0.245</v>
          </cell>
          <cell r="L281">
            <v>0.16</v>
          </cell>
          <cell r="M281">
            <v>3.99</v>
          </cell>
          <cell r="N281">
            <v>4.375</v>
          </cell>
          <cell r="O281">
            <v>5.05</v>
          </cell>
          <cell r="P281">
            <v>3.585</v>
          </cell>
          <cell r="Q281">
            <v>3.755</v>
          </cell>
          <cell r="R281">
            <v>0.155</v>
          </cell>
          <cell r="S281">
            <v>0.385</v>
          </cell>
          <cell r="T281">
            <v>3.675</v>
          </cell>
          <cell r="U281">
            <v>4.2</v>
          </cell>
          <cell r="V281">
            <v>3.605</v>
          </cell>
          <cell r="W281">
            <v>3.55</v>
          </cell>
          <cell r="X281">
            <v>3.69</v>
          </cell>
          <cell r="Y281">
            <v>4.255</v>
          </cell>
          <cell r="Z281">
            <v>4.16</v>
          </cell>
          <cell r="AA281">
            <v>4.02</v>
          </cell>
          <cell r="AB281">
            <v>4.055</v>
          </cell>
          <cell r="AC281">
            <v>4.035</v>
          </cell>
        </row>
        <row r="282">
          <cell r="A282">
            <v>36683</v>
          </cell>
          <cell r="B282">
            <v>4.06</v>
          </cell>
          <cell r="C282">
            <v>3.97</v>
          </cell>
          <cell r="D282">
            <v>4.455</v>
          </cell>
          <cell r="E282">
            <v>3.835</v>
          </cell>
          <cell r="F282">
            <v>4.075</v>
          </cell>
          <cell r="G282">
            <v>0.395</v>
          </cell>
          <cell r="H282">
            <v>0.485</v>
          </cell>
          <cell r="I282">
            <v>0.0899999999999994</v>
          </cell>
          <cell r="J282">
            <v>0.0150000000000006</v>
          </cell>
          <cell r="K282">
            <v>0.105</v>
          </cell>
          <cell r="L282">
            <v>0.135</v>
          </cell>
          <cell r="M282">
            <v>3.98</v>
          </cell>
          <cell r="N282">
            <v>4.6</v>
          </cell>
          <cell r="O282">
            <v>5.125</v>
          </cell>
          <cell r="P282">
            <v>3.565</v>
          </cell>
          <cell r="Q282">
            <v>3.785</v>
          </cell>
          <cell r="R282">
            <v>0.145</v>
          </cell>
          <cell r="S282">
            <v>0.62</v>
          </cell>
          <cell r="T282">
            <v>3.67</v>
          </cell>
          <cell r="U282">
            <v>4.17</v>
          </cell>
          <cell r="V282">
            <v>3.74</v>
          </cell>
          <cell r="W282">
            <v>3.65</v>
          </cell>
          <cell r="X282">
            <v>3.85</v>
          </cell>
          <cell r="Y282">
            <v>4.235</v>
          </cell>
          <cell r="Z282">
            <v>4.125</v>
          </cell>
          <cell r="AA282">
            <v>4</v>
          </cell>
          <cell r="AB282">
            <v>4.03</v>
          </cell>
          <cell r="AC282">
            <v>3.995</v>
          </cell>
        </row>
        <row r="283">
          <cell r="A283">
            <v>36684</v>
          </cell>
          <cell r="B283">
            <v>4.325</v>
          </cell>
          <cell r="C283">
            <v>4.19</v>
          </cell>
          <cell r="D283">
            <v>4.67</v>
          </cell>
          <cell r="E283">
            <v>3.93</v>
          </cell>
          <cell r="F283">
            <v>4.38</v>
          </cell>
          <cell r="G283">
            <v>0.345</v>
          </cell>
          <cell r="H283">
            <v>0.48</v>
          </cell>
          <cell r="I283">
            <v>0.135</v>
          </cell>
          <cell r="J283">
            <v>0.0549999999999997</v>
          </cell>
          <cell r="K283">
            <v>0.19</v>
          </cell>
          <cell r="L283">
            <v>0.26</v>
          </cell>
          <cell r="M283">
            <v>4.245</v>
          </cell>
          <cell r="N283">
            <v>4.76</v>
          </cell>
          <cell r="O283">
            <v>5.42</v>
          </cell>
          <cell r="P283">
            <v>3.725</v>
          </cell>
          <cell r="Q283">
            <v>4.01</v>
          </cell>
          <cell r="R283">
            <v>0.0899999999999999</v>
          </cell>
          <cell r="S283">
            <v>0.515</v>
          </cell>
          <cell r="T283">
            <v>3.965</v>
          </cell>
          <cell r="U283">
            <v>4.49</v>
          </cell>
          <cell r="V283">
            <v>3.835</v>
          </cell>
          <cell r="W283">
            <v>3.8</v>
          </cell>
          <cell r="X283">
            <v>3.945</v>
          </cell>
          <cell r="Y283">
            <v>4.565</v>
          </cell>
          <cell r="Z283">
            <v>4.44</v>
          </cell>
          <cell r="AA283">
            <v>4.305</v>
          </cell>
          <cell r="AB283">
            <v>4.33</v>
          </cell>
          <cell r="AC283">
            <v>4.31</v>
          </cell>
        </row>
        <row r="284">
          <cell r="A284">
            <v>36685</v>
          </cell>
          <cell r="B284">
            <v>4.04</v>
          </cell>
          <cell r="C284">
            <v>3.94</v>
          </cell>
          <cell r="D284">
            <v>4.45</v>
          </cell>
          <cell r="E284">
            <v>3.66</v>
          </cell>
          <cell r="F284">
            <v>4.085</v>
          </cell>
          <cell r="G284">
            <v>0.41</v>
          </cell>
          <cell r="H284">
            <v>0.51</v>
          </cell>
          <cell r="I284">
            <v>0.1</v>
          </cell>
          <cell r="J284">
            <v>0.0449999999999999</v>
          </cell>
          <cell r="K284">
            <v>0.145</v>
          </cell>
          <cell r="L284">
            <v>0.28</v>
          </cell>
          <cell r="M284">
            <v>4</v>
          </cell>
          <cell r="N284">
            <v>4.42</v>
          </cell>
          <cell r="O284">
            <v>5.07</v>
          </cell>
          <cell r="P284">
            <v>3.575</v>
          </cell>
          <cell r="Q284">
            <v>3.745</v>
          </cell>
          <cell r="R284">
            <v>-0.0300000000000003</v>
          </cell>
          <cell r="S284">
            <v>0.42</v>
          </cell>
          <cell r="T284">
            <v>3.715</v>
          </cell>
          <cell r="U284">
            <v>4.225</v>
          </cell>
          <cell r="V284">
            <v>3.585</v>
          </cell>
          <cell r="W284">
            <v>3.53</v>
          </cell>
          <cell r="X284">
            <v>3.68</v>
          </cell>
          <cell r="Y284">
            <v>4.29</v>
          </cell>
          <cell r="Z284">
            <v>4.155</v>
          </cell>
          <cell r="AA284">
            <v>4.025</v>
          </cell>
          <cell r="AB284">
            <v>4.08</v>
          </cell>
          <cell r="AC284">
            <v>4.03</v>
          </cell>
        </row>
        <row r="285">
          <cell r="A285">
            <v>36686</v>
          </cell>
          <cell r="B285">
            <v>3.815</v>
          </cell>
          <cell r="C285">
            <v>3.715</v>
          </cell>
          <cell r="D285">
            <v>4.365</v>
          </cell>
          <cell r="E285">
            <v>3.51</v>
          </cell>
          <cell r="F285">
            <v>3.85</v>
          </cell>
          <cell r="G285">
            <v>0.55</v>
          </cell>
          <cell r="H285">
            <v>0.65</v>
          </cell>
          <cell r="I285">
            <v>0.1</v>
          </cell>
          <cell r="J285">
            <v>0.0350000000000001</v>
          </cell>
          <cell r="K285">
            <v>0.135</v>
          </cell>
          <cell r="L285">
            <v>0.205</v>
          </cell>
          <cell r="M285">
            <v>3.805</v>
          </cell>
          <cell r="N285">
            <v>4.265</v>
          </cell>
          <cell r="O285">
            <v>4.955</v>
          </cell>
          <cell r="P285">
            <v>3.45</v>
          </cell>
          <cell r="Q285">
            <v>3.555</v>
          </cell>
          <cell r="R285">
            <v>-0.100000000000001</v>
          </cell>
          <cell r="S285">
            <v>0.46</v>
          </cell>
          <cell r="T285">
            <v>3.495</v>
          </cell>
          <cell r="U285">
            <v>3.955</v>
          </cell>
          <cell r="V285">
            <v>3.4</v>
          </cell>
          <cell r="W285">
            <v>3.33</v>
          </cell>
          <cell r="X285">
            <v>3.495</v>
          </cell>
          <cell r="Y285">
            <v>4.005</v>
          </cell>
          <cell r="Z285">
            <v>3.87</v>
          </cell>
          <cell r="AA285">
            <v>3.74</v>
          </cell>
          <cell r="AB285">
            <v>3.825</v>
          </cell>
          <cell r="AC285">
            <v>3.745</v>
          </cell>
        </row>
        <row r="286">
          <cell r="A286">
            <v>36687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36688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36689</v>
          </cell>
          <cell r="B288">
            <v>4.005</v>
          </cell>
          <cell r="C288">
            <v>3.86</v>
          </cell>
          <cell r="D288">
            <v>4.43</v>
          </cell>
          <cell r="E288">
            <v>3.635</v>
          </cell>
          <cell r="F288">
            <v>4.07</v>
          </cell>
          <cell r="G288">
            <v>0.425</v>
          </cell>
          <cell r="H288">
            <v>0.57</v>
          </cell>
          <cell r="I288">
            <v>0.145</v>
          </cell>
          <cell r="J288">
            <v>0.0650000000000004</v>
          </cell>
          <cell r="K288">
            <v>0.21</v>
          </cell>
          <cell r="L288">
            <v>0.225</v>
          </cell>
          <cell r="M288">
            <v>3.995</v>
          </cell>
          <cell r="N288">
            <v>4.635</v>
          </cell>
          <cell r="O288">
            <v>5.09</v>
          </cell>
          <cell r="P288">
            <v>3.605</v>
          </cell>
          <cell r="Q288">
            <v>3.76</v>
          </cell>
          <cell r="R288">
            <v>0.205</v>
          </cell>
          <cell r="S288">
            <v>0.64</v>
          </cell>
          <cell r="T288">
            <v>3.695</v>
          </cell>
          <cell r="U288">
            <v>4.145</v>
          </cell>
          <cell r="V288">
            <v>3.52</v>
          </cell>
          <cell r="W288">
            <v>3.52</v>
          </cell>
          <cell r="X288">
            <v>3.635</v>
          </cell>
          <cell r="Y288">
            <v>4.26</v>
          </cell>
          <cell r="Z288">
            <v>4.13</v>
          </cell>
          <cell r="AA288">
            <v>3.98</v>
          </cell>
          <cell r="AB288">
            <v>4.05</v>
          </cell>
          <cell r="AC288">
            <v>3.98</v>
          </cell>
        </row>
        <row r="289">
          <cell r="A289">
            <v>36690</v>
          </cell>
          <cell r="B289">
            <v>4.135</v>
          </cell>
          <cell r="C289">
            <v>3.98</v>
          </cell>
          <cell r="D289">
            <v>4.83</v>
          </cell>
          <cell r="E289">
            <v>3.71</v>
          </cell>
          <cell r="F289">
            <v>4.135</v>
          </cell>
          <cell r="G289">
            <v>0.695</v>
          </cell>
          <cell r="H289">
            <v>0.85</v>
          </cell>
          <cell r="I289">
            <v>0.155</v>
          </cell>
          <cell r="J289">
            <v>0</v>
          </cell>
          <cell r="K289">
            <v>0.155</v>
          </cell>
          <cell r="L289">
            <v>0.27</v>
          </cell>
          <cell r="M289">
            <v>4.125</v>
          </cell>
          <cell r="N289">
            <v>4.805</v>
          </cell>
          <cell r="O289">
            <v>5.055</v>
          </cell>
          <cell r="P289">
            <v>3.675</v>
          </cell>
          <cell r="Q289">
            <v>3.79</v>
          </cell>
          <cell r="R289">
            <v>-0.0250000000000004</v>
          </cell>
          <cell r="S289">
            <v>0.68</v>
          </cell>
          <cell r="T289">
            <v>3.67</v>
          </cell>
          <cell r="U289">
            <v>4.195</v>
          </cell>
          <cell r="V289">
            <v>3.625</v>
          </cell>
          <cell r="W289">
            <v>3.625</v>
          </cell>
          <cell r="X289">
            <v>3.735</v>
          </cell>
          <cell r="Y289">
            <v>4.28</v>
          </cell>
          <cell r="Z289">
            <v>4.16</v>
          </cell>
          <cell r="AA289">
            <v>4.005</v>
          </cell>
          <cell r="AB289">
            <v>4.08</v>
          </cell>
          <cell r="AC289">
            <v>4.01</v>
          </cell>
        </row>
        <row r="290">
          <cell r="A290">
            <v>36691</v>
          </cell>
          <cell r="B290">
            <v>4.2</v>
          </cell>
          <cell r="C290">
            <v>4.04</v>
          </cell>
          <cell r="D290">
            <v>4.805</v>
          </cell>
          <cell r="E290">
            <v>3.715</v>
          </cell>
          <cell r="F290">
            <v>4.21</v>
          </cell>
          <cell r="G290">
            <v>0.605</v>
          </cell>
          <cell r="H290">
            <v>0.765</v>
          </cell>
          <cell r="I290">
            <v>0.16</v>
          </cell>
          <cell r="J290">
            <v>0.00999999999999979</v>
          </cell>
          <cell r="K290">
            <v>0.17</v>
          </cell>
          <cell r="L290">
            <v>0.325</v>
          </cell>
          <cell r="M290">
            <v>4.18</v>
          </cell>
          <cell r="N290">
            <v>4.805</v>
          </cell>
          <cell r="O290">
            <v>4.99</v>
          </cell>
          <cell r="P290">
            <v>3.68</v>
          </cell>
          <cell r="Q290">
            <v>3.78</v>
          </cell>
          <cell r="R290">
            <v>0</v>
          </cell>
          <cell r="S290">
            <v>0.625</v>
          </cell>
          <cell r="T290">
            <v>3.68</v>
          </cell>
          <cell r="U290">
            <v>4.28</v>
          </cell>
          <cell r="V290">
            <v>3.615</v>
          </cell>
          <cell r="W290">
            <v>3.545</v>
          </cell>
          <cell r="X290">
            <v>3.73</v>
          </cell>
          <cell r="Y290">
            <v>4.365</v>
          </cell>
          <cell r="Z290">
            <v>4.235</v>
          </cell>
          <cell r="AA290">
            <v>4.1</v>
          </cell>
          <cell r="AB290">
            <v>4.165</v>
          </cell>
          <cell r="AC290">
            <v>4.11</v>
          </cell>
        </row>
        <row r="291">
          <cell r="A291">
            <v>36692</v>
          </cell>
          <cell r="B291">
            <v>4.07</v>
          </cell>
          <cell r="C291">
            <v>3.9</v>
          </cell>
          <cell r="D291">
            <v>4.685</v>
          </cell>
          <cell r="E291">
            <v>3.63</v>
          </cell>
          <cell r="F291">
            <v>4.1</v>
          </cell>
          <cell r="G291">
            <v>0.614999999999999</v>
          </cell>
          <cell r="H291">
            <v>0.785</v>
          </cell>
          <cell r="I291">
            <v>0.17</v>
          </cell>
          <cell r="J291">
            <v>0.0299999999999994</v>
          </cell>
          <cell r="K291">
            <v>0.2</v>
          </cell>
          <cell r="L291">
            <v>0.27</v>
          </cell>
          <cell r="M291">
            <v>4.14</v>
          </cell>
          <cell r="N291">
            <v>4.67</v>
          </cell>
          <cell r="O291">
            <v>4.86</v>
          </cell>
          <cell r="P291">
            <v>3.575</v>
          </cell>
          <cell r="Q291">
            <v>3.705</v>
          </cell>
          <cell r="R291">
            <v>-0.0149999999999997</v>
          </cell>
          <cell r="S291">
            <v>0.53</v>
          </cell>
          <cell r="T291">
            <v>3.575</v>
          </cell>
          <cell r="U291">
            <v>4.17</v>
          </cell>
          <cell r="V291">
            <v>3.53</v>
          </cell>
          <cell r="W291">
            <v>3.475</v>
          </cell>
          <cell r="X291">
            <v>3.64</v>
          </cell>
          <cell r="Y291">
            <v>4.23</v>
          </cell>
          <cell r="Z291">
            <v>4.125</v>
          </cell>
          <cell r="AA291">
            <v>3.97</v>
          </cell>
          <cell r="AB291">
            <v>4.045</v>
          </cell>
          <cell r="AC291">
            <v>3.985</v>
          </cell>
        </row>
        <row r="292">
          <cell r="A292">
            <v>36693</v>
          </cell>
          <cell r="B292">
            <v>4.21</v>
          </cell>
          <cell r="C292">
            <v>4.03</v>
          </cell>
          <cell r="D292">
            <v>4.775</v>
          </cell>
          <cell r="E292">
            <v>3.825</v>
          </cell>
          <cell r="F292">
            <v>4.25</v>
          </cell>
          <cell r="G292">
            <v>0.565</v>
          </cell>
          <cell r="H292">
            <v>0.745</v>
          </cell>
          <cell r="I292">
            <v>0.18</v>
          </cell>
          <cell r="J292">
            <v>0.04</v>
          </cell>
          <cell r="K292">
            <v>0.22</v>
          </cell>
          <cell r="L292">
            <v>0.205</v>
          </cell>
          <cell r="M292">
            <v>4.31</v>
          </cell>
          <cell r="N292">
            <v>4.785</v>
          </cell>
          <cell r="O292">
            <v>5.15</v>
          </cell>
          <cell r="P292">
            <v>3.82</v>
          </cell>
          <cell r="Q292">
            <v>3.905</v>
          </cell>
          <cell r="R292">
            <v>0.00999999999999979</v>
          </cell>
          <cell r="S292">
            <v>0.475000000000001</v>
          </cell>
          <cell r="T292">
            <v>3.845</v>
          </cell>
          <cell r="U292">
            <v>4.375</v>
          </cell>
          <cell r="V292">
            <v>3.73</v>
          </cell>
          <cell r="W292">
            <v>3.68</v>
          </cell>
          <cell r="X292">
            <v>3.845</v>
          </cell>
          <cell r="Y292">
            <v>4.44</v>
          </cell>
          <cell r="Z292">
            <v>4.31</v>
          </cell>
          <cell r="AA292">
            <v>4.165</v>
          </cell>
          <cell r="AB292">
            <v>4.21</v>
          </cell>
          <cell r="AC292">
            <v>4.185</v>
          </cell>
        </row>
        <row r="293">
          <cell r="A293">
            <v>36694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36695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36696</v>
          </cell>
          <cell r="B295">
            <v>4.185</v>
          </cell>
          <cell r="C295">
            <v>3.99</v>
          </cell>
          <cell r="D295">
            <v>4.67</v>
          </cell>
          <cell r="E295">
            <v>3.79</v>
          </cell>
          <cell r="F295">
            <v>4.255</v>
          </cell>
          <cell r="G295">
            <v>0.485</v>
          </cell>
          <cell r="H295">
            <v>0.68</v>
          </cell>
          <cell r="I295">
            <v>0.194999999999999</v>
          </cell>
          <cell r="J295">
            <v>0.0700000000000003</v>
          </cell>
          <cell r="K295">
            <v>0.265</v>
          </cell>
          <cell r="L295">
            <v>0.2</v>
          </cell>
          <cell r="M295">
            <v>4.255</v>
          </cell>
          <cell r="N295">
            <v>4.675</v>
          </cell>
          <cell r="O295">
            <v>5.185</v>
          </cell>
          <cell r="P295">
            <v>3.75</v>
          </cell>
          <cell r="Q295">
            <v>3.865</v>
          </cell>
          <cell r="R295">
            <v>0.00499999999999989</v>
          </cell>
          <cell r="S295">
            <v>0.42</v>
          </cell>
          <cell r="T295">
            <v>3.775</v>
          </cell>
          <cell r="U295">
            <v>4.45</v>
          </cell>
          <cell r="V295">
            <v>3.65</v>
          </cell>
          <cell r="W295">
            <v>3.735</v>
          </cell>
          <cell r="X295">
            <v>3.825</v>
          </cell>
          <cell r="Y295">
            <v>4.52</v>
          </cell>
          <cell r="Z295">
            <v>4.34</v>
          </cell>
          <cell r="AA295">
            <v>4.21</v>
          </cell>
          <cell r="AB295">
            <v>4.24</v>
          </cell>
          <cell r="AC295">
            <v>4.225</v>
          </cell>
        </row>
        <row r="296">
          <cell r="A296">
            <v>36697</v>
          </cell>
          <cell r="B296">
            <v>4.19</v>
          </cell>
          <cell r="C296">
            <v>4.025</v>
          </cell>
          <cell r="D296">
            <v>4.72</v>
          </cell>
          <cell r="E296">
            <v>3.78</v>
          </cell>
          <cell r="F296">
            <v>4.26</v>
          </cell>
          <cell r="G296">
            <v>0.529999999999999</v>
          </cell>
          <cell r="H296">
            <v>0.694999999999999</v>
          </cell>
          <cell r="I296">
            <v>0.165</v>
          </cell>
          <cell r="J296">
            <v>0.0699999999999994</v>
          </cell>
          <cell r="K296">
            <v>0.234999999999999</v>
          </cell>
          <cell r="L296">
            <v>0.245000000000001</v>
          </cell>
          <cell r="M296">
            <v>4.21</v>
          </cell>
          <cell r="N296">
            <v>4.71</v>
          </cell>
          <cell r="O296">
            <v>5.01</v>
          </cell>
          <cell r="P296">
            <v>3.7</v>
          </cell>
          <cell r="Q296">
            <v>3.83</v>
          </cell>
          <cell r="R296">
            <v>-0.00999999999999979</v>
          </cell>
          <cell r="S296">
            <v>0.5</v>
          </cell>
          <cell r="T296">
            <v>3.76</v>
          </cell>
          <cell r="U296">
            <v>4.39</v>
          </cell>
          <cell r="V296">
            <v>3.67</v>
          </cell>
          <cell r="W296">
            <v>3.5</v>
          </cell>
          <cell r="X296">
            <v>3.805</v>
          </cell>
          <cell r="Y296">
            <v>4.44</v>
          </cell>
          <cell r="Z296">
            <v>4.315</v>
          </cell>
          <cell r="AA296">
            <v>4.145</v>
          </cell>
          <cell r="AB296">
            <v>4.18</v>
          </cell>
          <cell r="AC296">
            <v>4.17</v>
          </cell>
        </row>
        <row r="297">
          <cell r="A297">
            <v>36698</v>
          </cell>
          <cell r="B297">
            <v>3.9</v>
          </cell>
          <cell r="C297">
            <v>3.745</v>
          </cell>
          <cell r="D297">
            <v>4.41</v>
          </cell>
          <cell r="E297">
            <v>3.48</v>
          </cell>
          <cell r="F297">
            <v>3.96</v>
          </cell>
          <cell r="G297">
            <v>0.51</v>
          </cell>
          <cell r="H297">
            <v>0.665</v>
          </cell>
          <cell r="I297">
            <v>0.155</v>
          </cell>
          <cell r="J297">
            <v>0.0600000000000001</v>
          </cell>
          <cell r="K297">
            <v>0.215</v>
          </cell>
          <cell r="L297">
            <v>0.265</v>
          </cell>
          <cell r="M297">
            <v>3.86</v>
          </cell>
          <cell r="N297">
            <v>4.425</v>
          </cell>
          <cell r="O297">
            <v>4.67</v>
          </cell>
          <cell r="P297">
            <v>3.425</v>
          </cell>
          <cell r="Q297">
            <v>3.55</v>
          </cell>
          <cell r="R297">
            <v>0.0149999999999997</v>
          </cell>
          <cell r="S297">
            <v>0.565</v>
          </cell>
          <cell r="T297">
            <v>3.37</v>
          </cell>
          <cell r="U297">
            <v>4.04</v>
          </cell>
          <cell r="V297">
            <v>3.435</v>
          </cell>
          <cell r="W297">
            <v>3.36</v>
          </cell>
          <cell r="X297">
            <v>3.5</v>
          </cell>
          <cell r="Y297">
            <v>4.095</v>
          </cell>
          <cell r="Z297">
            <v>3.98</v>
          </cell>
          <cell r="AA297">
            <v>3.84</v>
          </cell>
          <cell r="AB297">
            <v>3.92</v>
          </cell>
          <cell r="AC297">
            <v>3.85</v>
          </cell>
        </row>
        <row r="298">
          <cell r="A298">
            <v>36699</v>
          </cell>
          <cell r="B298">
            <v>4.06</v>
          </cell>
          <cell r="C298">
            <v>3.84</v>
          </cell>
          <cell r="D298">
            <v>4.47</v>
          </cell>
          <cell r="E298">
            <v>3.545</v>
          </cell>
          <cell r="F298">
            <v>4.085</v>
          </cell>
          <cell r="G298">
            <v>0.41</v>
          </cell>
          <cell r="H298">
            <v>0.63</v>
          </cell>
          <cell r="I298">
            <v>0.22</v>
          </cell>
          <cell r="J298">
            <v>0.0250000000000004</v>
          </cell>
          <cell r="K298">
            <v>0.245</v>
          </cell>
          <cell r="L298">
            <v>0.295</v>
          </cell>
          <cell r="M298">
            <v>4.005</v>
          </cell>
          <cell r="N298">
            <v>4.555</v>
          </cell>
          <cell r="O298">
            <v>4.94</v>
          </cell>
          <cell r="P298">
            <v>3.535</v>
          </cell>
          <cell r="Q298">
            <v>3.66</v>
          </cell>
          <cell r="R298">
            <v>0.085</v>
          </cell>
          <cell r="S298">
            <v>0.55</v>
          </cell>
          <cell r="T298">
            <v>3.61</v>
          </cell>
          <cell r="U298">
            <v>4.13</v>
          </cell>
          <cell r="V298">
            <v>3.51</v>
          </cell>
          <cell r="W298">
            <v>3.4</v>
          </cell>
          <cell r="X298">
            <v>3.555</v>
          </cell>
          <cell r="Y298">
            <v>4.21</v>
          </cell>
          <cell r="Z298">
            <v>4.115</v>
          </cell>
          <cell r="AA298">
            <v>3.985</v>
          </cell>
          <cell r="AB298">
            <v>4.025</v>
          </cell>
          <cell r="AC298">
            <v>4.005</v>
          </cell>
        </row>
        <row r="299">
          <cell r="A299">
            <v>36700</v>
          </cell>
          <cell r="B299">
            <v>4.365</v>
          </cell>
          <cell r="C299">
            <v>4.125</v>
          </cell>
          <cell r="D299">
            <v>4.875</v>
          </cell>
          <cell r="E299">
            <v>3.875</v>
          </cell>
          <cell r="F299">
            <v>4.38</v>
          </cell>
          <cell r="G299">
            <v>0.51</v>
          </cell>
          <cell r="H299">
            <v>0.75</v>
          </cell>
          <cell r="I299">
            <v>0.24</v>
          </cell>
          <cell r="J299">
            <v>0.0149999999999997</v>
          </cell>
          <cell r="K299">
            <v>0.255</v>
          </cell>
          <cell r="L299">
            <v>0.25</v>
          </cell>
          <cell r="M299">
            <v>4.44</v>
          </cell>
          <cell r="N299">
            <v>4.88</v>
          </cell>
          <cell r="O299">
            <v>5.32</v>
          </cell>
          <cell r="P299">
            <v>3.865</v>
          </cell>
          <cell r="Q299">
            <v>4.01</v>
          </cell>
          <cell r="R299">
            <v>0.00499999999999989</v>
          </cell>
          <cell r="S299">
            <v>0.44</v>
          </cell>
          <cell r="T299">
            <v>3.92</v>
          </cell>
          <cell r="U299">
            <v>4.425</v>
          </cell>
          <cell r="V299">
            <v>3.805</v>
          </cell>
          <cell r="W299">
            <v>3.73</v>
          </cell>
          <cell r="X299">
            <v>3.89</v>
          </cell>
          <cell r="Y299">
            <v>4.515</v>
          </cell>
          <cell r="Z299">
            <v>4.395</v>
          </cell>
          <cell r="AA299">
            <v>4.26</v>
          </cell>
          <cell r="AB299">
            <v>4.28</v>
          </cell>
          <cell r="AC299">
            <v>4.265</v>
          </cell>
        </row>
        <row r="300">
          <cell r="A300">
            <v>36701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36702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36703</v>
          </cell>
          <cell r="B302">
            <v>4.23</v>
          </cell>
          <cell r="C302">
            <v>3.94</v>
          </cell>
          <cell r="D302">
            <v>4.685</v>
          </cell>
          <cell r="E302">
            <v>3.75</v>
          </cell>
          <cell r="F302">
            <v>4.26</v>
          </cell>
          <cell r="G302">
            <v>0.454999999999999</v>
          </cell>
          <cell r="H302">
            <v>0.745</v>
          </cell>
          <cell r="I302">
            <v>0.290000000000001</v>
          </cell>
          <cell r="J302">
            <v>0.0299999999999994</v>
          </cell>
          <cell r="K302">
            <v>0.32</v>
          </cell>
          <cell r="L302">
            <v>0.19</v>
          </cell>
          <cell r="M302">
            <v>4.305</v>
          </cell>
          <cell r="N302">
            <v>4.715</v>
          </cell>
          <cell r="O302">
            <v>4.97</v>
          </cell>
          <cell r="P302">
            <v>3.74</v>
          </cell>
          <cell r="Q302">
            <v>3.845</v>
          </cell>
          <cell r="R302">
            <v>0.0300000000000003</v>
          </cell>
          <cell r="S302">
            <v>0.41</v>
          </cell>
          <cell r="T302">
            <v>3.69</v>
          </cell>
          <cell r="U302">
            <v>4.415</v>
          </cell>
          <cell r="V302">
            <v>3.66</v>
          </cell>
          <cell r="W302">
            <v>3.715</v>
          </cell>
          <cell r="X302">
            <v>3.78</v>
          </cell>
          <cell r="Y302">
            <v>4.505</v>
          </cell>
          <cell r="Z302">
            <v>4.325</v>
          </cell>
          <cell r="AA302">
            <v>4.215</v>
          </cell>
          <cell r="AB302">
            <v>4.25</v>
          </cell>
          <cell r="AC302">
            <v>4.23</v>
          </cell>
        </row>
        <row r="303">
          <cell r="A303">
            <v>36704</v>
          </cell>
          <cell r="B303">
            <v>4.285</v>
          </cell>
          <cell r="C303">
            <v>4.045</v>
          </cell>
          <cell r="D303">
            <v>4.83</v>
          </cell>
          <cell r="E303">
            <v>3.76</v>
          </cell>
          <cell r="F303">
            <v>4.315</v>
          </cell>
          <cell r="G303">
            <v>0.545</v>
          </cell>
          <cell r="H303">
            <v>0.785</v>
          </cell>
          <cell r="I303">
            <v>0.24</v>
          </cell>
          <cell r="J303">
            <v>0.0300000000000003</v>
          </cell>
          <cell r="K303">
            <v>0.27</v>
          </cell>
          <cell r="L303">
            <v>0.285</v>
          </cell>
          <cell r="M303">
            <v>3.76</v>
          </cell>
          <cell r="N303">
            <v>4.805</v>
          </cell>
          <cell r="O303">
            <v>5.015</v>
          </cell>
          <cell r="P303">
            <v>3.75</v>
          </cell>
          <cell r="Q303">
            <v>3.855</v>
          </cell>
          <cell r="R303">
            <v>-0.0250000000000004</v>
          </cell>
          <cell r="S303">
            <v>1.045</v>
          </cell>
          <cell r="T303">
            <v>3.745</v>
          </cell>
          <cell r="U303">
            <v>4.365</v>
          </cell>
          <cell r="V303">
            <v>3.705</v>
          </cell>
          <cell r="W303">
            <v>3.6</v>
          </cell>
          <cell r="X303">
            <v>3.79</v>
          </cell>
          <cell r="Y303">
            <v>4.435</v>
          </cell>
          <cell r="Z303">
            <v>4.315</v>
          </cell>
          <cell r="AA303">
            <v>4.185</v>
          </cell>
          <cell r="AB303">
            <v>4.21</v>
          </cell>
          <cell r="AC303">
            <v>4.205</v>
          </cell>
        </row>
        <row r="304">
          <cell r="A304">
            <v>36705</v>
          </cell>
          <cell r="B304">
            <v>4.495</v>
          </cell>
          <cell r="C304">
            <v>4.215</v>
          </cell>
          <cell r="D304">
            <v>5.09</v>
          </cell>
          <cell r="E304">
            <v>3.905</v>
          </cell>
          <cell r="F304">
            <v>4.52</v>
          </cell>
          <cell r="G304">
            <v>0.595</v>
          </cell>
          <cell r="H304">
            <v>0.875</v>
          </cell>
          <cell r="I304">
            <v>0.28</v>
          </cell>
          <cell r="J304">
            <v>0.0249999999999995</v>
          </cell>
          <cell r="K304">
            <v>0.305</v>
          </cell>
          <cell r="L304">
            <v>0.31</v>
          </cell>
          <cell r="M304">
            <v>4.565</v>
          </cell>
          <cell r="N304">
            <v>4.775</v>
          </cell>
          <cell r="O304">
            <v>5.265</v>
          </cell>
          <cell r="P304">
            <v>3.86</v>
          </cell>
          <cell r="Q304">
            <v>3.95</v>
          </cell>
          <cell r="R304">
            <v>-0.315</v>
          </cell>
          <cell r="S304">
            <v>0.21</v>
          </cell>
          <cell r="T304">
            <v>3.865</v>
          </cell>
          <cell r="U304">
            <v>4.555</v>
          </cell>
          <cell r="V304">
            <v>3.83</v>
          </cell>
          <cell r="W304">
            <v>3.4</v>
          </cell>
          <cell r="X304">
            <v>3.975</v>
          </cell>
          <cell r="Y304">
            <v>4.645</v>
          </cell>
          <cell r="Z304">
            <v>4.51</v>
          </cell>
          <cell r="AA304">
            <v>4.385</v>
          </cell>
          <cell r="AB304">
            <v>4.38</v>
          </cell>
          <cell r="AC304">
            <v>4.39</v>
          </cell>
        </row>
        <row r="305">
          <cell r="A305">
            <v>36706</v>
          </cell>
          <cell r="B305">
            <v>4.45</v>
          </cell>
          <cell r="C305">
            <v>4.165</v>
          </cell>
          <cell r="D305">
            <v>5.105</v>
          </cell>
          <cell r="E305">
            <v>3.82</v>
          </cell>
          <cell r="F305">
            <v>4.455</v>
          </cell>
          <cell r="G305">
            <v>0.655</v>
          </cell>
          <cell r="H305">
            <v>0.94</v>
          </cell>
          <cell r="I305">
            <v>0.285</v>
          </cell>
          <cell r="J305">
            <v>0.00499999999999989</v>
          </cell>
          <cell r="K305">
            <v>0.29</v>
          </cell>
          <cell r="L305">
            <v>0.345</v>
          </cell>
          <cell r="M305">
            <v>4.57</v>
          </cell>
          <cell r="N305">
            <v>5.09</v>
          </cell>
          <cell r="O305">
            <v>5.215</v>
          </cell>
          <cell r="P305">
            <v>3.8</v>
          </cell>
          <cell r="Q305">
            <v>3.905</v>
          </cell>
          <cell r="R305">
            <v>-0.0150000000000006</v>
          </cell>
          <cell r="S305">
            <v>0.52</v>
          </cell>
          <cell r="T305">
            <v>3.79</v>
          </cell>
          <cell r="U305">
            <v>4.475</v>
          </cell>
          <cell r="V305">
            <v>3.775</v>
          </cell>
          <cell r="W305">
            <v>3.605</v>
          </cell>
          <cell r="X305">
            <v>3.85</v>
          </cell>
          <cell r="Y305">
            <v>4.55</v>
          </cell>
          <cell r="Z305">
            <v>4.45</v>
          </cell>
          <cell r="AA305">
            <v>4.32</v>
          </cell>
          <cell r="AB305">
            <v>4.345</v>
          </cell>
          <cell r="AC305">
            <v>4.34</v>
          </cell>
        </row>
        <row r="306">
          <cell r="A306">
            <v>36707</v>
          </cell>
          <cell r="B306">
            <v>4.19</v>
          </cell>
          <cell r="C306">
            <v>3.91</v>
          </cell>
          <cell r="D306">
            <v>4.825</v>
          </cell>
          <cell r="E306">
            <v>3.69</v>
          </cell>
          <cell r="F306">
            <v>4.245</v>
          </cell>
          <cell r="G306">
            <v>0.635</v>
          </cell>
          <cell r="H306">
            <v>0.915</v>
          </cell>
          <cell r="I306">
            <v>0.28</v>
          </cell>
          <cell r="J306">
            <v>0.0549999999999997</v>
          </cell>
          <cell r="K306">
            <v>0.335</v>
          </cell>
          <cell r="L306">
            <v>0.22</v>
          </cell>
          <cell r="M306">
            <v>4.245</v>
          </cell>
          <cell r="N306">
            <v>4.875</v>
          </cell>
          <cell r="O306">
            <v>5.035</v>
          </cell>
          <cell r="P306">
            <v>3.635</v>
          </cell>
          <cell r="Q306">
            <v>3.745</v>
          </cell>
          <cell r="R306">
            <v>0.0499999999999998</v>
          </cell>
          <cell r="S306">
            <v>0.63</v>
          </cell>
          <cell r="T306">
            <v>3.62</v>
          </cell>
          <cell r="U306">
            <v>4.265</v>
          </cell>
          <cell r="V306">
            <v>3.6</v>
          </cell>
          <cell r="W306">
            <v>3.485</v>
          </cell>
          <cell r="X306">
            <v>3.69</v>
          </cell>
          <cell r="Y306">
            <v>4.35</v>
          </cell>
          <cell r="Z306">
            <v>4.225</v>
          </cell>
          <cell r="AA306">
            <v>4.1</v>
          </cell>
          <cell r="AB306">
            <v>4.17</v>
          </cell>
          <cell r="AC306">
            <v>4.105</v>
          </cell>
        </row>
        <row r="307">
          <cell r="A307">
            <v>36708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36709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36710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36711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36712</v>
          </cell>
          <cell r="B311">
            <v>4.215</v>
          </cell>
          <cell r="C311">
            <v>3.945</v>
          </cell>
          <cell r="D311">
            <v>4.73</v>
          </cell>
          <cell r="E311">
            <v>3.74</v>
          </cell>
          <cell r="F311">
            <v>4.29</v>
          </cell>
          <cell r="G311">
            <v>0.515000000000001</v>
          </cell>
          <cell r="H311">
            <v>0.785000000000001</v>
          </cell>
          <cell r="I311">
            <v>0.27</v>
          </cell>
          <cell r="J311">
            <v>0.0750000000000002</v>
          </cell>
          <cell r="K311">
            <v>0.345</v>
          </cell>
          <cell r="L311">
            <v>0.205</v>
          </cell>
          <cell r="M311">
            <v>4.145</v>
          </cell>
          <cell r="N311">
            <v>4.73</v>
          </cell>
          <cell r="O311">
            <v>5.045</v>
          </cell>
          <cell r="P311">
            <v>3.825</v>
          </cell>
          <cell r="Q311">
            <v>3.895</v>
          </cell>
          <cell r="R311">
            <v>0</v>
          </cell>
          <cell r="S311">
            <v>0.585000000000001</v>
          </cell>
          <cell r="T311">
            <v>3.685</v>
          </cell>
          <cell r="U311">
            <v>4.335</v>
          </cell>
          <cell r="V311">
            <v>3.66</v>
          </cell>
          <cell r="W311">
            <v>3.515</v>
          </cell>
          <cell r="X311">
            <v>3.79</v>
          </cell>
          <cell r="Y311">
            <v>4.4</v>
          </cell>
          <cell r="Z311">
            <v>4.325</v>
          </cell>
          <cell r="AA311">
            <v>4.135</v>
          </cell>
          <cell r="AB311">
            <v>4.19</v>
          </cell>
          <cell r="AC311">
            <v>4.165</v>
          </cell>
        </row>
        <row r="312">
          <cell r="A312">
            <v>36713</v>
          </cell>
          <cell r="B312">
            <v>4.16</v>
          </cell>
          <cell r="C312">
            <v>3.96</v>
          </cell>
          <cell r="D312">
            <v>4.84</v>
          </cell>
          <cell r="E312">
            <v>3.86</v>
          </cell>
          <cell r="F312">
            <v>4.2</v>
          </cell>
          <cell r="G312">
            <v>0.68</v>
          </cell>
          <cell r="H312">
            <v>0.88</v>
          </cell>
          <cell r="I312">
            <v>0.2</v>
          </cell>
          <cell r="J312">
            <v>0.04</v>
          </cell>
          <cell r="K312">
            <v>0.24</v>
          </cell>
          <cell r="L312">
            <v>0.1</v>
          </cell>
          <cell r="M312">
            <v>4.14</v>
          </cell>
          <cell r="N312">
            <v>4.49</v>
          </cell>
          <cell r="O312">
            <v>4.735</v>
          </cell>
          <cell r="P312">
            <v>3.875</v>
          </cell>
          <cell r="Q312">
            <v>3.905</v>
          </cell>
          <cell r="R312">
            <v>-0.35</v>
          </cell>
          <cell r="S312">
            <v>0.350000000000001</v>
          </cell>
          <cell r="T312">
            <v>3.725</v>
          </cell>
          <cell r="U312">
            <v>4.24</v>
          </cell>
          <cell r="V312">
            <v>3.76</v>
          </cell>
          <cell r="W312">
            <v>3.565</v>
          </cell>
          <cell r="X312">
            <v>3.855</v>
          </cell>
          <cell r="Y312">
            <v>4.275</v>
          </cell>
          <cell r="Z312">
            <v>4.25</v>
          </cell>
          <cell r="AA312">
            <v>4.035</v>
          </cell>
          <cell r="AB312">
            <v>4.135</v>
          </cell>
          <cell r="AC312">
            <v>4.07</v>
          </cell>
        </row>
        <row r="313">
          <cell r="A313">
            <v>36714</v>
          </cell>
          <cell r="B313">
            <v>3.94</v>
          </cell>
          <cell r="C313">
            <v>3.655</v>
          </cell>
          <cell r="D313">
            <v>4.555</v>
          </cell>
          <cell r="E313">
            <v>3.57</v>
          </cell>
          <cell r="F313">
            <v>3.97</v>
          </cell>
          <cell r="G313">
            <v>0.615</v>
          </cell>
          <cell r="H313">
            <v>0.9</v>
          </cell>
          <cell r="I313">
            <v>0.285</v>
          </cell>
          <cell r="J313">
            <v>0.0300000000000003</v>
          </cell>
          <cell r="K313">
            <v>0.315</v>
          </cell>
          <cell r="L313">
            <v>0.085</v>
          </cell>
          <cell r="M313">
            <v>3.75</v>
          </cell>
          <cell r="N313">
            <v>4.135</v>
          </cell>
          <cell r="O313">
            <v>4.705</v>
          </cell>
          <cell r="P313">
            <v>3.605</v>
          </cell>
          <cell r="Q313">
            <v>3.625</v>
          </cell>
          <cell r="R313">
            <v>-0.42</v>
          </cell>
          <cell r="S313">
            <v>0.385</v>
          </cell>
          <cell r="T313">
            <v>3.51</v>
          </cell>
          <cell r="U313">
            <v>4.03</v>
          </cell>
          <cell r="V313">
            <v>3.495</v>
          </cell>
          <cell r="W313">
            <v>3.375</v>
          </cell>
          <cell r="X313">
            <v>3.565</v>
          </cell>
          <cell r="Y313">
            <v>4.085</v>
          </cell>
          <cell r="Z313">
            <v>4.03</v>
          </cell>
          <cell r="AA313">
            <v>3.83</v>
          </cell>
          <cell r="AB313">
            <v>3.95</v>
          </cell>
          <cell r="AC313">
            <v>3.855</v>
          </cell>
        </row>
        <row r="314">
          <cell r="A314">
            <v>36715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36716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36717</v>
          </cell>
          <cell r="B316">
            <v>3.745</v>
          </cell>
          <cell r="C316">
            <v>3.39</v>
          </cell>
          <cell r="D316">
            <v>4.135</v>
          </cell>
          <cell r="E316">
            <v>3.34</v>
          </cell>
          <cell r="F316">
            <v>3.85</v>
          </cell>
          <cell r="G316">
            <v>0.39</v>
          </cell>
          <cell r="H316">
            <v>0.745</v>
          </cell>
          <cell r="I316">
            <v>0.355</v>
          </cell>
          <cell r="J316">
            <v>0.105</v>
          </cell>
          <cell r="K316">
            <v>0.46</v>
          </cell>
          <cell r="L316">
            <v>0.0500000000000003</v>
          </cell>
          <cell r="M316">
            <v>3.415</v>
          </cell>
          <cell r="N316">
            <v>3.595</v>
          </cell>
          <cell r="O316">
            <v>4.48</v>
          </cell>
          <cell r="P316">
            <v>3.36</v>
          </cell>
          <cell r="Q316">
            <v>3.39</v>
          </cell>
          <cell r="R316">
            <v>-0.54</v>
          </cell>
          <cell r="S316">
            <v>0.18</v>
          </cell>
          <cell r="T316">
            <v>3.25</v>
          </cell>
          <cell r="U316">
            <v>3.995</v>
          </cell>
          <cell r="V316">
            <v>3.27</v>
          </cell>
          <cell r="W316">
            <v>3.08</v>
          </cell>
          <cell r="X316">
            <v>3.36</v>
          </cell>
          <cell r="Y316">
            <v>4.045</v>
          </cell>
          <cell r="Z316">
            <v>3.94</v>
          </cell>
          <cell r="AA316">
            <v>3.79</v>
          </cell>
          <cell r="AB316">
            <v>3.905</v>
          </cell>
          <cell r="AC316">
            <v>3.82</v>
          </cell>
        </row>
        <row r="317">
          <cell r="A317">
            <v>36718</v>
          </cell>
          <cell r="B317">
            <v>4.065</v>
          </cell>
          <cell r="C317">
            <v>3.82</v>
          </cell>
          <cell r="D317">
            <v>4.74</v>
          </cell>
          <cell r="E317">
            <v>3.65</v>
          </cell>
          <cell r="F317">
            <v>4.16</v>
          </cell>
          <cell r="G317">
            <v>0.675</v>
          </cell>
          <cell r="H317">
            <v>0.92</v>
          </cell>
          <cell r="I317">
            <v>0.245000000000001</v>
          </cell>
          <cell r="J317">
            <v>0.0949999999999998</v>
          </cell>
          <cell r="K317">
            <v>0.34</v>
          </cell>
          <cell r="L317">
            <v>0.17</v>
          </cell>
          <cell r="M317">
            <v>4.045</v>
          </cell>
          <cell r="N317">
            <v>4.49</v>
          </cell>
          <cell r="O317">
            <v>4.805</v>
          </cell>
          <cell r="P317">
            <v>3.715</v>
          </cell>
          <cell r="Q317">
            <v>3.72</v>
          </cell>
          <cell r="R317">
            <v>-0.25</v>
          </cell>
          <cell r="S317">
            <v>0.445</v>
          </cell>
          <cell r="T317">
            <v>3.66</v>
          </cell>
          <cell r="U317">
            <v>4.18</v>
          </cell>
          <cell r="V317">
            <v>3.595</v>
          </cell>
          <cell r="W317">
            <v>3.34</v>
          </cell>
          <cell r="X317">
            <v>3.68</v>
          </cell>
          <cell r="Y317">
            <v>4.195</v>
          </cell>
          <cell r="Z317">
            <v>4.185</v>
          </cell>
          <cell r="AA317">
            <v>3.985</v>
          </cell>
          <cell r="AB317">
            <v>4.1</v>
          </cell>
          <cell r="AC317">
            <v>4.005</v>
          </cell>
        </row>
        <row r="318">
          <cell r="A318">
            <v>36719</v>
          </cell>
          <cell r="B318">
            <v>4.14</v>
          </cell>
          <cell r="C318">
            <v>3.835</v>
          </cell>
          <cell r="D318">
            <v>4.65</v>
          </cell>
          <cell r="E318">
            <v>3.735</v>
          </cell>
          <cell r="F318">
            <v>4.185</v>
          </cell>
          <cell r="G318">
            <v>0.510000000000001</v>
          </cell>
          <cell r="H318">
            <v>0.815</v>
          </cell>
          <cell r="I318">
            <v>0.305</v>
          </cell>
          <cell r="J318">
            <v>0.0449999999999999</v>
          </cell>
          <cell r="K318">
            <v>0.35</v>
          </cell>
          <cell r="L318">
            <v>0.1</v>
          </cell>
          <cell r="M318">
            <v>4.005</v>
          </cell>
          <cell r="N318">
            <v>4.525</v>
          </cell>
          <cell r="O318">
            <v>4.69</v>
          </cell>
          <cell r="P318">
            <v>3.72</v>
          </cell>
          <cell r="Q318">
            <v>3.81</v>
          </cell>
          <cell r="R318">
            <v>-0.125</v>
          </cell>
          <cell r="S318">
            <v>0.520000000000001</v>
          </cell>
          <cell r="T318">
            <v>3.61</v>
          </cell>
          <cell r="U318">
            <v>4.165</v>
          </cell>
          <cell r="V318">
            <v>3.705</v>
          </cell>
          <cell r="W318">
            <v>3.52</v>
          </cell>
          <cell r="X318">
            <v>3.765</v>
          </cell>
          <cell r="Y318">
            <v>4.21</v>
          </cell>
          <cell r="Z318">
            <v>4.195</v>
          </cell>
          <cell r="AA318">
            <v>4.01</v>
          </cell>
          <cell r="AB318">
            <v>4.12</v>
          </cell>
          <cell r="AC318">
            <v>4.02</v>
          </cell>
        </row>
        <row r="319">
          <cell r="A319">
            <v>36720</v>
          </cell>
          <cell r="B319">
            <v>4.265</v>
          </cell>
          <cell r="C319">
            <v>3.97</v>
          </cell>
          <cell r="D319">
            <v>4.805</v>
          </cell>
          <cell r="E319">
            <v>3.79</v>
          </cell>
          <cell r="F319">
            <v>4.31</v>
          </cell>
          <cell r="G319">
            <v>0.54</v>
          </cell>
          <cell r="H319">
            <v>0.835</v>
          </cell>
          <cell r="I319">
            <v>0.295</v>
          </cell>
          <cell r="J319">
            <v>0.0449999999999999</v>
          </cell>
          <cell r="K319">
            <v>0.339999999999999</v>
          </cell>
          <cell r="L319">
            <v>0.18</v>
          </cell>
          <cell r="M319">
            <v>4.115</v>
          </cell>
          <cell r="N319">
            <v>4.655</v>
          </cell>
          <cell r="O319">
            <v>4.89</v>
          </cell>
          <cell r="P319">
            <v>3.865</v>
          </cell>
          <cell r="Q319">
            <v>3.88</v>
          </cell>
          <cell r="R319">
            <v>-0.149999999999999</v>
          </cell>
          <cell r="S319">
            <v>0.54</v>
          </cell>
          <cell r="T319">
            <v>3.705</v>
          </cell>
          <cell r="U319">
            <v>4.285</v>
          </cell>
          <cell r="V319">
            <v>3.74</v>
          </cell>
          <cell r="W319">
            <v>3.635</v>
          </cell>
          <cell r="X319">
            <v>3.855</v>
          </cell>
          <cell r="Y319">
            <v>4.345</v>
          </cell>
          <cell r="Z319">
            <v>4.325</v>
          </cell>
          <cell r="AA319">
            <v>4.155</v>
          </cell>
          <cell r="AB319">
            <v>4.22</v>
          </cell>
          <cell r="AC319">
            <v>4.155</v>
          </cell>
        </row>
        <row r="320">
          <cell r="A320">
            <v>36721</v>
          </cell>
          <cell r="B320">
            <v>4.065</v>
          </cell>
          <cell r="C320">
            <v>3.695</v>
          </cell>
          <cell r="D320">
            <v>4.72</v>
          </cell>
          <cell r="E320">
            <v>3.585</v>
          </cell>
          <cell r="F320">
            <v>4.095</v>
          </cell>
          <cell r="G320">
            <v>0.654999999999999</v>
          </cell>
          <cell r="H320">
            <v>1.025</v>
          </cell>
          <cell r="I320">
            <v>0.370000000000001</v>
          </cell>
          <cell r="J320">
            <v>0.0299999999999994</v>
          </cell>
          <cell r="K320">
            <v>0.4</v>
          </cell>
          <cell r="L320">
            <v>0.11</v>
          </cell>
          <cell r="M320">
            <v>3.88</v>
          </cell>
          <cell r="N320">
            <v>4.435</v>
          </cell>
          <cell r="O320">
            <v>4.67</v>
          </cell>
          <cell r="P320">
            <v>3.59</v>
          </cell>
          <cell r="Q320">
            <v>3.645</v>
          </cell>
          <cell r="R320">
            <v>-0.285</v>
          </cell>
          <cell r="S320">
            <v>0.555</v>
          </cell>
          <cell r="T320">
            <v>3.48</v>
          </cell>
          <cell r="U320">
            <v>4.07</v>
          </cell>
          <cell r="V320">
            <v>3.535</v>
          </cell>
          <cell r="W320">
            <v>3.325</v>
          </cell>
          <cell r="X320">
            <v>3.62</v>
          </cell>
          <cell r="Y320">
            <v>4.1</v>
          </cell>
          <cell r="Z320">
            <v>4.095</v>
          </cell>
          <cell r="AA320">
            <v>3.93</v>
          </cell>
          <cell r="AB320">
            <v>4.025</v>
          </cell>
          <cell r="AC320">
            <v>3.945</v>
          </cell>
        </row>
        <row r="321">
          <cell r="A321">
            <v>36722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36723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36724</v>
          </cell>
          <cell r="B323">
            <v>4.075</v>
          </cell>
          <cell r="C323">
            <v>3.535</v>
          </cell>
          <cell r="D323">
            <v>4.655</v>
          </cell>
          <cell r="E323">
            <v>3.41</v>
          </cell>
          <cell r="F323">
            <v>4.155</v>
          </cell>
          <cell r="G323">
            <v>0.58</v>
          </cell>
          <cell r="H323">
            <v>1.12</v>
          </cell>
          <cell r="I323">
            <v>0.54</v>
          </cell>
          <cell r="J323">
            <v>0.0800000000000001</v>
          </cell>
          <cell r="K323">
            <v>0.62</v>
          </cell>
          <cell r="L323">
            <v>0.125</v>
          </cell>
          <cell r="M323">
            <v>3.7</v>
          </cell>
          <cell r="N323">
            <v>4.18</v>
          </cell>
          <cell r="O323">
            <v>4.755</v>
          </cell>
          <cell r="P323">
            <v>3.51</v>
          </cell>
          <cell r="Q323">
            <v>3.535</v>
          </cell>
          <cell r="R323">
            <v>-0.475000000000001</v>
          </cell>
          <cell r="S323">
            <v>0.48</v>
          </cell>
          <cell r="T323">
            <v>3.465</v>
          </cell>
          <cell r="U323">
            <v>4.18</v>
          </cell>
          <cell r="V323">
            <v>3.405</v>
          </cell>
          <cell r="W323">
            <v>3.205</v>
          </cell>
          <cell r="X323">
            <v>3.45</v>
          </cell>
          <cell r="Y323">
            <v>4.22</v>
          </cell>
          <cell r="Z323">
            <v>4.19</v>
          </cell>
          <cell r="AA323">
            <v>3.99</v>
          </cell>
          <cell r="AB323">
            <v>4.095</v>
          </cell>
          <cell r="AC323">
            <v>4.005</v>
          </cell>
        </row>
        <row r="324">
          <cell r="A324">
            <v>36725</v>
          </cell>
          <cell r="B324">
            <v>4.12</v>
          </cell>
          <cell r="C324">
            <v>3.73</v>
          </cell>
          <cell r="D324">
            <v>4.705</v>
          </cell>
          <cell r="E324">
            <v>3.47</v>
          </cell>
          <cell r="F324">
            <v>4.14</v>
          </cell>
          <cell r="G324">
            <v>0.585</v>
          </cell>
          <cell r="H324">
            <v>0.975</v>
          </cell>
          <cell r="I324">
            <v>0.39</v>
          </cell>
          <cell r="J324">
            <v>0.0199999999999996</v>
          </cell>
          <cell r="K324">
            <v>0.41</v>
          </cell>
          <cell r="L324">
            <v>0.26</v>
          </cell>
          <cell r="M324">
            <v>3.92</v>
          </cell>
          <cell r="N324">
            <v>4.58</v>
          </cell>
          <cell r="O324">
            <v>4.435</v>
          </cell>
          <cell r="P324">
            <v>3.445</v>
          </cell>
          <cell r="Q324">
            <v>3.515</v>
          </cell>
          <cell r="R324">
            <v>-0.125</v>
          </cell>
          <cell r="S324">
            <v>0.66</v>
          </cell>
          <cell r="T324">
            <v>3.415</v>
          </cell>
          <cell r="U324">
            <v>4.135</v>
          </cell>
          <cell r="V324" t="str">
            <v>3..42</v>
          </cell>
          <cell r="W324">
            <v>3.185</v>
          </cell>
          <cell r="X324">
            <v>3.495</v>
          </cell>
          <cell r="Y324">
            <v>4.155</v>
          </cell>
          <cell r="Z324">
            <v>4.155</v>
          </cell>
          <cell r="AA324">
            <v>3.98</v>
          </cell>
          <cell r="AB324">
            <v>4.04</v>
          </cell>
          <cell r="AC324">
            <v>3.98</v>
          </cell>
        </row>
        <row r="325">
          <cell r="A325">
            <v>36726</v>
          </cell>
          <cell r="B325">
            <v>3.95</v>
          </cell>
          <cell r="C325">
            <v>3.635</v>
          </cell>
          <cell r="D325">
            <v>4.675</v>
          </cell>
          <cell r="E325">
            <v>3.23</v>
          </cell>
          <cell r="F325">
            <v>3.98</v>
          </cell>
          <cell r="G325">
            <v>0.725</v>
          </cell>
          <cell r="H325">
            <v>1.04</v>
          </cell>
          <cell r="I325">
            <v>0.315</v>
          </cell>
          <cell r="J325">
            <v>0.0299999999999998</v>
          </cell>
          <cell r="K325">
            <v>0.345</v>
          </cell>
          <cell r="L325">
            <v>0.405</v>
          </cell>
          <cell r="M325">
            <v>3.725</v>
          </cell>
          <cell r="N325">
            <v>4.455</v>
          </cell>
          <cell r="O325">
            <v>4.245</v>
          </cell>
          <cell r="P325">
            <v>3.24</v>
          </cell>
          <cell r="Q325">
            <v>3.295</v>
          </cell>
          <cell r="R325">
            <v>-0.22</v>
          </cell>
          <cell r="S325">
            <v>0.73</v>
          </cell>
          <cell r="T325">
            <v>3.145</v>
          </cell>
          <cell r="U325">
            <v>3.99</v>
          </cell>
          <cell r="V325">
            <v>3.19</v>
          </cell>
          <cell r="W325">
            <v>3.01</v>
          </cell>
          <cell r="X325">
            <v>3.255</v>
          </cell>
          <cell r="Y325">
            <v>4.015</v>
          </cell>
          <cell r="Z325">
            <v>3.99</v>
          </cell>
          <cell r="AA325">
            <v>3.82</v>
          </cell>
          <cell r="AB325">
            <v>3.88</v>
          </cell>
          <cell r="AC325">
            <v>3.83</v>
          </cell>
        </row>
        <row r="326">
          <cell r="A326">
            <v>36727</v>
          </cell>
          <cell r="B326">
            <v>4.04</v>
          </cell>
          <cell r="C326">
            <v>3.725</v>
          </cell>
          <cell r="D326">
            <v>4.76</v>
          </cell>
          <cell r="E326">
            <v>3.28</v>
          </cell>
          <cell r="F326">
            <v>4.075</v>
          </cell>
          <cell r="G326">
            <v>0.72</v>
          </cell>
          <cell r="H326">
            <v>1.035</v>
          </cell>
          <cell r="I326">
            <v>0.315</v>
          </cell>
          <cell r="J326">
            <v>0.0350000000000001</v>
          </cell>
          <cell r="K326">
            <v>0.35</v>
          </cell>
          <cell r="L326">
            <v>0.445</v>
          </cell>
          <cell r="M326">
            <v>3.99</v>
          </cell>
          <cell r="N326">
            <v>4.53</v>
          </cell>
          <cell r="O326">
            <v>4.435</v>
          </cell>
          <cell r="P326">
            <v>3.305</v>
          </cell>
          <cell r="Q326">
            <v>3.405</v>
          </cell>
          <cell r="R326">
            <v>-0.23</v>
          </cell>
          <cell r="S326">
            <v>0.54</v>
          </cell>
          <cell r="T326">
            <v>3.32</v>
          </cell>
          <cell r="U326">
            <v>4.065</v>
          </cell>
          <cell r="V326">
            <v>3.24</v>
          </cell>
          <cell r="W326">
            <v>3.035</v>
          </cell>
          <cell r="X326">
            <v>3.3</v>
          </cell>
          <cell r="Y326">
            <v>4.1</v>
          </cell>
          <cell r="Z326">
            <v>4.085</v>
          </cell>
          <cell r="AA326">
            <v>3.92</v>
          </cell>
          <cell r="AB326">
            <v>3.98</v>
          </cell>
          <cell r="AC326">
            <v>3.92</v>
          </cell>
        </row>
        <row r="327">
          <cell r="A327">
            <v>36728</v>
          </cell>
          <cell r="B327">
            <v>3.905</v>
          </cell>
          <cell r="C327">
            <v>3.615</v>
          </cell>
          <cell r="D327">
            <v>4.625</v>
          </cell>
          <cell r="E327">
            <v>3.19</v>
          </cell>
          <cell r="F327">
            <v>3.95</v>
          </cell>
          <cell r="G327">
            <v>0.72</v>
          </cell>
          <cell r="H327">
            <v>1.01</v>
          </cell>
          <cell r="I327">
            <v>0.29</v>
          </cell>
          <cell r="J327">
            <v>0.0450000000000004</v>
          </cell>
          <cell r="K327">
            <v>0.335</v>
          </cell>
          <cell r="L327">
            <v>0.425</v>
          </cell>
          <cell r="M327">
            <v>4.025</v>
          </cell>
          <cell r="N327">
            <v>4.485</v>
          </cell>
          <cell r="O327">
            <v>4.245</v>
          </cell>
          <cell r="P327">
            <v>3.19</v>
          </cell>
          <cell r="Q327">
            <v>3.295</v>
          </cell>
          <cell r="R327">
            <v>-0.14</v>
          </cell>
          <cell r="S327">
            <v>0.46</v>
          </cell>
          <cell r="T327">
            <v>3.165</v>
          </cell>
          <cell r="U327">
            <v>3.865</v>
          </cell>
          <cell r="V327">
            <v>3.145</v>
          </cell>
          <cell r="W327">
            <v>3.035</v>
          </cell>
          <cell r="X327">
            <v>3.215</v>
          </cell>
          <cell r="Y327">
            <v>3.91</v>
          </cell>
          <cell r="Z327">
            <v>3.915</v>
          </cell>
          <cell r="AA327">
            <v>3.75</v>
          </cell>
          <cell r="AB327">
            <v>3.82</v>
          </cell>
          <cell r="AC327">
            <v>3.755</v>
          </cell>
        </row>
        <row r="328">
          <cell r="A328">
            <v>36729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36730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36731</v>
          </cell>
          <cell r="B330">
            <v>3.925</v>
          </cell>
          <cell r="C330">
            <v>3.495</v>
          </cell>
          <cell r="D330">
            <v>4.62</v>
          </cell>
          <cell r="E330">
            <v>3.205</v>
          </cell>
          <cell r="F330">
            <v>3.97</v>
          </cell>
          <cell r="G330">
            <v>0.695</v>
          </cell>
          <cell r="H330">
            <v>1.125</v>
          </cell>
          <cell r="I330">
            <v>0.43</v>
          </cell>
          <cell r="J330">
            <v>0.0450000000000004</v>
          </cell>
          <cell r="K330">
            <v>0.475</v>
          </cell>
          <cell r="L330">
            <v>0.29</v>
          </cell>
          <cell r="M330">
            <v>4.03</v>
          </cell>
          <cell r="N330">
            <v>4.47</v>
          </cell>
          <cell r="O330">
            <v>4.245</v>
          </cell>
          <cell r="P330">
            <v>3.22</v>
          </cell>
          <cell r="Q330">
            <v>3.305</v>
          </cell>
          <cell r="R330">
            <v>-0.15</v>
          </cell>
          <cell r="S330">
            <v>0.44</v>
          </cell>
          <cell r="T330">
            <v>3.165</v>
          </cell>
          <cell r="U330">
            <v>3.88</v>
          </cell>
          <cell r="V330">
            <v>3.17</v>
          </cell>
          <cell r="W330">
            <v>3.075</v>
          </cell>
          <cell r="X330">
            <v>3.23</v>
          </cell>
          <cell r="Y330">
            <v>3.925</v>
          </cell>
          <cell r="Z330">
            <v>3.955</v>
          </cell>
          <cell r="AA330">
            <v>3.75</v>
          </cell>
          <cell r="AB330">
            <v>3.83</v>
          </cell>
          <cell r="AC330">
            <v>3.755</v>
          </cell>
        </row>
        <row r="331">
          <cell r="A331">
            <v>36732</v>
          </cell>
          <cell r="B331">
            <v>3.8</v>
          </cell>
          <cell r="C331">
            <v>3.575</v>
          </cell>
          <cell r="D331">
            <v>4.625</v>
          </cell>
          <cell r="E331">
            <v>2.985</v>
          </cell>
          <cell r="F331">
            <v>3.8</v>
          </cell>
          <cell r="G331">
            <v>0.825</v>
          </cell>
          <cell r="H331">
            <v>1.05</v>
          </cell>
          <cell r="I331">
            <v>0.225</v>
          </cell>
          <cell r="J331">
            <v>0</v>
          </cell>
          <cell r="K331">
            <v>0.225</v>
          </cell>
          <cell r="L331">
            <v>0.59</v>
          </cell>
          <cell r="M331">
            <v>4.04</v>
          </cell>
          <cell r="N331">
            <v>4.585</v>
          </cell>
          <cell r="O331">
            <v>3.895</v>
          </cell>
          <cell r="P331">
            <v>2.96</v>
          </cell>
          <cell r="Q331">
            <v>3.09</v>
          </cell>
          <cell r="R331">
            <v>-0.04</v>
          </cell>
          <cell r="S331">
            <v>0.545</v>
          </cell>
          <cell r="T331">
            <v>2.955</v>
          </cell>
          <cell r="U331">
            <v>3.74</v>
          </cell>
          <cell r="V331">
            <v>2.995</v>
          </cell>
          <cell r="W331">
            <v>2.91</v>
          </cell>
          <cell r="X331">
            <v>3.02</v>
          </cell>
          <cell r="Y331">
            <v>3.775</v>
          </cell>
          <cell r="Z331">
            <v>3.77</v>
          </cell>
          <cell r="AA331">
            <v>3.59</v>
          </cell>
          <cell r="AB331">
            <v>3.69</v>
          </cell>
          <cell r="AC331">
            <v>3.6</v>
          </cell>
        </row>
        <row r="332">
          <cell r="A332">
            <v>36733</v>
          </cell>
          <cell r="B332">
            <v>3.7</v>
          </cell>
          <cell r="C332">
            <v>3.475</v>
          </cell>
          <cell r="D332">
            <v>4.53</v>
          </cell>
          <cell r="E332">
            <v>2.94</v>
          </cell>
          <cell r="F332">
            <v>3.705</v>
          </cell>
          <cell r="G332">
            <v>0.83</v>
          </cell>
          <cell r="H332">
            <v>1.055</v>
          </cell>
          <cell r="I332">
            <v>0.225</v>
          </cell>
          <cell r="J332">
            <v>0.00499999999999989</v>
          </cell>
          <cell r="K332">
            <v>0.23</v>
          </cell>
          <cell r="L332">
            <v>0.535</v>
          </cell>
          <cell r="M332">
            <v>3.975</v>
          </cell>
          <cell r="N332">
            <v>4.435</v>
          </cell>
          <cell r="O332">
            <v>4.06</v>
          </cell>
          <cell r="P332">
            <v>2.9</v>
          </cell>
          <cell r="Q332">
            <v>3.04</v>
          </cell>
          <cell r="R332">
            <v>-0.0950000000000006</v>
          </cell>
          <cell r="S332">
            <v>0.46</v>
          </cell>
          <cell r="T332">
            <v>2.975</v>
          </cell>
          <cell r="U332">
            <v>3.635</v>
          </cell>
          <cell r="V332">
            <v>2.915</v>
          </cell>
          <cell r="W332">
            <v>2.83</v>
          </cell>
          <cell r="X332">
            <v>2.96</v>
          </cell>
          <cell r="Y332">
            <v>3.67</v>
          </cell>
          <cell r="Z332">
            <v>3.68</v>
          </cell>
          <cell r="AA332">
            <v>3.485</v>
          </cell>
          <cell r="AB332">
            <v>3.58</v>
          </cell>
          <cell r="AC332">
            <v>3.49</v>
          </cell>
        </row>
        <row r="333">
          <cell r="A333">
            <v>36734</v>
          </cell>
          <cell r="B333">
            <v>3.705</v>
          </cell>
          <cell r="C333">
            <v>3.46</v>
          </cell>
          <cell r="D333">
            <v>4.53</v>
          </cell>
          <cell r="E333">
            <v>2.905</v>
          </cell>
          <cell r="F333">
            <v>3.695</v>
          </cell>
          <cell r="G333">
            <v>0.825</v>
          </cell>
          <cell r="H333">
            <v>1.07</v>
          </cell>
          <cell r="I333">
            <v>0.245</v>
          </cell>
          <cell r="J333">
            <v>-0.0100000000000002</v>
          </cell>
          <cell r="K333">
            <v>0.235</v>
          </cell>
          <cell r="L333">
            <v>0.555</v>
          </cell>
          <cell r="M333">
            <v>3.985</v>
          </cell>
          <cell r="N333">
            <v>4.3</v>
          </cell>
          <cell r="O333">
            <v>4.05</v>
          </cell>
          <cell r="P333">
            <v>2.88</v>
          </cell>
          <cell r="Q333">
            <v>3.025</v>
          </cell>
          <cell r="R333">
            <v>-0.23</v>
          </cell>
          <cell r="S333">
            <v>0.315</v>
          </cell>
          <cell r="T333">
            <v>2.97</v>
          </cell>
          <cell r="U333">
            <v>3.58</v>
          </cell>
          <cell r="V333">
            <v>2.91</v>
          </cell>
          <cell r="W333">
            <v>2.79</v>
          </cell>
          <cell r="X333">
            <v>2.92</v>
          </cell>
          <cell r="Y333">
            <v>3.65</v>
          </cell>
          <cell r="Z333">
            <v>3.655</v>
          </cell>
          <cell r="AA333">
            <v>3.47</v>
          </cell>
          <cell r="AB333">
            <v>3.57</v>
          </cell>
          <cell r="AC333">
            <v>3.47</v>
          </cell>
        </row>
        <row r="334">
          <cell r="A334">
            <v>36735</v>
          </cell>
          <cell r="B334">
            <v>3.855</v>
          </cell>
          <cell r="C334">
            <v>3.53</v>
          </cell>
          <cell r="D334">
            <v>4.62</v>
          </cell>
          <cell r="E334">
            <v>3.06</v>
          </cell>
          <cell r="F334">
            <v>3.86</v>
          </cell>
          <cell r="G334">
            <v>0.765</v>
          </cell>
          <cell r="H334">
            <v>1.09</v>
          </cell>
          <cell r="I334">
            <v>0.325</v>
          </cell>
          <cell r="J334">
            <v>0.00499999999999989</v>
          </cell>
          <cell r="K334">
            <v>0.33</v>
          </cell>
          <cell r="L334">
            <v>0.47</v>
          </cell>
          <cell r="M334">
            <v>4.055</v>
          </cell>
          <cell r="N334">
            <v>4.385</v>
          </cell>
          <cell r="O334">
            <v>4.235</v>
          </cell>
          <cell r="P334">
            <v>3.085</v>
          </cell>
          <cell r="Q334">
            <v>3.195</v>
          </cell>
          <cell r="R334">
            <v>-0.235</v>
          </cell>
          <cell r="S334">
            <v>0.33</v>
          </cell>
          <cell r="T334">
            <v>3.09</v>
          </cell>
          <cell r="U334">
            <v>3.755</v>
          </cell>
          <cell r="V334">
            <v>3.035</v>
          </cell>
          <cell r="W334">
            <v>2.92</v>
          </cell>
          <cell r="X334">
            <v>3.09</v>
          </cell>
          <cell r="Y334">
            <v>3.82</v>
          </cell>
          <cell r="Z334">
            <v>3.83</v>
          </cell>
          <cell r="AA334">
            <v>3.645</v>
          </cell>
          <cell r="AB334">
            <v>3.74</v>
          </cell>
          <cell r="AC334">
            <v>3.645</v>
          </cell>
        </row>
        <row r="335">
          <cell r="A335">
            <v>36736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36737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36738</v>
          </cell>
          <cell r="B337">
            <v>3.905</v>
          </cell>
          <cell r="C337">
            <v>3.505</v>
          </cell>
          <cell r="D337">
            <v>4.605</v>
          </cell>
          <cell r="E337">
            <v>3.135</v>
          </cell>
          <cell r="F337">
            <v>3.89</v>
          </cell>
          <cell r="G337">
            <v>0.700000000000001</v>
          </cell>
          <cell r="H337">
            <v>1.1</v>
          </cell>
          <cell r="I337">
            <v>0.4</v>
          </cell>
          <cell r="J337">
            <v>-0.0149999999999997</v>
          </cell>
          <cell r="K337">
            <v>0.385</v>
          </cell>
          <cell r="L337">
            <v>0.37</v>
          </cell>
          <cell r="M337">
            <v>4.09</v>
          </cell>
          <cell r="N337">
            <v>4.46</v>
          </cell>
          <cell r="O337">
            <v>4.285</v>
          </cell>
          <cell r="P337">
            <v>3.115</v>
          </cell>
          <cell r="Q337">
            <v>3.23</v>
          </cell>
          <cell r="R337">
            <v>-0.145</v>
          </cell>
          <cell r="S337">
            <v>0.37</v>
          </cell>
          <cell r="T337">
            <v>3.18</v>
          </cell>
          <cell r="U337">
            <v>3.885</v>
          </cell>
          <cell r="V337">
            <v>3.085</v>
          </cell>
          <cell r="W337">
            <v>3.03</v>
          </cell>
          <cell r="X337">
            <v>3.155</v>
          </cell>
          <cell r="Y337">
            <v>3.955</v>
          </cell>
          <cell r="Z337">
            <v>3.915</v>
          </cell>
          <cell r="AA337">
            <v>3.77</v>
          </cell>
          <cell r="AB337">
            <v>3.855</v>
          </cell>
          <cell r="AC337">
            <v>3.775</v>
          </cell>
        </row>
        <row r="338">
          <cell r="A338">
            <v>36739</v>
          </cell>
          <cell r="B338">
            <v>3.755</v>
          </cell>
          <cell r="C338">
            <v>3.515</v>
          </cell>
          <cell r="D338">
            <v>4.615</v>
          </cell>
          <cell r="E338">
            <v>3.05</v>
          </cell>
          <cell r="F338">
            <v>3.76</v>
          </cell>
          <cell r="G338">
            <v>0.86</v>
          </cell>
          <cell r="H338">
            <v>1.1</v>
          </cell>
          <cell r="I338">
            <v>0.24</v>
          </cell>
          <cell r="J338">
            <v>0.00499999999999989</v>
          </cell>
          <cell r="K338">
            <v>0.245</v>
          </cell>
          <cell r="L338">
            <v>0.465</v>
          </cell>
          <cell r="M338">
            <v>3.845</v>
          </cell>
          <cell r="N338">
            <v>3.92</v>
          </cell>
          <cell r="O338">
            <v>4.215</v>
          </cell>
          <cell r="P338">
            <v>3.015</v>
          </cell>
          <cell r="Q338">
            <v>3.12</v>
          </cell>
          <cell r="R338">
            <v>-0.695</v>
          </cell>
          <cell r="S338">
            <v>0.0749999999999997</v>
          </cell>
          <cell r="T338">
            <v>3.095</v>
          </cell>
          <cell r="U338">
            <v>3.76</v>
          </cell>
          <cell r="V338">
            <v>3.01</v>
          </cell>
          <cell r="W338">
            <v>3.04</v>
          </cell>
          <cell r="X338">
            <v>3.075</v>
          </cell>
          <cell r="Y338">
            <v>3.855</v>
          </cell>
          <cell r="Z338">
            <v>3.785</v>
          </cell>
          <cell r="AA338">
            <v>3.68</v>
          </cell>
          <cell r="AB338">
            <v>3.72</v>
          </cell>
          <cell r="AC338">
            <v>3.675</v>
          </cell>
        </row>
        <row r="339">
          <cell r="A339">
            <v>36740</v>
          </cell>
          <cell r="B339">
            <v>3.76</v>
          </cell>
          <cell r="C339">
            <v>3.495</v>
          </cell>
          <cell r="D339">
            <v>4.535</v>
          </cell>
          <cell r="E339">
            <v>3.01</v>
          </cell>
          <cell r="F339">
            <v>3.78</v>
          </cell>
          <cell r="G339">
            <v>0.775</v>
          </cell>
          <cell r="H339">
            <v>1.04</v>
          </cell>
          <cell r="I339">
            <v>0.265</v>
          </cell>
          <cell r="J339">
            <v>0.02</v>
          </cell>
          <cell r="K339">
            <v>0.285</v>
          </cell>
          <cell r="L339">
            <v>0.485</v>
          </cell>
          <cell r="M339">
            <v>3.7</v>
          </cell>
          <cell r="N339">
            <v>4.33</v>
          </cell>
          <cell r="O339">
            <v>4.285</v>
          </cell>
          <cell r="P339">
            <v>3</v>
          </cell>
          <cell r="Q339">
            <v>3.165</v>
          </cell>
          <cell r="R339">
            <v>-0.205</v>
          </cell>
          <cell r="S339">
            <v>0.63</v>
          </cell>
          <cell r="T339">
            <v>3.11</v>
          </cell>
          <cell r="U339">
            <v>3.74</v>
          </cell>
          <cell r="V339">
            <v>2.985</v>
          </cell>
          <cell r="W339">
            <v>2.97</v>
          </cell>
          <cell r="X339">
            <v>3.03</v>
          </cell>
          <cell r="Y339">
            <v>3.865</v>
          </cell>
          <cell r="Z339">
            <v>3.795</v>
          </cell>
          <cell r="AA339">
            <v>3.68</v>
          </cell>
          <cell r="AB339">
            <v>3.725</v>
          </cell>
          <cell r="AC339">
            <v>3.685</v>
          </cell>
        </row>
        <row r="340">
          <cell r="A340">
            <v>36741</v>
          </cell>
          <cell r="B340">
            <v>3.985</v>
          </cell>
          <cell r="C340">
            <v>3.625</v>
          </cell>
          <cell r="D340">
            <v>4.645</v>
          </cell>
          <cell r="E340">
            <v>3.13</v>
          </cell>
          <cell r="F340">
            <v>4.055</v>
          </cell>
          <cell r="G340">
            <v>0.66</v>
          </cell>
          <cell r="H340">
            <v>1.02</v>
          </cell>
          <cell r="I340">
            <v>0.36</v>
          </cell>
          <cell r="J340">
            <v>0.0699999999999998</v>
          </cell>
          <cell r="K340">
            <v>0.43</v>
          </cell>
          <cell r="L340">
            <v>0.495</v>
          </cell>
          <cell r="M340">
            <v>3.725</v>
          </cell>
          <cell r="N340">
            <v>4.44</v>
          </cell>
          <cell r="O340">
            <v>4.475</v>
          </cell>
          <cell r="P340">
            <v>3.16</v>
          </cell>
          <cell r="Q340">
            <v>3.27</v>
          </cell>
          <cell r="R340">
            <v>-0.204999999999999</v>
          </cell>
          <cell r="S340">
            <v>0.715</v>
          </cell>
          <cell r="T340">
            <v>3.285</v>
          </cell>
          <cell r="U340">
            <v>4.04</v>
          </cell>
          <cell r="V340">
            <v>3.1</v>
          </cell>
          <cell r="W340">
            <v>3.08</v>
          </cell>
          <cell r="X340">
            <v>3.155</v>
          </cell>
          <cell r="Y340">
            <v>4.16</v>
          </cell>
          <cell r="Z340">
            <v>4.08</v>
          </cell>
          <cell r="AA340">
            <v>3.955</v>
          </cell>
          <cell r="AB340">
            <v>3.99</v>
          </cell>
          <cell r="AC340">
            <v>3.955</v>
          </cell>
        </row>
        <row r="341">
          <cell r="A341">
            <v>36742</v>
          </cell>
          <cell r="B341">
            <v>4.145</v>
          </cell>
          <cell r="C341">
            <v>3.475</v>
          </cell>
          <cell r="D341">
            <v>4.755</v>
          </cell>
          <cell r="E341">
            <v>3.23</v>
          </cell>
          <cell r="F341">
            <v>4.19</v>
          </cell>
          <cell r="G341">
            <v>0.61</v>
          </cell>
          <cell r="H341">
            <v>1.28</v>
          </cell>
          <cell r="I341">
            <v>0.67</v>
          </cell>
          <cell r="J341">
            <v>0.0450000000000008</v>
          </cell>
          <cell r="K341">
            <v>0.715</v>
          </cell>
          <cell r="L341">
            <v>0.245</v>
          </cell>
          <cell r="M341">
            <v>3.785</v>
          </cell>
          <cell r="N341">
            <v>4.535</v>
          </cell>
          <cell r="O341">
            <v>4.65</v>
          </cell>
          <cell r="P341">
            <v>3.24</v>
          </cell>
          <cell r="Q341">
            <v>3.41</v>
          </cell>
          <cell r="R341">
            <v>-0.22</v>
          </cell>
          <cell r="S341">
            <v>0.75</v>
          </cell>
          <cell r="T341">
            <v>3.41</v>
          </cell>
          <cell r="U341">
            <v>4.22</v>
          </cell>
          <cell r="V341">
            <v>3.17</v>
          </cell>
          <cell r="W341">
            <v>3.185</v>
          </cell>
          <cell r="X341">
            <v>3.25</v>
          </cell>
          <cell r="Y341">
            <v>4.29</v>
          </cell>
          <cell r="Z341">
            <v>4.215</v>
          </cell>
          <cell r="AA341">
            <v>4.105</v>
          </cell>
          <cell r="AB341">
            <v>4.135</v>
          </cell>
          <cell r="AC341">
            <v>4.1</v>
          </cell>
        </row>
        <row r="342">
          <cell r="A342">
            <v>36743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36744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36745</v>
          </cell>
          <cell r="B344">
            <v>4.19</v>
          </cell>
          <cell r="C344">
            <v>3.29</v>
          </cell>
          <cell r="D344">
            <v>4.75</v>
          </cell>
          <cell r="E344">
            <v>3.15</v>
          </cell>
          <cell r="F344">
            <v>4.225</v>
          </cell>
          <cell r="G344">
            <v>0.56</v>
          </cell>
          <cell r="H344">
            <v>1.46</v>
          </cell>
          <cell r="I344">
            <v>0.9</v>
          </cell>
          <cell r="J344">
            <v>0.0349999999999993</v>
          </cell>
          <cell r="K344">
            <v>0.935</v>
          </cell>
          <cell r="L344">
            <v>0.14</v>
          </cell>
          <cell r="M344">
            <v>3.795</v>
          </cell>
          <cell r="N344">
            <v>4.545</v>
          </cell>
          <cell r="O344">
            <v>4.575</v>
          </cell>
          <cell r="P344">
            <v>3.17</v>
          </cell>
          <cell r="Q344">
            <v>3.33</v>
          </cell>
          <cell r="R344">
            <v>-0.205</v>
          </cell>
          <cell r="S344">
            <v>0.75</v>
          </cell>
          <cell r="T344">
            <v>3.37</v>
          </cell>
          <cell r="U344">
            <v>4.25</v>
          </cell>
          <cell r="V344">
            <v>3.125</v>
          </cell>
          <cell r="W344">
            <v>3.155</v>
          </cell>
          <cell r="X344">
            <v>3.205</v>
          </cell>
          <cell r="Y344">
            <v>4.32</v>
          </cell>
          <cell r="Z344">
            <v>4.255</v>
          </cell>
          <cell r="AA344">
            <v>4.13</v>
          </cell>
          <cell r="AB344">
            <v>4.15</v>
          </cell>
          <cell r="AC344">
            <v>4.14</v>
          </cell>
        </row>
        <row r="345">
          <cell r="A345">
            <v>36746</v>
          </cell>
          <cell r="B345">
            <v>4.37</v>
          </cell>
          <cell r="C345">
            <v>3.445</v>
          </cell>
          <cell r="D345">
            <v>4.87</v>
          </cell>
          <cell r="E345">
            <v>3.275</v>
          </cell>
          <cell r="F345">
            <v>4.385</v>
          </cell>
          <cell r="G345">
            <v>0.5</v>
          </cell>
          <cell r="H345">
            <v>1.425</v>
          </cell>
          <cell r="I345">
            <v>0.925</v>
          </cell>
          <cell r="J345">
            <v>0.0149999999999997</v>
          </cell>
          <cell r="K345">
            <v>0.94</v>
          </cell>
          <cell r="L345">
            <v>0.17</v>
          </cell>
          <cell r="M345">
            <v>3.82</v>
          </cell>
          <cell r="N345">
            <v>4.585</v>
          </cell>
          <cell r="O345">
            <v>4.575</v>
          </cell>
          <cell r="P345">
            <v>3.175</v>
          </cell>
          <cell r="Q345">
            <v>3.445</v>
          </cell>
          <cell r="R345">
            <v>-0.285</v>
          </cell>
          <cell r="S345">
            <v>0.765</v>
          </cell>
          <cell r="T345">
            <v>3.375</v>
          </cell>
          <cell r="U345">
            <v>4.385</v>
          </cell>
          <cell r="V345">
            <v>3.215</v>
          </cell>
          <cell r="W345">
            <v>3.155</v>
          </cell>
          <cell r="X345">
            <v>3.305</v>
          </cell>
          <cell r="Y345">
            <v>4.485</v>
          </cell>
          <cell r="Z345">
            <v>4.385</v>
          </cell>
          <cell r="AA345">
            <v>4.28</v>
          </cell>
          <cell r="AB345">
            <v>4.285</v>
          </cell>
          <cell r="AC345">
            <v>4.27</v>
          </cell>
        </row>
        <row r="346">
          <cell r="A346">
            <v>36747</v>
          </cell>
          <cell r="B346">
            <v>4.395</v>
          </cell>
          <cell r="C346">
            <v>3.45</v>
          </cell>
          <cell r="D346">
            <v>4.875</v>
          </cell>
          <cell r="E346">
            <v>3.315</v>
          </cell>
          <cell r="F346">
            <v>4.445</v>
          </cell>
          <cell r="G346">
            <v>0.48</v>
          </cell>
          <cell r="H346">
            <v>1.425</v>
          </cell>
          <cell r="I346">
            <v>0.944999999999999</v>
          </cell>
          <cell r="J346">
            <v>0.0500000000000007</v>
          </cell>
          <cell r="K346">
            <v>0.995</v>
          </cell>
          <cell r="L346">
            <v>0.135</v>
          </cell>
          <cell r="M346">
            <v>3.945</v>
          </cell>
          <cell r="N346">
            <v>4.66</v>
          </cell>
          <cell r="O346">
            <v>4.505</v>
          </cell>
          <cell r="P346">
            <v>3.275</v>
          </cell>
          <cell r="Q346">
            <v>3.45</v>
          </cell>
          <cell r="R346">
            <v>-0.215</v>
          </cell>
          <cell r="S346">
            <v>0.715</v>
          </cell>
          <cell r="T346">
            <v>3.375</v>
          </cell>
          <cell r="U346">
            <v>4.45</v>
          </cell>
          <cell r="V346">
            <v>3.27</v>
          </cell>
          <cell r="W346">
            <v>3.265</v>
          </cell>
          <cell r="X346">
            <v>3.34</v>
          </cell>
          <cell r="Y346">
            <v>4.57</v>
          </cell>
          <cell r="Z346">
            <v>4.455</v>
          </cell>
          <cell r="AA346">
            <v>4.345</v>
          </cell>
          <cell r="AB346">
            <v>4.365</v>
          </cell>
          <cell r="AC346">
            <v>4.35</v>
          </cell>
        </row>
        <row r="347">
          <cell r="A347">
            <v>36748</v>
          </cell>
          <cell r="B347">
            <v>4.39</v>
          </cell>
          <cell r="C347">
            <v>3.505</v>
          </cell>
          <cell r="D347">
            <v>4.77</v>
          </cell>
          <cell r="E347">
            <v>3.165</v>
          </cell>
          <cell r="F347">
            <v>4.46</v>
          </cell>
          <cell r="G347">
            <v>0.38</v>
          </cell>
          <cell r="H347">
            <v>1.265</v>
          </cell>
          <cell r="I347">
            <v>0.885</v>
          </cell>
          <cell r="J347">
            <v>0.0700000000000003</v>
          </cell>
          <cell r="K347">
            <v>0.955</v>
          </cell>
          <cell r="L347">
            <v>0.34</v>
          </cell>
          <cell r="M347">
            <v>4.08</v>
          </cell>
          <cell r="N347">
            <v>4.61</v>
          </cell>
          <cell r="O347">
            <v>4.325</v>
          </cell>
          <cell r="P347">
            <v>3.175</v>
          </cell>
          <cell r="Q347">
            <v>3.345</v>
          </cell>
          <cell r="R347">
            <v>-0.159999999999999</v>
          </cell>
          <cell r="S347">
            <v>0.53</v>
          </cell>
          <cell r="T347">
            <v>3.375</v>
          </cell>
          <cell r="U347">
            <v>4.475</v>
          </cell>
          <cell r="V347">
            <v>3.17</v>
          </cell>
          <cell r="W347">
            <v>3.125</v>
          </cell>
          <cell r="X347">
            <v>3.205</v>
          </cell>
          <cell r="Y347">
            <v>4.57</v>
          </cell>
          <cell r="Z347">
            <v>4.465</v>
          </cell>
          <cell r="AA347">
            <v>4.345</v>
          </cell>
          <cell r="AB347">
            <v>4.37</v>
          </cell>
          <cell r="AC347">
            <v>4.355</v>
          </cell>
        </row>
        <row r="348">
          <cell r="A348">
            <v>36749</v>
          </cell>
          <cell r="B348">
            <v>4.355</v>
          </cell>
          <cell r="C348">
            <v>3.51</v>
          </cell>
          <cell r="D348">
            <v>4.765</v>
          </cell>
          <cell r="E348">
            <v>2.955</v>
          </cell>
          <cell r="F348">
            <v>4.41</v>
          </cell>
          <cell r="G348">
            <v>0.409999999999999</v>
          </cell>
          <cell r="H348">
            <v>1.255</v>
          </cell>
          <cell r="I348">
            <v>0.845000000000001</v>
          </cell>
          <cell r="J348">
            <v>0.0549999999999997</v>
          </cell>
          <cell r="K348">
            <v>0.9</v>
          </cell>
          <cell r="L348">
            <v>0.555</v>
          </cell>
          <cell r="M348">
            <v>4.175</v>
          </cell>
          <cell r="N348">
            <v>4.585</v>
          </cell>
          <cell r="O348">
            <v>4.045</v>
          </cell>
          <cell r="P348">
            <v>2.92</v>
          </cell>
          <cell r="Q348">
            <v>3.16</v>
          </cell>
          <cell r="R348">
            <v>-0.18</v>
          </cell>
          <cell r="S348">
            <v>0.41</v>
          </cell>
          <cell r="T348">
            <v>3.375</v>
          </cell>
          <cell r="U348">
            <v>4.43</v>
          </cell>
          <cell r="V348">
            <v>2.93</v>
          </cell>
          <cell r="W348">
            <v>2.85</v>
          </cell>
          <cell r="X348">
            <v>2.99</v>
          </cell>
          <cell r="Y348">
            <v>4.49</v>
          </cell>
          <cell r="Z348">
            <v>4.42</v>
          </cell>
          <cell r="AA348">
            <v>4.29</v>
          </cell>
          <cell r="AB348">
            <v>4.315</v>
          </cell>
          <cell r="AC348">
            <v>4.3</v>
          </cell>
        </row>
        <row r="349">
          <cell r="A349">
            <v>36750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36751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36752</v>
          </cell>
          <cell r="B351">
            <v>4.36</v>
          </cell>
          <cell r="C351">
            <v>3.365</v>
          </cell>
          <cell r="D351">
            <v>4.74</v>
          </cell>
          <cell r="E351">
            <v>2.845</v>
          </cell>
          <cell r="F351">
            <v>4.41</v>
          </cell>
          <cell r="G351">
            <v>0.38</v>
          </cell>
          <cell r="H351">
            <v>1.375</v>
          </cell>
          <cell r="I351">
            <v>0.995</v>
          </cell>
          <cell r="J351">
            <v>0.0499999999999998</v>
          </cell>
          <cell r="K351">
            <v>1.045</v>
          </cell>
          <cell r="L351">
            <v>0.52</v>
          </cell>
          <cell r="M351">
            <v>3.965</v>
          </cell>
          <cell r="N351">
            <v>4.575</v>
          </cell>
          <cell r="O351">
            <v>4.095</v>
          </cell>
          <cell r="P351">
            <v>2.855</v>
          </cell>
          <cell r="Q351">
            <v>3.03</v>
          </cell>
          <cell r="R351">
            <v>-0.165</v>
          </cell>
          <cell r="S351">
            <v>0.61</v>
          </cell>
          <cell r="T351">
            <v>2.96</v>
          </cell>
          <cell r="U351">
            <v>4.445</v>
          </cell>
          <cell r="V351">
            <v>2.84</v>
          </cell>
          <cell r="W351">
            <v>2.85</v>
          </cell>
          <cell r="X351">
            <v>2.855</v>
          </cell>
          <cell r="Y351">
            <v>4.505</v>
          </cell>
          <cell r="Z351">
            <v>4.435</v>
          </cell>
          <cell r="AA351">
            <v>4.295</v>
          </cell>
          <cell r="AB351">
            <v>4.315</v>
          </cell>
          <cell r="AC351">
            <v>4.31</v>
          </cell>
        </row>
        <row r="352">
          <cell r="A352">
            <v>36753</v>
          </cell>
          <cell r="B352">
            <v>4.35</v>
          </cell>
          <cell r="C352">
            <v>3.46</v>
          </cell>
          <cell r="D352">
            <v>4.765</v>
          </cell>
          <cell r="E352">
            <v>2.94</v>
          </cell>
          <cell r="F352">
            <v>4.405</v>
          </cell>
          <cell r="G352">
            <v>0.415</v>
          </cell>
          <cell r="H352">
            <v>1.305</v>
          </cell>
          <cell r="I352">
            <v>0.89</v>
          </cell>
          <cell r="J352">
            <v>0.0550000000000006</v>
          </cell>
          <cell r="K352">
            <v>0.945</v>
          </cell>
          <cell r="L352">
            <v>0.52</v>
          </cell>
          <cell r="M352">
            <v>4.06</v>
          </cell>
          <cell r="N352">
            <v>4.575</v>
          </cell>
          <cell r="O352">
            <v>4.135</v>
          </cell>
          <cell r="P352">
            <v>2.92</v>
          </cell>
          <cell r="Q352">
            <v>3.09</v>
          </cell>
          <cell r="R352">
            <v>-0.19</v>
          </cell>
          <cell r="S352">
            <v>0.515000000000001</v>
          </cell>
          <cell r="T352">
            <v>3.01</v>
          </cell>
          <cell r="U352">
            <v>4.43</v>
          </cell>
          <cell r="V352">
            <v>2.935</v>
          </cell>
          <cell r="W352">
            <v>2.935</v>
          </cell>
          <cell r="X352">
            <v>2.97</v>
          </cell>
          <cell r="Y352">
            <v>4.475</v>
          </cell>
          <cell r="Z352">
            <v>4.415</v>
          </cell>
          <cell r="AA352">
            <v>4.285</v>
          </cell>
          <cell r="AB352">
            <v>4.31</v>
          </cell>
          <cell r="AC352">
            <v>4.3</v>
          </cell>
        </row>
        <row r="353">
          <cell r="A353">
            <v>36754</v>
          </cell>
          <cell r="B353">
            <v>4.19</v>
          </cell>
          <cell r="C353">
            <v>3.41</v>
          </cell>
          <cell r="D353">
            <v>4.68</v>
          </cell>
          <cell r="E353">
            <v>2.955</v>
          </cell>
          <cell r="F353">
            <v>4.23</v>
          </cell>
          <cell r="G353">
            <v>0.489999999999999</v>
          </cell>
          <cell r="H353">
            <v>1.27</v>
          </cell>
          <cell r="I353">
            <v>0.78</v>
          </cell>
          <cell r="J353">
            <v>0.04</v>
          </cell>
          <cell r="K353">
            <v>0.82</v>
          </cell>
          <cell r="L353">
            <v>0.455</v>
          </cell>
          <cell r="M353">
            <v>4.1</v>
          </cell>
          <cell r="N353">
            <v>4.49</v>
          </cell>
          <cell r="O353">
            <v>4.19</v>
          </cell>
          <cell r="P353">
            <v>2.925</v>
          </cell>
          <cell r="Q353">
            <v>3.1</v>
          </cell>
          <cell r="R353">
            <v>-0.19</v>
          </cell>
          <cell r="S353">
            <v>0.390000000000001</v>
          </cell>
          <cell r="T353">
            <v>3.06</v>
          </cell>
          <cell r="U353">
            <v>4.24</v>
          </cell>
          <cell r="V353">
            <v>2.93</v>
          </cell>
          <cell r="W353">
            <v>2.935</v>
          </cell>
          <cell r="X353">
            <v>2.97</v>
          </cell>
          <cell r="Y353">
            <v>4.315</v>
          </cell>
          <cell r="Z353">
            <v>4.24</v>
          </cell>
          <cell r="AA353">
            <v>4.115</v>
          </cell>
          <cell r="AB353">
            <v>4.13</v>
          </cell>
          <cell r="AC353">
            <v>4.125</v>
          </cell>
        </row>
        <row r="354">
          <cell r="A354">
            <v>36755</v>
          </cell>
          <cell r="B354">
            <v>4.225</v>
          </cell>
          <cell r="C354">
            <v>3.41</v>
          </cell>
          <cell r="D354">
            <v>4.73</v>
          </cell>
          <cell r="E354">
            <v>3.05</v>
          </cell>
          <cell r="F354">
            <v>4.245</v>
          </cell>
          <cell r="G354">
            <v>0.505000000000001</v>
          </cell>
          <cell r="H354">
            <v>1.32</v>
          </cell>
          <cell r="I354">
            <v>0.815</v>
          </cell>
          <cell r="J354">
            <v>0.0200000000000005</v>
          </cell>
          <cell r="K354">
            <v>0.835</v>
          </cell>
          <cell r="L354">
            <v>0.36</v>
          </cell>
          <cell r="M354">
            <v>4.065</v>
          </cell>
          <cell r="N354">
            <v>4.46</v>
          </cell>
          <cell r="O354">
            <v>4.315</v>
          </cell>
          <cell r="P354">
            <v>3.04</v>
          </cell>
          <cell r="Q354">
            <v>3.18</v>
          </cell>
          <cell r="R354">
            <v>-0.27</v>
          </cell>
          <cell r="S354">
            <v>0.395</v>
          </cell>
          <cell r="T354">
            <v>3.06</v>
          </cell>
          <cell r="U354">
            <v>4.235</v>
          </cell>
          <cell r="V354">
            <v>3.015</v>
          </cell>
          <cell r="W354">
            <v>3.04</v>
          </cell>
          <cell r="X354">
            <v>3.07</v>
          </cell>
          <cell r="Y354">
            <v>4.31</v>
          </cell>
          <cell r="Z354">
            <v>4.24</v>
          </cell>
          <cell r="AA354">
            <v>4.115</v>
          </cell>
          <cell r="AB354">
            <v>4.14</v>
          </cell>
          <cell r="AC354">
            <v>4.13</v>
          </cell>
        </row>
        <row r="355">
          <cell r="A355">
            <v>36756</v>
          </cell>
          <cell r="B355">
            <v>4.335</v>
          </cell>
          <cell r="C355">
            <v>3.445</v>
          </cell>
          <cell r="D355">
            <v>4.925</v>
          </cell>
          <cell r="E355">
            <v>3.26</v>
          </cell>
          <cell r="F355">
            <v>4.375</v>
          </cell>
          <cell r="G355">
            <v>0.59</v>
          </cell>
          <cell r="H355">
            <v>1.48</v>
          </cell>
          <cell r="I355">
            <v>0.89</v>
          </cell>
          <cell r="J355">
            <v>0.04</v>
          </cell>
          <cell r="K355">
            <v>0.93</v>
          </cell>
          <cell r="L355">
            <v>0.185</v>
          </cell>
          <cell r="M355">
            <v>4.315</v>
          </cell>
          <cell r="N355">
            <v>4.615</v>
          </cell>
          <cell r="O355">
            <v>4.65</v>
          </cell>
          <cell r="P355">
            <v>3.215</v>
          </cell>
          <cell r="Q355">
            <v>3.42</v>
          </cell>
          <cell r="R355">
            <v>-0.31</v>
          </cell>
          <cell r="S355">
            <v>0.3</v>
          </cell>
          <cell r="T355">
            <v>3.4</v>
          </cell>
          <cell r="U355">
            <v>4.365</v>
          </cell>
          <cell r="V355">
            <v>3.23</v>
          </cell>
          <cell r="W355">
            <v>3.26</v>
          </cell>
          <cell r="X355">
            <v>3.29</v>
          </cell>
          <cell r="Y355">
            <v>4.44</v>
          </cell>
          <cell r="Z355">
            <v>4.37</v>
          </cell>
          <cell r="AA355">
            <v>4.245</v>
          </cell>
          <cell r="AB355">
            <v>4.275</v>
          </cell>
          <cell r="AC355">
            <v>4.26</v>
          </cell>
        </row>
        <row r="356">
          <cell r="A356">
            <v>36757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36758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36759</v>
          </cell>
          <cell r="B358">
            <v>4.315</v>
          </cell>
          <cell r="C358">
            <v>3.315</v>
          </cell>
          <cell r="D358">
            <v>4.925</v>
          </cell>
          <cell r="E358">
            <v>3.28</v>
          </cell>
          <cell r="F358">
            <v>4.38</v>
          </cell>
          <cell r="G358">
            <v>0.609999999999999</v>
          </cell>
          <cell r="H358">
            <v>1.61</v>
          </cell>
          <cell r="I358">
            <v>1</v>
          </cell>
          <cell r="J358">
            <v>0.0649999999999995</v>
          </cell>
          <cell r="K358">
            <v>1.065</v>
          </cell>
          <cell r="L358">
            <v>0.0350000000000001</v>
          </cell>
          <cell r="M358">
            <v>4.26</v>
          </cell>
          <cell r="N358">
            <v>4.62</v>
          </cell>
          <cell r="O358">
            <v>4.73</v>
          </cell>
          <cell r="P358">
            <v>3.23</v>
          </cell>
          <cell r="Q358">
            <v>3.48</v>
          </cell>
          <cell r="R358">
            <v>-0.305</v>
          </cell>
          <cell r="S358">
            <v>0.36</v>
          </cell>
          <cell r="T358">
            <v>3.395</v>
          </cell>
          <cell r="U358">
            <v>4.385</v>
          </cell>
          <cell r="V358">
            <v>3.195</v>
          </cell>
          <cell r="W358">
            <v>3.24</v>
          </cell>
          <cell r="X358">
            <v>3.315</v>
          </cell>
          <cell r="Y358">
            <v>4.445</v>
          </cell>
          <cell r="Z358">
            <v>4.395</v>
          </cell>
          <cell r="AA358">
            <v>4.255</v>
          </cell>
          <cell r="AB358">
            <v>4.295</v>
          </cell>
          <cell r="AC358">
            <v>4.27</v>
          </cell>
        </row>
        <row r="359">
          <cell r="A359">
            <v>36760</v>
          </cell>
          <cell r="B359">
            <v>4.515</v>
          </cell>
          <cell r="C359">
            <v>3.565</v>
          </cell>
          <cell r="D359">
            <v>5.29</v>
          </cell>
          <cell r="E359">
            <v>3.41</v>
          </cell>
          <cell r="F359">
            <v>4.66</v>
          </cell>
          <cell r="G359">
            <v>0.775</v>
          </cell>
          <cell r="H359">
            <v>1.725</v>
          </cell>
          <cell r="I359">
            <v>0.95</v>
          </cell>
          <cell r="J359">
            <v>0.145</v>
          </cell>
          <cell r="K359">
            <v>1.095</v>
          </cell>
          <cell r="L359">
            <v>0.155</v>
          </cell>
          <cell r="M359">
            <v>4.62</v>
          </cell>
          <cell r="N359">
            <v>4.96</v>
          </cell>
          <cell r="O359">
            <v>4.87</v>
          </cell>
          <cell r="P359">
            <v>3.32</v>
          </cell>
          <cell r="Q359">
            <v>3.59</v>
          </cell>
          <cell r="R359">
            <v>-0.33</v>
          </cell>
          <cell r="S359">
            <v>0.34</v>
          </cell>
          <cell r="T359">
            <v>3.49</v>
          </cell>
          <cell r="U359">
            <v>4.575</v>
          </cell>
          <cell r="V359">
            <v>3.345</v>
          </cell>
          <cell r="W359">
            <v>3.375</v>
          </cell>
          <cell r="X359">
            <v>3.48</v>
          </cell>
          <cell r="Y359">
            <v>4.64</v>
          </cell>
          <cell r="Z359">
            <v>4.625</v>
          </cell>
          <cell r="AA359">
            <v>4.435</v>
          </cell>
          <cell r="AB359">
            <v>4.505</v>
          </cell>
          <cell r="AC359">
            <v>4.465</v>
          </cell>
        </row>
        <row r="360">
          <cell r="A360">
            <v>36761</v>
          </cell>
          <cell r="B360">
            <v>4.685</v>
          </cell>
          <cell r="C360">
            <v>3.68</v>
          </cell>
          <cell r="D360">
            <v>5.775</v>
          </cell>
          <cell r="E360">
            <v>3.575</v>
          </cell>
          <cell r="F360">
            <v>4.805</v>
          </cell>
          <cell r="G360">
            <v>1.09</v>
          </cell>
          <cell r="H360">
            <v>2.095</v>
          </cell>
          <cell r="I360">
            <v>1.005</v>
          </cell>
          <cell r="J360">
            <v>0.12</v>
          </cell>
          <cell r="K360">
            <v>1.125</v>
          </cell>
          <cell r="L360">
            <v>0.105</v>
          </cell>
          <cell r="M360">
            <v>5.155</v>
          </cell>
          <cell r="N360">
            <v>5.52</v>
          </cell>
          <cell r="O360">
            <v>4.845</v>
          </cell>
          <cell r="P360">
            <v>3.47</v>
          </cell>
          <cell r="Q360">
            <v>3.7</v>
          </cell>
          <cell r="R360">
            <v>-0.255000000000001</v>
          </cell>
          <cell r="S360">
            <v>0.364999999999999</v>
          </cell>
          <cell r="T360">
            <v>3.49</v>
          </cell>
          <cell r="U360">
            <v>4.785</v>
          </cell>
          <cell r="V360">
            <v>3.49</v>
          </cell>
          <cell r="W360">
            <v>3.49</v>
          </cell>
          <cell r="X360">
            <v>3.605</v>
          </cell>
          <cell r="Y360">
            <v>4.82</v>
          </cell>
          <cell r="Z360">
            <v>4.81</v>
          </cell>
          <cell r="AA360">
            <v>4.655</v>
          </cell>
          <cell r="AB360">
            <v>4.695</v>
          </cell>
          <cell r="AC360">
            <v>4.685</v>
          </cell>
        </row>
        <row r="361">
          <cell r="A361">
            <v>36762</v>
          </cell>
          <cell r="B361">
            <v>4.605</v>
          </cell>
          <cell r="C361">
            <v>3.6</v>
          </cell>
          <cell r="D361">
            <v>5.76</v>
          </cell>
          <cell r="E361">
            <v>3.435</v>
          </cell>
          <cell r="F361">
            <v>4.67</v>
          </cell>
          <cell r="G361">
            <v>1.155</v>
          </cell>
          <cell r="H361">
            <v>2.16</v>
          </cell>
          <cell r="I361">
            <v>1.005</v>
          </cell>
          <cell r="J361">
            <v>0.0649999999999995</v>
          </cell>
          <cell r="K361">
            <v>1.07</v>
          </cell>
          <cell r="L361">
            <v>0.165</v>
          </cell>
          <cell r="M361">
            <v>5.21</v>
          </cell>
          <cell r="N361">
            <v>5.425</v>
          </cell>
          <cell r="O361">
            <v>4.695</v>
          </cell>
          <cell r="P361">
            <v>3.385</v>
          </cell>
          <cell r="Q361">
            <v>3.61</v>
          </cell>
          <cell r="R361">
            <v>-0.335</v>
          </cell>
          <cell r="S361">
            <v>0.215</v>
          </cell>
          <cell r="T361">
            <v>3.435</v>
          </cell>
          <cell r="U361">
            <v>4.67</v>
          </cell>
          <cell r="V361">
            <v>3.365</v>
          </cell>
          <cell r="W361">
            <v>3.395</v>
          </cell>
          <cell r="X361">
            <v>3.47</v>
          </cell>
          <cell r="Y361">
            <v>4.72</v>
          </cell>
          <cell r="Z361">
            <v>4.655</v>
          </cell>
          <cell r="AA361">
            <v>4.525</v>
          </cell>
          <cell r="AB361">
            <v>4.57</v>
          </cell>
          <cell r="AC361">
            <v>4.55</v>
          </cell>
        </row>
        <row r="362">
          <cell r="A362">
            <v>36763</v>
          </cell>
          <cell r="B362">
            <v>4.35</v>
          </cell>
          <cell r="C362">
            <v>3.32</v>
          </cell>
          <cell r="D362">
            <v>5.75</v>
          </cell>
          <cell r="E362">
            <v>3.145</v>
          </cell>
          <cell r="F362">
            <v>4.445</v>
          </cell>
          <cell r="G362">
            <v>1.4</v>
          </cell>
          <cell r="H362">
            <v>2.43</v>
          </cell>
          <cell r="I362">
            <v>1.03</v>
          </cell>
          <cell r="J362">
            <v>0.0950000000000006</v>
          </cell>
          <cell r="K362">
            <v>1.125</v>
          </cell>
          <cell r="L362">
            <v>0.175</v>
          </cell>
          <cell r="M362">
            <v>5.16</v>
          </cell>
          <cell r="N362">
            <v>5.255</v>
          </cell>
          <cell r="O362">
            <v>4.375</v>
          </cell>
          <cell r="P362">
            <v>3.12</v>
          </cell>
          <cell r="Q362">
            <v>3.245</v>
          </cell>
          <cell r="R362">
            <v>-0.495</v>
          </cell>
          <cell r="S362">
            <v>0.0949999999999998</v>
          </cell>
          <cell r="T362">
            <v>3.16</v>
          </cell>
          <cell r="U362">
            <v>4.465</v>
          </cell>
          <cell r="V362">
            <v>3.04</v>
          </cell>
          <cell r="W362">
            <v>3.14</v>
          </cell>
          <cell r="X362">
            <v>3.165</v>
          </cell>
          <cell r="Y362">
            <v>4.515</v>
          </cell>
          <cell r="Z362">
            <v>4.44</v>
          </cell>
          <cell r="AA362">
            <v>4.32</v>
          </cell>
          <cell r="AB362">
            <v>4.345</v>
          </cell>
          <cell r="AC362">
            <v>4.34</v>
          </cell>
        </row>
        <row r="363">
          <cell r="A363">
            <v>36764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36765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36766</v>
          </cell>
          <cell r="B365">
            <v>4.455</v>
          </cell>
          <cell r="C365">
            <v>3.195</v>
          </cell>
          <cell r="D365">
            <v>6.475</v>
          </cell>
          <cell r="E365">
            <v>3.12</v>
          </cell>
          <cell r="F365">
            <v>4.535</v>
          </cell>
          <cell r="G365">
            <v>2.02</v>
          </cell>
          <cell r="H365">
            <v>3.28</v>
          </cell>
          <cell r="I365">
            <v>1.26</v>
          </cell>
          <cell r="J365">
            <v>0.0800000000000001</v>
          </cell>
          <cell r="K365">
            <v>1.34</v>
          </cell>
          <cell r="L365">
            <v>0.0749999999999997</v>
          </cell>
          <cell r="M365">
            <v>5.26</v>
          </cell>
          <cell r="N365">
            <v>5.46</v>
          </cell>
          <cell r="O365">
            <v>4.435</v>
          </cell>
          <cell r="P365">
            <v>3.13</v>
          </cell>
          <cell r="Q365">
            <v>3.245</v>
          </cell>
          <cell r="R365">
            <v>-1.015</v>
          </cell>
          <cell r="S365">
            <v>0.2</v>
          </cell>
          <cell r="T365">
            <v>3.18</v>
          </cell>
          <cell r="U365">
            <v>4.53</v>
          </cell>
          <cell r="V365">
            <v>3.03</v>
          </cell>
          <cell r="W365">
            <v>3.095</v>
          </cell>
          <cell r="X365">
            <v>3.145</v>
          </cell>
          <cell r="Y365">
            <v>4.6</v>
          </cell>
          <cell r="Z365">
            <v>4.525</v>
          </cell>
          <cell r="AA365">
            <v>4.4</v>
          </cell>
          <cell r="AB365">
            <v>4.44</v>
          </cell>
          <cell r="AC365">
            <v>4.425</v>
          </cell>
        </row>
        <row r="366">
          <cell r="A366">
            <v>36767</v>
          </cell>
          <cell r="B366">
            <v>4.52</v>
          </cell>
          <cell r="C366">
            <v>3.335</v>
          </cell>
          <cell r="D366">
            <v>6.925</v>
          </cell>
          <cell r="E366">
            <v>3.235</v>
          </cell>
          <cell r="F366">
            <v>4.625</v>
          </cell>
          <cell r="G366">
            <v>2.405</v>
          </cell>
          <cell r="H366">
            <v>3.59</v>
          </cell>
          <cell r="I366">
            <v>1.185</v>
          </cell>
          <cell r="J366">
            <v>0.105</v>
          </cell>
          <cell r="K366">
            <v>1.29</v>
          </cell>
          <cell r="L366">
            <v>0.1</v>
          </cell>
          <cell r="M366">
            <v>5.51</v>
          </cell>
          <cell r="N366">
            <v>5.835</v>
          </cell>
          <cell r="O366">
            <v>4.745</v>
          </cell>
          <cell r="P366">
            <v>3.245</v>
          </cell>
          <cell r="Q366">
            <v>3.47</v>
          </cell>
          <cell r="R366">
            <v>-1.09</v>
          </cell>
          <cell r="S366">
            <v>0.325</v>
          </cell>
          <cell r="T366">
            <v>3.425</v>
          </cell>
          <cell r="U366">
            <v>4.615</v>
          </cell>
          <cell r="V366">
            <v>3.145</v>
          </cell>
          <cell r="W366">
            <v>3.195</v>
          </cell>
          <cell r="X366">
            <v>3.27</v>
          </cell>
          <cell r="Y366">
            <v>4.7</v>
          </cell>
          <cell r="Z366">
            <v>4.605</v>
          </cell>
          <cell r="AA366">
            <v>4.475</v>
          </cell>
          <cell r="AB366">
            <v>4.495</v>
          </cell>
          <cell r="AC366">
            <v>4.51</v>
          </cell>
        </row>
        <row r="367">
          <cell r="A367">
            <v>36768</v>
          </cell>
          <cell r="B367">
            <v>4.505</v>
          </cell>
          <cell r="C367">
            <v>3.445</v>
          </cell>
          <cell r="D367">
            <v>7.285</v>
          </cell>
          <cell r="E367">
            <v>3.355</v>
          </cell>
          <cell r="F367">
            <v>4.665</v>
          </cell>
          <cell r="G367">
            <v>2.78</v>
          </cell>
          <cell r="H367">
            <v>3.84</v>
          </cell>
          <cell r="I367">
            <v>1.06</v>
          </cell>
          <cell r="J367">
            <v>0.16</v>
          </cell>
          <cell r="K367">
            <v>1.22</v>
          </cell>
          <cell r="L367">
            <v>0.0899999999999999</v>
          </cell>
          <cell r="M367">
            <v>6.25</v>
          </cell>
          <cell r="N367">
            <v>6.855</v>
          </cell>
          <cell r="O367">
            <v>4.93</v>
          </cell>
          <cell r="P367">
            <v>3.41</v>
          </cell>
          <cell r="Q367">
            <v>3.62</v>
          </cell>
          <cell r="R367">
            <v>-0.43</v>
          </cell>
          <cell r="S367">
            <v>0.605</v>
          </cell>
          <cell r="T367">
            <v>3.52</v>
          </cell>
          <cell r="U367">
            <v>4.62</v>
          </cell>
          <cell r="V367">
            <v>3.29</v>
          </cell>
          <cell r="W367">
            <v>3.4</v>
          </cell>
          <cell r="X367">
            <v>3.445</v>
          </cell>
          <cell r="Y367">
            <v>4.71</v>
          </cell>
          <cell r="Z367">
            <v>4.63</v>
          </cell>
          <cell r="AA367">
            <v>4.51</v>
          </cell>
          <cell r="AB367">
            <v>4.54</v>
          </cell>
          <cell r="AC367">
            <v>4.545</v>
          </cell>
        </row>
        <row r="368">
          <cell r="A368">
            <v>36769</v>
          </cell>
          <cell r="B368">
            <v>4.54</v>
          </cell>
          <cell r="C368">
            <v>3.56</v>
          </cell>
          <cell r="D368">
            <v>6.13</v>
          </cell>
          <cell r="E368">
            <v>3.565</v>
          </cell>
          <cell r="F368">
            <v>4.61</v>
          </cell>
          <cell r="G368">
            <v>1.59</v>
          </cell>
          <cell r="H368">
            <v>2.57</v>
          </cell>
          <cell r="I368">
            <v>0.98</v>
          </cell>
          <cell r="J368">
            <v>0.0700000000000003</v>
          </cell>
          <cell r="K368">
            <v>1.05</v>
          </cell>
          <cell r="L368">
            <v>-0.00499999999999989</v>
          </cell>
          <cell r="M368">
            <v>5.315</v>
          </cell>
          <cell r="N368">
            <v>5.53</v>
          </cell>
          <cell r="O368">
            <v>5.305</v>
          </cell>
          <cell r="P368">
            <v>3.63</v>
          </cell>
          <cell r="Q368">
            <v>3.87</v>
          </cell>
          <cell r="R368">
            <v>-0.6</v>
          </cell>
          <cell r="S368">
            <v>0.215</v>
          </cell>
          <cell r="T368">
            <v>3.815</v>
          </cell>
          <cell r="U368">
            <v>4.595</v>
          </cell>
          <cell r="V368">
            <v>3.52</v>
          </cell>
          <cell r="W368">
            <v>3.3</v>
          </cell>
          <cell r="X368">
            <v>3.615</v>
          </cell>
          <cell r="Y368">
            <v>4.705</v>
          </cell>
          <cell r="Z368">
            <v>4.6</v>
          </cell>
          <cell r="AA368">
            <v>4.49</v>
          </cell>
          <cell r="AB368">
            <v>4.54</v>
          </cell>
          <cell r="AC368">
            <v>4.53</v>
          </cell>
        </row>
        <row r="369">
          <cell r="A369">
            <v>36770</v>
          </cell>
          <cell r="B369">
            <v>4.655</v>
          </cell>
          <cell r="C369">
            <v>3.625</v>
          </cell>
          <cell r="D369">
            <v>6.18</v>
          </cell>
          <cell r="E369">
            <v>3.55</v>
          </cell>
          <cell r="F369">
            <v>4.785</v>
          </cell>
          <cell r="G369">
            <v>1.525</v>
          </cell>
          <cell r="H369">
            <v>2.555</v>
          </cell>
          <cell r="I369">
            <v>1.03</v>
          </cell>
          <cell r="J369">
            <v>0.13</v>
          </cell>
          <cell r="K369">
            <v>1.16</v>
          </cell>
          <cell r="L369">
            <v>0.0750000000000002</v>
          </cell>
          <cell r="M369">
            <v>5.06</v>
          </cell>
          <cell r="N369">
            <v>5.415</v>
          </cell>
          <cell r="O369">
            <v>5.655</v>
          </cell>
          <cell r="P369">
            <v>3.75</v>
          </cell>
          <cell r="Q369">
            <v>4.105</v>
          </cell>
          <cell r="R369">
            <v>-0.765</v>
          </cell>
          <cell r="S369">
            <v>0.355</v>
          </cell>
          <cell r="T369">
            <v>4.115</v>
          </cell>
          <cell r="U369">
            <v>4.76</v>
          </cell>
          <cell r="V369">
            <v>3.49</v>
          </cell>
          <cell r="W369">
            <v>3.43</v>
          </cell>
          <cell r="X369">
            <v>3.59</v>
          </cell>
          <cell r="Y369">
            <v>4.875</v>
          </cell>
          <cell r="Z369">
            <v>4.8</v>
          </cell>
          <cell r="AA369">
            <v>4.625</v>
          </cell>
          <cell r="AB369">
            <v>4.725</v>
          </cell>
          <cell r="AC369">
            <v>4.685</v>
          </cell>
        </row>
        <row r="370">
          <cell r="A370">
            <v>36771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36772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36773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36774</v>
          </cell>
          <cell r="B373">
            <v>4.605</v>
          </cell>
          <cell r="C373">
            <v>3.62</v>
          </cell>
          <cell r="D373">
            <v>5.875</v>
          </cell>
          <cell r="E373">
            <v>3.47</v>
          </cell>
          <cell r="F373">
            <v>4.75</v>
          </cell>
          <cell r="G373">
            <v>1.27</v>
          </cell>
          <cell r="H373">
            <v>2.255</v>
          </cell>
          <cell r="I373">
            <v>0.985</v>
          </cell>
          <cell r="J373">
            <v>0.145</v>
          </cell>
          <cell r="K373">
            <v>1.13</v>
          </cell>
          <cell r="L373">
            <v>0.15</v>
          </cell>
          <cell r="M373">
            <v>5.18</v>
          </cell>
          <cell r="N373">
            <v>5.525</v>
          </cell>
          <cell r="O373">
            <v>5.615</v>
          </cell>
          <cell r="P373">
            <v>3.785</v>
          </cell>
          <cell r="Q373">
            <v>4.14</v>
          </cell>
          <cell r="R373">
            <v>-0.35</v>
          </cell>
          <cell r="S373">
            <v>0.345000000000001</v>
          </cell>
          <cell r="T373">
            <v>4.105</v>
          </cell>
          <cell r="U373">
            <v>4.7</v>
          </cell>
          <cell r="V373">
            <v>3.425</v>
          </cell>
          <cell r="W373">
            <v>3.335</v>
          </cell>
          <cell r="X373">
            <v>3.55</v>
          </cell>
          <cell r="Y373">
            <v>4.84</v>
          </cell>
          <cell r="Z373">
            <v>4.75</v>
          </cell>
          <cell r="AA373">
            <v>4.55</v>
          </cell>
          <cell r="AB373">
            <v>4.645</v>
          </cell>
          <cell r="AC373">
            <v>4.63</v>
          </cell>
        </row>
        <row r="374">
          <cell r="A374">
            <v>36775</v>
          </cell>
          <cell r="B374">
            <v>4.81</v>
          </cell>
          <cell r="C374">
            <v>4.15</v>
          </cell>
          <cell r="D374">
            <v>6.205</v>
          </cell>
          <cell r="E374">
            <v>3.825</v>
          </cell>
          <cell r="F374">
            <v>4.88</v>
          </cell>
          <cell r="G374">
            <v>1.395</v>
          </cell>
          <cell r="H374">
            <v>2.055</v>
          </cell>
          <cell r="I374">
            <v>0.659999999999999</v>
          </cell>
          <cell r="J374">
            <v>0.0700000000000003</v>
          </cell>
          <cell r="K374">
            <v>0.73</v>
          </cell>
          <cell r="L374">
            <v>0.325</v>
          </cell>
          <cell r="M374">
            <v>5.385</v>
          </cell>
          <cell r="N374">
            <v>5.855</v>
          </cell>
          <cell r="O374">
            <v>6.145</v>
          </cell>
          <cell r="P374">
            <v>4.31</v>
          </cell>
          <cell r="Q374">
            <v>4.555</v>
          </cell>
          <cell r="R374">
            <v>-0.35</v>
          </cell>
          <cell r="S374">
            <v>0.470000000000001</v>
          </cell>
          <cell r="T374">
            <v>4.34</v>
          </cell>
          <cell r="U374">
            <v>4.805</v>
          </cell>
          <cell r="V374">
            <v>3.79</v>
          </cell>
          <cell r="W374">
            <v>3.81</v>
          </cell>
          <cell r="X374">
            <v>3.85</v>
          </cell>
          <cell r="Y374">
            <v>4.92</v>
          </cell>
          <cell r="Z374">
            <v>4.84</v>
          </cell>
          <cell r="AA374">
            <v>4.665</v>
          </cell>
          <cell r="AB374">
            <v>4.765</v>
          </cell>
          <cell r="AC374">
            <v>4.73</v>
          </cell>
        </row>
        <row r="375">
          <cell r="A375">
            <v>36776</v>
          </cell>
          <cell r="B375">
            <v>4.885</v>
          </cell>
          <cell r="C375">
            <v>4.58</v>
          </cell>
          <cell r="D375">
            <v>6.34</v>
          </cell>
          <cell r="E375">
            <v>4.33</v>
          </cell>
          <cell r="F375">
            <v>4.94</v>
          </cell>
          <cell r="G375">
            <v>1.455</v>
          </cell>
          <cell r="H375">
            <v>1.76</v>
          </cell>
          <cell r="I375">
            <v>0.305</v>
          </cell>
          <cell r="J375">
            <v>0.0550000000000006</v>
          </cell>
          <cell r="K375">
            <v>0.36</v>
          </cell>
          <cell r="L375">
            <v>0.25</v>
          </cell>
          <cell r="M375">
            <v>5.89</v>
          </cell>
          <cell r="N375">
            <v>6.265</v>
          </cell>
          <cell r="O375">
            <v>6.415</v>
          </cell>
          <cell r="P375">
            <v>4.61</v>
          </cell>
          <cell r="Q375">
            <v>4.76</v>
          </cell>
          <cell r="R375">
            <v>-0.0750000000000002</v>
          </cell>
          <cell r="S375">
            <v>0.375</v>
          </cell>
          <cell r="T375">
            <v>4.61</v>
          </cell>
          <cell r="U375">
            <v>4.895</v>
          </cell>
          <cell r="V375">
            <v>4.24</v>
          </cell>
          <cell r="W375">
            <v>4.225</v>
          </cell>
          <cell r="X375">
            <v>4.345</v>
          </cell>
          <cell r="Y375">
            <v>5.025</v>
          </cell>
          <cell r="Z375">
            <v>4.945</v>
          </cell>
          <cell r="AA375">
            <v>4.78</v>
          </cell>
          <cell r="AB375">
            <v>4.86</v>
          </cell>
          <cell r="AC375">
            <v>4.835</v>
          </cell>
        </row>
        <row r="376">
          <cell r="A376">
            <v>36777</v>
          </cell>
          <cell r="B376">
            <v>4.84</v>
          </cell>
          <cell r="C376">
            <v>4.53</v>
          </cell>
          <cell r="D376">
            <v>6.225</v>
          </cell>
          <cell r="E376">
            <v>4.29</v>
          </cell>
          <cell r="F376">
            <v>4.895</v>
          </cell>
          <cell r="G376">
            <v>1.385</v>
          </cell>
          <cell r="H376">
            <v>1.695</v>
          </cell>
          <cell r="I376">
            <v>0.31</v>
          </cell>
          <cell r="J376">
            <v>0.0549999999999997</v>
          </cell>
          <cell r="K376">
            <v>0.364999999999999</v>
          </cell>
          <cell r="L376">
            <v>0.24</v>
          </cell>
          <cell r="M376">
            <v>5.715</v>
          </cell>
          <cell r="N376">
            <v>6.13</v>
          </cell>
          <cell r="O376">
            <v>6.035</v>
          </cell>
          <cell r="P376">
            <v>4.565</v>
          </cell>
          <cell r="Q376">
            <v>4.615</v>
          </cell>
          <cell r="R376">
            <v>-0.0949999999999998</v>
          </cell>
          <cell r="S376">
            <v>0.415</v>
          </cell>
          <cell r="T376">
            <v>4.35</v>
          </cell>
          <cell r="U376">
            <v>4.855</v>
          </cell>
          <cell r="V376">
            <v>4.18</v>
          </cell>
          <cell r="W376">
            <v>4.19</v>
          </cell>
          <cell r="X376">
            <v>4.32</v>
          </cell>
          <cell r="Y376">
            <v>4.96</v>
          </cell>
          <cell r="Z376">
            <v>4.86</v>
          </cell>
          <cell r="AA376">
            <v>4.735</v>
          </cell>
          <cell r="AB376">
            <v>4.815</v>
          </cell>
          <cell r="AC376">
            <v>4.76</v>
          </cell>
        </row>
        <row r="377">
          <cell r="A377">
            <v>36778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36779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36780</v>
          </cell>
          <cell r="B379">
            <v>4.7</v>
          </cell>
          <cell r="C379">
            <v>4.31</v>
          </cell>
          <cell r="D379">
            <v>6.15</v>
          </cell>
          <cell r="E379">
            <v>4.09</v>
          </cell>
          <cell r="F379">
            <v>4.78</v>
          </cell>
          <cell r="G379">
            <v>1.45</v>
          </cell>
          <cell r="H379">
            <v>1.84</v>
          </cell>
          <cell r="I379">
            <v>0.390000000000001</v>
          </cell>
          <cell r="J379">
            <v>0.0800000000000001</v>
          </cell>
          <cell r="K379">
            <v>0.470000000000001</v>
          </cell>
          <cell r="L379">
            <v>0.22</v>
          </cell>
          <cell r="M379">
            <v>5.45</v>
          </cell>
          <cell r="N379">
            <v>6.085</v>
          </cell>
          <cell r="O379">
            <v>5.995</v>
          </cell>
          <cell r="P379">
            <v>4.425</v>
          </cell>
          <cell r="Q379">
            <v>4.46</v>
          </cell>
          <cell r="R379">
            <v>-0.0650000000000004</v>
          </cell>
          <cell r="S379">
            <v>0.635</v>
          </cell>
          <cell r="T379">
            <v>4.375</v>
          </cell>
          <cell r="U379">
            <v>4.745</v>
          </cell>
          <cell r="V379">
            <v>3.935</v>
          </cell>
          <cell r="W379">
            <v>3.995</v>
          </cell>
          <cell r="X379">
            <v>4.1</v>
          </cell>
          <cell r="Y379">
            <v>4.9</v>
          </cell>
          <cell r="Z379">
            <v>4.76</v>
          </cell>
          <cell r="AA379">
            <v>4.68</v>
          </cell>
          <cell r="AB379">
            <v>4.735</v>
          </cell>
          <cell r="AC379">
            <v>4.72</v>
          </cell>
        </row>
        <row r="380">
          <cell r="A380">
            <v>36781</v>
          </cell>
          <cell r="B380">
            <v>4.895</v>
          </cell>
          <cell r="C380">
            <v>4.52</v>
          </cell>
          <cell r="D380">
            <v>6.325</v>
          </cell>
          <cell r="E380">
            <v>4.235</v>
          </cell>
          <cell r="F380">
            <v>4.975</v>
          </cell>
          <cell r="G380">
            <v>1.43</v>
          </cell>
          <cell r="H380">
            <v>1.805</v>
          </cell>
          <cell r="I380">
            <v>0.375</v>
          </cell>
          <cell r="J380">
            <v>0.0800000000000001</v>
          </cell>
          <cell r="K380">
            <v>0.455</v>
          </cell>
          <cell r="L380">
            <v>0.284999999999999</v>
          </cell>
          <cell r="M380">
            <v>5.49</v>
          </cell>
          <cell r="N380">
            <v>6.27</v>
          </cell>
          <cell r="O380">
            <v>6.175</v>
          </cell>
          <cell r="P380">
            <v>4.495</v>
          </cell>
          <cell r="Q380">
            <v>4.58</v>
          </cell>
          <cell r="R380">
            <v>-0.0550000000000006</v>
          </cell>
          <cell r="S380">
            <v>0.779999999999999</v>
          </cell>
          <cell r="T380">
            <v>4.45</v>
          </cell>
          <cell r="U380">
            <v>4.855</v>
          </cell>
          <cell r="V380">
            <v>4.07</v>
          </cell>
          <cell r="W380">
            <v>4.105</v>
          </cell>
          <cell r="X380">
            <v>4.24</v>
          </cell>
          <cell r="Y380">
            <v>5.045</v>
          </cell>
          <cell r="Z380">
            <v>4.92</v>
          </cell>
          <cell r="AA380">
            <v>4.8</v>
          </cell>
          <cell r="AB380">
            <v>4.895</v>
          </cell>
          <cell r="AC380">
            <v>4.83</v>
          </cell>
        </row>
        <row r="381">
          <cell r="A381">
            <v>36782</v>
          </cell>
          <cell r="B381">
            <v>4.99</v>
          </cell>
          <cell r="C381">
            <v>4.55</v>
          </cell>
          <cell r="D381">
            <v>6.36</v>
          </cell>
          <cell r="E381">
            <v>4.355</v>
          </cell>
          <cell r="F381">
            <v>5.045</v>
          </cell>
          <cell r="G381">
            <v>1.37</v>
          </cell>
          <cell r="H381">
            <v>1.81</v>
          </cell>
          <cell r="I381">
            <v>0.44</v>
          </cell>
          <cell r="J381">
            <v>0.0549999999999997</v>
          </cell>
          <cell r="K381">
            <v>0.495</v>
          </cell>
          <cell r="L381">
            <v>0.194999999999999</v>
          </cell>
          <cell r="M381">
            <v>5.515</v>
          </cell>
          <cell r="N381">
            <v>6.32</v>
          </cell>
          <cell r="O381">
            <v>6.21</v>
          </cell>
          <cell r="P381">
            <v>4.58</v>
          </cell>
          <cell r="Q381">
            <v>4.645</v>
          </cell>
          <cell r="R381">
            <v>-0.04</v>
          </cell>
          <cell r="S381">
            <v>0.805000000000001</v>
          </cell>
          <cell r="T381">
            <v>4.545</v>
          </cell>
          <cell r="U381">
            <v>4.975</v>
          </cell>
          <cell r="V381">
            <v>4.165</v>
          </cell>
          <cell r="W381">
            <v>4.23</v>
          </cell>
          <cell r="X381">
            <v>4.36</v>
          </cell>
          <cell r="Y381">
            <v>5.12</v>
          </cell>
          <cell r="Z381">
            <v>5.025</v>
          </cell>
          <cell r="AA381">
            <v>4.875</v>
          </cell>
          <cell r="AB381">
            <v>4.95</v>
          </cell>
          <cell r="AC381">
            <v>4.92</v>
          </cell>
        </row>
        <row r="382">
          <cell r="A382">
            <v>36783</v>
          </cell>
          <cell r="B382">
            <v>5.05</v>
          </cell>
          <cell r="C382">
            <v>4.645</v>
          </cell>
          <cell r="D382">
            <v>6.39</v>
          </cell>
          <cell r="E382">
            <v>4.4</v>
          </cell>
          <cell r="F382">
            <v>5.075</v>
          </cell>
          <cell r="G382">
            <v>1.34</v>
          </cell>
          <cell r="H382">
            <v>1.745</v>
          </cell>
          <cell r="I382">
            <v>0.405</v>
          </cell>
          <cell r="J382">
            <v>0.0250000000000004</v>
          </cell>
          <cell r="K382">
            <v>0.430000000000001</v>
          </cell>
          <cell r="L382">
            <v>0.244999999999999</v>
          </cell>
          <cell r="M382">
            <v>5.53</v>
          </cell>
          <cell r="N382">
            <v>6.285</v>
          </cell>
          <cell r="O382">
            <v>6.33</v>
          </cell>
          <cell r="P382">
            <v>4.625</v>
          </cell>
          <cell r="Q382">
            <v>4.725</v>
          </cell>
          <cell r="R382">
            <v>-0.105</v>
          </cell>
          <cell r="S382">
            <v>0.755</v>
          </cell>
          <cell r="T382">
            <v>4.61</v>
          </cell>
          <cell r="U382">
            <v>5.065</v>
          </cell>
          <cell r="V382">
            <v>4.24</v>
          </cell>
          <cell r="W382">
            <v>4.215</v>
          </cell>
          <cell r="X382">
            <v>4.415</v>
          </cell>
          <cell r="Y382">
            <v>5.2</v>
          </cell>
          <cell r="Z382">
            <v>5.085</v>
          </cell>
          <cell r="AA382">
            <v>4.935</v>
          </cell>
          <cell r="AB382">
            <v>5.01</v>
          </cell>
          <cell r="AC382">
            <v>4.975</v>
          </cell>
        </row>
        <row r="383">
          <cell r="A383">
            <v>36784</v>
          </cell>
          <cell r="B383">
            <v>5.045</v>
          </cell>
          <cell r="C383">
            <v>4.68</v>
          </cell>
          <cell r="D383">
            <v>6.37</v>
          </cell>
          <cell r="E383">
            <v>4.415</v>
          </cell>
          <cell r="F383">
            <v>5.09</v>
          </cell>
          <cell r="G383">
            <v>1.325</v>
          </cell>
          <cell r="H383">
            <v>1.69</v>
          </cell>
          <cell r="I383">
            <v>0.365</v>
          </cell>
          <cell r="J383">
            <v>0.0449999999999999</v>
          </cell>
          <cell r="K383">
            <v>0.41</v>
          </cell>
          <cell r="L383">
            <v>0.265</v>
          </cell>
          <cell r="M383">
            <v>5.475</v>
          </cell>
          <cell r="N383">
            <v>6.32</v>
          </cell>
          <cell r="O383">
            <v>6.465</v>
          </cell>
          <cell r="P383">
            <v>4.63</v>
          </cell>
          <cell r="Q383">
            <v>4.765</v>
          </cell>
          <cell r="R383">
            <v>-0.0499999999999998</v>
          </cell>
          <cell r="S383">
            <v>0.845000000000001</v>
          </cell>
          <cell r="T383">
            <v>4.66</v>
          </cell>
          <cell r="U383">
            <v>5.1</v>
          </cell>
          <cell r="V383">
            <v>4.24</v>
          </cell>
          <cell r="W383">
            <v>4.275</v>
          </cell>
          <cell r="X383">
            <v>4.44</v>
          </cell>
          <cell r="Y383">
            <v>5.22</v>
          </cell>
          <cell r="Z383">
            <v>5.095</v>
          </cell>
          <cell r="AA383">
            <v>4.96</v>
          </cell>
          <cell r="AB383">
            <v>5.035</v>
          </cell>
          <cell r="AC383">
            <v>4.995</v>
          </cell>
        </row>
        <row r="384">
          <cell r="A384">
            <v>36785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36786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36787</v>
          </cell>
          <cell r="B386">
            <v>5.105</v>
          </cell>
          <cell r="C386">
            <v>4.59</v>
          </cell>
          <cell r="D386">
            <v>6.395</v>
          </cell>
          <cell r="E386">
            <v>4.22</v>
          </cell>
          <cell r="F386">
            <v>5.185</v>
          </cell>
          <cell r="G386">
            <v>1.29</v>
          </cell>
          <cell r="H386">
            <v>1.805</v>
          </cell>
          <cell r="I386">
            <v>0.515000000000001</v>
          </cell>
          <cell r="J386">
            <v>0.0799999999999992</v>
          </cell>
          <cell r="K386">
            <v>0.595</v>
          </cell>
          <cell r="L386">
            <v>0.37</v>
          </cell>
          <cell r="M386">
            <v>5.47</v>
          </cell>
          <cell r="N386">
            <v>6.05</v>
          </cell>
          <cell r="O386">
            <v>6.68</v>
          </cell>
          <cell r="P386">
            <v>4.88</v>
          </cell>
          <cell r="Q386">
            <v>4.95</v>
          </cell>
          <cell r="R386">
            <v>-0.345</v>
          </cell>
          <cell r="S386">
            <v>0.58</v>
          </cell>
          <cell r="T386">
            <v>4.86</v>
          </cell>
          <cell r="U386">
            <v>5.29</v>
          </cell>
          <cell r="V386">
            <v>4.165</v>
          </cell>
          <cell r="W386">
            <v>4.205</v>
          </cell>
          <cell r="X386">
            <v>4.26</v>
          </cell>
          <cell r="Y386">
            <v>5.415</v>
          </cell>
          <cell r="Z386">
            <v>5.235</v>
          </cell>
          <cell r="AA386">
            <v>5.145</v>
          </cell>
          <cell r="AB386">
            <v>5.22</v>
          </cell>
          <cell r="AC386">
            <v>5.17</v>
          </cell>
        </row>
        <row r="387">
          <cell r="A387">
            <v>36788</v>
          </cell>
          <cell r="B387">
            <v>4.945</v>
          </cell>
          <cell r="C387">
            <v>4.32</v>
          </cell>
          <cell r="D387">
            <v>6.31</v>
          </cell>
          <cell r="E387">
            <v>4.01</v>
          </cell>
          <cell r="F387">
            <v>5</v>
          </cell>
          <cell r="G387">
            <v>1.365</v>
          </cell>
          <cell r="H387">
            <v>1.99</v>
          </cell>
          <cell r="I387">
            <v>0.625</v>
          </cell>
          <cell r="J387">
            <v>0.0549999999999997</v>
          </cell>
          <cell r="K387">
            <v>0.68</v>
          </cell>
          <cell r="L387">
            <v>0.310000000000001</v>
          </cell>
          <cell r="M387">
            <v>5.485</v>
          </cell>
          <cell r="N387">
            <v>6.275</v>
          </cell>
          <cell r="O387">
            <v>6.39</v>
          </cell>
          <cell r="P387">
            <v>4.645</v>
          </cell>
          <cell r="Q387">
            <v>4.765</v>
          </cell>
          <cell r="R387">
            <v>-0.0349999999999993</v>
          </cell>
          <cell r="S387">
            <v>0.79</v>
          </cell>
          <cell r="T387">
            <v>4.645</v>
          </cell>
          <cell r="U387">
            <v>5.065</v>
          </cell>
          <cell r="V387">
            <v>3.82</v>
          </cell>
          <cell r="W387">
            <v>3.94</v>
          </cell>
          <cell r="X387">
            <v>4.035</v>
          </cell>
          <cell r="Y387">
            <v>5.225</v>
          </cell>
          <cell r="Z387">
            <v>5.05</v>
          </cell>
          <cell r="AA387">
            <v>4.94</v>
          </cell>
          <cell r="AB387">
            <v>5.005</v>
          </cell>
          <cell r="AC387">
            <v>4.965</v>
          </cell>
        </row>
        <row r="388">
          <cell r="A388">
            <v>36789</v>
          </cell>
          <cell r="B388">
            <v>5.02</v>
          </cell>
          <cell r="C388">
            <v>4.08</v>
          </cell>
          <cell r="D388">
            <v>6.25</v>
          </cell>
          <cell r="E388">
            <v>3.925</v>
          </cell>
          <cell r="F388">
            <v>5.12</v>
          </cell>
          <cell r="G388">
            <v>1.23</v>
          </cell>
          <cell r="H388">
            <v>2.17</v>
          </cell>
          <cell r="I388">
            <v>0.94</v>
          </cell>
          <cell r="J388">
            <v>0.100000000000001</v>
          </cell>
          <cell r="K388">
            <v>1.04</v>
          </cell>
          <cell r="L388">
            <v>0.155</v>
          </cell>
          <cell r="M388">
            <v>5.485</v>
          </cell>
          <cell r="N388">
            <v>6.2</v>
          </cell>
          <cell r="O388">
            <v>6.49</v>
          </cell>
          <cell r="P388">
            <v>4.69</v>
          </cell>
          <cell r="Q388">
            <v>4.785</v>
          </cell>
          <cell r="R388">
            <v>-0.0499999999999998</v>
          </cell>
          <cell r="S388">
            <v>0.715</v>
          </cell>
          <cell r="T388">
            <v>4.705</v>
          </cell>
          <cell r="U388">
            <v>5.22</v>
          </cell>
          <cell r="V388">
            <v>3.73</v>
          </cell>
          <cell r="W388">
            <v>3.755</v>
          </cell>
          <cell r="X388">
            <v>3.925</v>
          </cell>
          <cell r="Y388">
            <v>5.38</v>
          </cell>
          <cell r="Z388">
            <v>5.18</v>
          </cell>
          <cell r="AA388">
            <v>5.1</v>
          </cell>
          <cell r="AB388">
            <v>5.195</v>
          </cell>
          <cell r="AC388">
            <v>5.115</v>
          </cell>
        </row>
        <row r="389">
          <cell r="A389">
            <v>36790</v>
          </cell>
          <cell r="B389">
            <v>5.075</v>
          </cell>
          <cell r="C389">
            <v>4.015</v>
          </cell>
          <cell r="D389">
            <v>6.075</v>
          </cell>
          <cell r="E389">
            <v>3.895</v>
          </cell>
          <cell r="F389">
            <v>5.18</v>
          </cell>
          <cell r="G389">
            <v>1</v>
          </cell>
          <cell r="H389">
            <v>2.06</v>
          </cell>
          <cell r="I389">
            <v>1.06</v>
          </cell>
          <cell r="J389">
            <v>0.105</v>
          </cell>
          <cell r="K389">
            <v>1.165</v>
          </cell>
          <cell r="L389">
            <v>0.12</v>
          </cell>
          <cell r="M389">
            <v>5.435</v>
          </cell>
          <cell r="N389">
            <v>6.045</v>
          </cell>
          <cell r="O389">
            <v>6.205</v>
          </cell>
          <cell r="P389">
            <v>4.695</v>
          </cell>
          <cell r="Q389">
            <v>4.795</v>
          </cell>
          <cell r="R389">
            <v>-0.0300000000000003</v>
          </cell>
          <cell r="S389">
            <v>0.61</v>
          </cell>
          <cell r="T389">
            <v>4.705</v>
          </cell>
          <cell r="U389">
            <v>5.245</v>
          </cell>
          <cell r="V389">
            <v>3.635</v>
          </cell>
          <cell r="W389">
            <v>3.625</v>
          </cell>
          <cell r="X389">
            <v>3.88</v>
          </cell>
          <cell r="Y389">
            <v>5.415</v>
          </cell>
          <cell r="Z389">
            <v>5.225</v>
          </cell>
          <cell r="AA389">
            <v>5.15</v>
          </cell>
          <cell r="AB389">
            <v>5.265</v>
          </cell>
          <cell r="AC389">
            <v>5.15</v>
          </cell>
        </row>
        <row r="390">
          <cell r="A390">
            <v>36791</v>
          </cell>
          <cell r="B390">
            <v>4.99</v>
          </cell>
          <cell r="C390">
            <v>3.95</v>
          </cell>
          <cell r="D390">
            <v>5.7</v>
          </cell>
          <cell r="E390">
            <v>3.79</v>
          </cell>
          <cell r="F390">
            <v>5.08</v>
          </cell>
          <cell r="G390">
            <v>0.71</v>
          </cell>
          <cell r="H390">
            <v>1.75</v>
          </cell>
          <cell r="I390">
            <v>1.04</v>
          </cell>
          <cell r="J390">
            <v>0.0899999999999999</v>
          </cell>
          <cell r="K390">
            <v>1.13</v>
          </cell>
          <cell r="L390">
            <v>0.16</v>
          </cell>
          <cell r="M390">
            <v>5.165</v>
          </cell>
          <cell r="N390">
            <v>5.745</v>
          </cell>
          <cell r="O390">
            <v>4.68</v>
          </cell>
          <cell r="P390">
            <v>4.71</v>
          </cell>
          <cell r="Q390">
            <v>4.8</v>
          </cell>
          <cell r="R390">
            <v>0.0449999999999999</v>
          </cell>
          <cell r="S390">
            <v>0.58</v>
          </cell>
          <cell r="T390">
            <v>4.705</v>
          </cell>
          <cell r="U390">
            <v>5.16</v>
          </cell>
          <cell r="V390">
            <v>3.62</v>
          </cell>
          <cell r="W390">
            <v>3.62</v>
          </cell>
          <cell r="X390">
            <v>3.815</v>
          </cell>
          <cell r="Y390">
            <v>5.34</v>
          </cell>
          <cell r="Z390">
            <v>5.14</v>
          </cell>
          <cell r="AA390">
            <v>5.075</v>
          </cell>
          <cell r="AB390">
            <v>5.2</v>
          </cell>
          <cell r="AC390">
            <v>5.085</v>
          </cell>
        </row>
        <row r="391">
          <cell r="A391">
            <v>36792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36793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36794</v>
          </cell>
          <cell r="B393">
            <v>4.915</v>
          </cell>
          <cell r="C393">
            <v>3.79</v>
          </cell>
          <cell r="D393">
            <v>5.34</v>
          </cell>
          <cell r="E393">
            <v>3.715</v>
          </cell>
          <cell r="F393">
            <v>5.045</v>
          </cell>
          <cell r="G393">
            <v>0.425</v>
          </cell>
          <cell r="H393">
            <v>1.55</v>
          </cell>
          <cell r="I393">
            <v>1.125</v>
          </cell>
          <cell r="J393">
            <v>0.13</v>
          </cell>
          <cell r="K393">
            <v>1.255</v>
          </cell>
          <cell r="L393">
            <v>0.0750000000000002</v>
          </cell>
          <cell r="M393">
            <v>4.87</v>
          </cell>
          <cell r="N393">
            <v>5.49</v>
          </cell>
          <cell r="O393">
            <v>6.525</v>
          </cell>
          <cell r="P393">
            <v>4.785</v>
          </cell>
          <cell r="Q393">
            <v>4.83</v>
          </cell>
          <cell r="R393">
            <v>0.15</v>
          </cell>
          <cell r="S393">
            <v>0.62</v>
          </cell>
          <cell r="T393">
            <v>4.755</v>
          </cell>
          <cell r="U393">
            <v>5.165</v>
          </cell>
          <cell r="V393">
            <v>3.56</v>
          </cell>
          <cell r="W393">
            <v>3.505</v>
          </cell>
          <cell r="X393">
            <v>3.735</v>
          </cell>
          <cell r="Y393">
            <v>5.33</v>
          </cell>
          <cell r="Z393">
            <v>5.14</v>
          </cell>
          <cell r="AA393">
            <v>5.055</v>
          </cell>
          <cell r="AB393">
            <v>5.18</v>
          </cell>
          <cell r="AC393">
            <v>5.07</v>
          </cell>
        </row>
        <row r="394">
          <cell r="A394">
            <v>36795</v>
          </cell>
          <cell r="B394">
            <v>4.935</v>
          </cell>
          <cell r="C394">
            <v>3.905</v>
          </cell>
          <cell r="D394">
            <v>5.415</v>
          </cell>
          <cell r="E394">
            <v>3.81</v>
          </cell>
          <cell r="F394">
            <v>5.005</v>
          </cell>
          <cell r="G394">
            <v>0.48</v>
          </cell>
          <cell r="H394">
            <v>1.51</v>
          </cell>
          <cell r="I394">
            <v>1.03</v>
          </cell>
          <cell r="J394">
            <v>0.0700000000000003</v>
          </cell>
          <cell r="K394">
            <v>1.1</v>
          </cell>
          <cell r="L394">
            <v>0.0949999999999998</v>
          </cell>
          <cell r="M394">
            <v>4.88</v>
          </cell>
          <cell r="N394">
            <v>5.585</v>
          </cell>
          <cell r="O394">
            <v>6.44</v>
          </cell>
          <cell r="P394">
            <v>4.715</v>
          </cell>
          <cell r="Q394">
            <v>4.79</v>
          </cell>
          <cell r="R394">
            <v>0.17</v>
          </cell>
          <cell r="S394">
            <v>0.705</v>
          </cell>
          <cell r="T394">
            <v>4.68</v>
          </cell>
          <cell r="U394">
            <v>5.09</v>
          </cell>
          <cell r="V394">
            <v>3.63</v>
          </cell>
          <cell r="W394">
            <v>3.59</v>
          </cell>
          <cell r="X394">
            <v>3.825</v>
          </cell>
          <cell r="Y394">
            <v>5.28</v>
          </cell>
          <cell r="Z394">
            <v>5.075</v>
          </cell>
          <cell r="AA394">
            <v>4.985</v>
          </cell>
          <cell r="AB394">
            <v>5.115</v>
          </cell>
          <cell r="AC394">
            <v>4.995</v>
          </cell>
        </row>
        <row r="395">
          <cell r="A395">
            <v>36796</v>
          </cell>
          <cell r="B395">
            <v>5.105</v>
          </cell>
          <cell r="C395">
            <v>4.175</v>
          </cell>
          <cell r="D395">
            <v>5.64</v>
          </cell>
          <cell r="E395">
            <v>3.98</v>
          </cell>
          <cell r="F395">
            <v>5.155</v>
          </cell>
          <cell r="G395">
            <v>0.534999999999999</v>
          </cell>
          <cell r="H395">
            <v>1.465</v>
          </cell>
          <cell r="I395">
            <v>0.930000000000001</v>
          </cell>
          <cell r="J395">
            <v>0.0499999999999998</v>
          </cell>
          <cell r="K395">
            <v>0.98</v>
          </cell>
          <cell r="L395">
            <v>0.195</v>
          </cell>
          <cell r="M395">
            <v>5.26</v>
          </cell>
          <cell r="N395">
            <v>5.9</v>
          </cell>
          <cell r="O395">
            <v>6.445</v>
          </cell>
          <cell r="P395">
            <v>4.735</v>
          </cell>
          <cell r="Q395">
            <v>4.8</v>
          </cell>
          <cell r="R395">
            <v>0.260000000000001</v>
          </cell>
          <cell r="S395">
            <v>0.640000000000001</v>
          </cell>
          <cell r="T395">
            <v>4.705</v>
          </cell>
          <cell r="U395">
            <v>5.275</v>
          </cell>
          <cell r="V395">
            <v>3.785</v>
          </cell>
          <cell r="W395">
            <v>3.89</v>
          </cell>
          <cell r="X395">
            <v>4.015</v>
          </cell>
          <cell r="Y395">
            <v>5.455</v>
          </cell>
          <cell r="Z395">
            <v>5.235</v>
          </cell>
          <cell r="AA395">
            <v>5.15</v>
          </cell>
          <cell r="AB395">
            <v>5.28</v>
          </cell>
          <cell r="AC395">
            <v>5.165</v>
          </cell>
        </row>
        <row r="396">
          <cell r="A396">
            <v>36797</v>
          </cell>
          <cell r="B396">
            <v>5.175</v>
          </cell>
          <cell r="C396">
            <v>4.28</v>
          </cell>
          <cell r="D396">
            <v>5.75</v>
          </cell>
          <cell r="E396">
            <v>4.225</v>
          </cell>
          <cell r="F396">
            <v>5.22</v>
          </cell>
          <cell r="G396">
            <v>0.575</v>
          </cell>
          <cell r="H396">
            <v>1.47</v>
          </cell>
          <cell r="I396">
            <v>0.895</v>
          </cell>
          <cell r="J396">
            <v>0.0449999999999999</v>
          </cell>
          <cell r="K396">
            <v>0.94</v>
          </cell>
          <cell r="L396">
            <v>0.0550000000000006</v>
          </cell>
          <cell r="M396">
            <v>5.47</v>
          </cell>
          <cell r="N396">
            <v>6.02</v>
          </cell>
          <cell r="O396">
            <v>6.595</v>
          </cell>
          <cell r="P396">
            <v>4.86</v>
          </cell>
          <cell r="Q396">
            <v>4.895</v>
          </cell>
          <cell r="R396">
            <v>0.27</v>
          </cell>
          <cell r="S396">
            <v>0.55</v>
          </cell>
          <cell r="T396">
            <v>4.77</v>
          </cell>
          <cell r="U396">
            <v>5.35</v>
          </cell>
          <cell r="V396">
            <v>3.99</v>
          </cell>
          <cell r="W396">
            <v>4.02</v>
          </cell>
          <cell r="X396">
            <v>4.235</v>
          </cell>
          <cell r="Y396">
            <v>5.515</v>
          </cell>
          <cell r="Z396">
            <v>5.29</v>
          </cell>
          <cell r="AA396">
            <v>5.205</v>
          </cell>
          <cell r="AB396">
            <v>5.35</v>
          </cell>
          <cell r="AC396">
            <v>5.23</v>
          </cell>
        </row>
        <row r="397">
          <cell r="A397">
            <v>36798</v>
          </cell>
          <cell r="B397">
            <v>5.045</v>
          </cell>
          <cell r="C397">
            <v>4.33</v>
          </cell>
          <cell r="D397">
            <v>5.845</v>
          </cell>
          <cell r="E397">
            <v>4.205</v>
          </cell>
          <cell r="F397">
            <v>5.09</v>
          </cell>
          <cell r="G397">
            <v>0.8</v>
          </cell>
          <cell r="H397">
            <v>1.515</v>
          </cell>
          <cell r="I397">
            <v>0.715</v>
          </cell>
          <cell r="J397">
            <v>0.0449999999999999</v>
          </cell>
          <cell r="K397">
            <v>0.76</v>
          </cell>
          <cell r="L397">
            <v>0.125</v>
          </cell>
          <cell r="M397">
            <v>5.3</v>
          </cell>
          <cell r="N397">
            <v>6.045</v>
          </cell>
          <cell r="O397">
            <v>6.68</v>
          </cell>
          <cell r="P397">
            <v>4.98</v>
          </cell>
          <cell r="Q397">
            <v>5.02</v>
          </cell>
          <cell r="R397">
            <v>0.2</v>
          </cell>
          <cell r="S397">
            <v>0.745</v>
          </cell>
          <cell r="T397">
            <v>4.87</v>
          </cell>
          <cell r="U397">
            <v>5.205</v>
          </cell>
          <cell r="V397">
            <v>4</v>
          </cell>
          <cell r="W397">
            <v>4.045</v>
          </cell>
          <cell r="X397">
            <v>4.215</v>
          </cell>
          <cell r="Y397">
            <v>5.39</v>
          </cell>
          <cell r="Z397">
            <v>5.15</v>
          </cell>
          <cell r="AA397">
            <v>5.07</v>
          </cell>
          <cell r="AB397">
            <v>5.22</v>
          </cell>
          <cell r="AC397">
            <v>5.095</v>
          </cell>
        </row>
        <row r="398">
          <cell r="A398">
            <v>36799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36800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36801</v>
          </cell>
          <cell r="B400">
            <v>5.04</v>
          </cell>
          <cell r="C400">
            <v>4.805</v>
          </cell>
          <cell r="D400">
            <v>5.695</v>
          </cell>
          <cell r="E400">
            <v>4.36</v>
          </cell>
          <cell r="F400">
            <v>5.08</v>
          </cell>
          <cell r="G400">
            <v>0.655</v>
          </cell>
          <cell r="H400">
            <v>0.890000000000001</v>
          </cell>
          <cell r="I400">
            <v>0.235</v>
          </cell>
          <cell r="J400">
            <v>0.04</v>
          </cell>
          <cell r="K400">
            <v>0.275</v>
          </cell>
          <cell r="L400">
            <v>0.444999999999999</v>
          </cell>
          <cell r="M400">
            <v>5.25</v>
          </cell>
          <cell r="N400">
            <v>5.84</v>
          </cell>
          <cell r="O400">
            <v>6.625</v>
          </cell>
          <cell r="P400">
            <v>4.855</v>
          </cell>
          <cell r="Q400">
            <v>4.955</v>
          </cell>
          <cell r="R400">
            <v>0.145</v>
          </cell>
          <cell r="S400">
            <v>0.59</v>
          </cell>
          <cell r="T400">
            <v>4.83</v>
          </cell>
          <cell r="U400">
            <v>5.105</v>
          </cell>
          <cell r="V400">
            <v>4.21</v>
          </cell>
          <cell r="W400">
            <v>4.34</v>
          </cell>
          <cell r="X400">
            <v>4.45</v>
          </cell>
          <cell r="Y400">
            <v>5.275</v>
          </cell>
          <cell r="Z400">
            <v>5.08</v>
          </cell>
          <cell r="AA400">
            <v>5.04</v>
          </cell>
          <cell r="AB400">
            <v>5.13</v>
          </cell>
          <cell r="AC400">
            <v>5.06</v>
          </cell>
        </row>
        <row r="401">
          <cell r="A401">
            <v>36802</v>
          </cell>
          <cell r="B401">
            <v>5.195</v>
          </cell>
          <cell r="C401">
            <v>4.99</v>
          </cell>
          <cell r="D401">
            <v>5.975</v>
          </cell>
          <cell r="E401">
            <v>4.685</v>
          </cell>
          <cell r="F401">
            <v>5.21</v>
          </cell>
          <cell r="G401">
            <v>0.779999999999999</v>
          </cell>
          <cell r="H401">
            <v>0.984999999999999</v>
          </cell>
          <cell r="I401">
            <v>0.205</v>
          </cell>
          <cell r="J401">
            <v>0.0149999999999997</v>
          </cell>
          <cell r="K401">
            <v>0.22</v>
          </cell>
          <cell r="L401">
            <v>0.305000000000001</v>
          </cell>
          <cell r="M401">
            <v>5.29</v>
          </cell>
          <cell r="N401">
            <v>5.985</v>
          </cell>
          <cell r="O401">
            <v>6.65</v>
          </cell>
          <cell r="P401">
            <v>4.8</v>
          </cell>
          <cell r="Q401">
            <v>4.965</v>
          </cell>
          <cell r="R401">
            <v>0.0100000000000007</v>
          </cell>
          <cell r="S401">
            <v>0.695</v>
          </cell>
          <cell r="T401">
            <v>4.8</v>
          </cell>
          <cell r="U401">
            <v>5.235</v>
          </cell>
          <cell r="V401">
            <v>4.525</v>
          </cell>
          <cell r="W401">
            <v>4.595</v>
          </cell>
          <cell r="X401">
            <v>4.705</v>
          </cell>
          <cell r="Y401">
            <v>5.37</v>
          </cell>
          <cell r="Z401">
            <v>5.23</v>
          </cell>
          <cell r="AA401">
            <v>5.135</v>
          </cell>
          <cell r="AB401">
            <v>5.27</v>
          </cell>
          <cell r="AC401">
            <v>5.14</v>
          </cell>
        </row>
        <row r="402">
          <cell r="A402">
            <v>36803</v>
          </cell>
          <cell r="B402">
            <v>5.205</v>
          </cell>
          <cell r="C402">
            <v>5.07</v>
          </cell>
          <cell r="D402">
            <v>6.01</v>
          </cell>
          <cell r="E402">
            <v>4.78</v>
          </cell>
          <cell r="F402">
            <v>5.25</v>
          </cell>
          <cell r="G402">
            <v>0.805</v>
          </cell>
          <cell r="H402">
            <v>0.94</v>
          </cell>
          <cell r="I402">
            <v>0.135</v>
          </cell>
          <cell r="J402">
            <v>0.0449999999999999</v>
          </cell>
          <cell r="K402">
            <v>0.18</v>
          </cell>
          <cell r="L402">
            <v>0.29</v>
          </cell>
          <cell r="M402">
            <v>5.285</v>
          </cell>
          <cell r="N402">
            <v>5.855</v>
          </cell>
          <cell r="O402">
            <v>6.785</v>
          </cell>
          <cell r="P402">
            <v>4.83</v>
          </cell>
          <cell r="Q402">
            <v>4.965</v>
          </cell>
          <cell r="R402">
            <v>-0.154999999999999</v>
          </cell>
          <cell r="S402">
            <v>0.57</v>
          </cell>
          <cell r="T402">
            <v>4.85</v>
          </cell>
          <cell r="U402">
            <v>5.235</v>
          </cell>
          <cell r="V402">
            <v>4.75</v>
          </cell>
          <cell r="W402">
            <v>4.665</v>
          </cell>
          <cell r="X402">
            <v>4.815</v>
          </cell>
          <cell r="Y402">
            <v>5.395</v>
          </cell>
          <cell r="Z402">
            <v>5.235</v>
          </cell>
          <cell r="AA402">
            <v>5.15</v>
          </cell>
          <cell r="AB402">
            <v>5.29</v>
          </cell>
          <cell r="AC402">
            <v>5.155</v>
          </cell>
        </row>
        <row r="403">
          <cell r="A403">
            <v>36804</v>
          </cell>
          <cell r="B403">
            <v>5.16</v>
          </cell>
          <cell r="C403">
            <v>5.03</v>
          </cell>
          <cell r="D403">
            <v>6.02</v>
          </cell>
          <cell r="E403">
            <v>4.79</v>
          </cell>
          <cell r="F403">
            <v>5.215</v>
          </cell>
          <cell r="G403">
            <v>0.859999999999999</v>
          </cell>
          <cell r="H403">
            <v>0.989999999999999</v>
          </cell>
          <cell r="I403">
            <v>0.13</v>
          </cell>
          <cell r="J403">
            <v>0.0549999999999997</v>
          </cell>
          <cell r="K403">
            <v>0.185</v>
          </cell>
          <cell r="L403">
            <v>0.24</v>
          </cell>
          <cell r="M403">
            <v>5.375</v>
          </cell>
          <cell r="N403">
            <v>5.825</v>
          </cell>
          <cell r="O403">
            <v>6.775</v>
          </cell>
          <cell r="P403">
            <v>4.855</v>
          </cell>
          <cell r="Q403">
            <v>4.99</v>
          </cell>
          <cell r="R403">
            <v>-0.194999999999999</v>
          </cell>
          <cell r="S403">
            <v>0.45</v>
          </cell>
          <cell r="T403">
            <v>4.875</v>
          </cell>
          <cell r="U403">
            <v>5.215</v>
          </cell>
          <cell r="V403">
            <v>4.75</v>
          </cell>
          <cell r="W403">
            <v>4.74</v>
          </cell>
          <cell r="X403">
            <v>4.81</v>
          </cell>
          <cell r="Y403">
            <v>5.39</v>
          </cell>
          <cell r="Z403">
            <v>5.205</v>
          </cell>
          <cell r="AA403">
            <v>5.15</v>
          </cell>
          <cell r="AB403">
            <v>5.29</v>
          </cell>
          <cell r="AC403">
            <v>5.16</v>
          </cell>
        </row>
        <row r="404">
          <cell r="A404">
            <v>36805</v>
          </cell>
          <cell r="B404">
            <v>5.09</v>
          </cell>
          <cell r="C404">
            <v>4.795</v>
          </cell>
          <cell r="D404">
            <v>6</v>
          </cell>
          <cell r="E404">
            <v>4.7</v>
          </cell>
          <cell r="F404">
            <v>5.175</v>
          </cell>
          <cell r="G404">
            <v>0.91</v>
          </cell>
          <cell r="H404">
            <v>1.205</v>
          </cell>
          <cell r="I404">
            <v>0.295</v>
          </cell>
          <cell r="J404">
            <v>0.085</v>
          </cell>
          <cell r="K404">
            <v>0.38</v>
          </cell>
          <cell r="L404">
            <v>0.0949999999999998</v>
          </cell>
          <cell r="M404">
            <v>5.67</v>
          </cell>
          <cell r="N404">
            <v>5.865</v>
          </cell>
          <cell r="O404">
            <v>6.645</v>
          </cell>
          <cell r="P404">
            <v>4.955</v>
          </cell>
          <cell r="Q404">
            <v>5.075</v>
          </cell>
          <cell r="R404">
            <v>-0.135</v>
          </cell>
          <cell r="S404">
            <v>0.195</v>
          </cell>
          <cell r="T404">
            <v>4.945</v>
          </cell>
          <cell r="U404">
            <v>5.25</v>
          </cell>
          <cell r="V404">
            <v>4.67</v>
          </cell>
          <cell r="W404">
            <v>4.59</v>
          </cell>
          <cell r="X404">
            <v>4.71</v>
          </cell>
          <cell r="Y404">
            <v>5.405</v>
          </cell>
          <cell r="Z404">
            <v>5.19</v>
          </cell>
          <cell r="AA404">
            <v>5.16</v>
          </cell>
          <cell r="AB404">
            <v>5.295</v>
          </cell>
          <cell r="AC404">
            <v>5.175</v>
          </cell>
        </row>
        <row r="405">
          <cell r="A405">
            <v>36806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36807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36808</v>
          </cell>
          <cell r="B407">
            <v>4.86</v>
          </cell>
          <cell r="C407">
            <v>4.315</v>
          </cell>
          <cell r="D407">
            <v>5.765</v>
          </cell>
          <cell r="E407">
            <v>4.36</v>
          </cell>
          <cell r="F407">
            <v>4.965</v>
          </cell>
          <cell r="G407">
            <v>0.904999999999999</v>
          </cell>
          <cell r="H407">
            <v>1.45</v>
          </cell>
          <cell r="I407">
            <v>0.545</v>
          </cell>
          <cell r="J407">
            <v>0.105</v>
          </cell>
          <cell r="K407">
            <v>0.65</v>
          </cell>
          <cell r="L407">
            <v>-0.0449999999999999</v>
          </cell>
          <cell r="M407">
            <v>5.405</v>
          </cell>
          <cell r="N407">
            <v>5.56</v>
          </cell>
          <cell r="O407">
            <v>6.285</v>
          </cell>
          <cell r="P407">
            <v>4.815</v>
          </cell>
          <cell r="Q407">
            <v>4.885</v>
          </cell>
          <cell r="R407">
            <v>-0.205</v>
          </cell>
          <cell r="S407">
            <v>0.154999999999999</v>
          </cell>
          <cell r="T407">
            <v>4.805</v>
          </cell>
          <cell r="U407">
            <v>5.06</v>
          </cell>
          <cell r="V407">
            <v>4.345</v>
          </cell>
          <cell r="W407">
            <v>4.3</v>
          </cell>
          <cell r="X407">
            <v>4.35</v>
          </cell>
          <cell r="Y407">
            <v>5.24</v>
          </cell>
          <cell r="Z407">
            <v>5</v>
          </cell>
          <cell r="AA407">
            <v>4.99</v>
          </cell>
          <cell r="AB407">
            <v>5.135</v>
          </cell>
          <cell r="AC407">
            <v>5</v>
          </cell>
        </row>
        <row r="408">
          <cell r="A408">
            <v>36809</v>
          </cell>
          <cell r="B408">
            <v>4.96</v>
          </cell>
          <cell r="C408">
            <v>4.565</v>
          </cell>
          <cell r="D408">
            <v>5.805</v>
          </cell>
          <cell r="E408">
            <v>4.42</v>
          </cell>
          <cell r="F408">
            <v>5.02</v>
          </cell>
          <cell r="G408">
            <v>0.845</v>
          </cell>
          <cell r="H408">
            <v>1.24</v>
          </cell>
          <cell r="I408">
            <v>0.395</v>
          </cell>
          <cell r="J408">
            <v>0.0599999999999996</v>
          </cell>
          <cell r="K408">
            <v>0.454999999999999</v>
          </cell>
          <cell r="L408">
            <v>0.145</v>
          </cell>
          <cell r="M408">
            <v>5.445</v>
          </cell>
          <cell r="N408">
            <v>5.575</v>
          </cell>
          <cell r="O408">
            <v>6.295</v>
          </cell>
          <cell r="P408">
            <v>4.81</v>
          </cell>
          <cell r="Q408">
            <v>5.04</v>
          </cell>
          <cell r="R408">
            <v>-0.23</v>
          </cell>
          <cell r="S408">
            <v>0.13</v>
          </cell>
          <cell r="T408">
            <v>4.805</v>
          </cell>
          <cell r="U408">
            <v>5.055</v>
          </cell>
          <cell r="V408">
            <v>4.455</v>
          </cell>
          <cell r="W408">
            <v>4.57</v>
          </cell>
          <cell r="X408">
            <v>4.545</v>
          </cell>
          <cell r="Y408">
            <v>5.215</v>
          </cell>
          <cell r="Z408">
            <v>5.015</v>
          </cell>
          <cell r="AA408">
            <v>4.995</v>
          </cell>
          <cell r="AB408">
            <v>5.125</v>
          </cell>
          <cell r="AC408">
            <v>5</v>
          </cell>
        </row>
        <row r="409">
          <cell r="A409">
            <v>36810</v>
          </cell>
          <cell r="B409">
            <v>5.005</v>
          </cell>
          <cell r="C409">
            <v>4.555</v>
          </cell>
          <cell r="D409">
            <v>5.75</v>
          </cell>
          <cell r="E409">
            <v>4.49</v>
          </cell>
          <cell r="F409">
            <v>5.055</v>
          </cell>
          <cell r="G409">
            <v>0.745</v>
          </cell>
          <cell r="H409">
            <v>1.195</v>
          </cell>
          <cell r="I409">
            <v>0.45</v>
          </cell>
          <cell r="J409">
            <v>0.0499999999999998</v>
          </cell>
          <cell r="K409">
            <v>0.5</v>
          </cell>
          <cell r="L409">
            <v>0.0649999999999995</v>
          </cell>
          <cell r="M409">
            <v>5.445</v>
          </cell>
          <cell r="N409">
            <v>5.715</v>
          </cell>
          <cell r="O409">
            <v>6.42</v>
          </cell>
          <cell r="P409">
            <v>4.85</v>
          </cell>
          <cell r="Q409">
            <v>5.045</v>
          </cell>
          <cell r="R409">
            <v>-0.0350000000000001</v>
          </cell>
          <cell r="S409">
            <v>0.27</v>
          </cell>
          <cell r="T409">
            <v>4.83</v>
          </cell>
          <cell r="U409">
            <v>5.08</v>
          </cell>
          <cell r="V409">
            <v>4.58</v>
          </cell>
          <cell r="W409">
            <v>4.56</v>
          </cell>
          <cell r="X409">
            <v>4.595</v>
          </cell>
          <cell r="Y409">
            <v>5.27</v>
          </cell>
          <cell r="Z409">
            <v>5.075</v>
          </cell>
          <cell r="AA409">
            <v>5.035</v>
          </cell>
          <cell r="AB409">
            <v>5.145</v>
          </cell>
          <cell r="AC409">
            <v>5.035</v>
          </cell>
        </row>
        <row r="410">
          <cell r="A410">
            <v>36811</v>
          </cell>
          <cell r="B410">
            <v>5.105</v>
          </cell>
          <cell r="C410">
            <v>4.585</v>
          </cell>
          <cell r="D410">
            <v>5.63</v>
          </cell>
          <cell r="E410">
            <v>4.53</v>
          </cell>
          <cell r="F410">
            <v>5.12</v>
          </cell>
          <cell r="G410">
            <v>0.525</v>
          </cell>
          <cell r="H410">
            <v>1.045</v>
          </cell>
          <cell r="I410">
            <v>0.520000000000001</v>
          </cell>
          <cell r="J410">
            <v>0.0149999999999997</v>
          </cell>
          <cell r="K410">
            <v>0.535</v>
          </cell>
          <cell r="L410">
            <v>0.0549999999999997</v>
          </cell>
          <cell r="M410">
            <v>5.44</v>
          </cell>
          <cell r="N410">
            <v>5.72</v>
          </cell>
          <cell r="O410">
            <v>6.505</v>
          </cell>
          <cell r="P410">
            <v>4.905</v>
          </cell>
          <cell r="Q410">
            <v>5.105</v>
          </cell>
          <cell r="R410">
            <v>0.0899999999999999</v>
          </cell>
          <cell r="S410">
            <v>0.279999999999999</v>
          </cell>
          <cell r="T410">
            <v>4.91</v>
          </cell>
          <cell r="U410">
            <v>5.16</v>
          </cell>
          <cell r="V410">
            <v>4.63</v>
          </cell>
          <cell r="W410">
            <v>4.52</v>
          </cell>
          <cell r="X410">
            <v>4.595</v>
          </cell>
          <cell r="Y410">
            <v>5.35</v>
          </cell>
          <cell r="Z410">
            <v>5.13</v>
          </cell>
          <cell r="AA410">
            <v>5.11</v>
          </cell>
          <cell r="AB410">
            <v>5.225</v>
          </cell>
          <cell r="AC410">
            <v>5.115</v>
          </cell>
        </row>
        <row r="411">
          <cell r="A411">
            <v>36812</v>
          </cell>
          <cell r="B411">
            <v>5.44</v>
          </cell>
          <cell r="C411">
            <v>4.8</v>
          </cell>
          <cell r="D411">
            <v>5.815</v>
          </cell>
          <cell r="E411">
            <v>4.82</v>
          </cell>
          <cell r="F411">
            <v>5.49</v>
          </cell>
          <cell r="G411">
            <v>0.375</v>
          </cell>
          <cell r="H411">
            <v>1.015</v>
          </cell>
          <cell r="I411">
            <v>0.640000000000001</v>
          </cell>
          <cell r="J411">
            <v>0.0499999999999998</v>
          </cell>
          <cell r="K411">
            <v>0.69</v>
          </cell>
          <cell r="L411">
            <v>-0.0200000000000005</v>
          </cell>
          <cell r="M411">
            <v>5.535</v>
          </cell>
          <cell r="N411">
            <v>5.965</v>
          </cell>
          <cell r="O411">
            <v>7.005</v>
          </cell>
          <cell r="P411">
            <v>5.105</v>
          </cell>
          <cell r="Q411">
            <v>5.195</v>
          </cell>
          <cell r="R411">
            <v>0.149999999999999</v>
          </cell>
          <cell r="S411">
            <v>0.43</v>
          </cell>
          <cell r="T411">
            <v>5.14</v>
          </cell>
          <cell r="U411">
            <v>5.545</v>
          </cell>
          <cell r="V411">
            <v>4.895</v>
          </cell>
          <cell r="W411">
            <v>4.74</v>
          </cell>
          <cell r="X411">
            <v>4.925</v>
          </cell>
          <cell r="Y411">
            <v>5.725</v>
          </cell>
          <cell r="Z411">
            <v>5.51</v>
          </cell>
          <cell r="AA411">
            <v>5.46</v>
          </cell>
          <cell r="AB411">
            <v>5.56</v>
          </cell>
          <cell r="AC411">
            <v>5.465</v>
          </cell>
          <cell r="AD411">
            <v>5.855</v>
          </cell>
        </row>
        <row r="412">
          <cell r="A412">
            <v>36813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36814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36815</v>
          </cell>
          <cell r="B414">
            <v>5.29</v>
          </cell>
          <cell r="C414">
            <v>4.565</v>
          </cell>
          <cell r="D414">
            <v>5.69</v>
          </cell>
          <cell r="E414">
            <v>4.62</v>
          </cell>
          <cell r="F414">
            <v>5.31</v>
          </cell>
          <cell r="G414">
            <v>0.4</v>
          </cell>
          <cell r="H414">
            <v>1.125</v>
          </cell>
          <cell r="I414">
            <v>0.725</v>
          </cell>
          <cell r="J414">
            <v>0.0199999999999996</v>
          </cell>
          <cell r="K414">
            <v>0.744999999999999</v>
          </cell>
          <cell r="L414">
            <v>-0.0549999999999997</v>
          </cell>
          <cell r="M414">
            <v>5.41</v>
          </cell>
          <cell r="N414">
            <v>5.825</v>
          </cell>
          <cell r="O414">
            <v>6.78</v>
          </cell>
          <cell r="P414">
            <v>4.855</v>
          </cell>
          <cell r="Q414">
            <v>5.01</v>
          </cell>
          <cell r="R414">
            <v>0.135</v>
          </cell>
          <cell r="S414">
            <v>0.415</v>
          </cell>
          <cell r="T414">
            <v>4.83</v>
          </cell>
          <cell r="U414">
            <v>5.43</v>
          </cell>
          <cell r="V414">
            <v>4.65</v>
          </cell>
          <cell r="W414">
            <v>4.595</v>
          </cell>
          <cell r="X414">
            <v>4.665</v>
          </cell>
          <cell r="Y414">
            <v>5.57</v>
          </cell>
          <cell r="Z414">
            <v>5.355</v>
          </cell>
          <cell r="AA414">
            <v>5.345</v>
          </cell>
          <cell r="AB414">
            <v>5.44</v>
          </cell>
          <cell r="AC414">
            <v>5.35</v>
          </cell>
          <cell r="AD414">
            <v>5.68</v>
          </cell>
        </row>
        <row r="415">
          <cell r="A415">
            <v>36816</v>
          </cell>
          <cell r="B415">
            <v>5.24</v>
          </cell>
          <cell r="C415">
            <v>4.645</v>
          </cell>
          <cell r="D415">
            <v>5.685</v>
          </cell>
          <cell r="E415">
            <v>4.66</v>
          </cell>
          <cell r="F415">
            <v>5.285</v>
          </cell>
          <cell r="G415">
            <v>0.444999999999999</v>
          </cell>
          <cell r="H415">
            <v>1.04</v>
          </cell>
          <cell r="I415">
            <v>0.595000000000001</v>
          </cell>
          <cell r="J415">
            <v>0.0449999999999999</v>
          </cell>
          <cell r="K415">
            <v>0.640000000000001</v>
          </cell>
          <cell r="L415">
            <v>-0.0150000000000006</v>
          </cell>
          <cell r="M415">
            <v>5.33</v>
          </cell>
          <cell r="N415">
            <v>5.835</v>
          </cell>
          <cell r="O415">
            <v>6.895</v>
          </cell>
          <cell r="P415">
            <v>4.79</v>
          </cell>
          <cell r="Q415">
            <v>4.985</v>
          </cell>
          <cell r="R415">
            <v>0.15</v>
          </cell>
          <cell r="S415">
            <v>0.505</v>
          </cell>
          <cell r="T415">
            <v>4.905</v>
          </cell>
          <cell r="U415">
            <v>5.34</v>
          </cell>
          <cell r="V415">
            <v>4.7</v>
          </cell>
          <cell r="W415">
            <v>4.75</v>
          </cell>
          <cell r="X415">
            <v>4.78</v>
          </cell>
          <cell r="Y415">
            <v>5.475</v>
          </cell>
          <cell r="Z415">
            <v>5.285</v>
          </cell>
          <cell r="AA415">
            <v>5.255</v>
          </cell>
          <cell r="AB415">
            <v>5.345</v>
          </cell>
          <cell r="AC415">
            <v>5.265</v>
          </cell>
          <cell r="AD415">
            <v>5.59</v>
          </cell>
        </row>
        <row r="416">
          <cell r="A416">
            <v>36817</v>
          </cell>
          <cell r="B416">
            <v>5.195</v>
          </cell>
          <cell r="C416">
            <v>4.78</v>
          </cell>
          <cell r="D416">
            <v>5.655</v>
          </cell>
          <cell r="E416">
            <v>4.82</v>
          </cell>
          <cell r="F416">
            <v>5.225</v>
          </cell>
          <cell r="G416">
            <v>0.46</v>
          </cell>
          <cell r="H416">
            <v>0.875</v>
          </cell>
          <cell r="I416">
            <v>0.415</v>
          </cell>
          <cell r="J416">
            <v>0.0299999999999994</v>
          </cell>
          <cell r="K416">
            <v>0.444999999999999</v>
          </cell>
          <cell r="L416">
            <v>-0.04</v>
          </cell>
          <cell r="M416">
            <v>5.38</v>
          </cell>
          <cell r="N416">
            <v>5.86</v>
          </cell>
          <cell r="O416">
            <v>6.93</v>
          </cell>
          <cell r="P416">
            <v>4.87</v>
          </cell>
          <cell r="Q416">
            <v>5.035</v>
          </cell>
          <cell r="R416">
            <v>0.205</v>
          </cell>
          <cell r="S416">
            <v>0.48</v>
          </cell>
          <cell r="T416">
            <v>4.96</v>
          </cell>
          <cell r="U416">
            <v>5.27</v>
          </cell>
          <cell r="V416">
            <v>4.82</v>
          </cell>
          <cell r="W416">
            <v>4.78</v>
          </cell>
          <cell r="X416">
            <v>4.855</v>
          </cell>
          <cell r="Y416">
            <v>5.42</v>
          </cell>
          <cell r="Z416">
            <v>5.23</v>
          </cell>
          <cell r="AA416">
            <v>5.185</v>
          </cell>
          <cell r="AB416">
            <v>5.29</v>
          </cell>
          <cell r="AC416">
            <v>5.2</v>
          </cell>
          <cell r="AD416">
            <v>5.52</v>
          </cell>
        </row>
        <row r="417">
          <cell r="A417">
            <v>36818</v>
          </cell>
          <cell r="B417">
            <v>5.285</v>
          </cell>
          <cell r="C417">
            <v>4.93</v>
          </cell>
          <cell r="D417">
            <v>5.755</v>
          </cell>
          <cell r="E417">
            <v>4.925</v>
          </cell>
          <cell r="F417">
            <v>5.32</v>
          </cell>
          <cell r="G417">
            <v>0.47</v>
          </cell>
          <cell r="H417">
            <v>0.825</v>
          </cell>
          <cell r="I417">
            <v>0.355</v>
          </cell>
          <cell r="J417">
            <v>0.0350000000000001</v>
          </cell>
          <cell r="K417">
            <v>0.390000000000001</v>
          </cell>
          <cell r="L417">
            <v>0.00499999999999989</v>
          </cell>
          <cell r="M417">
            <v>5.55</v>
          </cell>
          <cell r="N417">
            <v>5.95</v>
          </cell>
          <cell r="O417">
            <v>7.035</v>
          </cell>
          <cell r="P417">
            <v>4.955</v>
          </cell>
          <cell r="Q417">
            <v>5.105</v>
          </cell>
          <cell r="R417">
            <v>0.195</v>
          </cell>
          <cell r="S417">
            <v>0.4</v>
          </cell>
          <cell r="T417">
            <v>5.045</v>
          </cell>
          <cell r="U417">
            <v>5.38</v>
          </cell>
          <cell r="V417">
            <v>4.965</v>
          </cell>
          <cell r="W417">
            <v>4.91</v>
          </cell>
          <cell r="X417">
            <v>4.99</v>
          </cell>
          <cell r="Y417">
            <v>5.5</v>
          </cell>
          <cell r="Z417">
            <v>5.32</v>
          </cell>
          <cell r="AA417">
            <v>5.255</v>
          </cell>
          <cell r="AB417">
            <v>5.38</v>
          </cell>
          <cell r="AC417">
            <v>5.28</v>
          </cell>
          <cell r="AD417">
            <v>5.665</v>
          </cell>
        </row>
        <row r="418">
          <cell r="A418">
            <v>36819</v>
          </cell>
          <cell r="B418">
            <v>4.96</v>
          </cell>
          <cell r="C418">
            <v>4.69</v>
          </cell>
          <cell r="D418">
            <v>5.58</v>
          </cell>
          <cell r="E418">
            <v>4.7</v>
          </cell>
          <cell r="F418">
            <v>4.985</v>
          </cell>
          <cell r="G418">
            <v>0.62</v>
          </cell>
          <cell r="H418">
            <v>0.89</v>
          </cell>
          <cell r="I418">
            <v>0.27</v>
          </cell>
          <cell r="J418">
            <v>0.0250000000000004</v>
          </cell>
          <cell r="K418">
            <v>0.295</v>
          </cell>
          <cell r="L418">
            <v>-0.00999999999999979</v>
          </cell>
          <cell r="M418">
            <v>5.335</v>
          </cell>
          <cell r="N418">
            <v>5.5</v>
          </cell>
          <cell r="O418">
            <v>6.57</v>
          </cell>
          <cell r="P418">
            <v>4.805</v>
          </cell>
          <cell r="Q418">
            <v>4.91</v>
          </cell>
          <cell r="R418">
            <v>-0.0800000000000001</v>
          </cell>
          <cell r="S418">
            <v>0.165</v>
          </cell>
          <cell r="T418">
            <v>4.79</v>
          </cell>
          <cell r="U418">
            <v>5.04</v>
          </cell>
          <cell r="V418">
            <v>4.745</v>
          </cell>
          <cell r="W418">
            <v>4.69</v>
          </cell>
          <cell r="X418">
            <v>4.755</v>
          </cell>
          <cell r="Y418">
            <v>5.16</v>
          </cell>
          <cell r="Z418">
            <v>4.995</v>
          </cell>
          <cell r="AA418">
            <v>4.94</v>
          </cell>
          <cell r="AB418">
            <v>5.07</v>
          </cell>
          <cell r="AC418">
            <v>4.965</v>
          </cell>
          <cell r="AD418">
            <v>5.285</v>
          </cell>
        </row>
        <row r="419">
          <cell r="A419">
            <v>36820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36821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36822</v>
          </cell>
          <cell r="B421">
            <v>4.73</v>
          </cell>
          <cell r="C421">
            <v>4.485</v>
          </cell>
          <cell r="D421">
            <v>5.405</v>
          </cell>
          <cell r="E421">
            <v>4.495</v>
          </cell>
          <cell r="F421">
            <v>4.755</v>
          </cell>
          <cell r="G421">
            <v>0.675</v>
          </cell>
          <cell r="H421">
            <v>0.92</v>
          </cell>
          <cell r="I421">
            <v>0.245</v>
          </cell>
          <cell r="J421">
            <v>0.0249999999999995</v>
          </cell>
          <cell r="K421">
            <v>0.27</v>
          </cell>
          <cell r="L421">
            <v>-0.00999999999999979</v>
          </cell>
          <cell r="M421">
            <v>5.105</v>
          </cell>
          <cell r="N421">
            <v>5.23</v>
          </cell>
          <cell r="O421">
            <v>6.3</v>
          </cell>
          <cell r="P421">
            <v>4.595</v>
          </cell>
          <cell r="Q421">
            <v>4.66</v>
          </cell>
          <cell r="R421">
            <v>-0.175</v>
          </cell>
          <cell r="S421">
            <v>0.125</v>
          </cell>
          <cell r="T421">
            <v>4.55</v>
          </cell>
          <cell r="U421">
            <v>4.845</v>
          </cell>
          <cell r="V421">
            <v>4.525</v>
          </cell>
          <cell r="W421">
            <v>4.495</v>
          </cell>
          <cell r="X421">
            <v>4.53</v>
          </cell>
          <cell r="Y421">
            <v>4.965</v>
          </cell>
          <cell r="Z421">
            <v>4.8</v>
          </cell>
          <cell r="AA421">
            <v>4.725</v>
          </cell>
          <cell r="AB421">
            <v>4.85</v>
          </cell>
          <cell r="AC421">
            <v>4.745</v>
          </cell>
          <cell r="AD421">
            <v>5.075</v>
          </cell>
        </row>
        <row r="422">
          <cell r="A422">
            <v>36823</v>
          </cell>
          <cell r="B422">
            <v>4.73</v>
          </cell>
          <cell r="C422">
            <v>4.57</v>
          </cell>
          <cell r="D422">
            <v>5.375</v>
          </cell>
          <cell r="E422">
            <v>4.53</v>
          </cell>
          <cell r="F422">
            <v>4.775</v>
          </cell>
          <cell r="G422">
            <v>0.645</v>
          </cell>
          <cell r="H422">
            <v>0.805</v>
          </cell>
          <cell r="I422">
            <v>0.16</v>
          </cell>
          <cell r="J422">
            <v>0.0449999999999999</v>
          </cell>
          <cell r="K422">
            <v>0.205</v>
          </cell>
          <cell r="L422">
            <v>0.04</v>
          </cell>
          <cell r="M422">
            <v>5.31</v>
          </cell>
          <cell r="N422">
            <v>5.46</v>
          </cell>
          <cell r="O422">
            <v>6.28</v>
          </cell>
          <cell r="P422">
            <v>4.59</v>
          </cell>
          <cell r="Q422">
            <v>4.685</v>
          </cell>
          <cell r="R422">
            <v>0.085</v>
          </cell>
          <cell r="S422">
            <v>0.15</v>
          </cell>
          <cell r="T422">
            <v>4.525</v>
          </cell>
          <cell r="U422">
            <v>4.815</v>
          </cell>
          <cell r="V422">
            <v>4.54</v>
          </cell>
          <cell r="W422">
            <v>4.47</v>
          </cell>
          <cell r="X422">
            <v>4.595</v>
          </cell>
          <cell r="Y422">
            <v>4.92</v>
          </cell>
          <cell r="Z422">
            <v>4.76</v>
          </cell>
          <cell r="AA422">
            <v>4.685</v>
          </cell>
          <cell r="AB422">
            <v>4.825</v>
          </cell>
          <cell r="AC422">
            <v>4.7</v>
          </cell>
          <cell r="AD422">
            <v>5.03</v>
          </cell>
        </row>
        <row r="423">
          <cell r="A423">
            <v>36824</v>
          </cell>
          <cell r="B423">
            <v>4.79</v>
          </cell>
          <cell r="C423">
            <v>4.69</v>
          </cell>
          <cell r="D423">
            <v>5.345</v>
          </cell>
          <cell r="E423">
            <v>4.63</v>
          </cell>
          <cell r="F423">
            <v>4.83</v>
          </cell>
          <cell r="G423">
            <v>0.555</v>
          </cell>
          <cell r="H423">
            <v>0.654999999999999</v>
          </cell>
          <cell r="I423">
            <v>0.0999999999999996</v>
          </cell>
          <cell r="J423">
            <v>0.04</v>
          </cell>
          <cell r="K423">
            <v>0.14</v>
          </cell>
          <cell r="L423">
            <v>0.0600000000000005</v>
          </cell>
          <cell r="M423">
            <v>5.26</v>
          </cell>
          <cell r="N423">
            <v>5.465</v>
          </cell>
          <cell r="O423">
            <v>6.29</v>
          </cell>
          <cell r="P423">
            <v>4.645</v>
          </cell>
          <cell r="Q423">
            <v>4.715</v>
          </cell>
          <cell r="R423">
            <v>0.12</v>
          </cell>
          <cell r="S423">
            <v>0.205</v>
          </cell>
          <cell r="T423">
            <v>4.56</v>
          </cell>
          <cell r="U423">
            <v>4.845</v>
          </cell>
          <cell r="V423">
            <v>4.665</v>
          </cell>
          <cell r="W423">
            <v>4.57</v>
          </cell>
          <cell r="X423">
            <v>4.705</v>
          </cell>
          <cell r="Y423">
            <v>4.955</v>
          </cell>
          <cell r="Z423">
            <v>4.82</v>
          </cell>
          <cell r="AA423">
            <v>4.715</v>
          </cell>
          <cell r="AB423">
            <v>4.85</v>
          </cell>
          <cell r="AC423">
            <v>4.74</v>
          </cell>
          <cell r="AD423">
            <v>5.06</v>
          </cell>
        </row>
        <row r="424">
          <cell r="A424">
            <v>36825</v>
          </cell>
          <cell r="B424">
            <v>4.61</v>
          </cell>
          <cell r="C424">
            <v>4.5</v>
          </cell>
          <cell r="D424">
            <v>5.22</v>
          </cell>
          <cell r="E424">
            <v>4.415</v>
          </cell>
          <cell r="F424">
            <v>4.625</v>
          </cell>
          <cell r="G424">
            <v>0.609999999999999</v>
          </cell>
          <cell r="H424">
            <v>0.72</v>
          </cell>
          <cell r="I424">
            <v>0.11</v>
          </cell>
          <cell r="J424">
            <v>0.0149999999999997</v>
          </cell>
          <cell r="K424">
            <v>0.125</v>
          </cell>
          <cell r="L424">
            <v>0.085</v>
          </cell>
          <cell r="M424">
            <v>5.11</v>
          </cell>
          <cell r="N424">
            <v>5.335</v>
          </cell>
          <cell r="O424">
            <v>6.1</v>
          </cell>
          <cell r="P424">
            <v>4.515</v>
          </cell>
          <cell r="Q424">
            <v>4.57</v>
          </cell>
          <cell r="R424">
            <v>0.115</v>
          </cell>
          <cell r="S424">
            <v>0.225</v>
          </cell>
          <cell r="T424">
            <v>4.47</v>
          </cell>
          <cell r="U424">
            <v>4.655</v>
          </cell>
          <cell r="V424">
            <v>4.505</v>
          </cell>
          <cell r="W424">
            <v>4.355</v>
          </cell>
          <cell r="X424">
            <v>4.52</v>
          </cell>
          <cell r="Y424">
            <v>4.755</v>
          </cell>
          <cell r="Z424">
            <v>4.63</v>
          </cell>
          <cell r="AA424">
            <v>4.535</v>
          </cell>
          <cell r="AB424">
            <v>4.665</v>
          </cell>
          <cell r="AC424">
            <v>4.55</v>
          </cell>
          <cell r="AD424">
            <v>4.865</v>
          </cell>
        </row>
        <row r="425">
          <cell r="A425">
            <v>36826</v>
          </cell>
          <cell r="B425">
            <v>4.595</v>
          </cell>
          <cell r="C425">
            <v>4.455</v>
          </cell>
          <cell r="D425">
            <v>5.205</v>
          </cell>
          <cell r="E425">
            <v>4.335</v>
          </cell>
          <cell r="F425">
            <v>4.595</v>
          </cell>
          <cell r="G425">
            <v>0.61</v>
          </cell>
          <cell r="H425">
            <v>0.75</v>
          </cell>
          <cell r="I425">
            <v>0.14</v>
          </cell>
          <cell r="J425">
            <v>0</v>
          </cell>
          <cell r="K425">
            <v>0.14</v>
          </cell>
          <cell r="L425">
            <v>0.12</v>
          </cell>
          <cell r="M425">
            <v>5.08</v>
          </cell>
          <cell r="N425">
            <v>5.325</v>
          </cell>
          <cell r="O425">
            <v>5.95</v>
          </cell>
          <cell r="P425">
            <v>4.375</v>
          </cell>
          <cell r="Q425">
            <v>4.495</v>
          </cell>
          <cell r="R425">
            <v>0.12</v>
          </cell>
          <cell r="S425">
            <v>0.245</v>
          </cell>
          <cell r="T425">
            <v>4.31</v>
          </cell>
          <cell r="U425">
            <v>4.61</v>
          </cell>
          <cell r="V425">
            <v>4.38</v>
          </cell>
          <cell r="W425">
            <v>4.25</v>
          </cell>
          <cell r="X425">
            <v>4.365</v>
          </cell>
          <cell r="Y425">
            <v>4.72</v>
          </cell>
          <cell r="Z425">
            <v>4.58</v>
          </cell>
          <cell r="AA425">
            <v>4.505</v>
          </cell>
          <cell r="AB425">
            <v>4.615</v>
          </cell>
          <cell r="AC425">
            <v>4.52</v>
          </cell>
          <cell r="AD425">
            <v>4.84</v>
          </cell>
        </row>
        <row r="426">
          <cell r="A426">
            <v>36827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36828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36829</v>
          </cell>
          <cell r="B428">
            <v>4.31</v>
          </cell>
          <cell r="C428">
            <v>4.155</v>
          </cell>
          <cell r="D428">
            <v>4.975</v>
          </cell>
          <cell r="E428">
            <v>4.11</v>
          </cell>
          <cell r="F428">
            <v>4.35</v>
          </cell>
          <cell r="G428">
            <v>0.665</v>
          </cell>
          <cell r="H428">
            <v>0.819999999999999</v>
          </cell>
          <cell r="I428">
            <v>0.154999999999999</v>
          </cell>
          <cell r="J428">
            <v>0.04</v>
          </cell>
          <cell r="K428">
            <v>0.194999999999999</v>
          </cell>
          <cell r="L428">
            <v>0.0449999999999999</v>
          </cell>
          <cell r="M428">
            <v>4.775</v>
          </cell>
          <cell r="N428">
            <v>5.1</v>
          </cell>
          <cell r="O428">
            <v>5.785</v>
          </cell>
          <cell r="P428">
            <v>4.23</v>
          </cell>
          <cell r="Q428">
            <v>4.275</v>
          </cell>
          <cell r="R428">
            <v>0.125</v>
          </cell>
          <cell r="S428">
            <v>0.324999999999999</v>
          </cell>
          <cell r="T428">
            <v>4.115</v>
          </cell>
          <cell r="U428">
            <v>4.5</v>
          </cell>
          <cell r="V428">
            <v>4.15</v>
          </cell>
          <cell r="W428">
            <v>3.995</v>
          </cell>
          <cell r="X428">
            <v>4.155</v>
          </cell>
          <cell r="Y428">
            <v>4.57</v>
          </cell>
          <cell r="Z428">
            <v>4.41</v>
          </cell>
          <cell r="AA428">
            <v>4.32</v>
          </cell>
          <cell r="AB428">
            <v>4.46</v>
          </cell>
          <cell r="AC428">
            <v>4.33</v>
          </cell>
          <cell r="AD428">
            <v>4.775</v>
          </cell>
        </row>
        <row r="429">
          <cell r="A429">
            <v>36830</v>
          </cell>
          <cell r="B429">
            <v>4.365</v>
          </cell>
          <cell r="C429">
            <v>4.22</v>
          </cell>
          <cell r="D429">
            <v>5.195</v>
          </cell>
          <cell r="E429">
            <v>4.165</v>
          </cell>
          <cell r="F429">
            <v>4.41</v>
          </cell>
          <cell r="G429">
            <v>0.83</v>
          </cell>
          <cell r="H429">
            <v>0.975000000000001</v>
          </cell>
          <cell r="I429">
            <v>0.145</v>
          </cell>
          <cell r="J429">
            <v>0.0449999999999999</v>
          </cell>
          <cell r="K429">
            <v>0.19</v>
          </cell>
          <cell r="L429">
            <v>0.0549999999999997</v>
          </cell>
          <cell r="M429">
            <v>4.995</v>
          </cell>
          <cell r="N429">
            <v>5.33</v>
          </cell>
          <cell r="O429">
            <v>5.94</v>
          </cell>
          <cell r="P429">
            <v>4.45</v>
          </cell>
          <cell r="Q429">
            <v>4.555</v>
          </cell>
          <cell r="R429">
            <v>0.135</v>
          </cell>
          <cell r="S429">
            <v>0.335</v>
          </cell>
          <cell r="T429">
            <v>4.29</v>
          </cell>
          <cell r="U429">
            <v>4.55</v>
          </cell>
          <cell r="V429">
            <v>4.155</v>
          </cell>
          <cell r="W429">
            <v>4.09</v>
          </cell>
          <cell r="X429">
            <v>4.2</v>
          </cell>
          <cell r="Y429">
            <v>4.615</v>
          </cell>
          <cell r="Z429">
            <v>4.445</v>
          </cell>
          <cell r="AA429">
            <v>4.36</v>
          </cell>
          <cell r="AB429">
            <v>4.48</v>
          </cell>
          <cell r="AC429">
            <v>4.37</v>
          </cell>
          <cell r="AD429">
            <v>4.79</v>
          </cell>
        </row>
        <row r="430">
          <cell r="A430">
            <v>36831</v>
          </cell>
          <cell r="B430">
            <v>4.195</v>
          </cell>
          <cell r="C430">
            <v>4</v>
          </cell>
          <cell r="D430">
            <v>5.2</v>
          </cell>
          <cell r="E430">
            <v>3.98</v>
          </cell>
          <cell r="F430">
            <v>4.29</v>
          </cell>
          <cell r="G430">
            <v>1.005</v>
          </cell>
          <cell r="H430">
            <v>1.2</v>
          </cell>
          <cell r="I430">
            <v>0.195</v>
          </cell>
          <cell r="J430">
            <v>0.0949999999999998</v>
          </cell>
          <cell r="K430">
            <v>0.29</v>
          </cell>
          <cell r="L430">
            <v>0.02</v>
          </cell>
          <cell r="M430">
            <v>5.04</v>
          </cell>
          <cell r="N430">
            <v>5.18</v>
          </cell>
          <cell r="O430">
            <v>5.82</v>
          </cell>
          <cell r="P430">
            <v>4.495</v>
          </cell>
          <cell r="Q430">
            <v>4.565</v>
          </cell>
          <cell r="R430">
            <v>-0.0200000000000005</v>
          </cell>
          <cell r="S430">
            <v>0.14</v>
          </cell>
          <cell r="T430">
            <v>4.42</v>
          </cell>
          <cell r="U430">
            <v>4.38</v>
          </cell>
          <cell r="V430">
            <v>3.96</v>
          </cell>
          <cell r="W430">
            <v>3.85</v>
          </cell>
          <cell r="X430">
            <v>4.06</v>
          </cell>
          <cell r="Y430">
            <v>4.415</v>
          </cell>
          <cell r="Z430">
            <v>4.37</v>
          </cell>
          <cell r="AA430">
            <v>4.095</v>
          </cell>
          <cell r="AB430">
            <v>4.265</v>
          </cell>
          <cell r="AC430">
            <v>4.11</v>
          </cell>
          <cell r="AD430">
            <v>4.68</v>
          </cell>
        </row>
        <row r="431">
          <cell r="A431">
            <v>36832</v>
          </cell>
          <cell r="B431">
            <v>4.145</v>
          </cell>
          <cell r="C431">
            <v>3.955</v>
          </cell>
          <cell r="D431">
            <v>5.195</v>
          </cell>
          <cell r="E431">
            <v>3.905</v>
          </cell>
          <cell r="F431">
            <v>4.24</v>
          </cell>
          <cell r="G431">
            <v>1.05</v>
          </cell>
          <cell r="H431">
            <v>1.24</v>
          </cell>
          <cell r="I431">
            <v>0.19</v>
          </cell>
          <cell r="J431">
            <v>0.0950000000000006</v>
          </cell>
          <cell r="K431">
            <v>0.285</v>
          </cell>
          <cell r="L431">
            <v>0.0500000000000003</v>
          </cell>
          <cell r="M431">
            <v>5.1</v>
          </cell>
          <cell r="N431">
            <v>5.215</v>
          </cell>
          <cell r="O431">
            <v>5.655</v>
          </cell>
          <cell r="P431">
            <v>4.865</v>
          </cell>
          <cell r="Q431">
            <v>4.9</v>
          </cell>
          <cell r="R431">
            <v>0.0199999999999996</v>
          </cell>
          <cell r="S431">
            <v>0.115</v>
          </cell>
          <cell r="T431">
            <v>4.805</v>
          </cell>
          <cell r="U431">
            <v>4.39</v>
          </cell>
          <cell r="V431">
            <v>3.905</v>
          </cell>
          <cell r="W431">
            <v>3.845</v>
          </cell>
          <cell r="X431">
            <v>3.95</v>
          </cell>
          <cell r="Y431">
            <v>4.43</v>
          </cell>
          <cell r="Z431">
            <v>4.335</v>
          </cell>
          <cell r="AA431">
            <v>4.09</v>
          </cell>
          <cell r="AB431">
            <v>4.26</v>
          </cell>
          <cell r="AC431">
            <v>4.135</v>
          </cell>
          <cell r="AD431">
            <v>4.645</v>
          </cell>
        </row>
        <row r="432">
          <cell r="A432">
            <v>36833</v>
          </cell>
          <cell r="B432">
            <v>4.225</v>
          </cell>
          <cell r="C432">
            <v>4.105</v>
          </cell>
          <cell r="D432">
            <v>5.3</v>
          </cell>
          <cell r="E432">
            <v>3.985</v>
          </cell>
          <cell r="F432">
            <v>4.37</v>
          </cell>
          <cell r="G432">
            <v>1.075</v>
          </cell>
          <cell r="H432">
            <v>1.195</v>
          </cell>
          <cell r="I432">
            <v>0.119999999999999</v>
          </cell>
          <cell r="J432">
            <v>0.145</v>
          </cell>
          <cell r="K432">
            <v>0.265</v>
          </cell>
          <cell r="L432">
            <v>0.120000000000001</v>
          </cell>
          <cell r="M432">
            <v>5.105</v>
          </cell>
          <cell r="N432">
            <v>5.34</v>
          </cell>
          <cell r="O432">
            <v>5.91</v>
          </cell>
          <cell r="P432">
            <v>4.965</v>
          </cell>
          <cell r="Q432">
            <v>5.055</v>
          </cell>
          <cell r="R432">
            <v>0.04</v>
          </cell>
          <cell r="S432">
            <v>0.234999999999999</v>
          </cell>
          <cell r="T432">
            <v>4.865</v>
          </cell>
          <cell r="U432">
            <v>4.47</v>
          </cell>
          <cell r="V432">
            <v>3.99</v>
          </cell>
          <cell r="W432">
            <v>3.935</v>
          </cell>
          <cell r="X432">
            <v>4.065</v>
          </cell>
          <cell r="Y432">
            <v>4.57</v>
          </cell>
          <cell r="Z432">
            <v>4.395</v>
          </cell>
          <cell r="AA432">
            <v>4.245</v>
          </cell>
          <cell r="AB432">
            <v>4.385</v>
          </cell>
          <cell r="AC432">
            <v>4.25</v>
          </cell>
          <cell r="AD432">
            <v>4.78</v>
          </cell>
        </row>
        <row r="433">
          <cell r="A433">
            <v>36834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36835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36836</v>
          </cell>
          <cell r="B435">
            <v>4.425</v>
          </cell>
          <cell r="C435">
            <v>4.2</v>
          </cell>
          <cell r="D435">
            <v>5.445</v>
          </cell>
          <cell r="E435">
            <v>4.21</v>
          </cell>
          <cell r="F435">
            <v>4.565</v>
          </cell>
          <cell r="G435">
            <v>1.02</v>
          </cell>
          <cell r="H435">
            <v>1.245</v>
          </cell>
          <cell r="I435">
            <v>0.225</v>
          </cell>
          <cell r="J435">
            <v>0.140000000000001</v>
          </cell>
          <cell r="K435">
            <v>0.365</v>
          </cell>
          <cell r="L435">
            <v>-0.00999999999999979</v>
          </cell>
          <cell r="M435">
            <v>5.38</v>
          </cell>
          <cell r="N435">
            <v>5.54</v>
          </cell>
          <cell r="O435">
            <v>5.98</v>
          </cell>
          <cell r="P435">
            <v>5.245</v>
          </cell>
          <cell r="Q435">
            <v>5.325</v>
          </cell>
          <cell r="R435">
            <v>0.0949999999999998</v>
          </cell>
          <cell r="S435">
            <v>0.16</v>
          </cell>
          <cell r="T435">
            <v>5.07</v>
          </cell>
          <cell r="U435">
            <v>4.63</v>
          </cell>
          <cell r="V435">
            <v>4.18</v>
          </cell>
          <cell r="W435">
            <v>4.21</v>
          </cell>
          <cell r="X435">
            <v>4.265</v>
          </cell>
          <cell r="Y435">
            <v>4.715</v>
          </cell>
          <cell r="Z435">
            <v>4.575</v>
          </cell>
          <cell r="AA435">
            <v>4.425</v>
          </cell>
          <cell r="AB435">
            <v>4.55</v>
          </cell>
          <cell r="AC435">
            <v>4.455</v>
          </cell>
          <cell r="AD435">
            <v>4.92</v>
          </cell>
        </row>
        <row r="436">
          <cell r="A436">
            <v>36837</v>
          </cell>
          <cell r="B436">
            <v>4.505</v>
          </cell>
          <cell r="C436">
            <v>4.44</v>
          </cell>
          <cell r="D436">
            <v>5.455</v>
          </cell>
          <cell r="E436">
            <v>4.295</v>
          </cell>
          <cell r="F436">
            <v>4.565</v>
          </cell>
          <cell r="G436">
            <v>0.95</v>
          </cell>
          <cell r="H436">
            <v>1.015</v>
          </cell>
          <cell r="I436">
            <v>0.0649999999999995</v>
          </cell>
          <cell r="J436">
            <v>0.0600000000000005</v>
          </cell>
          <cell r="K436">
            <v>0.125</v>
          </cell>
          <cell r="L436">
            <v>0.145</v>
          </cell>
          <cell r="M436">
            <v>5.38</v>
          </cell>
          <cell r="N436">
            <v>5.555</v>
          </cell>
          <cell r="O436">
            <v>6.17</v>
          </cell>
          <cell r="P436">
            <v>5.125</v>
          </cell>
          <cell r="Q436">
            <v>5.17</v>
          </cell>
          <cell r="R436">
            <v>0.0999999999999996</v>
          </cell>
          <cell r="S436">
            <v>0.175</v>
          </cell>
          <cell r="T436">
            <v>4.985</v>
          </cell>
          <cell r="U436">
            <v>4.6</v>
          </cell>
          <cell r="V436">
            <v>4.32</v>
          </cell>
          <cell r="W436">
            <v>4.445</v>
          </cell>
          <cell r="X436">
            <v>4.465</v>
          </cell>
          <cell r="Y436">
            <v>4.685</v>
          </cell>
          <cell r="Z436">
            <v>4.55</v>
          </cell>
          <cell r="AA436">
            <v>4.445</v>
          </cell>
          <cell r="AB436">
            <v>4.545</v>
          </cell>
          <cell r="AC436">
            <v>4.48</v>
          </cell>
          <cell r="AD436">
            <v>4.855</v>
          </cell>
        </row>
        <row r="437">
          <cell r="A437">
            <v>36838</v>
          </cell>
          <cell r="B437">
            <v>4.55</v>
          </cell>
          <cell r="C437">
            <v>4.505</v>
          </cell>
          <cell r="D437">
            <v>5.595</v>
          </cell>
          <cell r="E437">
            <v>4.28</v>
          </cell>
          <cell r="F437">
            <v>4.615</v>
          </cell>
          <cell r="G437">
            <v>1.045</v>
          </cell>
          <cell r="H437">
            <v>1.09</v>
          </cell>
          <cell r="I437">
            <v>0.0449999999999999</v>
          </cell>
          <cell r="J437">
            <v>0.0650000000000004</v>
          </cell>
          <cell r="K437">
            <v>0.11</v>
          </cell>
          <cell r="L437">
            <v>0.225</v>
          </cell>
          <cell r="M437">
            <v>5.485</v>
          </cell>
          <cell r="N437">
            <v>5.705</v>
          </cell>
          <cell r="O437">
            <v>6.495</v>
          </cell>
          <cell r="P437">
            <v>5.275</v>
          </cell>
          <cell r="Q437">
            <v>5.31</v>
          </cell>
          <cell r="R437">
            <v>0.11</v>
          </cell>
          <cell r="S437">
            <v>0.22</v>
          </cell>
          <cell r="T437">
            <v>5.125</v>
          </cell>
          <cell r="U437">
            <v>4.675</v>
          </cell>
          <cell r="V437">
            <v>4.325</v>
          </cell>
          <cell r="W437">
            <v>4.345</v>
          </cell>
          <cell r="X437">
            <v>4.355</v>
          </cell>
          <cell r="Y437">
            <v>4.755</v>
          </cell>
          <cell r="Z437">
            <v>4.635</v>
          </cell>
          <cell r="AA437">
            <v>4.475</v>
          </cell>
          <cell r="AB437">
            <v>4.63</v>
          </cell>
          <cell r="AC437">
            <v>4.505</v>
          </cell>
          <cell r="AD437">
            <v>4.855</v>
          </cell>
        </row>
        <row r="438">
          <cell r="A438">
            <v>36839</v>
          </cell>
          <cell r="B438">
            <v>4.875</v>
          </cell>
          <cell r="C438">
            <v>4.785</v>
          </cell>
          <cell r="D438">
            <v>5.895</v>
          </cell>
          <cell r="E438">
            <v>4.59</v>
          </cell>
          <cell r="F438">
            <v>4.945</v>
          </cell>
          <cell r="G438">
            <v>1.02</v>
          </cell>
          <cell r="H438">
            <v>1.11</v>
          </cell>
          <cell r="I438">
            <v>0.0899999999999999</v>
          </cell>
          <cell r="J438">
            <v>0.0700000000000003</v>
          </cell>
          <cell r="K438">
            <v>0.16</v>
          </cell>
          <cell r="L438">
            <v>0.195</v>
          </cell>
          <cell r="M438">
            <v>5.845</v>
          </cell>
          <cell r="N438">
            <v>6.01</v>
          </cell>
          <cell r="O438">
            <v>7.005</v>
          </cell>
          <cell r="P438">
            <v>5.72</v>
          </cell>
          <cell r="Q438">
            <v>5.83</v>
          </cell>
          <cell r="R438">
            <v>0.115</v>
          </cell>
          <cell r="S438">
            <v>0.165</v>
          </cell>
          <cell r="T438">
            <v>5.645</v>
          </cell>
          <cell r="U438">
            <v>4.92</v>
          </cell>
          <cell r="V438">
            <v>4.58</v>
          </cell>
          <cell r="W438">
            <v>4.57</v>
          </cell>
          <cell r="X438">
            <v>4.6</v>
          </cell>
          <cell r="Y438">
            <v>5.045</v>
          </cell>
          <cell r="Z438">
            <v>4.92</v>
          </cell>
          <cell r="AA438">
            <v>4.78</v>
          </cell>
          <cell r="AB438">
            <v>4.92</v>
          </cell>
          <cell r="AC438">
            <v>4.8</v>
          </cell>
          <cell r="AD438">
            <v>5.105</v>
          </cell>
        </row>
        <row r="439">
          <cell r="A439">
            <v>36840</v>
          </cell>
          <cell r="B439">
            <v>5.465</v>
          </cell>
          <cell r="C439">
            <v>5.47</v>
          </cell>
          <cell r="D439">
            <v>6.89</v>
          </cell>
          <cell r="E439">
            <v>5.065</v>
          </cell>
          <cell r="F439">
            <v>5.505</v>
          </cell>
          <cell r="G439">
            <v>1.425</v>
          </cell>
          <cell r="H439">
            <v>1.42</v>
          </cell>
          <cell r="I439">
            <v>-0.00499999999999989</v>
          </cell>
          <cell r="J439">
            <v>0.04</v>
          </cell>
          <cell r="K439">
            <v>0.0350000000000001</v>
          </cell>
          <cell r="L439">
            <v>0.404999999999999</v>
          </cell>
          <cell r="M439">
            <v>6.695</v>
          </cell>
          <cell r="N439">
            <v>6.775</v>
          </cell>
          <cell r="O439">
            <v>7.495</v>
          </cell>
          <cell r="P439">
            <v>6.58</v>
          </cell>
          <cell r="Q439">
            <v>6.79</v>
          </cell>
          <cell r="R439">
            <v>-0.114999999999999</v>
          </cell>
          <cell r="S439">
            <v>0.0800000000000001</v>
          </cell>
          <cell r="T439">
            <v>6.66</v>
          </cell>
          <cell r="U439">
            <v>5.36</v>
          </cell>
          <cell r="V439">
            <v>5.215</v>
          </cell>
          <cell r="W439">
            <v>5.225</v>
          </cell>
          <cell r="X439">
            <v>5.23</v>
          </cell>
          <cell r="Y439">
            <v>5.455</v>
          </cell>
          <cell r="Z439">
            <v>5.345</v>
          </cell>
          <cell r="AA439">
            <v>5.245</v>
          </cell>
          <cell r="AB439">
            <v>5.36</v>
          </cell>
          <cell r="AC439">
            <v>5.28</v>
          </cell>
          <cell r="AD439">
            <v>5.53</v>
          </cell>
        </row>
        <row r="440">
          <cell r="A440">
            <v>36841</v>
          </cell>
          <cell r="B440">
            <v>5.18</v>
          </cell>
          <cell r="C440">
            <v>5.11</v>
          </cell>
          <cell r="D440">
            <v>6.785</v>
          </cell>
          <cell r="E440">
            <v>4.945</v>
          </cell>
          <cell r="F440">
            <v>5.22</v>
          </cell>
          <cell r="G440">
            <v>1.605</v>
          </cell>
          <cell r="H440">
            <v>1.675</v>
          </cell>
          <cell r="I440">
            <v>0.0699999999999994</v>
          </cell>
          <cell r="J440">
            <v>0.04</v>
          </cell>
          <cell r="K440">
            <v>0.109999999999999</v>
          </cell>
          <cell r="L440">
            <v>0.165</v>
          </cell>
          <cell r="M440">
            <v>6.525</v>
          </cell>
          <cell r="N440">
            <v>6.64</v>
          </cell>
          <cell r="O440">
            <v>7.145</v>
          </cell>
          <cell r="P440">
            <v>6.235</v>
          </cell>
          <cell r="Q440">
            <v>6.605</v>
          </cell>
          <cell r="R440">
            <v>-0.145</v>
          </cell>
          <cell r="S440">
            <v>0.114999999999999</v>
          </cell>
          <cell r="T440">
            <v>5.995</v>
          </cell>
          <cell r="U440">
            <v>5.245</v>
          </cell>
          <cell r="V440">
            <v>4.99</v>
          </cell>
          <cell r="W440">
            <v>4.98</v>
          </cell>
          <cell r="X440">
            <v>4.985</v>
          </cell>
          <cell r="Y440">
            <v>5.365</v>
          </cell>
          <cell r="Z440">
            <v>5.23</v>
          </cell>
          <cell r="AA440">
            <v>5.105</v>
          </cell>
          <cell r="AB440">
            <v>5.255</v>
          </cell>
          <cell r="AC440">
            <v>5.12</v>
          </cell>
          <cell r="AD440">
            <v>5.42</v>
          </cell>
        </row>
        <row r="441">
          <cell r="A441">
            <v>36842</v>
          </cell>
          <cell r="B441">
            <v>5.18</v>
          </cell>
          <cell r="C441">
            <v>5.11</v>
          </cell>
          <cell r="D441">
            <v>6.785</v>
          </cell>
          <cell r="E441">
            <v>4.945</v>
          </cell>
          <cell r="F441">
            <v>5.22</v>
          </cell>
          <cell r="G441">
            <v>1.605</v>
          </cell>
          <cell r="H441">
            <v>1.675</v>
          </cell>
          <cell r="I441">
            <v>0.0699999999999994</v>
          </cell>
          <cell r="J441">
            <v>0.04</v>
          </cell>
          <cell r="K441">
            <v>0.109999999999999</v>
          </cell>
          <cell r="L441">
            <v>0.165</v>
          </cell>
          <cell r="M441">
            <v>6.525</v>
          </cell>
          <cell r="N441">
            <v>6.64</v>
          </cell>
          <cell r="O441">
            <v>7.145</v>
          </cell>
          <cell r="P441">
            <v>6.235</v>
          </cell>
          <cell r="Q441">
            <v>6.605</v>
          </cell>
          <cell r="R441">
            <v>-0.145</v>
          </cell>
          <cell r="S441">
            <v>0.114999999999999</v>
          </cell>
          <cell r="T441">
            <v>5.995</v>
          </cell>
          <cell r="U441">
            <v>5.245</v>
          </cell>
          <cell r="V441">
            <v>4.99</v>
          </cell>
          <cell r="W441">
            <v>4.98</v>
          </cell>
          <cell r="X441">
            <v>4.985</v>
          </cell>
          <cell r="Y441">
            <v>5.365</v>
          </cell>
          <cell r="Z441">
            <v>5.23</v>
          </cell>
          <cell r="AA441">
            <v>5.105</v>
          </cell>
          <cell r="AB441">
            <v>5.255</v>
          </cell>
          <cell r="AC441">
            <v>5.12</v>
          </cell>
          <cell r="AD441">
            <v>5.42</v>
          </cell>
        </row>
        <row r="442">
          <cell r="A442">
            <v>36843</v>
          </cell>
          <cell r="B442">
            <v>5.18</v>
          </cell>
          <cell r="C442">
            <v>5.11</v>
          </cell>
          <cell r="D442">
            <v>6.785</v>
          </cell>
          <cell r="E442">
            <v>4.945</v>
          </cell>
          <cell r="F442">
            <v>5.22</v>
          </cell>
          <cell r="G442">
            <v>1.605</v>
          </cell>
          <cell r="H442">
            <v>1.675</v>
          </cell>
          <cell r="I442">
            <v>0.0699999999999994</v>
          </cell>
          <cell r="J442">
            <v>0.04</v>
          </cell>
          <cell r="K442">
            <v>0.109999999999999</v>
          </cell>
          <cell r="L442">
            <v>0.165</v>
          </cell>
          <cell r="M442">
            <v>6.525</v>
          </cell>
          <cell r="N442">
            <v>6.64</v>
          </cell>
          <cell r="O442">
            <v>7.145</v>
          </cell>
          <cell r="P442">
            <v>6.235</v>
          </cell>
          <cell r="Q442">
            <v>6.605</v>
          </cell>
          <cell r="R442">
            <v>-0.145</v>
          </cell>
          <cell r="S442">
            <v>0.114999999999999</v>
          </cell>
          <cell r="T442">
            <v>5.995</v>
          </cell>
          <cell r="U442">
            <v>5.245</v>
          </cell>
          <cell r="V442">
            <v>4.99</v>
          </cell>
          <cell r="W442">
            <v>4.98</v>
          </cell>
          <cell r="X442">
            <v>4.985</v>
          </cell>
          <cell r="Y442">
            <v>5.365</v>
          </cell>
          <cell r="Z442">
            <v>5.23</v>
          </cell>
          <cell r="AA442">
            <v>5.105</v>
          </cell>
          <cell r="AB442">
            <v>5.255</v>
          </cell>
          <cell r="AC442">
            <v>5.12</v>
          </cell>
          <cell r="AD442">
            <v>5.42</v>
          </cell>
        </row>
        <row r="443">
          <cell r="A443">
            <v>36844</v>
          </cell>
          <cell r="B443">
            <v>5.6</v>
          </cell>
          <cell r="C443">
            <v>5.505</v>
          </cell>
          <cell r="D443">
            <v>7.365</v>
          </cell>
          <cell r="E443">
            <v>5.41</v>
          </cell>
          <cell r="F443">
            <v>5.615</v>
          </cell>
          <cell r="G443">
            <v>1.765</v>
          </cell>
          <cell r="H443">
            <v>1.86</v>
          </cell>
          <cell r="I443">
            <v>0.0949999999999998</v>
          </cell>
          <cell r="J443">
            <v>0.0150000000000006</v>
          </cell>
          <cell r="K443">
            <v>0.11</v>
          </cell>
          <cell r="L443">
            <v>0.0949999999999998</v>
          </cell>
          <cell r="M443">
            <v>7.15</v>
          </cell>
          <cell r="N443">
            <v>7.235</v>
          </cell>
          <cell r="O443">
            <v>7.55</v>
          </cell>
          <cell r="P443">
            <v>6.73</v>
          </cell>
          <cell r="Q443">
            <v>6.965</v>
          </cell>
          <cell r="R443">
            <v>-0.13</v>
          </cell>
          <cell r="S443">
            <v>0.085</v>
          </cell>
          <cell r="T443">
            <v>6.005</v>
          </cell>
          <cell r="U443">
            <v>5.595</v>
          </cell>
          <cell r="V443">
            <v>5.495</v>
          </cell>
          <cell r="W443">
            <v>5.43</v>
          </cell>
          <cell r="X443">
            <v>5.44</v>
          </cell>
          <cell r="Y443">
            <v>5.72</v>
          </cell>
          <cell r="Z443">
            <v>5.615</v>
          </cell>
          <cell r="AA443">
            <v>5.47</v>
          </cell>
          <cell r="AB443">
            <v>5.615</v>
          </cell>
          <cell r="AC443">
            <v>5.5</v>
          </cell>
          <cell r="AD443">
            <v>5.775</v>
          </cell>
        </row>
        <row r="444">
          <cell r="A444">
            <v>36845</v>
          </cell>
          <cell r="B444">
            <v>5.89</v>
          </cell>
          <cell r="C444">
            <v>5.81</v>
          </cell>
          <cell r="D444">
            <v>8.285</v>
          </cell>
          <cell r="E444">
            <v>5.73</v>
          </cell>
          <cell r="F444">
            <v>6</v>
          </cell>
          <cell r="G444">
            <v>2.395</v>
          </cell>
          <cell r="H444">
            <v>2.475</v>
          </cell>
          <cell r="I444">
            <v>0.0800000000000001</v>
          </cell>
          <cell r="J444">
            <v>0.11</v>
          </cell>
          <cell r="K444">
            <v>0.19</v>
          </cell>
          <cell r="L444">
            <v>0.0799999999999992</v>
          </cell>
          <cell r="M444">
            <v>8.235</v>
          </cell>
          <cell r="N444">
            <v>8.4</v>
          </cell>
          <cell r="O444">
            <v>7.34</v>
          </cell>
          <cell r="P444">
            <v>8.08</v>
          </cell>
          <cell r="Q444">
            <v>8.205</v>
          </cell>
          <cell r="R444">
            <v>0.115</v>
          </cell>
          <cell r="S444">
            <v>0.165000000000001</v>
          </cell>
          <cell r="T444">
            <v>7.875</v>
          </cell>
          <cell r="U444">
            <v>5.795</v>
          </cell>
          <cell r="V444">
            <v>5.74</v>
          </cell>
          <cell r="W444">
            <v>5.745</v>
          </cell>
          <cell r="X444">
            <v>5.785</v>
          </cell>
          <cell r="Y444">
            <v>5.935</v>
          </cell>
          <cell r="Z444">
            <v>5.86</v>
          </cell>
          <cell r="AA444">
            <v>5.67</v>
          </cell>
          <cell r="AB444">
            <v>5.845</v>
          </cell>
          <cell r="AC444">
            <v>5.7</v>
          </cell>
          <cell r="AD444">
            <v>5.955</v>
          </cell>
        </row>
        <row r="445">
          <cell r="A445">
            <v>36846</v>
          </cell>
          <cell r="B445">
            <v>5.955</v>
          </cell>
          <cell r="C445">
            <v>5.735</v>
          </cell>
          <cell r="D445">
            <v>8.195</v>
          </cell>
          <cell r="E445">
            <v>5.675</v>
          </cell>
          <cell r="F445">
            <v>5.975</v>
          </cell>
          <cell r="G445">
            <v>2.24</v>
          </cell>
          <cell r="H445">
            <v>2.46</v>
          </cell>
          <cell r="I445">
            <v>0.22</v>
          </cell>
          <cell r="J445">
            <v>0.0199999999999996</v>
          </cell>
          <cell r="K445">
            <v>0.239999999999999</v>
          </cell>
          <cell r="L445">
            <v>0.0600000000000005</v>
          </cell>
          <cell r="M445">
            <v>8.28</v>
          </cell>
          <cell r="N445">
            <v>8.355</v>
          </cell>
          <cell r="O445">
            <v>7.66</v>
          </cell>
          <cell r="P445">
            <v>8.215</v>
          </cell>
          <cell r="Q445">
            <v>8.275</v>
          </cell>
          <cell r="R445">
            <v>0.16</v>
          </cell>
          <cell r="S445">
            <v>0.0750000000000011</v>
          </cell>
          <cell r="T445">
            <v>7.87</v>
          </cell>
          <cell r="U445">
            <v>5.94</v>
          </cell>
          <cell r="V445">
            <v>5.765</v>
          </cell>
          <cell r="W445">
            <v>5.695</v>
          </cell>
          <cell r="X445">
            <v>5.73</v>
          </cell>
          <cell r="Y445">
            <v>6.07</v>
          </cell>
          <cell r="Z445">
            <v>5.91</v>
          </cell>
          <cell r="AA445">
            <v>5.76</v>
          </cell>
          <cell r="AB445">
            <v>6.015</v>
          </cell>
          <cell r="AC445">
            <v>5.795</v>
          </cell>
          <cell r="AD445">
            <v>6.095</v>
          </cell>
        </row>
        <row r="446">
          <cell r="A446">
            <v>36847</v>
          </cell>
          <cell r="B446">
            <v>5.915</v>
          </cell>
          <cell r="C446">
            <v>5.525</v>
          </cell>
          <cell r="D446">
            <v>8.125</v>
          </cell>
          <cell r="E446">
            <v>5.475</v>
          </cell>
          <cell r="F446">
            <v>5.945</v>
          </cell>
          <cell r="G446">
            <v>2.21</v>
          </cell>
          <cell r="H446">
            <v>2.6</v>
          </cell>
          <cell r="I446">
            <v>0.39</v>
          </cell>
          <cell r="J446">
            <v>0.0300000000000003</v>
          </cell>
          <cell r="K446">
            <v>0.42</v>
          </cell>
          <cell r="L446">
            <v>0.0500000000000007</v>
          </cell>
          <cell r="M446">
            <v>8.08</v>
          </cell>
          <cell r="N446">
            <v>8.13</v>
          </cell>
          <cell r="O446">
            <v>7.71</v>
          </cell>
          <cell r="P446">
            <v>8.105</v>
          </cell>
          <cell r="Q446">
            <v>8.145</v>
          </cell>
          <cell r="R446">
            <v>0.00500000000000078</v>
          </cell>
          <cell r="S446">
            <v>0.0500000000000007</v>
          </cell>
          <cell r="T446">
            <v>7.655</v>
          </cell>
          <cell r="U446">
            <v>5.88</v>
          </cell>
          <cell r="V446">
            <v>5.52</v>
          </cell>
          <cell r="W446">
            <v>5.505</v>
          </cell>
          <cell r="X446">
            <v>5.56</v>
          </cell>
          <cell r="Y446">
            <v>6.07</v>
          </cell>
          <cell r="Z446">
            <v>5.87</v>
          </cell>
          <cell r="AA446">
            <v>5.75</v>
          </cell>
          <cell r="AB446">
            <v>5.96</v>
          </cell>
          <cell r="AC446">
            <v>5.77</v>
          </cell>
          <cell r="AD446">
            <v>6.035</v>
          </cell>
        </row>
        <row r="447">
          <cell r="A447">
            <v>36848</v>
          </cell>
          <cell r="B447">
            <v>5.765</v>
          </cell>
          <cell r="C447">
            <v>5.4</v>
          </cell>
          <cell r="D447">
            <v>9.595</v>
          </cell>
          <cell r="E447">
            <v>5.35</v>
          </cell>
          <cell r="F447">
            <v>5.745</v>
          </cell>
          <cell r="G447">
            <v>3.83</v>
          </cell>
          <cell r="H447">
            <v>4.195</v>
          </cell>
          <cell r="I447">
            <v>0.364999999999999</v>
          </cell>
          <cell r="J447">
            <v>-0.0199999999999996</v>
          </cell>
          <cell r="K447">
            <v>0.345</v>
          </cell>
          <cell r="L447">
            <v>0.0500000000000007</v>
          </cell>
          <cell r="M447">
            <v>8.465</v>
          </cell>
          <cell r="N447">
            <v>8.655</v>
          </cell>
          <cell r="O447">
            <v>7.225</v>
          </cell>
          <cell r="P447">
            <v>8.5</v>
          </cell>
          <cell r="Q447">
            <v>8.995</v>
          </cell>
          <cell r="R447">
            <v>-0.940000000000001</v>
          </cell>
          <cell r="S447">
            <v>0.19</v>
          </cell>
          <cell r="T447">
            <v>7.945</v>
          </cell>
          <cell r="U447">
            <v>5.635</v>
          </cell>
          <cell r="V447">
            <v>5.245</v>
          </cell>
          <cell r="W447">
            <v>5.23</v>
          </cell>
          <cell r="X447">
            <v>5.305</v>
          </cell>
          <cell r="Y447">
            <v>5.745</v>
          </cell>
          <cell r="Z447">
            <v>5.63</v>
          </cell>
          <cell r="AA447">
            <v>5.44</v>
          </cell>
          <cell r="AB447">
            <v>5.675</v>
          </cell>
          <cell r="AC447">
            <v>5.505</v>
          </cell>
          <cell r="AD447">
            <v>5.72</v>
          </cell>
        </row>
        <row r="448">
          <cell r="A448">
            <v>36849</v>
          </cell>
          <cell r="B448">
            <v>5.765</v>
          </cell>
          <cell r="C448">
            <v>5.4</v>
          </cell>
          <cell r="D448">
            <v>9.595</v>
          </cell>
          <cell r="E448">
            <v>5.35</v>
          </cell>
          <cell r="F448">
            <v>5.745</v>
          </cell>
          <cell r="G448">
            <v>3.83</v>
          </cell>
          <cell r="H448">
            <v>4.195</v>
          </cell>
          <cell r="I448">
            <v>0.364999999999999</v>
          </cell>
          <cell r="J448">
            <v>-0.0199999999999996</v>
          </cell>
          <cell r="K448">
            <v>0.345</v>
          </cell>
          <cell r="L448">
            <v>0.0500000000000007</v>
          </cell>
          <cell r="M448">
            <v>8.465</v>
          </cell>
          <cell r="N448">
            <v>8.655</v>
          </cell>
          <cell r="O448">
            <v>7.225</v>
          </cell>
          <cell r="P448">
            <v>8.5</v>
          </cell>
          <cell r="Q448">
            <v>8.995</v>
          </cell>
          <cell r="R448">
            <v>-0.940000000000001</v>
          </cell>
          <cell r="S448">
            <v>0.19</v>
          </cell>
          <cell r="T448">
            <v>7.945</v>
          </cell>
          <cell r="U448">
            <v>5.635</v>
          </cell>
          <cell r="V448">
            <v>5.245</v>
          </cell>
          <cell r="W448">
            <v>5.23</v>
          </cell>
          <cell r="X448">
            <v>5.305</v>
          </cell>
          <cell r="Y448">
            <v>5.745</v>
          </cell>
          <cell r="Z448">
            <v>5.63</v>
          </cell>
          <cell r="AA448">
            <v>5.44</v>
          </cell>
          <cell r="AB448">
            <v>5.675</v>
          </cell>
          <cell r="AC448">
            <v>5.505</v>
          </cell>
          <cell r="AD448">
            <v>5.72</v>
          </cell>
        </row>
        <row r="449">
          <cell r="A449">
            <v>36850</v>
          </cell>
          <cell r="B449">
            <v>5.765</v>
          </cell>
          <cell r="C449">
            <v>5.4</v>
          </cell>
          <cell r="D449">
            <v>9.595</v>
          </cell>
          <cell r="E449">
            <v>5.35</v>
          </cell>
          <cell r="F449">
            <v>5.745</v>
          </cell>
          <cell r="G449">
            <v>3.83</v>
          </cell>
          <cell r="H449">
            <v>4.195</v>
          </cell>
          <cell r="I449">
            <v>0.364999999999999</v>
          </cell>
          <cell r="J449">
            <v>-0.0199999999999996</v>
          </cell>
          <cell r="K449">
            <v>0.345</v>
          </cell>
          <cell r="L449">
            <v>0.0500000000000007</v>
          </cell>
          <cell r="M449">
            <v>8.465</v>
          </cell>
          <cell r="N449">
            <v>8.655</v>
          </cell>
          <cell r="O449">
            <v>7.225</v>
          </cell>
          <cell r="P449">
            <v>8.5</v>
          </cell>
          <cell r="Q449">
            <v>8.995</v>
          </cell>
          <cell r="R449">
            <v>-0.940000000000001</v>
          </cell>
          <cell r="S449">
            <v>0.19</v>
          </cell>
          <cell r="T449">
            <v>7.945</v>
          </cell>
          <cell r="U449">
            <v>5.635</v>
          </cell>
          <cell r="V449">
            <v>5.245</v>
          </cell>
          <cell r="W449">
            <v>5.23</v>
          </cell>
          <cell r="X449">
            <v>5.305</v>
          </cell>
          <cell r="Y449">
            <v>5.745</v>
          </cell>
          <cell r="Z449">
            <v>5.63</v>
          </cell>
          <cell r="AA449">
            <v>5.44</v>
          </cell>
          <cell r="AB449">
            <v>5.675</v>
          </cell>
          <cell r="AC449">
            <v>5.505</v>
          </cell>
          <cell r="AD449">
            <v>5.72</v>
          </cell>
        </row>
        <row r="450">
          <cell r="A450">
            <v>36851</v>
          </cell>
          <cell r="B450">
            <v>6.5</v>
          </cell>
          <cell r="C450">
            <v>6.41</v>
          </cell>
          <cell r="D450">
            <v>13.42</v>
          </cell>
          <cell r="E450">
            <v>6.175</v>
          </cell>
          <cell r="F450">
            <v>6.5</v>
          </cell>
          <cell r="G450">
            <v>6.92</v>
          </cell>
          <cell r="H450">
            <v>7.01</v>
          </cell>
          <cell r="I450">
            <v>0.0899999999999999</v>
          </cell>
          <cell r="J450">
            <v>0</v>
          </cell>
          <cell r="K450">
            <v>0.0899999999999999</v>
          </cell>
          <cell r="L450">
            <v>0.235</v>
          </cell>
          <cell r="M450">
            <v>13.265</v>
          </cell>
          <cell r="N450">
            <v>13.125</v>
          </cell>
          <cell r="O450">
            <v>7.965</v>
          </cell>
          <cell r="P450">
            <v>15.215</v>
          </cell>
          <cell r="Q450">
            <v>14.235</v>
          </cell>
          <cell r="R450">
            <v>-0.295</v>
          </cell>
          <cell r="S450">
            <v>-0.140000000000001</v>
          </cell>
          <cell r="T450">
            <v>12.555</v>
          </cell>
          <cell r="U450">
            <v>6.235</v>
          </cell>
          <cell r="V450">
            <v>6.225</v>
          </cell>
          <cell r="W450">
            <v>6.215</v>
          </cell>
          <cell r="X450">
            <v>6.34</v>
          </cell>
          <cell r="Y450">
            <v>6.385</v>
          </cell>
          <cell r="Z450">
            <v>6.245</v>
          </cell>
          <cell r="AA450">
            <v>6.05</v>
          </cell>
          <cell r="AB450">
            <v>6.28</v>
          </cell>
          <cell r="AC450">
            <v>6.085</v>
          </cell>
          <cell r="AD450">
            <v>6.37</v>
          </cell>
        </row>
        <row r="451">
          <cell r="A451">
            <v>36852</v>
          </cell>
          <cell r="B451">
            <v>6.505</v>
          </cell>
          <cell r="C451">
            <v>6.33</v>
          </cell>
          <cell r="D451">
            <v>17.345</v>
          </cell>
          <cell r="E451">
            <v>6.155</v>
          </cell>
          <cell r="F451">
            <v>6.5</v>
          </cell>
          <cell r="G451">
            <v>10.84</v>
          </cell>
          <cell r="H451">
            <v>11.015</v>
          </cell>
          <cell r="I451">
            <v>0.175</v>
          </cell>
          <cell r="J451">
            <v>-0.00499999999999989</v>
          </cell>
          <cell r="K451">
            <v>0.17</v>
          </cell>
          <cell r="L451">
            <v>0.175</v>
          </cell>
          <cell r="M451">
            <v>15.33</v>
          </cell>
          <cell r="N451">
            <v>16.325</v>
          </cell>
          <cell r="O451">
            <v>8.135</v>
          </cell>
          <cell r="P451">
            <v>17.035</v>
          </cell>
          <cell r="Q451">
            <v>18.095</v>
          </cell>
          <cell r="R451">
            <v>-1.02</v>
          </cell>
          <cell r="S451">
            <v>0.994999999999999</v>
          </cell>
          <cell r="T451">
            <v>15.46</v>
          </cell>
          <cell r="U451">
            <v>6.34</v>
          </cell>
          <cell r="V451">
            <v>6.15</v>
          </cell>
          <cell r="W451">
            <v>6.185</v>
          </cell>
          <cell r="X451">
            <v>6.22</v>
          </cell>
          <cell r="Y451">
            <v>6.465</v>
          </cell>
          <cell r="Z451">
            <v>6.36</v>
          </cell>
          <cell r="AA451">
            <v>6.16</v>
          </cell>
          <cell r="AB451">
            <v>6.395</v>
          </cell>
          <cell r="AC451">
            <v>6.195</v>
          </cell>
          <cell r="AD451">
            <v>6.505</v>
          </cell>
        </row>
        <row r="452">
          <cell r="A452">
            <v>36853</v>
          </cell>
          <cell r="B452">
            <v>6.225</v>
          </cell>
          <cell r="C452">
            <v>5.885</v>
          </cell>
          <cell r="D452">
            <v>16.67</v>
          </cell>
          <cell r="E452">
            <v>5.945</v>
          </cell>
          <cell r="F452">
            <v>6.24</v>
          </cell>
          <cell r="G452">
            <v>10.445</v>
          </cell>
          <cell r="H452">
            <v>10.785</v>
          </cell>
          <cell r="I452">
            <v>0.34</v>
          </cell>
          <cell r="J452">
            <v>0.0150000000000006</v>
          </cell>
          <cell r="K452">
            <v>0.355</v>
          </cell>
          <cell r="L452">
            <v>-0.0600000000000005</v>
          </cell>
          <cell r="M452">
            <v>15.695</v>
          </cell>
          <cell r="N452">
            <v>16.54</v>
          </cell>
          <cell r="O452">
            <v>7.815</v>
          </cell>
          <cell r="P452">
            <v>15.465</v>
          </cell>
          <cell r="Q452">
            <v>16.935</v>
          </cell>
          <cell r="R452">
            <v>-0.130000000000003</v>
          </cell>
          <cell r="S452">
            <v>0.844999999999999</v>
          </cell>
          <cell r="T452">
            <v>14.785</v>
          </cell>
          <cell r="U452">
            <v>6.315</v>
          </cell>
          <cell r="V452">
            <v>5.995</v>
          </cell>
          <cell r="W452">
            <v>5.965</v>
          </cell>
          <cell r="X452">
            <v>5.995</v>
          </cell>
          <cell r="Y452">
            <v>6.315</v>
          </cell>
          <cell r="Z452">
            <v>6.25</v>
          </cell>
          <cell r="AA452">
            <v>6.025</v>
          </cell>
          <cell r="AB452">
            <v>6.255</v>
          </cell>
          <cell r="AC452">
            <v>6.065</v>
          </cell>
          <cell r="AD452">
            <v>6.415</v>
          </cell>
        </row>
        <row r="453">
          <cell r="A453">
            <v>36854</v>
          </cell>
          <cell r="B453">
            <v>6.225</v>
          </cell>
          <cell r="C453">
            <v>5.885</v>
          </cell>
          <cell r="D453">
            <v>16.67</v>
          </cell>
          <cell r="E453">
            <v>5.945</v>
          </cell>
          <cell r="F453">
            <v>6.24</v>
          </cell>
          <cell r="G453">
            <v>10.445</v>
          </cell>
          <cell r="H453">
            <v>10.785</v>
          </cell>
          <cell r="I453">
            <v>0.34</v>
          </cell>
          <cell r="J453">
            <v>0.0150000000000006</v>
          </cell>
          <cell r="K453">
            <v>0.355</v>
          </cell>
          <cell r="L453">
            <v>-0.0600000000000005</v>
          </cell>
          <cell r="M453">
            <v>15.695</v>
          </cell>
          <cell r="N453">
            <v>16.54</v>
          </cell>
          <cell r="O453">
            <v>7.815</v>
          </cell>
          <cell r="P453">
            <v>15.465</v>
          </cell>
          <cell r="Q453">
            <v>16.935</v>
          </cell>
          <cell r="R453">
            <v>-0.130000000000003</v>
          </cell>
          <cell r="S453">
            <v>0.844999999999999</v>
          </cell>
          <cell r="T453">
            <v>14.785</v>
          </cell>
          <cell r="U453">
            <v>6.315</v>
          </cell>
          <cell r="V453">
            <v>5.995</v>
          </cell>
          <cell r="W453">
            <v>5.965</v>
          </cell>
          <cell r="X453">
            <v>5.995</v>
          </cell>
          <cell r="Y453">
            <v>6.315</v>
          </cell>
          <cell r="Z453">
            <v>6.25</v>
          </cell>
          <cell r="AA453">
            <v>6.025</v>
          </cell>
          <cell r="AB453">
            <v>6.255</v>
          </cell>
          <cell r="AC453">
            <v>6.065</v>
          </cell>
          <cell r="AD453">
            <v>6.415</v>
          </cell>
        </row>
        <row r="454">
          <cell r="A454">
            <v>36855</v>
          </cell>
          <cell r="B454">
            <v>6.225</v>
          </cell>
          <cell r="C454">
            <v>5.885</v>
          </cell>
          <cell r="D454">
            <v>16.67</v>
          </cell>
          <cell r="E454">
            <v>5.945</v>
          </cell>
          <cell r="F454">
            <v>6.24</v>
          </cell>
          <cell r="G454">
            <v>10.445</v>
          </cell>
          <cell r="H454">
            <v>10.785</v>
          </cell>
          <cell r="I454">
            <v>0.34</v>
          </cell>
          <cell r="J454">
            <v>0.0150000000000006</v>
          </cell>
          <cell r="K454">
            <v>0.355</v>
          </cell>
          <cell r="L454">
            <v>-0.0600000000000005</v>
          </cell>
          <cell r="M454">
            <v>15.695</v>
          </cell>
          <cell r="N454">
            <v>16.54</v>
          </cell>
          <cell r="O454">
            <v>7.815</v>
          </cell>
          <cell r="P454">
            <v>15.465</v>
          </cell>
          <cell r="Q454">
            <v>16.935</v>
          </cell>
          <cell r="R454">
            <v>-0.130000000000003</v>
          </cell>
          <cell r="S454">
            <v>0.844999999999999</v>
          </cell>
          <cell r="T454">
            <v>14.785</v>
          </cell>
          <cell r="U454">
            <v>6.315</v>
          </cell>
          <cell r="V454">
            <v>5.995</v>
          </cell>
          <cell r="W454">
            <v>5.965</v>
          </cell>
          <cell r="X454">
            <v>5.995</v>
          </cell>
          <cell r="Y454">
            <v>6.315</v>
          </cell>
          <cell r="Z454">
            <v>6.25</v>
          </cell>
          <cell r="AA454">
            <v>6.025</v>
          </cell>
          <cell r="AB454">
            <v>6.255</v>
          </cell>
          <cell r="AC454">
            <v>6.065</v>
          </cell>
          <cell r="AD454">
            <v>6.415</v>
          </cell>
        </row>
        <row r="455">
          <cell r="A455">
            <v>36856</v>
          </cell>
          <cell r="B455">
            <v>6.225</v>
          </cell>
          <cell r="C455">
            <v>5.885</v>
          </cell>
          <cell r="D455">
            <v>16.67</v>
          </cell>
          <cell r="E455">
            <v>5.945</v>
          </cell>
          <cell r="F455">
            <v>6.24</v>
          </cell>
          <cell r="G455">
            <v>10.445</v>
          </cell>
          <cell r="H455">
            <v>10.785</v>
          </cell>
          <cell r="I455">
            <v>0.34</v>
          </cell>
          <cell r="J455">
            <v>0.0150000000000006</v>
          </cell>
          <cell r="K455">
            <v>0.355</v>
          </cell>
          <cell r="L455">
            <v>-0.0600000000000005</v>
          </cell>
          <cell r="M455">
            <v>15.695</v>
          </cell>
          <cell r="N455">
            <v>16.54</v>
          </cell>
          <cell r="O455">
            <v>7.815</v>
          </cell>
          <cell r="P455">
            <v>15.465</v>
          </cell>
          <cell r="Q455">
            <v>16.935</v>
          </cell>
          <cell r="R455">
            <v>-0.130000000000003</v>
          </cell>
          <cell r="S455">
            <v>0.844999999999999</v>
          </cell>
          <cell r="T455">
            <v>14.785</v>
          </cell>
          <cell r="U455">
            <v>6.315</v>
          </cell>
          <cell r="V455">
            <v>5.995</v>
          </cell>
          <cell r="W455">
            <v>5.965</v>
          </cell>
          <cell r="X455">
            <v>5.995</v>
          </cell>
          <cell r="Y455">
            <v>6.315</v>
          </cell>
          <cell r="Z455">
            <v>6.25</v>
          </cell>
          <cell r="AA455">
            <v>6.025</v>
          </cell>
          <cell r="AB455">
            <v>6.255</v>
          </cell>
          <cell r="AC455">
            <v>6.065</v>
          </cell>
          <cell r="AD455">
            <v>6.415</v>
          </cell>
        </row>
        <row r="456">
          <cell r="A456">
            <v>36857</v>
          </cell>
          <cell r="B456">
            <v>6.225</v>
          </cell>
          <cell r="C456">
            <v>5.885</v>
          </cell>
          <cell r="D456">
            <v>16.67</v>
          </cell>
          <cell r="E456">
            <v>5.945</v>
          </cell>
          <cell r="F456">
            <v>6.24</v>
          </cell>
          <cell r="G456">
            <v>10.445</v>
          </cell>
          <cell r="H456">
            <v>10.785</v>
          </cell>
          <cell r="I456">
            <v>0.34</v>
          </cell>
          <cell r="J456">
            <v>0.0150000000000006</v>
          </cell>
          <cell r="K456">
            <v>0.355</v>
          </cell>
          <cell r="L456">
            <v>-0.0600000000000005</v>
          </cell>
          <cell r="M456">
            <v>15.695</v>
          </cell>
          <cell r="N456">
            <v>16.54</v>
          </cell>
          <cell r="O456">
            <v>7.815</v>
          </cell>
          <cell r="P456">
            <v>15.465</v>
          </cell>
          <cell r="Q456">
            <v>16.935</v>
          </cell>
          <cell r="R456">
            <v>-0.130000000000003</v>
          </cell>
          <cell r="S456">
            <v>0.844999999999999</v>
          </cell>
          <cell r="T456">
            <v>14.785</v>
          </cell>
          <cell r="U456">
            <v>6.315</v>
          </cell>
          <cell r="V456">
            <v>5.995</v>
          </cell>
          <cell r="W456">
            <v>5.965</v>
          </cell>
          <cell r="X456">
            <v>5.995</v>
          </cell>
          <cell r="Y456">
            <v>6.315</v>
          </cell>
          <cell r="Z456">
            <v>6.25</v>
          </cell>
          <cell r="AA456">
            <v>6.025</v>
          </cell>
          <cell r="AB456">
            <v>6.255</v>
          </cell>
          <cell r="AC456">
            <v>6.065</v>
          </cell>
          <cell r="AD456">
            <v>6.415</v>
          </cell>
        </row>
        <row r="457">
          <cell r="A457">
            <v>36858</v>
          </cell>
          <cell r="B457">
            <v>6.21</v>
          </cell>
          <cell r="C457">
            <v>5.84</v>
          </cell>
          <cell r="D457">
            <v>5.855</v>
          </cell>
          <cell r="E457">
            <v>5.855</v>
          </cell>
          <cell r="F457">
            <v>6.23</v>
          </cell>
          <cell r="G457">
            <v>-0.355</v>
          </cell>
          <cell r="H457">
            <v>0.0150000000000006</v>
          </cell>
          <cell r="I457">
            <v>0.37</v>
          </cell>
          <cell r="J457">
            <v>0.0200000000000005</v>
          </cell>
          <cell r="K457">
            <v>0.390000000000001</v>
          </cell>
          <cell r="L457">
            <v>-0.0150000000000006</v>
          </cell>
          <cell r="M457">
            <v>14.465</v>
          </cell>
          <cell r="N457">
            <v>14.54</v>
          </cell>
          <cell r="O457">
            <v>8.165</v>
          </cell>
          <cell r="P457">
            <v>13.53</v>
          </cell>
          <cell r="Q457">
            <v>13.56</v>
          </cell>
          <cell r="R457">
            <v>8.685</v>
          </cell>
          <cell r="S457">
            <v>0.0749999999999993</v>
          </cell>
          <cell r="T457">
            <v>13.73</v>
          </cell>
          <cell r="U457">
            <v>6.245</v>
          </cell>
          <cell r="V457">
            <v>5.92</v>
          </cell>
          <cell r="W457">
            <v>5.895</v>
          </cell>
          <cell r="X457">
            <v>5.92</v>
          </cell>
          <cell r="Y457">
            <v>6.295</v>
          </cell>
          <cell r="Z457">
            <v>6.185</v>
          </cell>
          <cell r="AA457">
            <v>6</v>
          </cell>
          <cell r="AB457">
            <v>6.23</v>
          </cell>
          <cell r="AC457">
            <v>6.06</v>
          </cell>
          <cell r="AD457">
            <v>6.445</v>
          </cell>
        </row>
        <row r="458">
          <cell r="A458">
            <v>36859</v>
          </cell>
          <cell r="B458">
            <v>5.79</v>
          </cell>
          <cell r="C458">
            <v>5.56</v>
          </cell>
          <cell r="D458">
            <v>15.47</v>
          </cell>
          <cell r="E458">
            <v>5.455</v>
          </cell>
          <cell r="F458">
            <v>5.82</v>
          </cell>
          <cell r="G458">
            <v>9.68</v>
          </cell>
          <cell r="H458">
            <v>9.91</v>
          </cell>
          <cell r="I458">
            <v>0.23</v>
          </cell>
          <cell r="J458">
            <v>0.0300000000000003</v>
          </cell>
          <cell r="K458">
            <v>0.260000000000001</v>
          </cell>
          <cell r="L458">
            <v>0.105</v>
          </cell>
          <cell r="M458">
            <v>14.68</v>
          </cell>
          <cell r="N458">
            <v>15.16</v>
          </cell>
          <cell r="O458">
            <v>7.72</v>
          </cell>
          <cell r="P458">
            <v>14.26</v>
          </cell>
          <cell r="Q458">
            <v>14.4</v>
          </cell>
          <cell r="R458">
            <v>-0.310000000000001</v>
          </cell>
          <cell r="S458">
            <v>0.48</v>
          </cell>
          <cell r="T458">
            <v>13.96</v>
          </cell>
          <cell r="U458">
            <v>5.925</v>
          </cell>
          <cell r="V458">
            <v>5.605</v>
          </cell>
          <cell r="W458">
            <v>5.525</v>
          </cell>
          <cell r="X458">
            <v>5.58</v>
          </cell>
          <cell r="Y458">
            <v>5.995</v>
          </cell>
          <cell r="Z458">
            <v>5.795</v>
          </cell>
          <cell r="AA458">
            <v>5.71</v>
          </cell>
          <cell r="AB458">
            <v>5.895</v>
          </cell>
          <cell r="AC458">
            <v>5.775</v>
          </cell>
          <cell r="AD458">
            <v>6.125</v>
          </cell>
        </row>
        <row r="459">
          <cell r="A459">
            <v>36860</v>
          </cell>
          <cell r="B459">
            <v>5.775</v>
          </cell>
          <cell r="C459">
            <v>5.675</v>
          </cell>
          <cell r="D459">
            <v>17.995</v>
          </cell>
          <cell r="E459">
            <v>5.535</v>
          </cell>
          <cell r="F459">
            <v>5.845</v>
          </cell>
          <cell r="G459">
            <v>12.22</v>
          </cell>
          <cell r="H459">
            <v>12.32</v>
          </cell>
          <cell r="I459">
            <v>0.100000000000001</v>
          </cell>
          <cell r="J459">
            <v>0.0699999999999994</v>
          </cell>
          <cell r="K459">
            <v>0.17</v>
          </cell>
          <cell r="L459">
            <v>0.14</v>
          </cell>
          <cell r="M459">
            <v>16.57</v>
          </cell>
          <cell r="N459">
            <v>16.75</v>
          </cell>
          <cell r="O459">
            <v>7.925</v>
          </cell>
          <cell r="P459">
            <v>16.575</v>
          </cell>
          <cell r="Q459">
            <v>15.865</v>
          </cell>
          <cell r="R459">
            <v>-1.245</v>
          </cell>
          <cell r="S459">
            <v>0.18</v>
          </cell>
          <cell r="T459">
            <v>17.32</v>
          </cell>
          <cell r="U459">
            <v>5.95</v>
          </cell>
          <cell r="V459">
            <v>5.635</v>
          </cell>
          <cell r="W459">
            <v>5.61</v>
          </cell>
          <cell r="X459">
            <v>5.64</v>
          </cell>
          <cell r="Y459">
            <v>6.04</v>
          </cell>
          <cell r="Z459">
            <v>5.84</v>
          </cell>
          <cell r="AA459">
            <v>5374</v>
          </cell>
          <cell r="AB459">
            <v>5.955</v>
          </cell>
          <cell r="AC459">
            <v>5.795</v>
          </cell>
          <cell r="AD459">
            <v>6.235</v>
          </cell>
        </row>
        <row r="460">
          <cell r="A460">
            <v>36861</v>
          </cell>
          <cell r="B460">
            <v>6.21</v>
          </cell>
          <cell r="C460">
            <v>6.165</v>
          </cell>
          <cell r="D460">
            <v>18.895</v>
          </cell>
          <cell r="E460">
            <v>6.03</v>
          </cell>
          <cell r="F460">
            <v>6.25</v>
          </cell>
          <cell r="G460">
            <v>12.685</v>
          </cell>
          <cell r="H460">
            <v>12.73</v>
          </cell>
          <cell r="I460">
            <v>0.0449999999999999</v>
          </cell>
          <cell r="J460">
            <v>0.04</v>
          </cell>
          <cell r="K460">
            <v>0.085</v>
          </cell>
          <cell r="L460">
            <v>0.135</v>
          </cell>
          <cell r="M460">
            <v>16.8</v>
          </cell>
          <cell r="N460">
            <v>16.925</v>
          </cell>
          <cell r="O460">
            <v>8.285</v>
          </cell>
          <cell r="P460">
            <v>14.815</v>
          </cell>
          <cell r="Q460">
            <v>15.655</v>
          </cell>
          <cell r="R460">
            <v>-1.97</v>
          </cell>
          <cell r="S460">
            <v>0.125</v>
          </cell>
          <cell r="T460">
            <v>16.52</v>
          </cell>
          <cell r="U460">
            <v>6.31</v>
          </cell>
          <cell r="V460">
            <v>6</v>
          </cell>
          <cell r="W460">
            <v>5.995</v>
          </cell>
          <cell r="X460">
            <v>6.085</v>
          </cell>
          <cell r="Y460">
            <v>6.425</v>
          </cell>
          <cell r="Z460">
            <v>6.24</v>
          </cell>
          <cell r="AA460">
            <v>6.165</v>
          </cell>
          <cell r="AB460">
            <v>6.32</v>
          </cell>
          <cell r="AC460">
            <v>6.175</v>
          </cell>
          <cell r="AD460">
            <v>6.545</v>
          </cell>
        </row>
        <row r="461">
          <cell r="A461">
            <v>36862</v>
          </cell>
          <cell r="B461">
            <v>6.49</v>
          </cell>
          <cell r="C461">
            <v>6.4</v>
          </cell>
          <cell r="D461">
            <v>18.495</v>
          </cell>
          <cell r="E461">
            <v>6.205</v>
          </cell>
          <cell r="F461">
            <v>6.515</v>
          </cell>
          <cell r="G461">
            <v>12.005</v>
          </cell>
          <cell r="H461">
            <v>12.095</v>
          </cell>
          <cell r="I461">
            <v>0.0899999999999999</v>
          </cell>
          <cell r="J461">
            <v>0.0249999999999995</v>
          </cell>
          <cell r="K461">
            <v>0.114999999999999</v>
          </cell>
          <cell r="L461">
            <v>0.195</v>
          </cell>
          <cell r="M461">
            <v>16.275</v>
          </cell>
          <cell r="N461">
            <v>17.12</v>
          </cell>
          <cell r="O461">
            <v>8.79</v>
          </cell>
          <cell r="P461">
            <v>13.395</v>
          </cell>
          <cell r="Q461">
            <v>15.565</v>
          </cell>
          <cell r="R461">
            <v>-1.375</v>
          </cell>
          <cell r="S461">
            <v>0.845000000000002</v>
          </cell>
          <cell r="T461">
            <v>14.38</v>
          </cell>
          <cell r="U461">
            <v>6.595</v>
          </cell>
          <cell r="V461">
            <v>6.235</v>
          </cell>
          <cell r="W461">
            <v>6.215</v>
          </cell>
          <cell r="X461">
            <v>6.27</v>
          </cell>
          <cell r="Y461">
            <v>6.695</v>
          </cell>
          <cell r="Z461">
            <v>6.525</v>
          </cell>
          <cell r="AA461">
            <v>6.42</v>
          </cell>
          <cell r="AB461">
            <v>6.565</v>
          </cell>
          <cell r="AC461">
            <v>6.445</v>
          </cell>
          <cell r="AD461">
            <v>6.755</v>
          </cell>
        </row>
        <row r="462">
          <cell r="A462">
            <v>36863</v>
          </cell>
          <cell r="B462">
            <v>6.49</v>
          </cell>
          <cell r="C462">
            <v>6.4</v>
          </cell>
          <cell r="D462">
            <v>18.495</v>
          </cell>
          <cell r="E462">
            <v>6.205</v>
          </cell>
          <cell r="F462">
            <v>6.515</v>
          </cell>
          <cell r="G462">
            <v>12.005</v>
          </cell>
          <cell r="H462">
            <v>12.095</v>
          </cell>
          <cell r="I462">
            <v>0.0899999999999999</v>
          </cell>
          <cell r="J462">
            <v>0.0249999999999995</v>
          </cell>
          <cell r="K462">
            <v>0.114999999999999</v>
          </cell>
          <cell r="L462">
            <v>0.195</v>
          </cell>
          <cell r="M462">
            <v>16.275</v>
          </cell>
          <cell r="N462">
            <v>17.12</v>
          </cell>
          <cell r="O462">
            <v>8.79</v>
          </cell>
          <cell r="P462">
            <v>13.395</v>
          </cell>
          <cell r="Q462">
            <v>15.565</v>
          </cell>
          <cell r="R462">
            <v>-1.375</v>
          </cell>
          <cell r="S462">
            <v>0.845000000000002</v>
          </cell>
          <cell r="T462">
            <v>14.38</v>
          </cell>
          <cell r="U462">
            <v>6.595</v>
          </cell>
          <cell r="V462">
            <v>6.235</v>
          </cell>
          <cell r="W462">
            <v>6.215</v>
          </cell>
          <cell r="X462">
            <v>6.27</v>
          </cell>
          <cell r="Y462">
            <v>6.695</v>
          </cell>
          <cell r="Z462">
            <v>6.525</v>
          </cell>
          <cell r="AA462">
            <v>6.42</v>
          </cell>
          <cell r="AB462">
            <v>6.565</v>
          </cell>
          <cell r="AC462">
            <v>6.445</v>
          </cell>
          <cell r="AD462">
            <v>6.755</v>
          </cell>
        </row>
        <row r="463">
          <cell r="A463">
            <v>36864</v>
          </cell>
          <cell r="B463">
            <v>6.49</v>
          </cell>
          <cell r="C463">
            <v>6.4</v>
          </cell>
          <cell r="D463">
            <v>18.495</v>
          </cell>
          <cell r="E463">
            <v>6.205</v>
          </cell>
          <cell r="F463">
            <v>6.515</v>
          </cell>
          <cell r="G463">
            <v>12.005</v>
          </cell>
          <cell r="H463">
            <v>12.095</v>
          </cell>
          <cell r="I463">
            <v>0.0899999999999999</v>
          </cell>
          <cell r="J463">
            <v>0.0249999999999995</v>
          </cell>
          <cell r="K463">
            <v>0.114999999999999</v>
          </cell>
          <cell r="L463">
            <v>0.195</v>
          </cell>
          <cell r="M463">
            <v>16.275</v>
          </cell>
          <cell r="N463">
            <v>17.12</v>
          </cell>
          <cell r="O463">
            <v>8.79</v>
          </cell>
          <cell r="P463">
            <v>13.395</v>
          </cell>
          <cell r="Q463">
            <v>15.565</v>
          </cell>
          <cell r="R463">
            <v>-1.375</v>
          </cell>
          <cell r="S463">
            <v>0.845000000000002</v>
          </cell>
          <cell r="T463">
            <v>14.38</v>
          </cell>
          <cell r="U463">
            <v>6.595</v>
          </cell>
          <cell r="V463">
            <v>6.235</v>
          </cell>
          <cell r="W463">
            <v>6.215</v>
          </cell>
          <cell r="X463">
            <v>6.27</v>
          </cell>
          <cell r="Y463">
            <v>6.695</v>
          </cell>
          <cell r="Z463">
            <v>6.525</v>
          </cell>
          <cell r="AA463">
            <v>6.42</v>
          </cell>
          <cell r="AB463">
            <v>6.565</v>
          </cell>
          <cell r="AC463">
            <v>6.445</v>
          </cell>
          <cell r="AD463">
            <v>6.755</v>
          </cell>
        </row>
        <row r="464">
          <cell r="A464">
            <v>36865</v>
          </cell>
          <cell r="B464">
            <v>7.29</v>
          </cell>
          <cell r="C464">
            <v>7.225</v>
          </cell>
          <cell r="D464">
            <v>21.605</v>
          </cell>
          <cell r="E464">
            <v>6.915</v>
          </cell>
          <cell r="F464">
            <v>7.34</v>
          </cell>
          <cell r="G464">
            <v>14.315</v>
          </cell>
          <cell r="H464">
            <v>14.38</v>
          </cell>
          <cell r="I464">
            <v>0.0650000000000004</v>
          </cell>
          <cell r="J464">
            <v>0.0499999999999998</v>
          </cell>
          <cell r="K464">
            <v>0.115</v>
          </cell>
          <cell r="L464">
            <v>0.31</v>
          </cell>
          <cell r="M464">
            <v>19.59</v>
          </cell>
          <cell r="N464">
            <v>20.405</v>
          </cell>
          <cell r="O464">
            <v>9.82</v>
          </cell>
          <cell r="P464">
            <v>18.49</v>
          </cell>
          <cell r="Q464">
            <v>18.81</v>
          </cell>
          <cell r="R464">
            <v>-1.2</v>
          </cell>
          <cell r="S464">
            <v>0.815000000000001</v>
          </cell>
          <cell r="T464">
            <v>18.03</v>
          </cell>
          <cell r="U464">
            <v>7.485</v>
          </cell>
          <cell r="V464">
            <v>6.96</v>
          </cell>
          <cell r="W464">
            <v>6.985</v>
          </cell>
          <cell r="X464">
            <v>6.995</v>
          </cell>
          <cell r="Y464">
            <v>7.525</v>
          </cell>
          <cell r="Z464">
            <v>7.315</v>
          </cell>
          <cell r="AA464">
            <v>7.33</v>
          </cell>
          <cell r="AB464">
            <v>7.495</v>
          </cell>
          <cell r="AC464">
            <v>7.285</v>
          </cell>
          <cell r="AD464">
            <v>7.31</v>
          </cell>
        </row>
        <row r="465">
          <cell r="A465">
            <v>36866</v>
          </cell>
          <cell r="B465">
            <v>8.16</v>
          </cell>
          <cell r="C465">
            <v>7.99</v>
          </cell>
          <cell r="D465">
            <v>26.595</v>
          </cell>
          <cell r="E465">
            <v>7.655</v>
          </cell>
          <cell r="F465">
            <v>8.175</v>
          </cell>
          <cell r="G465">
            <v>18.435</v>
          </cell>
          <cell r="H465">
            <v>18.605</v>
          </cell>
          <cell r="I465">
            <v>0.17</v>
          </cell>
          <cell r="J465">
            <v>0.0150000000000006</v>
          </cell>
          <cell r="K465">
            <v>0.185000000000001</v>
          </cell>
          <cell r="L465">
            <v>0.335</v>
          </cell>
          <cell r="M465">
            <v>25.84</v>
          </cell>
          <cell r="N465">
            <v>26.145</v>
          </cell>
          <cell r="O465">
            <v>10.55</v>
          </cell>
          <cell r="P465">
            <v>25.04</v>
          </cell>
          <cell r="Q465">
            <v>24.535</v>
          </cell>
          <cell r="R465">
            <v>-0.449999999999999</v>
          </cell>
          <cell r="S465">
            <v>0.305</v>
          </cell>
          <cell r="T465">
            <v>23.885</v>
          </cell>
          <cell r="U465">
            <v>8.015</v>
          </cell>
          <cell r="V465">
            <v>7.665</v>
          </cell>
          <cell r="W465">
            <v>7.685</v>
          </cell>
          <cell r="X465">
            <v>7.67</v>
          </cell>
          <cell r="Y465">
            <v>8.155</v>
          </cell>
          <cell r="Z465">
            <v>8.09</v>
          </cell>
          <cell r="AA465">
            <v>7.92</v>
          </cell>
          <cell r="AB465">
            <v>8.21</v>
          </cell>
          <cell r="AC465">
            <v>7.955</v>
          </cell>
          <cell r="AD465">
            <v>8.05</v>
          </cell>
        </row>
        <row r="466">
          <cell r="A466">
            <v>36867</v>
          </cell>
          <cell r="B466">
            <v>9.31</v>
          </cell>
          <cell r="C466">
            <v>9.16</v>
          </cell>
          <cell r="D466">
            <v>36.245</v>
          </cell>
          <cell r="E466">
            <v>8.565</v>
          </cell>
          <cell r="F466">
            <v>9.2</v>
          </cell>
          <cell r="G466">
            <v>26.935</v>
          </cell>
          <cell r="H466">
            <v>27.085</v>
          </cell>
          <cell r="I466">
            <v>0.15</v>
          </cell>
          <cell r="J466">
            <v>-0.110000000000001</v>
          </cell>
          <cell r="K466">
            <v>0.0399999999999992</v>
          </cell>
          <cell r="L466">
            <v>0.595000000000001</v>
          </cell>
          <cell r="M466">
            <v>31.55</v>
          </cell>
          <cell r="N466">
            <v>33.035</v>
          </cell>
          <cell r="O466">
            <v>11.18</v>
          </cell>
          <cell r="P466">
            <v>31.635</v>
          </cell>
          <cell r="Q466">
            <v>30.72</v>
          </cell>
          <cell r="R466">
            <v>-3.21</v>
          </cell>
          <cell r="S466">
            <v>1.485</v>
          </cell>
          <cell r="T466">
            <v>33.18</v>
          </cell>
          <cell r="U466">
            <v>8.855</v>
          </cell>
          <cell r="V466">
            <v>8.58</v>
          </cell>
          <cell r="W466">
            <v>8.75</v>
          </cell>
          <cell r="X466">
            <v>8.795</v>
          </cell>
          <cell r="Y466">
            <v>9.045</v>
          </cell>
          <cell r="Z466">
            <v>9.105</v>
          </cell>
          <cell r="AA466">
            <v>8.715</v>
          </cell>
          <cell r="AB466">
            <v>9.055</v>
          </cell>
          <cell r="AC466">
            <v>8.74</v>
          </cell>
          <cell r="AD466">
            <v>8.745</v>
          </cell>
          <cell r="AE466">
            <v>8.79</v>
          </cell>
        </row>
        <row r="467">
          <cell r="A467">
            <v>36868</v>
          </cell>
          <cell r="B467">
            <v>9.04</v>
          </cell>
          <cell r="C467">
            <v>9</v>
          </cell>
          <cell r="D467">
            <v>42.02</v>
          </cell>
          <cell r="E467">
            <v>8.325</v>
          </cell>
          <cell r="F467">
            <v>8.515</v>
          </cell>
          <cell r="G467">
            <v>32.98</v>
          </cell>
          <cell r="H467">
            <v>33.02</v>
          </cell>
          <cell r="I467">
            <v>0.0399999999999992</v>
          </cell>
          <cell r="J467">
            <v>-0.524999999999999</v>
          </cell>
          <cell r="K467">
            <v>-0.484999999999999</v>
          </cell>
          <cell r="L467">
            <v>0.675000000000001</v>
          </cell>
          <cell r="M467">
            <v>30.88</v>
          </cell>
          <cell r="N467">
            <v>33.635</v>
          </cell>
          <cell r="O467">
            <v>11.205</v>
          </cell>
          <cell r="P467">
            <v>27.025</v>
          </cell>
          <cell r="Q467">
            <v>27.13</v>
          </cell>
          <cell r="R467">
            <v>-8.38500000000001</v>
          </cell>
          <cell r="S467">
            <v>2.755</v>
          </cell>
          <cell r="T467">
            <v>27.71</v>
          </cell>
          <cell r="U467">
            <v>8.615</v>
          </cell>
          <cell r="V467">
            <v>8.36</v>
          </cell>
          <cell r="W467">
            <v>8.47</v>
          </cell>
          <cell r="X467">
            <v>8.54</v>
          </cell>
          <cell r="Y467">
            <v>8.8</v>
          </cell>
          <cell r="Z467">
            <v>8.545</v>
          </cell>
          <cell r="AA467">
            <v>8.61</v>
          </cell>
          <cell r="AB467">
            <v>8.79</v>
          </cell>
          <cell r="AC467">
            <v>8.59</v>
          </cell>
          <cell r="AD467">
            <v>8.94</v>
          </cell>
          <cell r="AE467">
            <v>8.35</v>
          </cell>
        </row>
        <row r="468">
          <cell r="A468">
            <v>36869</v>
          </cell>
          <cell r="B468">
            <v>7.96</v>
          </cell>
          <cell r="C468">
            <v>7.89</v>
          </cell>
          <cell r="D468">
            <v>54.655</v>
          </cell>
          <cell r="E468">
            <v>7.745</v>
          </cell>
          <cell r="F468">
            <v>7.79</v>
          </cell>
          <cell r="G468">
            <v>46.695</v>
          </cell>
          <cell r="H468">
            <v>46.765</v>
          </cell>
          <cell r="I468">
            <v>0.0700000000000003</v>
          </cell>
          <cell r="J468">
            <v>-0.17</v>
          </cell>
          <cell r="K468">
            <v>-0.0999999999999996</v>
          </cell>
          <cell r="L468">
            <v>0.145</v>
          </cell>
          <cell r="M468">
            <v>49.47</v>
          </cell>
          <cell r="N468">
            <v>50.79</v>
          </cell>
          <cell r="O468">
            <v>11.12</v>
          </cell>
          <cell r="P468">
            <v>42.3</v>
          </cell>
          <cell r="Q468">
            <v>45.62</v>
          </cell>
          <cell r="R468">
            <v>-3.865</v>
          </cell>
          <cell r="S468">
            <v>1.32</v>
          </cell>
          <cell r="T468">
            <v>38.455</v>
          </cell>
          <cell r="U468">
            <v>8.065</v>
          </cell>
          <cell r="V468">
            <v>7.805</v>
          </cell>
          <cell r="W468">
            <v>7.855</v>
          </cell>
          <cell r="X468">
            <v>7.84</v>
          </cell>
          <cell r="Y468">
            <v>8.34</v>
          </cell>
          <cell r="Z468">
            <v>7.845</v>
          </cell>
          <cell r="AA468">
            <v>7.87</v>
          </cell>
          <cell r="AB468">
            <v>8.23</v>
          </cell>
          <cell r="AC468">
            <v>7.93</v>
          </cell>
          <cell r="AD468">
            <v>8.25</v>
          </cell>
          <cell r="AE468">
            <v>8.15</v>
          </cell>
        </row>
        <row r="469">
          <cell r="A469">
            <v>36870</v>
          </cell>
          <cell r="B469">
            <v>7.96</v>
          </cell>
          <cell r="C469">
            <v>7.89</v>
          </cell>
          <cell r="D469">
            <v>54.655</v>
          </cell>
          <cell r="E469">
            <v>7.745</v>
          </cell>
          <cell r="F469">
            <v>7.79</v>
          </cell>
          <cell r="G469">
            <v>46.695</v>
          </cell>
          <cell r="H469">
            <v>46.765</v>
          </cell>
          <cell r="I469">
            <v>0.0700000000000003</v>
          </cell>
          <cell r="J469">
            <v>-0.17</v>
          </cell>
          <cell r="K469">
            <v>-0.0999999999999996</v>
          </cell>
          <cell r="L469">
            <v>0.145</v>
          </cell>
          <cell r="M469">
            <v>49.47</v>
          </cell>
          <cell r="N469">
            <v>50.79</v>
          </cell>
          <cell r="O469">
            <v>11.12</v>
          </cell>
          <cell r="P469">
            <v>42.3</v>
          </cell>
          <cell r="Q469">
            <v>45.62</v>
          </cell>
          <cell r="R469">
            <v>-3.865</v>
          </cell>
          <cell r="S469">
            <v>1.32</v>
          </cell>
          <cell r="T469">
            <v>38.455</v>
          </cell>
          <cell r="U469">
            <v>8.065</v>
          </cell>
          <cell r="V469">
            <v>7.805</v>
          </cell>
          <cell r="W469">
            <v>7.855</v>
          </cell>
          <cell r="X469">
            <v>7.84</v>
          </cell>
          <cell r="Y469">
            <v>8.34</v>
          </cell>
          <cell r="Z469">
            <v>7.845</v>
          </cell>
          <cell r="AA469">
            <v>7.87</v>
          </cell>
          <cell r="AB469">
            <v>8.23</v>
          </cell>
          <cell r="AC469">
            <v>7.93</v>
          </cell>
          <cell r="AD469">
            <v>8.25</v>
          </cell>
          <cell r="AE469">
            <v>8.15</v>
          </cell>
        </row>
        <row r="470">
          <cell r="A470">
            <v>36871</v>
          </cell>
          <cell r="B470">
            <v>7.96</v>
          </cell>
          <cell r="C470">
            <v>7.89</v>
          </cell>
          <cell r="D470">
            <v>54.655</v>
          </cell>
          <cell r="E470">
            <v>7.745</v>
          </cell>
          <cell r="F470">
            <v>7.79</v>
          </cell>
          <cell r="G470">
            <v>46.695</v>
          </cell>
          <cell r="H470">
            <v>46.765</v>
          </cell>
          <cell r="I470">
            <v>0.0700000000000003</v>
          </cell>
          <cell r="J470">
            <v>-0.17</v>
          </cell>
          <cell r="K470">
            <v>-0.0999999999999996</v>
          </cell>
          <cell r="L470">
            <v>0.145</v>
          </cell>
          <cell r="M470">
            <v>49.47</v>
          </cell>
          <cell r="N470">
            <v>50.79</v>
          </cell>
          <cell r="O470">
            <v>11.12</v>
          </cell>
          <cell r="P470">
            <v>42.3</v>
          </cell>
          <cell r="Q470">
            <v>45.62</v>
          </cell>
          <cell r="R470">
            <v>-3.865</v>
          </cell>
          <cell r="S470">
            <v>1.32</v>
          </cell>
          <cell r="T470">
            <v>38.455</v>
          </cell>
          <cell r="U470">
            <v>8.065</v>
          </cell>
          <cell r="V470">
            <v>7.805</v>
          </cell>
          <cell r="W470">
            <v>7.855</v>
          </cell>
          <cell r="X470">
            <v>7.84</v>
          </cell>
          <cell r="Y470">
            <v>8.34</v>
          </cell>
          <cell r="Z470">
            <v>7.845</v>
          </cell>
          <cell r="AA470">
            <v>7.87</v>
          </cell>
          <cell r="AB470">
            <v>8.23</v>
          </cell>
          <cell r="AC470">
            <v>7.93</v>
          </cell>
          <cell r="AD470">
            <v>8.25</v>
          </cell>
          <cell r="AE470">
            <v>8.15</v>
          </cell>
        </row>
        <row r="471">
          <cell r="A471">
            <v>36872</v>
          </cell>
          <cell r="B471">
            <v>10.515</v>
          </cell>
          <cell r="C471">
            <v>10.155</v>
          </cell>
          <cell r="D471">
            <v>59.42</v>
          </cell>
          <cell r="E471">
            <v>9.695</v>
          </cell>
          <cell r="F471">
            <v>10.655</v>
          </cell>
          <cell r="G471">
            <v>48.905</v>
          </cell>
          <cell r="H471">
            <v>49.265</v>
          </cell>
          <cell r="I471">
            <v>0.360000000000001</v>
          </cell>
          <cell r="J471">
            <v>0.139999999999999</v>
          </cell>
          <cell r="K471">
            <v>0.5</v>
          </cell>
          <cell r="L471">
            <v>0.459999999999999</v>
          </cell>
          <cell r="M471">
            <v>38.04</v>
          </cell>
          <cell r="N471">
            <v>44.4</v>
          </cell>
          <cell r="O471">
            <v>15.16</v>
          </cell>
          <cell r="P471">
            <v>32.14</v>
          </cell>
          <cell r="Q471">
            <v>32.61</v>
          </cell>
          <cell r="R471">
            <v>-15.02</v>
          </cell>
          <cell r="S471">
            <v>6.36</v>
          </cell>
          <cell r="T471">
            <v>38.43</v>
          </cell>
          <cell r="U471">
            <v>9.935</v>
          </cell>
          <cell r="V471">
            <v>10.31</v>
          </cell>
          <cell r="W471">
            <v>10.585</v>
          </cell>
          <cell r="X471">
            <v>10.28</v>
          </cell>
          <cell r="Y471">
            <v>12.625</v>
          </cell>
          <cell r="Z471">
            <v>10.53</v>
          </cell>
          <cell r="AA471">
            <v>10.37</v>
          </cell>
          <cell r="AB471">
            <v>12.845</v>
          </cell>
          <cell r="AC471">
            <v>10.43</v>
          </cell>
          <cell r="AD471">
            <v>10.175</v>
          </cell>
          <cell r="AE471">
            <v>10.69</v>
          </cell>
        </row>
        <row r="472">
          <cell r="A472">
            <v>36873</v>
          </cell>
          <cell r="B472">
            <v>8.955</v>
          </cell>
          <cell r="C472">
            <v>8.43</v>
          </cell>
          <cell r="D472">
            <v>32.745</v>
          </cell>
          <cell r="E472">
            <v>8.015</v>
          </cell>
          <cell r="F472">
            <v>9.13</v>
          </cell>
          <cell r="G472">
            <v>23.79</v>
          </cell>
          <cell r="H472">
            <v>24.315</v>
          </cell>
          <cell r="I472">
            <v>0.525</v>
          </cell>
          <cell r="J472">
            <v>0.175000000000001</v>
          </cell>
          <cell r="K472">
            <v>0.700000000000001</v>
          </cell>
          <cell r="L472">
            <v>0.414999999999999</v>
          </cell>
          <cell r="M472">
            <v>20.44</v>
          </cell>
          <cell r="N472">
            <v>22.125</v>
          </cell>
          <cell r="O472">
            <v>11.96</v>
          </cell>
          <cell r="P472">
            <v>14.7</v>
          </cell>
          <cell r="Q472">
            <v>15.265</v>
          </cell>
          <cell r="R472">
            <v>-10.62</v>
          </cell>
          <cell r="S472">
            <v>1.685</v>
          </cell>
          <cell r="T472">
            <v>13.51</v>
          </cell>
          <cell r="U472">
            <v>8.72</v>
          </cell>
          <cell r="V472">
            <v>8.325</v>
          </cell>
          <cell r="W472">
            <v>8.355</v>
          </cell>
          <cell r="X472">
            <v>8.43</v>
          </cell>
          <cell r="Y472">
            <v>9.145</v>
          </cell>
          <cell r="Z472">
            <v>9.18</v>
          </cell>
          <cell r="AA472">
            <v>8.78</v>
          </cell>
          <cell r="AB472">
            <v>9.275</v>
          </cell>
          <cell r="AC472">
            <v>8.875</v>
          </cell>
          <cell r="AD472">
            <v>8.765</v>
          </cell>
          <cell r="AE472">
            <v>8.825</v>
          </cell>
        </row>
        <row r="473">
          <cell r="A473">
            <v>36874</v>
          </cell>
          <cell r="B473">
            <v>7.345</v>
          </cell>
          <cell r="C473">
            <v>6.705</v>
          </cell>
          <cell r="D473">
            <v>20.26</v>
          </cell>
          <cell r="E473">
            <v>6.565</v>
          </cell>
          <cell r="F473">
            <v>7.505</v>
          </cell>
          <cell r="G473">
            <v>12.915</v>
          </cell>
          <cell r="H473">
            <v>13.555</v>
          </cell>
          <cell r="I473">
            <v>0.64</v>
          </cell>
          <cell r="J473">
            <v>0.16</v>
          </cell>
          <cell r="K473">
            <v>0.8</v>
          </cell>
          <cell r="L473">
            <v>0.14</v>
          </cell>
          <cell r="M473">
            <v>11.545</v>
          </cell>
          <cell r="N473">
            <v>13.325</v>
          </cell>
          <cell r="O473">
            <v>10.88</v>
          </cell>
          <cell r="P473">
            <v>9.78</v>
          </cell>
          <cell r="Q473">
            <v>10.005</v>
          </cell>
          <cell r="R473">
            <v>-6.935</v>
          </cell>
          <cell r="S473">
            <v>1.78</v>
          </cell>
          <cell r="T473">
            <v>9.055</v>
          </cell>
          <cell r="U473">
            <v>7.695</v>
          </cell>
          <cell r="V473">
            <v>6.765</v>
          </cell>
          <cell r="W473">
            <v>6.66</v>
          </cell>
          <cell r="X473">
            <v>6.72</v>
          </cell>
          <cell r="Y473">
            <v>7.915</v>
          </cell>
          <cell r="Z473">
            <v>7.625</v>
          </cell>
          <cell r="AA473">
            <v>7.655</v>
          </cell>
          <cell r="AB473">
            <v>8.04</v>
          </cell>
          <cell r="AC473">
            <v>7.78</v>
          </cell>
          <cell r="AD473">
            <v>7.91</v>
          </cell>
          <cell r="AE473">
            <v>7.1</v>
          </cell>
        </row>
        <row r="474">
          <cell r="A474">
            <v>36875</v>
          </cell>
          <cell r="B474">
            <v>7.355</v>
          </cell>
          <cell r="C474">
            <v>6.785</v>
          </cell>
          <cell r="D474">
            <v>19.03</v>
          </cell>
          <cell r="E474">
            <v>6.585</v>
          </cell>
          <cell r="F474">
            <v>7.375</v>
          </cell>
          <cell r="G474">
            <v>11.675</v>
          </cell>
          <cell r="H474">
            <v>12.245</v>
          </cell>
          <cell r="I474">
            <v>0.57</v>
          </cell>
          <cell r="J474">
            <v>0.0199999999999996</v>
          </cell>
          <cell r="K474">
            <v>0.59</v>
          </cell>
          <cell r="L474">
            <v>0.2</v>
          </cell>
          <cell r="M474">
            <v>11.285</v>
          </cell>
          <cell r="N474">
            <v>12.415</v>
          </cell>
          <cell r="O474">
            <v>10.705</v>
          </cell>
          <cell r="P474">
            <v>10.66</v>
          </cell>
          <cell r="Q474">
            <v>10.77</v>
          </cell>
          <cell r="R474">
            <v>-6.615</v>
          </cell>
          <cell r="S474">
            <v>1.13</v>
          </cell>
          <cell r="T474">
            <v>9.495</v>
          </cell>
          <cell r="U474">
            <v>7.52</v>
          </cell>
          <cell r="V474">
            <v>6.785</v>
          </cell>
          <cell r="W474">
            <v>6.765</v>
          </cell>
          <cell r="X474">
            <v>6.755</v>
          </cell>
          <cell r="Y474">
            <v>7.73</v>
          </cell>
          <cell r="Z474">
            <v>7.44</v>
          </cell>
          <cell r="AA474">
            <v>7.48</v>
          </cell>
          <cell r="AB474">
            <v>7.82</v>
          </cell>
          <cell r="AC474">
            <v>7.55</v>
          </cell>
          <cell r="AD474">
            <v>7.85</v>
          </cell>
          <cell r="AE474">
            <v>7.135</v>
          </cell>
        </row>
        <row r="475">
          <cell r="A475">
            <v>36876</v>
          </cell>
          <cell r="B475">
            <v>7.655</v>
          </cell>
          <cell r="C475">
            <v>6.98</v>
          </cell>
          <cell r="D475">
            <v>17.06</v>
          </cell>
          <cell r="E475">
            <v>6.925</v>
          </cell>
          <cell r="F475">
            <v>7.7</v>
          </cell>
          <cell r="G475">
            <v>9.405</v>
          </cell>
          <cell r="H475">
            <v>10.08</v>
          </cell>
          <cell r="I475">
            <v>0.675</v>
          </cell>
          <cell r="J475">
            <v>0.0449999999999999</v>
          </cell>
          <cell r="K475">
            <v>0.72</v>
          </cell>
          <cell r="L475">
            <v>0.0550000000000006</v>
          </cell>
          <cell r="M475">
            <v>10.985</v>
          </cell>
          <cell r="N475">
            <v>12.03</v>
          </cell>
          <cell r="O475">
            <v>11.89</v>
          </cell>
          <cell r="P475">
            <v>10.47</v>
          </cell>
          <cell r="Q475">
            <v>11.055</v>
          </cell>
          <cell r="R475">
            <v>-5.03</v>
          </cell>
          <cell r="S475">
            <v>1.045</v>
          </cell>
          <cell r="T475">
            <v>10.125</v>
          </cell>
          <cell r="U475">
            <v>7.83</v>
          </cell>
          <cell r="V475">
            <v>7.125</v>
          </cell>
          <cell r="W475">
            <v>7.085</v>
          </cell>
          <cell r="X475">
            <v>7.185</v>
          </cell>
          <cell r="Y475">
            <v>8.195</v>
          </cell>
          <cell r="Z475">
            <v>7.76</v>
          </cell>
          <cell r="AA475">
            <v>7.845</v>
          </cell>
          <cell r="AB475">
            <v>8.32</v>
          </cell>
          <cell r="AC475">
            <v>7.945</v>
          </cell>
          <cell r="AD475">
            <v>8.245</v>
          </cell>
          <cell r="AE475">
            <v>7.59</v>
          </cell>
        </row>
        <row r="476">
          <cell r="A476">
            <v>36877</v>
          </cell>
          <cell r="B476">
            <v>7.655</v>
          </cell>
          <cell r="C476">
            <v>6.98</v>
          </cell>
          <cell r="D476">
            <v>17.06</v>
          </cell>
          <cell r="E476">
            <v>6.925</v>
          </cell>
          <cell r="F476">
            <v>7.7</v>
          </cell>
          <cell r="G476">
            <v>9.405</v>
          </cell>
          <cell r="H476">
            <v>10.08</v>
          </cell>
          <cell r="I476">
            <v>0.675</v>
          </cell>
          <cell r="J476">
            <v>0.0449999999999999</v>
          </cell>
          <cell r="K476">
            <v>0.72</v>
          </cell>
          <cell r="L476">
            <v>0.0550000000000006</v>
          </cell>
          <cell r="M476">
            <v>10.985</v>
          </cell>
          <cell r="N476">
            <v>12.03</v>
          </cell>
          <cell r="O476">
            <v>11.89</v>
          </cell>
          <cell r="P476">
            <v>10.47</v>
          </cell>
          <cell r="Q476">
            <v>11.055</v>
          </cell>
          <cell r="R476">
            <v>-5.03</v>
          </cell>
          <cell r="S476">
            <v>1.045</v>
          </cell>
          <cell r="T476">
            <v>10.125</v>
          </cell>
          <cell r="U476">
            <v>7.83</v>
          </cell>
          <cell r="V476">
            <v>7.125</v>
          </cell>
          <cell r="W476">
            <v>7.085</v>
          </cell>
          <cell r="X476">
            <v>7.185</v>
          </cell>
          <cell r="Y476">
            <v>8.195</v>
          </cell>
          <cell r="Z476">
            <v>7.76</v>
          </cell>
          <cell r="AA476">
            <v>7.845</v>
          </cell>
          <cell r="AB476">
            <v>8.32</v>
          </cell>
          <cell r="AC476">
            <v>7.945</v>
          </cell>
          <cell r="AD476">
            <v>8.245</v>
          </cell>
          <cell r="AE476">
            <v>7.59</v>
          </cell>
        </row>
        <row r="477">
          <cell r="A477">
            <v>36878</v>
          </cell>
          <cell r="B477">
            <v>7.655</v>
          </cell>
          <cell r="C477">
            <v>6.98</v>
          </cell>
          <cell r="D477">
            <v>17.06</v>
          </cell>
          <cell r="E477">
            <v>6.925</v>
          </cell>
          <cell r="F477">
            <v>7.7</v>
          </cell>
          <cell r="G477">
            <v>9.405</v>
          </cell>
          <cell r="H477">
            <v>10.08</v>
          </cell>
          <cell r="I477">
            <v>0.675</v>
          </cell>
          <cell r="J477">
            <v>0.0449999999999999</v>
          </cell>
          <cell r="K477">
            <v>0.72</v>
          </cell>
          <cell r="L477">
            <v>0.0550000000000006</v>
          </cell>
          <cell r="M477">
            <v>10.985</v>
          </cell>
          <cell r="N477">
            <v>12.03</v>
          </cell>
          <cell r="O477">
            <v>11.89</v>
          </cell>
          <cell r="P477">
            <v>10.47</v>
          </cell>
          <cell r="Q477">
            <v>11.055</v>
          </cell>
          <cell r="R477">
            <v>-5.03</v>
          </cell>
          <cell r="S477">
            <v>1.045</v>
          </cell>
          <cell r="T477">
            <v>10.125</v>
          </cell>
          <cell r="U477">
            <v>7.83</v>
          </cell>
          <cell r="V477">
            <v>7.125</v>
          </cell>
          <cell r="W477">
            <v>7.085</v>
          </cell>
          <cell r="X477">
            <v>7.185</v>
          </cell>
          <cell r="Y477">
            <v>8.195</v>
          </cell>
          <cell r="Z477">
            <v>7.76</v>
          </cell>
          <cell r="AA477">
            <v>7.845</v>
          </cell>
          <cell r="AB477">
            <v>8.32</v>
          </cell>
          <cell r="AC477">
            <v>7.945</v>
          </cell>
          <cell r="AD477">
            <v>8.245</v>
          </cell>
          <cell r="AE477">
            <v>7.59</v>
          </cell>
        </row>
        <row r="478">
          <cell r="A478">
            <v>36879</v>
          </cell>
          <cell r="B478">
            <v>9.605</v>
          </cell>
          <cell r="C478">
            <v>8.785</v>
          </cell>
          <cell r="D478">
            <v>20.39</v>
          </cell>
          <cell r="E478">
            <v>8.65</v>
          </cell>
          <cell r="F478">
            <v>9.63</v>
          </cell>
          <cell r="G478">
            <v>10.785</v>
          </cell>
          <cell r="H478">
            <v>11.605</v>
          </cell>
          <cell r="I478">
            <v>0.82</v>
          </cell>
          <cell r="J478">
            <v>0.0250000000000004</v>
          </cell>
          <cell r="K478">
            <v>0.845000000000001</v>
          </cell>
          <cell r="L478">
            <v>0.135</v>
          </cell>
          <cell r="M478">
            <v>12.765</v>
          </cell>
          <cell r="N478">
            <v>13.37</v>
          </cell>
          <cell r="O478">
            <v>11.965</v>
          </cell>
          <cell r="P478">
            <v>11.77</v>
          </cell>
          <cell r="Q478">
            <v>11.925</v>
          </cell>
          <cell r="R478">
            <v>-7.02</v>
          </cell>
          <cell r="S478">
            <v>0.604999999999999</v>
          </cell>
          <cell r="T478">
            <v>11.72</v>
          </cell>
          <cell r="U478">
            <v>9.28</v>
          </cell>
          <cell r="V478">
            <v>8.385</v>
          </cell>
          <cell r="W478">
            <v>8.45</v>
          </cell>
          <cell r="X478">
            <v>8.665</v>
          </cell>
          <cell r="Y478">
            <v>10.315</v>
          </cell>
          <cell r="Z478">
            <v>9.465</v>
          </cell>
          <cell r="AA478">
            <v>9.395</v>
          </cell>
          <cell r="AB478">
            <v>10.645</v>
          </cell>
          <cell r="AC478">
            <v>9.465</v>
          </cell>
          <cell r="AD478">
            <v>9.24</v>
          </cell>
          <cell r="AE478">
            <v>9.075</v>
          </cell>
        </row>
        <row r="479">
          <cell r="A479">
            <v>36880</v>
          </cell>
          <cell r="B479">
            <v>9.105</v>
          </cell>
          <cell r="C479">
            <v>8.48</v>
          </cell>
          <cell r="D479">
            <v>19.56</v>
          </cell>
          <cell r="E479">
            <v>8.32</v>
          </cell>
          <cell r="F479">
            <v>9.13</v>
          </cell>
          <cell r="G479">
            <v>10.455</v>
          </cell>
          <cell r="H479">
            <v>11.08</v>
          </cell>
          <cell r="I479">
            <v>0.625</v>
          </cell>
          <cell r="J479">
            <v>0.0250000000000004</v>
          </cell>
          <cell r="K479">
            <v>0.65</v>
          </cell>
          <cell r="L479">
            <v>0.16</v>
          </cell>
          <cell r="M479">
            <v>13.08</v>
          </cell>
          <cell r="N479">
            <v>13.795</v>
          </cell>
          <cell r="O479">
            <v>12.195</v>
          </cell>
          <cell r="P479">
            <v>11.52</v>
          </cell>
          <cell r="Q479">
            <v>11.945</v>
          </cell>
          <cell r="R479">
            <v>-5.765</v>
          </cell>
          <cell r="S479">
            <v>0.715</v>
          </cell>
          <cell r="T479">
            <v>11.385</v>
          </cell>
          <cell r="U479">
            <v>9.12</v>
          </cell>
          <cell r="V479">
            <v>8.38</v>
          </cell>
          <cell r="W479">
            <v>8.36</v>
          </cell>
          <cell r="X479">
            <v>8.4</v>
          </cell>
          <cell r="Y479">
            <v>9.82</v>
          </cell>
          <cell r="Z479">
            <v>9.065</v>
          </cell>
          <cell r="AA479">
            <v>9.15</v>
          </cell>
          <cell r="AB479">
            <v>9.705</v>
          </cell>
          <cell r="AC479">
            <v>9.185</v>
          </cell>
          <cell r="AD479">
            <v>9.18</v>
          </cell>
          <cell r="AE479">
            <v>8.84</v>
          </cell>
        </row>
        <row r="480">
          <cell r="A480">
            <v>36881</v>
          </cell>
          <cell r="B480">
            <v>10</v>
          </cell>
          <cell r="C480">
            <v>9.115</v>
          </cell>
          <cell r="D480">
            <v>20.355</v>
          </cell>
          <cell r="E480">
            <v>8.97</v>
          </cell>
          <cell r="F480">
            <v>10.07</v>
          </cell>
          <cell r="G480">
            <v>10.355</v>
          </cell>
          <cell r="H480">
            <v>11.24</v>
          </cell>
          <cell r="I480">
            <v>0.885</v>
          </cell>
          <cell r="J480">
            <v>0.0700000000000003</v>
          </cell>
          <cell r="K480">
            <v>0.955</v>
          </cell>
          <cell r="L480">
            <v>0.145</v>
          </cell>
          <cell r="M480">
            <v>13.97</v>
          </cell>
          <cell r="N480">
            <v>14.83</v>
          </cell>
          <cell r="O480">
            <v>13.545</v>
          </cell>
          <cell r="P480">
            <v>12.765</v>
          </cell>
          <cell r="Q480">
            <v>13.04</v>
          </cell>
          <cell r="R480">
            <v>-5.525</v>
          </cell>
          <cell r="S480">
            <v>0.859999999999999</v>
          </cell>
          <cell r="T480">
            <v>12.48</v>
          </cell>
          <cell r="U480">
            <v>9.91</v>
          </cell>
          <cell r="V480">
            <v>9.085</v>
          </cell>
          <cell r="W480">
            <v>9.05</v>
          </cell>
          <cell r="X480">
            <v>9.075</v>
          </cell>
          <cell r="Y480">
            <v>10.775</v>
          </cell>
          <cell r="Z480">
            <v>9.825</v>
          </cell>
          <cell r="AA480">
            <v>9.91</v>
          </cell>
          <cell r="AB480">
            <v>10.775</v>
          </cell>
          <cell r="AC480">
            <v>10.025</v>
          </cell>
          <cell r="AD480">
            <v>9.985</v>
          </cell>
          <cell r="AE480">
            <v>9.785</v>
          </cell>
        </row>
        <row r="481">
          <cell r="A481">
            <v>36882</v>
          </cell>
          <cell r="B481">
            <v>10.94</v>
          </cell>
          <cell r="C481">
            <v>9.99</v>
          </cell>
          <cell r="D481">
            <v>18.98</v>
          </cell>
          <cell r="E481">
            <v>9.81</v>
          </cell>
          <cell r="F481">
            <v>10.805</v>
          </cell>
          <cell r="G481">
            <v>8.04</v>
          </cell>
          <cell r="H481">
            <v>8.99</v>
          </cell>
          <cell r="I481">
            <v>0.949999999999999</v>
          </cell>
          <cell r="J481">
            <v>-0.135</v>
          </cell>
          <cell r="K481">
            <v>0.815</v>
          </cell>
          <cell r="L481">
            <v>0.18</v>
          </cell>
          <cell r="M481">
            <v>15.51</v>
          </cell>
          <cell r="N481">
            <v>15.925</v>
          </cell>
          <cell r="O481">
            <v>13.935</v>
          </cell>
          <cell r="P481">
            <v>14.275</v>
          </cell>
          <cell r="Q481">
            <v>14.58</v>
          </cell>
          <cell r="R481">
            <v>-3.055</v>
          </cell>
          <cell r="S481">
            <v>0.415000000000001</v>
          </cell>
          <cell r="T481">
            <v>14.37</v>
          </cell>
          <cell r="U481">
            <v>10.48</v>
          </cell>
          <cell r="V481">
            <v>9.845</v>
          </cell>
          <cell r="W481">
            <v>9.83</v>
          </cell>
          <cell r="X481">
            <v>9.855</v>
          </cell>
          <cell r="Y481">
            <v>15.7</v>
          </cell>
          <cell r="Z481">
            <v>10.445</v>
          </cell>
          <cell r="AA481">
            <v>10.955</v>
          </cell>
          <cell r="AB481">
            <v>13.42</v>
          </cell>
          <cell r="AC481">
            <v>11.06</v>
          </cell>
          <cell r="AD481">
            <v>10.59</v>
          </cell>
          <cell r="AE481">
            <v>11.41</v>
          </cell>
        </row>
        <row r="482">
          <cell r="A482">
            <v>36883</v>
          </cell>
          <cell r="B482">
            <v>10.555</v>
          </cell>
          <cell r="C482">
            <v>8.67</v>
          </cell>
          <cell r="D482">
            <v>18.025</v>
          </cell>
          <cell r="E482">
            <v>8.9</v>
          </cell>
          <cell r="F482">
            <v>10.575</v>
          </cell>
          <cell r="G482">
            <v>7.47</v>
          </cell>
          <cell r="H482">
            <v>9.355</v>
          </cell>
          <cell r="I482">
            <v>1.885</v>
          </cell>
          <cell r="J482">
            <v>0.0199999999999996</v>
          </cell>
          <cell r="K482">
            <v>1.905</v>
          </cell>
          <cell r="L482">
            <v>-0.23</v>
          </cell>
          <cell r="M482">
            <v>14.98</v>
          </cell>
          <cell r="N482">
            <v>15.13</v>
          </cell>
          <cell r="O482">
            <v>13.045</v>
          </cell>
          <cell r="P482">
            <v>13.565</v>
          </cell>
          <cell r="Q482">
            <v>13.46</v>
          </cell>
          <cell r="R482">
            <v>-2.895</v>
          </cell>
          <cell r="S482">
            <v>0.15</v>
          </cell>
          <cell r="T482">
            <v>13.455</v>
          </cell>
          <cell r="U482">
            <v>10.495</v>
          </cell>
          <cell r="V482">
            <v>8.955</v>
          </cell>
          <cell r="W482">
            <v>8.735</v>
          </cell>
          <cell r="X482">
            <v>8.855</v>
          </cell>
          <cell r="Y482">
            <v>13.885</v>
          </cell>
          <cell r="Z482">
            <v>10.325</v>
          </cell>
          <cell r="AA482">
            <v>10.73</v>
          </cell>
          <cell r="AB482">
            <v>11.335</v>
          </cell>
          <cell r="AC482">
            <v>10.775</v>
          </cell>
          <cell r="AD482">
            <v>10.35</v>
          </cell>
          <cell r="AE482">
            <v>10.22</v>
          </cell>
        </row>
        <row r="483">
          <cell r="A483">
            <v>36884</v>
          </cell>
          <cell r="B483">
            <v>10.555</v>
          </cell>
          <cell r="C483">
            <v>8.67</v>
          </cell>
          <cell r="D483">
            <v>18.025</v>
          </cell>
          <cell r="E483">
            <v>8.9</v>
          </cell>
          <cell r="F483">
            <v>10.575</v>
          </cell>
          <cell r="G483">
            <v>7.47</v>
          </cell>
          <cell r="H483">
            <v>9.355</v>
          </cell>
          <cell r="I483">
            <v>1.885</v>
          </cell>
          <cell r="J483">
            <v>0.0199999999999996</v>
          </cell>
          <cell r="K483">
            <v>1.905</v>
          </cell>
          <cell r="L483">
            <v>-0.23</v>
          </cell>
          <cell r="M483">
            <v>14.98</v>
          </cell>
          <cell r="N483">
            <v>15.13</v>
          </cell>
          <cell r="O483">
            <v>13.045</v>
          </cell>
          <cell r="P483">
            <v>13.565</v>
          </cell>
          <cell r="Q483">
            <v>13.46</v>
          </cell>
          <cell r="R483">
            <v>-2.895</v>
          </cell>
          <cell r="S483">
            <v>0.15</v>
          </cell>
          <cell r="T483">
            <v>13.455</v>
          </cell>
          <cell r="U483">
            <v>10.495</v>
          </cell>
          <cell r="V483">
            <v>8.955</v>
          </cell>
          <cell r="W483">
            <v>8.735</v>
          </cell>
          <cell r="X483">
            <v>8.855</v>
          </cell>
          <cell r="Y483">
            <v>13.885</v>
          </cell>
          <cell r="Z483">
            <v>10.325</v>
          </cell>
          <cell r="AA483">
            <v>10.73</v>
          </cell>
          <cell r="AB483">
            <v>11.335</v>
          </cell>
          <cell r="AC483">
            <v>10.775</v>
          </cell>
          <cell r="AD483">
            <v>10.35</v>
          </cell>
          <cell r="AE483">
            <v>10.22</v>
          </cell>
        </row>
        <row r="484">
          <cell r="A484">
            <v>36885</v>
          </cell>
          <cell r="B484">
            <v>10.555</v>
          </cell>
          <cell r="C484">
            <v>8.67</v>
          </cell>
          <cell r="D484">
            <v>18.025</v>
          </cell>
          <cell r="E484">
            <v>8.9</v>
          </cell>
          <cell r="F484">
            <v>10.575</v>
          </cell>
          <cell r="G484">
            <v>7.47</v>
          </cell>
          <cell r="H484">
            <v>9.355</v>
          </cell>
          <cell r="I484">
            <v>1.885</v>
          </cell>
          <cell r="J484">
            <v>0.0199999999999996</v>
          </cell>
          <cell r="K484">
            <v>1.905</v>
          </cell>
          <cell r="L484">
            <v>-0.23</v>
          </cell>
          <cell r="M484">
            <v>14.98</v>
          </cell>
          <cell r="N484">
            <v>15.13</v>
          </cell>
          <cell r="O484">
            <v>13.045</v>
          </cell>
          <cell r="P484">
            <v>13.565</v>
          </cell>
          <cell r="Q484">
            <v>13.46</v>
          </cell>
          <cell r="R484">
            <v>-2.895</v>
          </cell>
          <cell r="S484">
            <v>0.15</v>
          </cell>
          <cell r="T484">
            <v>13.455</v>
          </cell>
          <cell r="U484">
            <v>10.495</v>
          </cell>
          <cell r="V484">
            <v>8.955</v>
          </cell>
          <cell r="W484">
            <v>8.735</v>
          </cell>
          <cell r="X484">
            <v>8.855</v>
          </cell>
          <cell r="Y484">
            <v>13.885</v>
          </cell>
          <cell r="Z484">
            <v>10.325</v>
          </cell>
          <cell r="AA484">
            <v>10.73</v>
          </cell>
          <cell r="AB484">
            <v>11.335</v>
          </cell>
          <cell r="AC484">
            <v>10.775</v>
          </cell>
          <cell r="AD484">
            <v>10.35</v>
          </cell>
          <cell r="AE484">
            <v>10.22</v>
          </cell>
        </row>
        <row r="485">
          <cell r="A485">
            <v>36886</v>
          </cell>
          <cell r="B485">
            <v>10.555</v>
          </cell>
          <cell r="C485">
            <v>8.67</v>
          </cell>
          <cell r="D485">
            <v>18.025</v>
          </cell>
          <cell r="E485">
            <v>8.9</v>
          </cell>
          <cell r="F485">
            <v>10.575</v>
          </cell>
          <cell r="G485">
            <v>7.47</v>
          </cell>
          <cell r="H485">
            <v>9.355</v>
          </cell>
          <cell r="I485">
            <v>1.885</v>
          </cell>
          <cell r="J485">
            <v>0.0199999999999996</v>
          </cell>
          <cell r="K485">
            <v>1.905</v>
          </cell>
          <cell r="L485">
            <v>-0.23</v>
          </cell>
          <cell r="M485">
            <v>14.98</v>
          </cell>
          <cell r="N485">
            <v>15.13</v>
          </cell>
          <cell r="O485">
            <v>13.045</v>
          </cell>
          <cell r="P485">
            <v>13.565</v>
          </cell>
          <cell r="Q485">
            <v>13.46</v>
          </cell>
          <cell r="R485">
            <v>-2.895</v>
          </cell>
          <cell r="S485">
            <v>0.15</v>
          </cell>
          <cell r="T485">
            <v>13.455</v>
          </cell>
          <cell r="U485">
            <v>10.495</v>
          </cell>
          <cell r="V485">
            <v>8.955</v>
          </cell>
          <cell r="W485">
            <v>8.735</v>
          </cell>
          <cell r="X485">
            <v>8.855</v>
          </cell>
          <cell r="Y485">
            <v>13.885</v>
          </cell>
          <cell r="Z485">
            <v>10.325</v>
          </cell>
          <cell r="AA485">
            <v>10.73</v>
          </cell>
          <cell r="AB485">
            <v>11.335</v>
          </cell>
          <cell r="AC485">
            <v>10.775</v>
          </cell>
          <cell r="AD485">
            <v>10.35</v>
          </cell>
          <cell r="AE485">
            <v>10.22</v>
          </cell>
        </row>
        <row r="486">
          <cell r="A486">
            <v>36887</v>
          </cell>
          <cell r="B486">
            <v>10.4</v>
          </cell>
          <cell r="C486">
            <v>8.43</v>
          </cell>
          <cell r="D486">
            <v>18.78</v>
          </cell>
          <cell r="E486">
            <v>8.875</v>
          </cell>
          <cell r="F486">
            <v>10.535</v>
          </cell>
          <cell r="G486">
            <v>8.38</v>
          </cell>
          <cell r="H486">
            <v>10.35</v>
          </cell>
          <cell r="I486">
            <v>1.97</v>
          </cell>
          <cell r="J486">
            <v>0.135</v>
          </cell>
          <cell r="K486">
            <v>2.105</v>
          </cell>
          <cell r="L486">
            <v>-0.445</v>
          </cell>
          <cell r="M486">
            <v>14.7</v>
          </cell>
          <cell r="N486">
            <v>15.14</v>
          </cell>
          <cell r="O486">
            <v>13.075</v>
          </cell>
          <cell r="P486">
            <v>13.575</v>
          </cell>
          <cell r="Q486">
            <v>13.46</v>
          </cell>
          <cell r="R486">
            <v>-3.64</v>
          </cell>
          <cell r="S486">
            <v>0.440000000000001</v>
          </cell>
          <cell r="T486">
            <v>13.455</v>
          </cell>
          <cell r="U486">
            <v>10.12</v>
          </cell>
          <cell r="V486">
            <v>8.965</v>
          </cell>
          <cell r="W486">
            <v>8.735</v>
          </cell>
          <cell r="X486">
            <v>8.925</v>
          </cell>
          <cell r="Y486">
            <v>11.035</v>
          </cell>
          <cell r="Z486">
            <v>10.26</v>
          </cell>
          <cell r="AA486">
            <v>10.005</v>
          </cell>
          <cell r="AB486">
            <v>10.665</v>
          </cell>
          <cell r="AC486">
            <v>10.28</v>
          </cell>
          <cell r="AD486">
            <v>10.185</v>
          </cell>
          <cell r="AE486">
            <v>10.06</v>
          </cell>
        </row>
        <row r="487">
          <cell r="A487">
            <v>36888</v>
          </cell>
          <cell r="B487">
            <v>9.605</v>
          </cell>
          <cell r="C487">
            <v>8.765</v>
          </cell>
          <cell r="D487">
            <v>16.635</v>
          </cell>
          <cell r="E487">
            <v>8.58</v>
          </cell>
          <cell r="F487">
            <v>9.705</v>
          </cell>
          <cell r="G487">
            <v>7.03</v>
          </cell>
          <cell r="H487">
            <v>7.87</v>
          </cell>
          <cell r="I487">
            <v>0.84</v>
          </cell>
          <cell r="J487">
            <v>0.0999999999999996</v>
          </cell>
          <cell r="K487">
            <v>0.94</v>
          </cell>
          <cell r="L487">
            <v>0.185000000000001</v>
          </cell>
          <cell r="M487">
            <v>14.225</v>
          </cell>
          <cell r="N487">
            <v>14.59</v>
          </cell>
          <cell r="O487">
            <v>13.085</v>
          </cell>
          <cell r="P487">
            <v>11.49</v>
          </cell>
          <cell r="Q487">
            <v>12.835</v>
          </cell>
          <cell r="R487">
            <v>-2.045</v>
          </cell>
          <cell r="S487">
            <v>0.365</v>
          </cell>
          <cell r="T487">
            <v>11.955</v>
          </cell>
          <cell r="U487">
            <v>9.595</v>
          </cell>
          <cell r="V487">
            <v>8.72</v>
          </cell>
          <cell r="W487">
            <v>8.835</v>
          </cell>
          <cell r="X487">
            <v>8.72</v>
          </cell>
          <cell r="Y487">
            <v>10.025</v>
          </cell>
          <cell r="Z487">
            <v>9.63</v>
          </cell>
          <cell r="AA487">
            <v>9.55</v>
          </cell>
          <cell r="AB487">
            <v>9.945</v>
          </cell>
          <cell r="AC487">
            <v>9.63</v>
          </cell>
          <cell r="AD487">
            <v>9.8</v>
          </cell>
          <cell r="AE487">
            <v>9.175</v>
          </cell>
        </row>
        <row r="488">
          <cell r="A488">
            <v>36889</v>
          </cell>
          <cell r="B488">
            <v>9.125</v>
          </cell>
          <cell r="C488">
            <v>8.405</v>
          </cell>
          <cell r="D488">
            <v>14.44</v>
          </cell>
          <cell r="E488">
            <v>8.25</v>
          </cell>
          <cell r="F488">
            <v>9.235</v>
          </cell>
          <cell r="G488">
            <v>5.315</v>
          </cell>
          <cell r="H488">
            <v>6.035</v>
          </cell>
          <cell r="I488">
            <v>0.720000000000001</v>
          </cell>
          <cell r="J488">
            <v>0.109999999999999</v>
          </cell>
          <cell r="K488">
            <v>0.83</v>
          </cell>
          <cell r="L488">
            <v>0.154999999999999</v>
          </cell>
          <cell r="M488">
            <v>13.16</v>
          </cell>
          <cell r="N488">
            <v>13.48</v>
          </cell>
          <cell r="O488">
            <v>12.705</v>
          </cell>
          <cell r="P488">
            <v>10.445</v>
          </cell>
          <cell r="Q488">
            <v>11.845</v>
          </cell>
          <cell r="R488">
            <v>-0.959999999999999</v>
          </cell>
          <cell r="S488">
            <v>0.32</v>
          </cell>
          <cell r="T488">
            <v>11.645</v>
          </cell>
          <cell r="U488">
            <v>9.23</v>
          </cell>
          <cell r="V488">
            <v>8.32</v>
          </cell>
          <cell r="W488">
            <v>8.38</v>
          </cell>
          <cell r="X488">
            <v>8.385</v>
          </cell>
          <cell r="Y488">
            <v>9.815</v>
          </cell>
          <cell r="Z488">
            <v>9.21</v>
          </cell>
          <cell r="AA488">
            <v>9.14</v>
          </cell>
          <cell r="AB488">
            <v>9.575</v>
          </cell>
          <cell r="AC488">
            <v>9.28</v>
          </cell>
          <cell r="AD488">
            <v>9.35</v>
          </cell>
          <cell r="AE488">
            <v>8.81</v>
          </cell>
        </row>
        <row r="489">
          <cell r="A489">
            <v>36890</v>
          </cell>
          <cell r="B489">
            <v>9.125</v>
          </cell>
          <cell r="C489">
            <v>8.405</v>
          </cell>
          <cell r="D489">
            <v>14.44</v>
          </cell>
          <cell r="E489">
            <v>8.25</v>
          </cell>
          <cell r="F489">
            <v>9.235</v>
          </cell>
          <cell r="G489">
            <v>5.315</v>
          </cell>
          <cell r="H489">
            <v>6.035</v>
          </cell>
          <cell r="I489">
            <v>0.720000000000001</v>
          </cell>
          <cell r="J489">
            <v>0.109999999999999</v>
          </cell>
          <cell r="K489">
            <v>0.83</v>
          </cell>
          <cell r="L489">
            <v>0.154999999999999</v>
          </cell>
          <cell r="M489">
            <v>13.16</v>
          </cell>
          <cell r="N489">
            <v>13.48</v>
          </cell>
          <cell r="O489">
            <v>12.705</v>
          </cell>
          <cell r="P489">
            <v>10.445</v>
          </cell>
          <cell r="Q489">
            <v>11.845</v>
          </cell>
          <cell r="R489">
            <v>-0.959999999999999</v>
          </cell>
          <cell r="S489">
            <v>0.32</v>
          </cell>
          <cell r="T489">
            <v>11.645</v>
          </cell>
          <cell r="U489">
            <v>9.23</v>
          </cell>
          <cell r="V489">
            <v>8.32</v>
          </cell>
          <cell r="W489">
            <v>8.38</v>
          </cell>
          <cell r="X489">
            <v>8.385</v>
          </cell>
          <cell r="Y489">
            <v>9.815</v>
          </cell>
          <cell r="Z489">
            <v>9.21</v>
          </cell>
          <cell r="AA489">
            <v>9.14</v>
          </cell>
          <cell r="AB489">
            <v>9.575</v>
          </cell>
          <cell r="AC489">
            <v>9.28</v>
          </cell>
          <cell r="AD489">
            <v>9.35</v>
          </cell>
          <cell r="AE489">
            <v>8.81</v>
          </cell>
        </row>
        <row r="490">
          <cell r="A490">
            <v>36891</v>
          </cell>
          <cell r="B490">
            <v>9.125</v>
          </cell>
          <cell r="C490">
            <v>8.405</v>
          </cell>
          <cell r="D490">
            <v>14.44</v>
          </cell>
          <cell r="E490">
            <v>8.25</v>
          </cell>
          <cell r="F490">
            <v>9.235</v>
          </cell>
          <cell r="G490">
            <v>5.315</v>
          </cell>
          <cell r="H490">
            <v>6.035</v>
          </cell>
          <cell r="I490">
            <v>0.720000000000001</v>
          </cell>
          <cell r="J490">
            <v>0.109999999999999</v>
          </cell>
          <cell r="K490">
            <v>0.83</v>
          </cell>
          <cell r="L490">
            <v>0.154999999999999</v>
          </cell>
          <cell r="M490">
            <v>13.16</v>
          </cell>
          <cell r="N490">
            <v>13.48</v>
          </cell>
          <cell r="O490">
            <v>12.705</v>
          </cell>
          <cell r="P490">
            <v>10.445</v>
          </cell>
          <cell r="Q490">
            <v>11.845</v>
          </cell>
          <cell r="R490">
            <v>-0.959999999999999</v>
          </cell>
          <cell r="S490">
            <v>0.32</v>
          </cell>
          <cell r="T490">
            <v>11.645</v>
          </cell>
          <cell r="U490">
            <v>9.23</v>
          </cell>
          <cell r="V490">
            <v>8.32</v>
          </cell>
          <cell r="W490">
            <v>8.38</v>
          </cell>
          <cell r="X490">
            <v>8.385</v>
          </cell>
          <cell r="Y490">
            <v>9.815</v>
          </cell>
          <cell r="Z490">
            <v>9.21</v>
          </cell>
          <cell r="AA490">
            <v>9.14</v>
          </cell>
          <cell r="AB490">
            <v>9.575</v>
          </cell>
          <cell r="AC490">
            <v>9.28</v>
          </cell>
          <cell r="AD490">
            <v>9.35</v>
          </cell>
          <cell r="AE490">
            <v>8.81</v>
          </cell>
        </row>
        <row r="492">
          <cell r="A492">
            <v>36892</v>
          </cell>
          <cell r="B492">
            <v>10.085</v>
          </cell>
          <cell r="C492">
            <v>9.165</v>
          </cell>
          <cell r="D492">
            <v>14.33</v>
          </cell>
          <cell r="E492">
            <v>8.815</v>
          </cell>
          <cell r="F492">
            <v>10.355</v>
          </cell>
          <cell r="G492">
            <v>4.245</v>
          </cell>
          <cell r="H492">
            <v>5.165</v>
          </cell>
          <cell r="I492">
            <v>0.920000000000002</v>
          </cell>
          <cell r="J492">
            <v>0.27</v>
          </cell>
          <cell r="K492">
            <v>1.19</v>
          </cell>
          <cell r="L492">
            <v>0.35</v>
          </cell>
          <cell r="M492">
            <v>12.865</v>
          </cell>
          <cell r="N492">
            <v>13.275</v>
          </cell>
          <cell r="O492">
            <v>13.395</v>
          </cell>
          <cell r="P492">
            <v>10.955</v>
          </cell>
          <cell r="Q492">
            <v>11.24</v>
          </cell>
          <cell r="R492">
            <v>-1.055</v>
          </cell>
          <cell r="S492">
            <v>0.41</v>
          </cell>
          <cell r="T492">
            <v>11.375</v>
          </cell>
          <cell r="U492">
            <v>10.53</v>
          </cell>
          <cell r="V492">
            <v>8.875</v>
          </cell>
          <cell r="W492">
            <v>8.76</v>
          </cell>
          <cell r="X492">
            <v>8.985</v>
          </cell>
          <cell r="Y492">
            <v>10.67</v>
          </cell>
          <cell r="Z492">
            <v>10.31</v>
          </cell>
          <cell r="AA492">
            <v>10.21</v>
          </cell>
          <cell r="AB492">
            <v>10.695</v>
          </cell>
          <cell r="AC492">
            <v>10.39</v>
          </cell>
          <cell r="AD492">
            <v>10.4</v>
          </cell>
          <cell r="AE492">
            <v>9.785</v>
          </cell>
        </row>
        <row r="493">
          <cell r="A493">
            <v>36893</v>
          </cell>
          <cell r="B493">
            <v>10.085</v>
          </cell>
          <cell r="C493">
            <v>9.165</v>
          </cell>
          <cell r="D493">
            <v>14.33</v>
          </cell>
          <cell r="E493">
            <v>8.815</v>
          </cell>
          <cell r="F493">
            <v>10.355</v>
          </cell>
          <cell r="G493">
            <v>4.245</v>
          </cell>
          <cell r="H493">
            <v>5.165</v>
          </cell>
          <cell r="I493">
            <v>0.920000000000002</v>
          </cell>
          <cell r="J493">
            <v>0.27</v>
          </cell>
          <cell r="K493">
            <v>1.19</v>
          </cell>
          <cell r="L493">
            <v>0.35</v>
          </cell>
          <cell r="M493">
            <v>12.865</v>
          </cell>
          <cell r="N493">
            <v>13.275</v>
          </cell>
          <cell r="O493">
            <v>13.395</v>
          </cell>
          <cell r="P493">
            <v>10.955</v>
          </cell>
          <cell r="Q493">
            <v>11.24</v>
          </cell>
          <cell r="R493">
            <v>-1.055</v>
          </cell>
          <cell r="S493">
            <v>0.41</v>
          </cell>
          <cell r="T493">
            <v>11.375</v>
          </cell>
          <cell r="U493">
            <v>10.53</v>
          </cell>
          <cell r="V493">
            <v>8.875</v>
          </cell>
          <cell r="W493">
            <v>8.76</v>
          </cell>
          <cell r="X493">
            <v>8.985</v>
          </cell>
          <cell r="Y493">
            <v>10.67</v>
          </cell>
          <cell r="Z493">
            <v>10.31</v>
          </cell>
          <cell r="AA493">
            <v>10.21</v>
          </cell>
          <cell r="AB493">
            <v>10.695</v>
          </cell>
          <cell r="AC493">
            <v>10.39</v>
          </cell>
          <cell r="AD493">
            <v>10.4</v>
          </cell>
          <cell r="AE493">
            <v>9.785</v>
          </cell>
        </row>
        <row r="494">
          <cell r="A494">
            <v>36894</v>
          </cell>
          <cell r="B494">
            <v>9.245</v>
          </cell>
          <cell r="C494">
            <v>8.56</v>
          </cell>
          <cell r="D494">
            <v>12.44</v>
          </cell>
          <cell r="E494">
            <v>8.07</v>
          </cell>
          <cell r="F494">
            <v>9.575</v>
          </cell>
          <cell r="G494">
            <v>3.195</v>
          </cell>
          <cell r="H494">
            <v>3.88</v>
          </cell>
          <cell r="I494">
            <v>0.684999999999999</v>
          </cell>
          <cell r="J494">
            <v>0.33</v>
          </cell>
          <cell r="K494">
            <v>1.015</v>
          </cell>
          <cell r="L494">
            <v>0.49</v>
          </cell>
          <cell r="M494">
            <v>10.385</v>
          </cell>
          <cell r="N494">
            <v>10.82</v>
          </cell>
          <cell r="O494">
            <v>12.05</v>
          </cell>
          <cell r="P494">
            <v>8.45</v>
          </cell>
          <cell r="Q494">
            <v>8.82</v>
          </cell>
          <cell r="R494">
            <v>-1.62</v>
          </cell>
          <cell r="S494">
            <v>0.435000000000001</v>
          </cell>
          <cell r="T494">
            <v>8.935</v>
          </cell>
          <cell r="U494">
            <v>9.76</v>
          </cell>
          <cell r="V494">
            <v>8.05</v>
          </cell>
          <cell r="W494">
            <v>8.045</v>
          </cell>
          <cell r="X494">
            <v>8.31</v>
          </cell>
          <cell r="Y494">
            <v>9.205</v>
          </cell>
          <cell r="Z494">
            <v>9.805</v>
          </cell>
          <cell r="AA494">
            <v>9.04</v>
          </cell>
          <cell r="AB494">
            <v>9.2</v>
          </cell>
          <cell r="AC494">
            <v>9.005</v>
          </cell>
          <cell r="AD494">
            <v>9.27</v>
          </cell>
          <cell r="AE494">
            <v>8.37</v>
          </cell>
        </row>
        <row r="495">
          <cell r="A495">
            <v>36895</v>
          </cell>
          <cell r="B495">
            <v>9.175</v>
          </cell>
          <cell r="C495">
            <v>8.98</v>
          </cell>
          <cell r="D495">
            <v>11.74</v>
          </cell>
          <cell r="E495">
            <v>8.685</v>
          </cell>
          <cell r="F495">
            <v>9.45</v>
          </cell>
          <cell r="G495">
            <v>2.565</v>
          </cell>
          <cell r="H495">
            <v>2.76</v>
          </cell>
          <cell r="I495">
            <v>0.195</v>
          </cell>
          <cell r="J495">
            <v>0.274999999999999</v>
          </cell>
          <cell r="K495">
            <v>0.469999999999999</v>
          </cell>
          <cell r="L495">
            <v>0.295</v>
          </cell>
          <cell r="M495">
            <v>9.47</v>
          </cell>
          <cell r="N495">
            <v>10.24</v>
          </cell>
          <cell r="O495">
            <v>11.125</v>
          </cell>
          <cell r="P495">
            <v>8.475</v>
          </cell>
          <cell r="Q495">
            <v>8.725</v>
          </cell>
          <cell r="R495">
            <v>-1.5</v>
          </cell>
          <cell r="S495">
            <v>0.77</v>
          </cell>
          <cell r="T495">
            <v>8.54</v>
          </cell>
          <cell r="U495">
            <v>9.665</v>
          </cell>
          <cell r="V495">
            <v>8.545</v>
          </cell>
          <cell r="W495">
            <v>8.465</v>
          </cell>
          <cell r="X495">
            <v>8.72</v>
          </cell>
          <cell r="Y495">
            <v>9.24</v>
          </cell>
          <cell r="Z495">
            <v>9.67</v>
          </cell>
          <cell r="AA495">
            <v>9.07</v>
          </cell>
          <cell r="AB495">
            <v>9.155</v>
          </cell>
          <cell r="AC495">
            <v>9.105</v>
          </cell>
          <cell r="AD495">
            <v>9.125</v>
          </cell>
          <cell r="AE495">
            <v>8.85</v>
          </cell>
        </row>
        <row r="496">
          <cell r="A496">
            <v>36896</v>
          </cell>
          <cell r="B496">
            <v>9.05</v>
          </cell>
          <cell r="C496">
            <v>8.955</v>
          </cell>
          <cell r="D496">
            <v>11.38</v>
          </cell>
          <cell r="E496">
            <v>8.65</v>
          </cell>
          <cell r="F496">
            <v>9.205</v>
          </cell>
          <cell r="G496">
            <v>2.33</v>
          </cell>
          <cell r="H496">
            <v>2.425</v>
          </cell>
          <cell r="I496">
            <v>0.0950000000000006</v>
          </cell>
          <cell r="J496">
            <v>0.154999999999999</v>
          </cell>
          <cell r="K496">
            <v>0.25</v>
          </cell>
          <cell r="L496">
            <v>0.305</v>
          </cell>
          <cell r="M496">
            <v>9.535</v>
          </cell>
          <cell r="N496">
            <v>9.96</v>
          </cell>
          <cell r="O496">
            <v>11.21</v>
          </cell>
          <cell r="P496">
            <v>8.4</v>
          </cell>
          <cell r="Q496">
            <v>8.855</v>
          </cell>
          <cell r="R496">
            <v>-1.42</v>
          </cell>
          <cell r="S496">
            <v>0.425000000000001</v>
          </cell>
          <cell r="T496">
            <v>8.545</v>
          </cell>
          <cell r="U496">
            <v>9.405</v>
          </cell>
          <cell r="V496">
            <v>8.58</v>
          </cell>
          <cell r="W496">
            <v>8.69</v>
          </cell>
          <cell r="X496">
            <v>8.67</v>
          </cell>
          <cell r="Y496">
            <v>9.17</v>
          </cell>
          <cell r="Z496">
            <v>9.37</v>
          </cell>
          <cell r="AA496">
            <v>8.915</v>
          </cell>
          <cell r="AB496">
            <v>9.04</v>
          </cell>
          <cell r="AC496">
            <v>9.015</v>
          </cell>
          <cell r="AD496">
            <v>9.05</v>
          </cell>
          <cell r="AE496">
            <v>8.8</v>
          </cell>
        </row>
        <row r="497">
          <cell r="A497">
            <v>36897</v>
          </cell>
          <cell r="B497">
            <v>9.17</v>
          </cell>
          <cell r="C497">
            <v>8.925</v>
          </cell>
          <cell r="D497">
            <v>10.6</v>
          </cell>
          <cell r="E497">
            <v>8.795</v>
          </cell>
          <cell r="F497">
            <v>9.255</v>
          </cell>
          <cell r="G497">
            <v>1.43</v>
          </cell>
          <cell r="H497">
            <v>1.675</v>
          </cell>
          <cell r="I497">
            <v>0.244999999999999</v>
          </cell>
          <cell r="J497">
            <v>0.0850000000000009</v>
          </cell>
          <cell r="K497">
            <v>0.33</v>
          </cell>
          <cell r="L497">
            <v>0.130000000000001</v>
          </cell>
          <cell r="M497">
            <v>9.59</v>
          </cell>
          <cell r="N497">
            <v>10.095</v>
          </cell>
          <cell r="O497">
            <v>12.07</v>
          </cell>
          <cell r="P497">
            <v>8.795</v>
          </cell>
          <cell r="Q497">
            <v>9.025</v>
          </cell>
          <cell r="R497">
            <v>-0.504999999999999</v>
          </cell>
          <cell r="S497">
            <v>0.505000000000001</v>
          </cell>
          <cell r="T497">
            <v>8.975</v>
          </cell>
          <cell r="U497">
            <v>9.825</v>
          </cell>
          <cell r="V497">
            <v>8.72</v>
          </cell>
          <cell r="W497">
            <v>8.725</v>
          </cell>
          <cell r="X497">
            <v>8.845</v>
          </cell>
          <cell r="Y497">
            <v>9.7</v>
          </cell>
          <cell r="Z497">
            <v>9.47</v>
          </cell>
          <cell r="AA497">
            <v>9.23</v>
          </cell>
          <cell r="AB497">
            <v>9.46</v>
          </cell>
          <cell r="AC497">
            <v>9.275</v>
          </cell>
          <cell r="AD497">
            <v>9.785</v>
          </cell>
          <cell r="AE497">
            <v>8.94</v>
          </cell>
        </row>
        <row r="498">
          <cell r="A498">
            <v>36898</v>
          </cell>
          <cell r="B498">
            <v>9.17</v>
          </cell>
          <cell r="C498">
            <v>8.925</v>
          </cell>
          <cell r="D498">
            <v>10.6</v>
          </cell>
          <cell r="E498">
            <v>8.795</v>
          </cell>
          <cell r="F498">
            <v>9.255</v>
          </cell>
          <cell r="G498">
            <v>1.43</v>
          </cell>
          <cell r="H498">
            <v>1.675</v>
          </cell>
          <cell r="I498">
            <v>0.244999999999999</v>
          </cell>
          <cell r="J498">
            <v>0.0850000000000009</v>
          </cell>
          <cell r="K498">
            <v>0.33</v>
          </cell>
          <cell r="L498">
            <v>0.130000000000001</v>
          </cell>
          <cell r="M498">
            <v>9.59</v>
          </cell>
          <cell r="N498">
            <v>10.095</v>
          </cell>
          <cell r="O498">
            <v>12.07</v>
          </cell>
          <cell r="P498">
            <v>8.795</v>
          </cell>
          <cell r="Q498">
            <v>9.025</v>
          </cell>
          <cell r="R498">
            <v>-0.504999999999999</v>
          </cell>
          <cell r="S498">
            <v>0.505000000000001</v>
          </cell>
          <cell r="T498">
            <v>8.975</v>
          </cell>
          <cell r="U498">
            <v>9.825</v>
          </cell>
          <cell r="V498">
            <v>8.72</v>
          </cell>
          <cell r="W498">
            <v>8.725</v>
          </cell>
          <cell r="X498">
            <v>8.845</v>
          </cell>
          <cell r="Y498">
            <v>9.7</v>
          </cell>
          <cell r="Z498">
            <v>9.47</v>
          </cell>
          <cell r="AA498">
            <v>9.23</v>
          </cell>
          <cell r="AB498">
            <v>9.46</v>
          </cell>
          <cell r="AC498">
            <v>9.275</v>
          </cell>
          <cell r="AD498">
            <v>9.785</v>
          </cell>
          <cell r="AE498">
            <v>8.94</v>
          </cell>
        </row>
        <row r="499">
          <cell r="A499">
            <v>36899</v>
          </cell>
          <cell r="B499">
            <v>9.17</v>
          </cell>
          <cell r="C499">
            <v>8.925</v>
          </cell>
          <cell r="D499">
            <v>10.6</v>
          </cell>
          <cell r="E499">
            <v>8.795</v>
          </cell>
          <cell r="F499">
            <v>9.255</v>
          </cell>
          <cell r="G499">
            <v>1.43</v>
          </cell>
          <cell r="H499">
            <v>1.675</v>
          </cell>
          <cell r="I499">
            <v>0.244999999999999</v>
          </cell>
          <cell r="J499">
            <v>0.0850000000000009</v>
          </cell>
          <cell r="K499">
            <v>0.33</v>
          </cell>
          <cell r="L499">
            <v>0.130000000000001</v>
          </cell>
          <cell r="M499">
            <v>9.59</v>
          </cell>
          <cell r="N499">
            <v>10.095</v>
          </cell>
          <cell r="O499">
            <v>12.07</v>
          </cell>
          <cell r="P499">
            <v>8.795</v>
          </cell>
          <cell r="Q499">
            <v>9.025</v>
          </cell>
          <cell r="R499">
            <v>-0.504999999999999</v>
          </cell>
          <cell r="S499">
            <v>0.505000000000001</v>
          </cell>
          <cell r="T499">
            <v>8.975</v>
          </cell>
          <cell r="U499">
            <v>9.825</v>
          </cell>
          <cell r="V499">
            <v>8.72</v>
          </cell>
          <cell r="W499">
            <v>8.725</v>
          </cell>
          <cell r="X499">
            <v>8.845</v>
          </cell>
          <cell r="Y499">
            <v>9.7</v>
          </cell>
          <cell r="Z499">
            <v>9.47</v>
          </cell>
          <cell r="AA499">
            <v>9.23</v>
          </cell>
          <cell r="AB499">
            <v>9.46</v>
          </cell>
          <cell r="AC499">
            <v>9.275</v>
          </cell>
          <cell r="AD499">
            <v>9.785</v>
          </cell>
          <cell r="AE499">
            <v>8.94</v>
          </cell>
        </row>
        <row r="500">
          <cell r="A500">
            <v>36900</v>
          </cell>
          <cell r="B500">
            <v>9.66</v>
          </cell>
          <cell r="C500">
            <v>9.66</v>
          </cell>
          <cell r="D500">
            <v>10.97</v>
          </cell>
          <cell r="E500">
            <v>9.455</v>
          </cell>
          <cell r="F500">
            <v>9.825</v>
          </cell>
          <cell r="G500">
            <v>1.31</v>
          </cell>
          <cell r="H500">
            <v>1.31</v>
          </cell>
          <cell r="I500">
            <v>0</v>
          </cell>
          <cell r="J500">
            <v>0.164999999999999</v>
          </cell>
          <cell r="K500">
            <v>0.164999999999999</v>
          </cell>
          <cell r="L500">
            <v>0.205</v>
          </cell>
          <cell r="M500">
            <v>10.47</v>
          </cell>
          <cell r="N500">
            <v>10.58</v>
          </cell>
          <cell r="O500">
            <v>12.745</v>
          </cell>
          <cell r="P500">
            <v>9.3</v>
          </cell>
          <cell r="Q500">
            <v>9.43</v>
          </cell>
          <cell r="R500">
            <v>-0.390000000000001</v>
          </cell>
          <cell r="S500">
            <v>0.109999999999999</v>
          </cell>
          <cell r="T500">
            <v>9.345</v>
          </cell>
          <cell r="U500">
            <v>10.34</v>
          </cell>
          <cell r="V500">
            <v>9.435</v>
          </cell>
          <cell r="W500">
            <v>9.515</v>
          </cell>
          <cell r="X500">
            <v>9.5</v>
          </cell>
          <cell r="Y500">
            <v>10.31</v>
          </cell>
          <cell r="Z500">
            <v>9.96</v>
          </cell>
          <cell r="AA500">
            <v>9.825</v>
          </cell>
          <cell r="AB500">
            <v>10.08</v>
          </cell>
          <cell r="AC500">
            <v>9.875</v>
          </cell>
          <cell r="AD500">
            <v>10.265</v>
          </cell>
          <cell r="AE500">
            <v>9.66</v>
          </cell>
        </row>
        <row r="501">
          <cell r="A501">
            <v>36901</v>
          </cell>
          <cell r="B501">
            <v>9.23</v>
          </cell>
          <cell r="C501">
            <v>9.08</v>
          </cell>
          <cell r="D501">
            <v>9.995</v>
          </cell>
          <cell r="E501">
            <v>8.87</v>
          </cell>
          <cell r="F501">
            <v>9.485</v>
          </cell>
          <cell r="G501">
            <v>0.764999999999999</v>
          </cell>
          <cell r="H501">
            <v>0.914999999999999</v>
          </cell>
          <cell r="I501">
            <v>0.15</v>
          </cell>
          <cell r="J501">
            <v>0.254999999999999</v>
          </cell>
          <cell r="K501">
            <v>0.404999999999999</v>
          </cell>
          <cell r="L501">
            <v>0.210000000000001</v>
          </cell>
          <cell r="M501">
            <v>9.645</v>
          </cell>
          <cell r="N501">
            <v>9.825</v>
          </cell>
          <cell r="O501">
            <v>12.875</v>
          </cell>
          <cell r="P501">
            <v>9.05</v>
          </cell>
          <cell r="Q501">
            <v>9.125</v>
          </cell>
          <cell r="R501">
            <v>-0.17</v>
          </cell>
          <cell r="S501">
            <v>0.18</v>
          </cell>
          <cell r="T501">
            <v>9.225</v>
          </cell>
          <cell r="U501">
            <v>9.945</v>
          </cell>
          <cell r="V501">
            <v>8.905</v>
          </cell>
          <cell r="W501">
            <v>8.905</v>
          </cell>
          <cell r="X501">
            <v>8.935</v>
          </cell>
          <cell r="Y501">
            <v>10.07</v>
          </cell>
          <cell r="Z501">
            <v>9.645</v>
          </cell>
          <cell r="AA501">
            <v>9.5</v>
          </cell>
          <cell r="AB501">
            <v>9.74</v>
          </cell>
          <cell r="AC501">
            <v>9.565</v>
          </cell>
          <cell r="AD501">
            <v>10.105</v>
          </cell>
          <cell r="AE501">
            <v>9.15</v>
          </cell>
        </row>
        <row r="502">
          <cell r="A502">
            <v>36902</v>
          </cell>
          <cell r="B502">
            <v>9.355</v>
          </cell>
          <cell r="C502">
            <v>9.48</v>
          </cell>
          <cell r="D502">
            <v>11.25</v>
          </cell>
          <cell r="E502">
            <v>9.16</v>
          </cell>
          <cell r="F502">
            <v>9.7</v>
          </cell>
          <cell r="G502">
            <v>1.895</v>
          </cell>
          <cell r="H502">
            <v>1.77</v>
          </cell>
          <cell r="I502">
            <v>-0.125</v>
          </cell>
          <cell r="J502">
            <v>0.344999999999999</v>
          </cell>
          <cell r="K502">
            <v>0.219999999999999</v>
          </cell>
          <cell r="L502">
            <v>0.32</v>
          </cell>
          <cell r="M502">
            <v>10.11</v>
          </cell>
          <cell r="N502">
            <v>10.525</v>
          </cell>
          <cell r="O502">
            <v>12.785</v>
          </cell>
          <cell r="P502">
            <v>9.245</v>
          </cell>
          <cell r="Q502">
            <v>9.375</v>
          </cell>
          <cell r="R502">
            <v>-0.725</v>
          </cell>
          <cell r="S502">
            <v>0.415000000000001</v>
          </cell>
          <cell r="T502">
            <v>9.34</v>
          </cell>
          <cell r="U502">
            <v>9.9</v>
          </cell>
          <cell r="V502">
            <v>9.175</v>
          </cell>
          <cell r="W502">
            <v>9.2</v>
          </cell>
          <cell r="X502">
            <v>9.245</v>
          </cell>
          <cell r="Y502">
            <v>1.014</v>
          </cell>
          <cell r="Z502">
            <v>9.725</v>
          </cell>
          <cell r="AA502">
            <v>9.605</v>
          </cell>
          <cell r="AB502">
            <v>9.865</v>
          </cell>
          <cell r="AC502">
            <v>9.745</v>
          </cell>
          <cell r="AD502">
            <v>1.0225</v>
          </cell>
          <cell r="AE502">
            <v>9.39</v>
          </cell>
        </row>
        <row r="503">
          <cell r="A503">
            <v>36903</v>
          </cell>
          <cell r="B503">
            <v>8.465</v>
          </cell>
          <cell r="C503">
            <v>8.8</v>
          </cell>
          <cell r="D503">
            <v>11.392</v>
          </cell>
          <cell r="E503">
            <v>8.63</v>
          </cell>
          <cell r="F503">
            <v>8.86</v>
          </cell>
          <cell r="G503">
            <v>2.927</v>
          </cell>
          <cell r="H503">
            <v>2.592</v>
          </cell>
          <cell r="I503">
            <v>-0.335000000000001</v>
          </cell>
          <cell r="J503">
            <v>0.395</v>
          </cell>
          <cell r="K503">
            <v>0.0599999999999987</v>
          </cell>
          <cell r="L503">
            <v>0.17</v>
          </cell>
          <cell r="M503">
            <v>9.635</v>
          </cell>
          <cell r="N503">
            <v>9.935</v>
          </cell>
          <cell r="O503">
            <v>11.69</v>
          </cell>
          <cell r="P503">
            <v>8.685</v>
          </cell>
          <cell r="Q503">
            <v>8.87</v>
          </cell>
          <cell r="R503">
            <v>-1.457</v>
          </cell>
          <cell r="S503">
            <v>0.300000000000001</v>
          </cell>
          <cell r="T503">
            <v>8.945</v>
          </cell>
          <cell r="U503">
            <v>8.975</v>
          </cell>
          <cell r="V503">
            <v>8.515</v>
          </cell>
          <cell r="W503">
            <v>8.625</v>
          </cell>
          <cell r="X503">
            <v>8.695</v>
          </cell>
          <cell r="Y503">
            <v>9.2</v>
          </cell>
          <cell r="Z503">
            <v>8.855</v>
          </cell>
          <cell r="AA503">
            <v>8.715</v>
          </cell>
          <cell r="AB503">
            <v>8.97</v>
          </cell>
          <cell r="AC503">
            <v>8.82</v>
          </cell>
          <cell r="AD503">
            <v>9.28</v>
          </cell>
          <cell r="AE503">
            <v>8.68</v>
          </cell>
        </row>
        <row r="504">
          <cell r="A504">
            <v>36904</v>
          </cell>
          <cell r="B504">
            <v>8.42</v>
          </cell>
          <cell r="C504">
            <v>8.67</v>
          </cell>
          <cell r="D504">
            <v>11.45</v>
          </cell>
          <cell r="E504">
            <v>8.42</v>
          </cell>
          <cell r="F504">
            <v>8.72</v>
          </cell>
          <cell r="G504">
            <v>3.03</v>
          </cell>
          <cell r="H504">
            <v>2.78</v>
          </cell>
          <cell r="I504">
            <v>-0.25</v>
          </cell>
          <cell r="J504">
            <v>0.300000000000001</v>
          </cell>
          <cell r="K504">
            <v>0.0500000000000007</v>
          </cell>
          <cell r="L504">
            <v>0.25</v>
          </cell>
          <cell r="M504">
            <v>9.795</v>
          </cell>
          <cell r="N504">
            <v>10.18</v>
          </cell>
          <cell r="O504">
            <v>11.315</v>
          </cell>
          <cell r="P504">
            <v>8.535</v>
          </cell>
          <cell r="Q504">
            <v>8.675</v>
          </cell>
          <cell r="R504">
            <v>-1.27</v>
          </cell>
          <cell r="S504">
            <v>0.385</v>
          </cell>
          <cell r="T504">
            <v>8.715</v>
          </cell>
          <cell r="U504">
            <v>8.76</v>
          </cell>
          <cell r="V504">
            <v>8.455</v>
          </cell>
          <cell r="W504">
            <v>8.725</v>
          </cell>
          <cell r="X504">
            <v>8.655</v>
          </cell>
          <cell r="Y504">
            <v>8.985</v>
          </cell>
          <cell r="Z504">
            <v>8.69</v>
          </cell>
          <cell r="AA504">
            <v>8.555</v>
          </cell>
          <cell r="AB504">
            <v>8.835</v>
          </cell>
          <cell r="AC504">
            <v>8.63</v>
          </cell>
          <cell r="AD504">
            <v>9.09</v>
          </cell>
          <cell r="AE504">
            <v>8.58</v>
          </cell>
        </row>
        <row r="505">
          <cell r="A505">
            <v>36905</v>
          </cell>
          <cell r="B505">
            <v>8.42</v>
          </cell>
          <cell r="C505">
            <v>8.67</v>
          </cell>
          <cell r="D505">
            <v>11.45</v>
          </cell>
          <cell r="E505">
            <v>8.42</v>
          </cell>
          <cell r="F505">
            <v>8.72</v>
          </cell>
          <cell r="G505">
            <v>3.03</v>
          </cell>
          <cell r="H505">
            <v>2.78</v>
          </cell>
          <cell r="I505">
            <v>-0.25</v>
          </cell>
          <cell r="J505">
            <v>0.300000000000001</v>
          </cell>
          <cell r="K505">
            <v>0.0500000000000007</v>
          </cell>
          <cell r="L505">
            <v>0.25</v>
          </cell>
          <cell r="M505">
            <v>9.795</v>
          </cell>
          <cell r="N505">
            <v>10.18</v>
          </cell>
          <cell r="O505">
            <v>11.315</v>
          </cell>
          <cell r="P505">
            <v>8.535</v>
          </cell>
          <cell r="Q505">
            <v>8.675</v>
          </cell>
          <cell r="R505">
            <v>-1.27</v>
          </cell>
          <cell r="S505">
            <v>0.385</v>
          </cell>
          <cell r="T505">
            <v>8.715</v>
          </cell>
          <cell r="U505">
            <v>8.76</v>
          </cell>
          <cell r="V505">
            <v>8.455</v>
          </cell>
          <cell r="W505">
            <v>8.725</v>
          </cell>
          <cell r="X505">
            <v>8.655</v>
          </cell>
          <cell r="Y505">
            <v>8.985</v>
          </cell>
          <cell r="Z505">
            <v>8.69</v>
          </cell>
          <cell r="AA505">
            <v>8.555</v>
          </cell>
          <cell r="AB505">
            <v>8.835</v>
          </cell>
          <cell r="AC505">
            <v>8.63</v>
          </cell>
          <cell r="AD505">
            <v>9.09</v>
          </cell>
          <cell r="AE505">
            <v>8.58</v>
          </cell>
        </row>
        <row r="506">
          <cell r="A506">
            <v>36906</v>
          </cell>
          <cell r="B506">
            <v>8.42</v>
          </cell>
          <cell r="C506">
            <v>8.67</v>
          </cell>
          <cell r="D506">
            <v>11.45</v>
          </cell>
          <cell r="E506">
            <v>8.42</v>
          </cell>
          <cell r="F506">
            <v>8.72</v>
          </cell>
          <cell r="G506">
            <v>3.03</v>
          </cell>
          <cell r="H506">
            <v>2.78</v>
          </cell>
          <cell r="I506">
            <v>-0.25</v>
          </cell>
          <cell r="J506">
            <v>0.300000000000001</v>
          </cell>
          <cell r="K506">
            <v>0.0500000000000007</v>
          </cell>
          <cell r="L506">
            <v>0.25</v>
          </cell>
          <cell r="M506">
            <v>9.795</v>
          </cell>
          <cell r="N506">
            <v>10.18</v>
          </cell>
          <cell r="O506">
            <v>11.315</v>
          </cell>
          <cell r="P506">
            <v>8.535</v>
          </cell>
          <cell r="Q506">
            <v>8.675</v>
          </cell>
          <cell r="R506">
            <v>-1.27</v>
          </cell>
          <cell r="S506">
            <v>0.385</v>
          </cell>
          <cell r="T506">
            <v>8.715</v>
          </cell>
          <cell r="U506">
            <v>8.76</v>
          </cell>
          <cell r="V506">
            <v>8.455</v>
          </cell>
          <cell r="W506">
            <v>8.725</v>
          </cell>
          <cell r="X506">
            <v>8.655</v>
          </cell>
          <cell r="Y506">
            <v>8.985</v>
          </cell>
          <cell r="Z506">
            <v>8.69</v>
          </cell>
          <cell r="AA506">
            <v>8.555</v>
          </cell>
          <cell r="AB506">
            <v>8.835</v>
          </cell>
          <cell r="AC506">
            <v>8.63</v>
          </cell>
          <cell r="AD506">
            <v>9.09</v>
          </cell>
          <cell r="AE506">
            <v>8.58</v>
          </cell>
        </row>
        <row r="507">
          <cell r="A507">
            <v>36907</v>
          </cell>
          <cell r="B507">
            <v>8.42</v>
          </cell>
          <cell r="C507">
            <v>8.67</v>
          </cell>
          <cell r="D507">
            <v>11.45</v>
          </cell>
          <cell r="E507">
            <v>8.42</v>
          </cell>
          <cell r="F507">
            <v>8.72</v>
          </cell>
          <cell r="G507">
            <v>3.03</v>
          </cell>
          <cell r="H507">
            <v>2.78</v>
          </cell>
          <cell r="I507">
            <v>-0.25</v>
          </cell>
          <cell r="J507">
            <v>0.300000000000001</v>
          </cell>
          <cell r="K507">
            <v>0.0500000000000007</v>
          </cell>
          <cell r="L507">
            <v>0.25</v>
          </cell>
          <cell r="M507">
            <v>9.795</v>
          </cell>
          <cell r="N507">
            <v>10.18</v>
          </cell>
          <cell r="O507">
            <v>11.315</v>
          </cell>
          <cell r="P507">
            <v>8.535</v>
          </cell>
          <cell r="Q507">
            <v>8.675</v>
          </cell>
          <cell r="R507">
            <v>-1.27</v>
          </cell>
          <cell r="S507">
            <v>0.385</v>
          </cell>
          <cell r="T507">
            <v>8.715</v>
          </cell>
          <cell r="U507">
            <v>8.76</v>
          </cell>
          <cell r="V507">
            <v>8.455</v>
          </cell>
          <cell r="W507">
            <v>8.725</v>
          </cell>
          <cell r="X507">
            <v>8.655</v>
          </cell>
          <cell r="Y507">
            <v>8.985</v>
          </cell>
          <cell r="Z507">
            <v>8.69</v>
          </cell>
          <cell r="AA507">
            <v>8.555</v>
          </cell>
          <cell r="AB507">
            <v>8.835</v>
          </cell>
          <cell r="AC507">
            <v>8.63</v>
          </cell>
          <cell r="AD507">
            <v>9.09</v>
          </cell>
          <cell r="AE507">
            <v>8.58</v>
          </cell>
        </row>
        <row r="508">
          <cell r="A508">
            <v>36908</v>
          </cell>
          <cell r="B508">
            <v>7.85</v>
          </cell>
          <cell r="C508">
            <v>8.31</v>
          </cell>
          <cell r="D508">
            <v>11.14</v>
          </cell>
          <cell r="E508">
            <v>8.075</v>
          </cell>
          <cell r="F508">
            <v>8.295</v>
          </cell>
          <cell r="G508">
            <v>3.29</v>
          </cell>
          <cell r="H508">
            <v>2.83</v>
          </cell>
          <cell r="I508">
            <v>-0.460000000000001</v>
          </cell>
          <cell r="J508">
            <v>0.445</v>
          </cell>
          <cell r="K508">
            <v>-0.0150000000000006</v>
          </cell>
          <cell r="L508">
            <v>0.235000000000001</v>
          </cell>
          <cell r="M508">
            <v>9.565</v>
          </cell>
          <cell r="N508">
            <v>9.805</v>
          </cell>
          <cell r="O508">
            <v>10.705</v>
          </cell>
          <cell r="P508">
            <v>8.065</v>
          </cell>
          <cell r="Q508">
            <v>8.34</v>
          </cell>
          <cell r="R508">
            <v>-1.335</v>
          </cell>
          <cell r="S508">
            <v>0.24</v>
          </cell>
          <cell r="T508">
            <v>8.295</v>
          </cell>
          <cell r="U508">
            <v>8.19</v>
          </cell>
          <cell r="V508">
            <v>8.05</v>
          </cell>
          <cell r="W508">
            <v>8.14</v>
          </cell>
          <cell r="X508">
            <v>8.185</v>
          </cell>
          <cell r="Y508">
            <v>8.335</v>
          </cell>
          <cell r="Z508">
            <v>8.2</v>
          </cell>
          <cell r="AA508">
            <v>8.01</v>
          </cell>
          <cell r="AB508">
            <v>8.285</v>
          </cell>
          <cell r="AC508">
            <v>8.08</v>
          </cell>
          <cell r="AD508">
            <v>8.41</v>
          </cell>
          <cell r="AE508">
            <v>8.14</v>
          </cell>
        </row>
        <row r="509">
          <cell r="A509">
            <v>36909</v>
          </cell>
          <cell r="B509">
            <v>7.48</v>
          </cell>
          <cell r="C509">
            <v>8.05</v>
          </cell>
          <cell r="D509">
            <v>11.71</v>
          </cell>
          <cell r="E509">
            <v>7.75</v>
          </cell>
          <cell r="F509">
            <v>8.305</v>
          </cell>
          <cell r="G509">
            <v>4.23</v>
          </cell>
          <cell r="H509">
            <v>3.66</v>
          </cell>
          <cell r="I509">
            <v>-0.57</v>
          </cell>
          <cell r="J509">
            <v>0.824999999999999</v>
          </cell>
          <cell r="K509">
            <v>0.254999999999999</v>
          </cell>
          <cell r="L509">
            <v>0.300000000000001</v>
          </cell>
          <cell r="M509">
            <v>9.67</v>
          </cell>
          <cell r="N509">
            <v>9.965</v>
          </cell>
          <cell r="O509">
            <v>10.365</v>
          </cell>
          <cell r="P509">
            <v>7.705</v>
          </cell>
          <cell r="Q509">
            <v>8.035</v>
          </cell>
          <cell r="R509">
            <v>-1.745</v>
          </cell>
          <cell r="S509">
            <v>0.295</v>
          </cell>
          <cell r="T509">
            <v>8.03</v>
          </cell>
          <cell r="U509">
            <v>7.86</v>
          </cell>
          <cell r="V509">
            <v>7.61</v>
          </cell>
          <cell r="W509">
            <v>7.81</v>
          </cell>
          <cell r="X509">
            <v>7.82</v>
          </cell>
          <cell r="Y509">
            <v>7.97</v>
          </cell>
          <cell r="Z509">
            <v>7.935</v>
          </cell>
          <cell r="AA509">
            <v>7.655</v>
          </cell>
          <cell r="AB509">
            <v>7.92</v>
          </cell>
          <cell r="AC509">
            <v>7.685</v>
          </cell>
          <cell r="AD509">
            <v>8.035</v>
          </cell>
          <cell r="AE509">
            <v>7.76</v>
          </cell>
        </row>
        <row r="510">
          <cell r="A510">
            <v>36910</v>
          </cell>
          <cell r="B510">
            <v>6.905</v>
          </cell>
          <cell r="C510">
            <v>7.5</v>
          </cell>
          <cell r="D510">
            <v>11.375</v>
          </cell>
          <cell r="E510">
            <v>7.25</v>
          </cell>
          <cell r="F510">
            <v>7.47</v>
          </cell>
          <cell r="G510">
            <v>4.47</v>
          </cell>
          <cell r="H510">
            <v>3.875</v>
          </cell>
          <cell r="I510">
            <v>-0.595</v>
          </cell>
          <cell r="J510">
            <v>0.565</v>
          </cell>
          <cell r="K510">
            <v>-0.0300000000000003</v>
          </cell>
          <cell r="L510">
            <v>0.25</v>
          </cell>
          <cell r="M510">
            <v>8.95</v>
          </cell>
          <cell r="N510">
            <v>9.745</v>
          </cell>
          <cell r="O510">
            <v>9.11</v>
          </cell>
          <cell r="P510">
            <v>7.18</v>
          </cell>
          <cell r="Q510">
            <v>7.61</v>
          </cell>
          <cell r="R510">
            <v>-1.63</v>
          </cell>
          <cell r="S510">
            <v>0.795</v>
          </cell>
          <cell r="T510">
            <v>7.31</v>
          </cell>
          <cell r="U510">
            <v>7.065</v>
          </cell>
          <cell r="V510">
            <v>6.965</v>
          </cell>
          <cell r="W510">
            <v>7.145</v>
          </cell>
          <cell r="X510">
            <v>7.295</v>
          </cell>
          <cell r="Y510">
            <v>7.315</v>
          </cell>
          <cell r="Z510">
            <v>7.375</v>
          </cell>
          <cell r="AA510">
            <v>7.065</v>
          </cell>
          <cell r="AB510">
            <v>7.29</v>
          </cell>
          <cell r="AC510">
            <v>7.105</v>
          </cell>
          <cell r="AD510">
            <v>7.39</v>
          </cell>
          <cell r="AE510">
            <v>7.145</v>
          </cell>
        </row>
        <row r="511">
          <cell r="A511">
            <v>36911</v>
          </cell>
          <cell r="B511">
            <v>7.115</v>
          </cell>
          <cell r="C511">
            <v>7.685</v>
          </cell>
          <cell r="D511">
            <v>15.12</v>
          </cell>
          <cell r="E511">
            <v>7.365</v>
          </cell>
          <cell r="F511">
            <v>7.675</v>
          </cell>
          <cell r="G511">
            <v>8.005</v>
          </cell>
          <cell r="H511">
            <v>7.435</v>
          </cell>
          <cell r="I511">
            <v>-0.569999999999999</v>
          </cell>
          <cell r="J511">
            <v>0.56</v>
          </cell>
          <cell r="K511">
            <v>-0.00999999999999979</v>
          </cell>
          <cell r="L511">
            <v>0.319999999999999</v>
          </cell>
          <cell r="M511">
            <v>10.215</v>
          </cell>
          <cell r="N511">
            <v>11.375</v>
          </cell>
          <cell r="O511">
            <v>9.795</v>
          </cell>
          <cell r="P511">
            <v>7.37</v>
          </cell>
          <cell r="Q511">
            <v>8.075</v>
          </cell>
          <cell r="R511">
            <v>-3.745</v>
          </cell>
          <cell r="S511">
            <v>1.16</v>
          </cell>
          <cell r="T511">
            <v>7.565</v>
          </cell>
          <cell r="U511">
            <v>7.575</v>
          </cell>
          <cell r="V511">
            <v>7.39</v>
          </cell>
          <cell r="W511">
            <v>7.4</v>
          </cell>
          <cell r="X511">
            <v>7.48</v>
          </cell>
          <cell r="Y511">
            <v>7.735</v>
          </cell>
          <cell r="Z511">
            <v>7.62</v>
          </cell>
          <cell r="AA511">
            <v>7.365</v>
          </cell>
          <cell r="AB511">
            <v>7.595</v>
          </cell>
          <cell r="AC511">
            <v>7.465</v>
          </cell>
          <cell r="AD511">
            <v>7.815</v>
          </cell>
          <cell r="AE511">
            <v>7.515</v>
          </cell>
        </row>
        <row r="512">
          <cell r="A512">
            <v>36912</v>
          </cell>
          <cell r="B512">
            <v>7.115</v>
          </cell>
          <cell r="C512">
            <v>7.685</v>
          </cell>
          <cell r="D512">
            <v>15.12</v>
          </cell>
          <cell r="E512">
            <v>7.365</v>
          </cell>
          <cell r="F512">
            <v>7.675</v>
          </cell>
          <cell r="G512">
            <v>8.005</v>
          </cell>
          <cell r="H512">
            <v>7.435</v>
          </cell>
          <cell r="I512">
            <v>-0.569999999999999</v>
          </cell>
          <cell r="J512">
            <v>0.56</v>
          </cell>
          <cell r="K512">
            <v>-0.00999999999999979</v>
          </cell>
          <cell r="L512">
            <v>0.319999999999999</v>
          </cell>
          <cell r="M512">
            <v>10.215</v>
          </cell>
          <cell r="N512">
            <v>11.375</v>
          </cell>
          <cell r="O512">
            <v>9.795</v>
          </cell>
          <cell r="P512">
            <v>7.37</v>
          </cell>
          <cell r="Q512">
            <v>8.075</v>
          </cell>
          <cell r="R512">
            <v>-3.745</v>
          </cell>
          <cell r="S512">
            <v>1.16</v>
          </cell>
          <cell r="T512">
            <v>7.565</v>
          </cell>
          <cell r="U512">
            <v>7.575</v>
          </cell>
          <cell r="V512">
            <v>7.39</v>
          </cell>
          <cell r="W512">
            <v>7.4</v>
          </cell>
          <cell r="X512">
            <v>7.48</v>
          </cell>
          <cell r="Y512">
            <v>7.735</v>
          </cell>
          <cell r="Z512">
            <v>7.62</v>
          </cell>
          <cell r="AA512">
            <v>7.365</v>
          </cell>
          <cell r="AB512">
            <v>7.595</v>
          </cell>
          <cell r="AC512">
            <v>7.465</v>
          </cell>
          <cell r="AD512">
            <v>7.815</v>
          </cell>
          <cell r="AE512">
            <v>7.515</v>
          </cell>
        </row>
        <row r="513">
          <cell r="A513">
            <v>36913</v>
          </cell>
          <cell r="B513">
            <v>7.115</v>
          </cell>
          <cell r="C513">
            <v>7.685</v>
          </cell>
          <cell r="D513">
            <v>15.12</v>
          </cell>
          <cell r="E513">
            <v>7.365</v>
          </cell>
          <cell r="F513">
            <v>7.675</v>
          </cell>
          <cell r="G513">
            <v>8.005</v>
          </cell>
          <cell r="H513">
            <v>7.435</v>
          </cell>
          <cell r="I513">
            <v>-0.569999999999999</v>
          </cell>
          <cell r="J513">
            <v>0.56</v>
          </cell>
          <cell r="K513">
            <v>-0.00999999999999979</v>
          </cell>
          <cell r="L513">
            <v>0.319999999999999</v>
          </cell>
          <cell r="M513">
            <v>10.215</v>
          </cell>
          <cell r="N513">
            <v>11.375</v>
          </cell>
          <cell r="O513">
            <v>9.795</v>
          </cell>
          <cell r="P513">
            <v>7.37</v>
          </cell>
          <cell r="Q513">
            <v>8.075</v>
          </cell>
          <cell r="R513">
            <v>-3.745</v>
          </cell>
          <cell r="S513">
            <v>1.16</v>
          </cell>
          <cell r="T513">
            <v>7.565</v>
          </cell>
          <cell r="U513">
            <v>7.575</v>
          </cell>
          <cell r="V513">
            <v>7.39</v>
          </cell>
          <cell r="W513">
            <v>7.4</v>
          </cell>
          <cell r="X513">
            <v>7.48</v>
          </cell>
          <cell r="Y513">
            <v>7.735</v>
          </cell>
          <cell r="Z513">
            <v>7.62</v>
          </cell>
          <cell r="AA513">
            <v>7.365</v>
          </cell>
          <cell r="AB513">
            <v>7.595</v>
          </cell>
          <cell r="AC513">
            <v>7.465</v>
          </cell>
          <cell r="AD513">
            <v>7.815</v>
          </cell>
          <cell r="AE513">
            <v>7.515</v>
          </cell>
        </row>
        <row r="514">
          <cell r="A514">
            <v>36914</v>
          </cell>
          <cell r="B514">
            <v>7.38</v>
          </cell>
          <cell r="C514">
            <v>7.785</v>
          </cell>
          <cell r="D514">
            <v>16.585</v>
          </cell>
          <cell r="E514">
            <v>7.625</v>
          </cell>
          <cell r="F514">
            <v>7.73</v>
          </cell>
          <cell r="G514">
            <v>9.205</v>
          </cell>
          <cell r="H514">
            <v>8.8</v>
          </cell>
          <cell r="I514">
            <v>-0.405</v>
          </cell>
          <cell r="J514">
            <v>0.350000000000001</v>
          </cell>
          <cell r="K514">
            <v>-0.0549999999999997</v>
          </cell>
          <cell r="L514">
            <v>0.16</v>
          </cell>
          <cell r="M514">
            <v>12.59</v>
          </cell>
          <cell r="N514">
            <v>13.18</v>
          </cell>
          <cell r="O514">
            <v>9.765</v>
          </cell>
          <cell r="P514">
            <v>7.465</v>
          </cell>
          <cell r="Q514">
            <v>8.37</v>
          </cell>
          <cell r="R514">
            <v>-3.405</v>
          </cell>
          <cell r="S514">
            <v>0.59</v>
          </cell>
          <cell r="T514">
            <v>8.675</v>
          </cell>
          <cell r="U514">
            <v>7.675</v>
          </cell>
          <cell r="V514">
            <v>7.545</v>
          </cell>
          <cell r="W514">
            <v>7.61</v>
          </cell>
          <cell r="X514">
            <v>7.65</v>
          </cell>
          <cell r="Y514">
            <v>7.84</v>
          </cell>
          <cell r="Z514">
            <v>7.665</v>
          </cell>
          <cell r="AA514">
            <v>7.495</v>
          </cell>
          <cell r="AB514">
            <v>7.73</v>
          </cell>
          <cell r="AC514">
            <v>7.525</v>
          </cell>
          <cell r="AD514">
            <v>7.9</v>
          </cell>
          <cell r="AE514">
            <v>7.63</v>
          </cell>
        </row>
        <row r="515">
          <cell r="A515">
            <v>36915</v>
          </cell>
          <cell r="B515">
            <v>6.75</v>
          </cell>
          <cell r="C515">
            <v>6.855</v>
          </cell>
          <cell r="D515">
            <v>15.96</v>
          </cell>
          <cell r="E515">
            <v>6.87</v>
          </cell>
          <cell r="F515">
            <v>6.945</v>
          </cell>
          <cell r="G515">
            <v>9.21</v>
          </cell>
          <cell r="H515">
            <v>9.105</v>
          </cell>
          <cell r="I515">
            <v>-0.105</v>
          </cell>
          <cell r="J515">
            <v>0.195</v>
          </cell>
          <cell r="K515">
            <v>0.0899999999999999</v>
          </cell>
          <cell r="L515">
            <v>-0.0149999999999997</v>
          </cell>
          <cell r="M515">
            <v>12.505</v>
          </cell>
          <cell r="N515">
            <v>12.645</v>
          </cell>
          <cell r="O515">
            <v>9.075</v>
          </cell>
          <cell r="P515">
            <v>6.775</v>
          </cell>
          <cell r="Q515">
            <v>7.045</v>
          </cell>
          <cell r="R515">
            <v>-3.315</v>
          </cell>
          <cell r="S515">
            <v>0.139999999999999</v>
          </cell>
          <cell r="T515">
            <v>7.515</v>
          </cell>
          <cell r="U515">
            <v>7.065</v>
          </cell>
          <cell r="V515">
            <v>6.775</v>
          </cell>
          <cell r="W515">
            <v>6.84</v>
          </cell>
          <cell r="X515">
            <v>6.935</v>
          </cell>
          <cell r="Y515">
            <v>7.205</v>
          </cell>
          <cell r="Z515">
            <v>6.995</v>
          </cell>
          <cell r="AA515">
            <v>6.86</v>
          </cell>
          <cell r="AB515">
            <v>7.13</v>
          </cell>
          <cell r="AC515">
            <v>6.94</v>
          </cell>
          <cell r="AD515">
            <v>7.25</v>
          </cell>
          <cell r="AE515">
            <v>6.985</v>
          </cell>
        </row>
        <row r="516">
          <cell r="A516">
            <v>36916</v>
          </cell>
          <cell r="B516">
            <v>6.55</v>
          </cell>
          <cell r="C516">
            <v>6.79</v>
          </cell>
          <cell r="D516">
            <v>15.97</v>
          </cell>
          <cell r="E516">
            <v>6.825</v>
          </cell>
          <cell r="F516">
            <v>6.795</v>
          </cell>
          <cell r="G516">
            <v>9.42</v>
          </cell>
          <cell r="H516">
            <v>9.18</v>
          </cell>
          <cell r="I516">
            <v>-0.24</v>
          </cell>
          <cell r="J516">
            <v>0.245</v>
          </cell>
          <cell r="K516">
            <v>0.00499999999999989</v>
          </cell>
          <cell r="L516">
            <v>-0.0350000000000001</v>
          </cell>
          <cell r="M516">
            <v>11.415</v>
          </cell>
          <cell r="N516">
            <v>11.37</v>
          </cell>
          <cell r="O516">
            <v>9.045</v>
          </cell>
          <cell r="P516">
            <v>6.755</v>
          </cell>
          <cell r="Q516">
            <v>7.035</v>
          </cell>
          <cell r="R516">
            <v>-4.6</v>
          </cell>
          <cell r="S516">
            <v>-0.0449999999999999</v>
          </cell>
          <cell r="T516">
            <v>7.16</v>
          </cell>
          <cell r="U516">
            <v>6.91</v>
          </cell>
          <cell r="V516">
            <v>6.725</v>
          </cell>
          <cell r="W516">
            <v>6.83</v>
          </cell>
          <cell r="X516">
            <v>6.85</v>
          </cell>
          <cell r="Y516">
            <v>7</v>
          </cell>
          <cell r="Z516">
            <v>6.83</v>
          </cell>
          <cell r="AA516">
            <v>6.675</v>
          </cell>
          <cell r="AB516">
            <v>6.925</v>
          </cell>
          <cell r="AC516">
            <v>6.745</v>
          </cell>
          <cell r="AD516">
            <v>7.125</v>
          </cell>
          <cell r="AE516">
            <v>6.905</v>
          </cell>
        </row>
        <row r="517">
          <cell r="A517">
            <v>36917</v>
          </cell>
          <cell r="B517">
            <v>6.95</v>
          </cell>
          <cell r="C517">
            <v>7.305</v>
          </cell>
          <cell r="D517">
            <v>15.185</v>
          </cell>
          <cell r="E517">
            <v>7.285</v>
          </cell>
        </row>
        <row r="517">
          <cell r="G517">
            <v>8.235</v>
          </cell>
          <cell r="H517">
            <v>7.88</v>
          </cell>
          <cell r="I517">
            <v>-0.355</v>
          </cell>
          <cell r="J517">
            <v>-6.95</v>
          </cell>
          <cell r="K517">
            <v>-7.305</v>
          </cell>
          <cell r="L517">
            <v>0.0199999999999996</v>
          </cell>
          <cell r="M517">
            <v>10.36</v>
          </cell>
          <cell r="N517">
            <v>10.645</v>
          </cell>
          <cell r="O517">
            <v>9.51</v>
          </cell>
          <cell r="P517">
            <v>7.18</v>
          </cell>
          <cell r="Q517">
            <v>7.425</v>
          </cell>
          <cell r="R517">
            <v>-4.54</v>
          </cell>
          <cell r="S517">
            <v>0.285</v>
          </cell>
          <cell r="T517">
            <v>7.33</v>
          </cell>
          <cell r="U517">
            <v>7.295</v>
          </cell>
          <cell r="V517">
            <v>7.26</v>
          </cell>
          <cell r="W517">
            <v>7.255</v>
          </cell>
          <cell r="X517">
            <v>7.375</v>
          </cell>
          <cell r="Y517">
            <v>7.395</v>
          </cell>
          <cell r="Z517">
            <v>7.26</v>
          </cell>
          <cell r="AA517">
            <v>7.13</v>
          </cell>
          <cell r="AB517">
            <v>7.335</v>
          </cell>
          <cell r="AC517">
            <v>7.19</v>
          </cell>
          <cell r="AD517">
            <v>7.55</v>
          </cell>
          <cell r="AE517">
            <v>7.33</v>
          </cell>
        </row>
        <row r="518">
          <cell r="A518">
            <v>36918</v>
          </cell>
          <cell r="B518">
            <v>6.7</v>
          </cell>
          <cell r="C518">
            <v>6.955</v>
          </cell>
          <cell r="D518">
            <v>13.42</v>
          </cell>
          <cell r="E518">
            <v>6.845</v>
          </cell>
          <cell r="F518">
            <v>6.91</v>
          </cell>
          <cell r="G518">
            <v>6.72</v>
          </cell>
          <cell r="H518">
            <v>6.465</v>
          </cell>
          <cell r="I518">
            <v>-0.255</v>
          </cell>
          <cell r="J518">
            <v>0.21</v>
          </cell>
          <cell r="K518">
            <v>-0.0449999999999999</v>
          </cell>
          <cell r="L518">
            <v>0.11</v>
          </cell>
          <cell r="M518">
            <v>9.885</v>
          </cell>
          <cell r="N518">
            <v>10.84</v>
          </cell>
          <cell r="O518">
            <v>9.04</v>
          </cell>
          <cell r="P518">
            <v>6.82</v>
          </cell>
          <cell r="Q518">
            <v>7.125</v>
          </cell>
          <cell r="R518">
            <v>-2.58</v>
          </cell>
          <cell r="S518">
            <v>0.955</v>
          </cell>
          <cell r="T518">
            <v>7.015</v>
          </cell>
          <cell r="U518">
            <v>7.035</v>
          </cell>
          <cell r="V518">
            <v>6.81</v>
          </cell>
          <cell r="W518">
            <v>6.89</v>
          </cell>
          <cell r="X518">
            <v>6.96</v>
          </cell>
          <cell r="Y518">
            <v>7.15</v>
          </cell>
          <cell r="Z518">
            <v>6.9</v>
          </cell>
          <cell r="AA518">
            <v>6.83</v>
          </cell>
          <cell r="AB518">
            <v>7.09</v>
          </cell>
          <cell r="AC518">
            <v>6.915</v>
          </cell>
          <cell r="AD518">
            <v>7.285</v>
          </cell>
          <cell r="AE518">
            <v>6.945</v>
          </cell>
        </row>
        <row r="519">
          <cell r="A519">
            <v>36919</v>
          </cell>
          <cell r="B519">
            <v>6.7</v>
          </cell>
          <cell r="C519">
            <v>6.955</v>
          </cell>
          <cell r="D519">
            <v>13.42</v>
          </cell>
          <cell r="E519">
            <v>6.845</v>
          </cell>
          <cell r="F519">
            <v>6.91</v>
          </cell>
          <cell r="G519">
            <v>6.72</v>
          </cell>
          <cell r="H519">
            <v>6.465</v>
          </cell>
          <cell r="I519">
            <v>-0.255</v>
          </cell>
          <cell r="J519">
            <v>0.21</v>
          </cell>
          <cell r="K519">
            <v>-0.0449999999999999</v>
          </cell>
          <cell r="L519">
            <v>0.11</v>
          </cell>
          <cell r="M519">
            <v>9.885</v>
          </cell>
          <cell r="N519">
            <v>10.84</v>
          </cell>
          <cell r="O519">
            <v>9.04</v>
          </cell>
          <cell r="P519">
            <v>6.82</v>
          </cell>
          <cell r="Q519">
            <v>7.125</v>
          </cell>
          <cell r="R519">
            <v>-2.58</v>
          </cell>
          <cell r="S519">
            <v>0.955</v>
          </cell>
          <cell r="T519">
            <v>7.015</v>
          </cell>
          <cell r="U519">
            <v>7.035</v>
          </cell>
          <cell r="V519">
            <v>6.81</v>
          </cell>
          <cell r="W519">
            <v>6.89</v>
          </cell>
          <cell r="X519">
            <v>6.96</v>
          </cell>
          <cell r="Y519">
            <v>7.15</v>
          </cell>
          <cell r="Z519">
            <v>6.9</v>
          </cell>
          <cell r="AA519">
            <v>6.83</v>
          </cell>
          <cell r="AB519">
            <v>7.09</v>
          </cell>
          <cell r="AC519">
            <v>6.915</v>
          </cell>
          <cell r="AD519">
            <v>7.285</v>
          </cell>
          <cell r="AE519">
            <v>6.945</v>
          </cell>
        </row>
        <row r="520">
          <cell r="A520">
            <v>36920</v>
          </cell>
          <cell r="B520">
            <v>6.7</v>
          </cell>
          <cell r="C520">
            <v>6.955</v>
          </cell>
          <cell r="D520">
            <v>13.42</v>
          </cell>
          <cell r="E520">
            <v>6.845</v>
          </cell>
          <cell r="F520">
            <v>6.91</v>
          </cell>
          <cell r="G520">
            <v>6.72</v>
          </cell>
          <cell r="H520">
            <v>6.465</v>
          </cell>
          <cell r="I520">
            <v>-0.255</v>
          </cell>
          <cell r="J520">
            <v>0.21</v>
          </cell>
          <cell r="K520">
            <v>-0.0449999999999999</v>
          </cell>
          <cell r="L520">
            <v>0.11</v>
          </cell>
          <cell r="M520">
            <v>9.885</v>
          </cell>
          <cell r="N520">
            <v>10.84</v>
          </cell>
          <cell r="O520">
            <v>9.04</v>
          </cell>
          <cell r="P520">
            <v>6.82</v>
          </cell>
          <cell r="Q520">
            <v>7.125</v>
          </cell>
          <cell r="R520">
            <v>-2.58</v>
          </cell>
          <cell r="S520">
            <v>0.955</v>
          </cell>
          <cell r="T520">
            <v>7.015</v>
          </cell>
          <cell r="U520">
            <v>7.035</v>
          </cell>
          <cell r="V520">
            <v>6.81</v>
          </cell>
          <cell r="W520">
            <v>6.89</v>
          </cell>
          <cell r="X520">
            <v>6.96</v>
          </cell>
          <cell r="Y520">
            <v>7.15</v>
          </cell>
          <cell r="Z520">
            <v>6.9</v>
          </cell>
          <cell r="AA520">
            <v>6.83</v>
          </cell>
          <cell r="AB520">
            <v>7.09</v>
          </cell>
          <cell r="AC520">
            <v>6.915</v>
          </cell>
          <cell r="AD520">
            <v>7.285</v>
          </cell>
          <cell r="AE520">
            <v>6.945</v>
          </cell>
        </row>
        <row r="521">
          <cell r="A521">
            <v>36921</v>
          </cell>
          <cell r="B521">
            <v>6.34</v>
          </cell>
          <cell r="C521">
            <v>6.71</v>
          </cell>
          <cell r="D521">
            <v>13.27</v>
          </cell>
          <cell r="E521">
            <v>6.61</v>
          </cell>
          <cell r="F521">
            <v>6.545</v>
          </cell>
          <cell r="G521">
            <v>6.93</v>
          </cell>
          <cell r="H521">
            <v>6.56</v>
          </cell>
          <cell r="I521">
            <v>-0.37</v>
          </cell>
          <cell r="J521">
            <v>0.205</v>
          </cell>
          <cell r="K521">
            <v>-0.165</v>
          </cell>
          <cell r="L521">
            <v>0.0999999999999996</v>
          </cell>
          <cell r="M521">
            <v>8.89</v>
          </cell>
          <cell r="N521">
            <v>9.625</v>
          </cell>
          <cell r="O521">
            <v>8.465</v>
          </cell>
          <cell r="P521">
            <v>6.63</v>
          </cell>
          <cell r="Q521">
            <v>6.785</v>
          </cell>
          <cell r="R521">
            <v>-3.645</v>
          </cell>
          <cell r="S521">
            <v>0.734999999999999</v>
          </cell>
          <cell r="T521">
            <v>6.725</v>
          </cell>
          <cell r="U521">
            <v>6.6</v>
          </cell>
          <cell r="V521">
            <v>6.55</v>
          </cell>
          <cell r="W521">
            <v>6.52</v>
          </cell>
          <cell r="X521">
            <v>6.66</v>
          </cell>
          <cell r="Y521">
            <v>6.755</v>
          </cell>
          <cell r="Z521">
            <v>6.555</v>
          </cell>
          <cell r="AA521">
            <v>6.465</v>
          </cell>
          <cell r="AB521">
            <v>6.68</v>
          </cell>
          <cell r="AC521">
            <v>6.52</v>
          </cell>
          <cell r="AD521">
            <v>6.875</v>
          </cell>
          <cell r="AE521">
            <v>6.665</v>
          </cell>
        </row>
        <row r="522">
          <cell r="A522">
            <v>36922</v>
          </cell>
          <cell r="B522">
            <v>5.62</v>
          </cell>
          <cell r="C522">
            <v>5.87</v>
          </cell>
          <cell r="D522">
            <v>10.88</v>
          </cell>
          <cell r="E522">
            <v>5.745</v>
          </cell>
          <cell r="F522">
            <v>5.82</v>
          </cell>
          <cell r="G522">
            <v>5.26</v>
          </cell>
          <cell r="H522">
            <v>5.01</v>
          </cell>
          <cell r="I522">
            <v>-0.25</v>
          </cell>
          <cell r="J522">
            <v>0.2</v>
          </cell>
          <cell r="K522">
            <v>-0.0499999999999998</v>
          </cell>
          <cell r="L522">
            <v>0.125</v>
          </cell>
          <cell r="M522">
            <v>8.33</v>
          </cell>
          <cell r="N522">
            <v>9.84</v>
          </cell>
          <cell r="O522">
            <v>7.28</v>
          </cell>
          <cell r="P522">
            <v>5.725</v>
          </cell>
          <cell r="Q522">
            <v>6.025</v>
          </cell>
          <cell r="R522">
            <v>-1.04</v>
          </cell>
          <cell r="S522">
            <v>1.51</v>
          </cell>
          <cell r="T522">
            <v>5.785</v>
          </cell>
          <cell r="U522">
            <v>5.87</v>
          </cell>
          <cell r="V522">
            <v>5.68</v>
          </cell>
          <cell r="W522">
            <v>5.765</v>
          </cell>
          <cell r="X522">
            <v>5.815</v>
          </cell>
          <cell r="Y522">
            <v>6</v>
          </cell>
          <cell r="Z522">
            <v>5.81</v>
          </cell>
          <cell r="AA522">
            <v>5.725</v>
          </cell>
          <cell r="AB522">
            <v>5.935</v>
          </cell>
          <cell r="AC522">
            <v>5.775</v>
          </cell>
          <cell r="AD522">
            <v>6.075</v>
          </cell>
          <cell r="AE522">
            <v>5.9</v>
          </cell>
        </row>
        <row r="523">
          <cell r="A523">
            <v>36923</v>
          </cell>
          <cell r="B523">
            <v>5.7</v>
          </cell>
          <cell r="C523">
            <v>5.825</v>
          </cell>
          <cell r="D523">
            <v>13.745</v>
          </cell>
          <cell r="E523">
            <v>5.77</v>
          </cell>
          <cell r="F523">
            <v>5.945</v>
          </cell>
          <cell r="G523">
            <v>8.045</v>
          </cell>
          <cell r="H523">
            <v>7.92</v>
          </cell>
          <cell r="I523">
            <v>-0.125</v>
          </cell>
          <cell r="J523">
            <v>0.245</v>
          </cell>
          <cell r="K523">
            <v>0.12</v>
          </cell>
          <cell r="L523">
            <v>0.0550000000000006</v>
          </cell>
          <cell r="M523">
            <v>10.535</v>
          </cell>
          <cell r="N523">
            <v>13.925</v>
          </cell>
          <cell r="O523">
            <v>7.49</v>
          </cell>
          <cell r="P523">
            <v>5.805</v>
          </cell>
          <cell r="Q523">
            <v>5.99</v>
          </cell>
          <cell r="R523">
            <v>0.180000000000002</v>
          </cell>
          <cell r="S523">
            <v>3.39</v>
          </cell>
          <cell r="T523">
            <v>5.805</v>
          </cell>
          <cell r="U523">
            <v>5.895</v>
          </cell>
          <cell r="V523">
            <v>5.615</v>
          </cell>
          <cell r="W523">
            <v>5.735</v>
          </cell>
          <cell r="X523">
            <v>5.79</v>
          </cell>
          <cell r="Y523">
            <v>6.02</v>
          </cell>
          <cell r="Z523">
            <v>5.87</v>
          </cell>
          <cell r="AA523">
            <v>5.84</v>
          </cell>
          <cell r="AB523">
            <v>6.14</v>
          </cell>
          <cell r="AC523">
            <v>5.895</v>
          </cell>
          <cell r="AD523">
            <v>6.145</v>
          </cell>
          <cell r="AE523">
            <v>5.875</v>
          </cell>
        </row>
        <row r="524">
          <cell r="A524">
            <v>36924</v>
          </cell>
          <cell r="B524">
            <v>5.635</v>
          </cell>
          <cell r="C524">
            <v>5.81</v>
          </cell>
          <cell r="D524">
            <v>15.35</v>
          </cell>
          <cell r="E524">
            <v>5.74</v>
          </cell>
          <cell r="F524">
            <v>5.87</v>
          </cell>
          <cell r="G524">
            <v>9.715</v>
          </cell>
          <cell r="H524">
            <v>9.54</v>
          </cell>
          <cell r="I524">
            <v>-0.175</v>
          </cell>
          <cell r="J524">
            <v>0.235</v>
          </cell>
          <cell r="K524">
            <v>0.0600000000000005</v>
          </cell>
          <cell r="L524">
            <v>0.0699999999999994</v>
          </cell>
          <cell r="M524">
            <v>10.925</v>
          </cell>
          <cell r="N524">
            <v>14.11</v>
          </cell>
          <cell r="O524">
            <v>7.53</v>
          </cell>
          <cell r="P524">
            <v>5.79</v>
          </cell>
          <cell r="Q524">
            <v>5.97</v>
          </cell>
          <cell r="R524">
            <v>-1.24</v>
          </cell>
          <cell r="S524">
            <v>3.185</v>
          </cell>
          <cell r="T524">
            <v>5.87</v>
          </cell>
          <cell r="U524">
            <v>5.84</v>
          </cell>
          <cell r="V524">
            <v>5.735</v>
          </cell>
          <cell r="W524">
            <v>5.8</v>
          </cell>
          <cell r="X524">
            <v>5.8</v>
          </cell>
          <cell r="Y524">
            <v>6.005</v>
          </cell>
          <cell r="Z524">
            <v>5.815</v>
          </cell>
          <cell r="AA524">
            <v>5.805</v>
          </cell>
          <cell r="AB524">
            <v>6.055</v>
          </cell>
          <cell r="AC524">
            <v>5.89</v>
          </cell>
          <cell r="AD524">
            <v>6.115</v>
          </cell>
          <cell r="AE524">
            <v>5.875</v>
          </cell>
        </row>
        <row r="525">
          <cell r="A525">
            <v>36925</v>
          </cell>
          <cell r="B525">
            <v>6.58</v>
          </cell>
          <cell r="C525">
            <v>6.41</v>
          </cell>
          <cell r="D525">
            <v>15.385</v>
          </cell>
          <cell r="E525">
            <v>6.405</v>
          </cell>
          <cell r="F525">
            <v>6.46</v>
          </cell>
          <cell r="G525">
            <v>8.805</v>
          </cell>
          <cell r="H525">
            <v>8.975</v>
          </cell>
          <cell r="I525">
            <v>0.17</v>
          </cell>
          <cell r="J525">
            <v>-0.12</v>
          </cell>
          <cell r="K525">
            <v>0.0499999999999998</v>
          </cell>
          <cell r="L525">
            <v>0.00499999999999989</v>
          </cell>
          <cell r="M525">
            <v>10.285</v>
          </cell>
          <cell r="N525">
            <v>12.45</v>
          </cell>
          <cell r="O525">
            <v>8.575</v>
          </cell>
          <cell r="P525">
            <v>6.285</v>
          </cell>
          <cell r="Q525">
            <v>6.445</v>
          </cell>
          <cell r="R525">
            <v>-2.935</v>
          </cell>
          <cell r="S525">
            <v>2.165</v>
          </cell>
          <cell r="T525">
            <v>6.345</v>
          </cell>
          <cell r="U525">
            <v>6.605</v>
          </cell>
          <cell r="V525">
            <v>6.295</v>
          </cell>
          <cell r="W525">
            <v>6.425</v>
          </cell>
          <cell r="X525">
            <v>6.39</v>
          </cell>
          <cell r="Y525">
            <v>6.77</v>
          </cell>
          <cell r="Z525">
            <v>6.48</v>
          </cell>
          <cell r="AA525">
            <v>6.59</v>
          </cell>
          <cell r="AB525">
            <v>6.67</v>
          </cell>
          <cell r="AC525">
            <v>6.58</v>
          </cell>
          <cell r="AD525">
            <v>6.935</v>
          </cell>
          <cell r="AE525">
            <v>6.67</v>
          </cell>
        </row>
        <row r="526">
          <cell r="A526">
            <v>36926</v>
          </cell>
          <cell r="B526">
            <v>6.58</v>
          </cell>
          <cell r="C526">
            <v>6.41</v>
          </cell>
          <cell r="D526">
            <v>15.385</v>
          </cell>
          <cell r="E526">
            <v>6.405</v>
          </cell>
          <cell r="F526">
            <v>6.46</v>
          </cell>
          <cell r="G526">
            <v>8.805</v>
          </cell>
          <cell r="H526">
            <v>8.975</v>
          </cell>
          <cell r="I526">
            <v>0.17</v>
          </cell>
          <cell r="J526">
            <v>-0.12</v>
          </cell>
          <cell r="K526">
            <v>0.0499999999999998</v>
          </cell>
          <cell r="L526">
            <v>0.00499999999999989</v>
          </cell>
          <cell r="M526">
            <v>10.285</v>
          </cell>
          <cell r="N526">
            <v>12.45</v>
          </cell>
          <cell r="O526">
            <v>8.575</v>
          </cell>
          <cell r="P526">
            <v>6.285</v>
          </cell>
          <cell r="Q526">
            <v>6.445</v>
          </cell>
          <cell r="R526">
            <v>-2.935</v>
          </cell>
          <cell r="S526">
            <v>2.165</v>
          </cell>
          <cell r="T526">
            <v>6.345</v>
          </cell>
          <cell r="U526">
            <v>6.605</v>
          </cell>
          <cell r="V526">
            <v>6.295</v>
          </cell>
          <cell r="W526">
            <v>6.425</v>
          </cell>
          <cell r="X526">
            <v>6.39</v>
          </cell>
          <cell r="Y526">
            <v>6.77</v>
          </cell>
          <cell r="Z526">
            <v>6.48</v>
          </cell>
          <cell r="AA526">
            <v>6.59</v>
          </cell>
          <cell r="AB526">
            <v>6.67</v>
          </cell>
          <cell r="AC526">
            <v>6.58</v>
          </cell>
          <cell r="AD526">
            <v>6.935</v>
          </cell>
          <cell r="AE526">
            <v>6.67</v>
          </cell>
        </row>
        <row r="527">
          <cell r="A527">
            <v>36927</v>
          </cell>
          <cell r="B527">
            <v>6.58</v>
          </cell>
          <cell r="C527">
            <v>6.41</v>
          </cell>
          <cell r="D527">
            <v>15.385</v>
          </cell>
          <cell r="E527">
            <v>6.405</v>
          </cell>
          <cell r="F527">
            <v>6.46</v>
          </cell>
          <cell r="G527">
            <v>8.805</v>
          </cell>
          <cell r="H527">
            <v>8.975</v>
          </cell>
          <cell r="I527">
            <v>0.17</v>
          </cell>
          <cell r="J527">
            <v>-0.12</v>
          </cell>
          <cell r="K527">
            <v>0.0499999999999998</v>
          </cell>
          <cell r="L527">
            <v>0.00499999999999989</v>
          </cell>
          <cell r="M527">
            <v>10.285</v>
          </cell>
          <cell r="N527">
            <v>12.45</v>
          </cell>
          <cell r="O527">
            <v>8.575</v>
          </cell>
          <cell r="P527">
            <v>6.285</v>
          </cell>
          <cell r="Q527">
            <v>6.445</v>
          </cell>
          <cell r="R527">
            <v>-2.935</v>
          </cell>
          <cell r="S527">
            <v>2.165</v>
          </cell>
          <cell r="T527">
            <v>6.345</v>
          </cell>
          <cell r="U527">
            <v>6.605</v>
          </cell>
          <cell r="V527">
            <v>6.295</v>
          </cell>
          <cell r="W527">
            <v>6.425</v>
          </cell>
          <cell r="X527">
            <v>6.39</v>
          </cell>
          <cell r="Y527">
            <v>6.77</v>
          </cell>
          <cell r="Z527">
            <v>6.48</v>
          </cell>
          <cell r="AA527">
            <v>6.59</v>
          </cell>
          <cell r="AB527">
            <v>6.67</v>
          </cell>
          <cell r="AC527">
            <v>6.58</v>
          </cell>
          <cell r="AD527">
            <v>6.935</v>
          </cell>
          <cell r="AE527">
            <v>6.67</v>
          </cell>
        </row>
        <row r="528">
          <cell r="A528">
            <v>36928</v>
          </cell>
          <cell r="B528">
            <v>5.57</v>
          </cell>
          <cell r="C528">
            <v>5.61</v>
          </cell>
          <cell r="D528">
            <v>13.225</v>
          </cell>
          <cell r="E528">
            <v>5.605</v>
          </cell>
          <cell r="F528">
            <v>5.69</v>
          </cell>
          <cell r="G528">
            <v>7.655</v>
          </cell>
          <cell r="H528">
            <v>7.615</v>
          </cell>
          <cell r="I528">
            <v>-0.04</v>
          </cell>
          <cell r="J528">
            <v>0.12</v>
          </cell>
          <cell r="K528">
            <v>0.0800000000000001</v>
          </cell>
          <cell r="L528">
            <v>0.00499999999999989</v>
          </cell>
          <cell r="M528">
            <v>8.995</v>
          </cell>
          <cell r="N528">
            <v>9.925</v>
          </cell>
          <cell r="O528">
            <v>7.52</v>
          </cell>
          <cell r="P528">
            <v>5.78</v>
          </cell>
          <cell r="Q528">
            <v>5.86</v>
          </cell>
          <cell r="R528">
            <v>-3.3</v>
          </cell>
          <cell r="S528">
            <v>0.930000000000002</v>
          </cell>
          <cell r="T528">
            <v>5.735</v>
          </cell>
          <cell r="U528">
            <v>5.765</v>
          </cell>
          <cell r="V528">
            <v>5.54</v>
          </cell>
          <cell r="W528">
            <v>5.575</v>
          </cell>
          <cell r="X528">
            <v>5.64</v>
          </cell>
          <cell r="Y528">
            <v>5.96</v>
          </cell>
          <cell r="Z528">
            <v>5.78</v>
          </cell>
          <cell r="AA528">
            <v>5.695</v>
          </cell>
          <cell r="AB528">
            <v>5.8</v>
          </cell>
          <cell r="AC528">
            <v>5.73</v>
          </cell>
          <cell r="AD528">
            <v>6.08</v>
          </cell>
          <cell r="AE528">
            <v>5.655</v>
          </cell>
        </row>
        <row r="529">
          <cell r="A529">
            <v>36929</v>
          </cell>
          <cell r="B529">
            <v>5.35</v>
          </cell>
          <cell r="C529">
            <v>5.38</v>
          </cell>
          <cell r="D529">
            <v>12.815</v>
          </cell>
          <cell r="E529">
            <v>5.39</v>
          </cell>
          <cell r="F529">
            <v>5.485</v>
          </cell>
          <cell r="G529">
            <v>7.465</v>
          </cell>
          <cell r="H529">
            <v>7.435</v>
          </cell>
          <cell r="I529">
            <v>-0.0300000000000003</v>
          </cell>
          <cell r="J529">
            <v>0.135000000000001</v>
          </cell>
          <cell r="K529">
            <v>0.105</v>
          </cell>
          <cell r="L529">
            <v>-0.00999999999999979</v>
          </cell>
          <cell r="M529">
            <v>9.13</v>
          </cell>
          <cell r="N529">
            <v>10.155</v>
          </cell>
          <cell r="O529">
            <v>7.92</v>
          </cell>
          <cell r="P529">
            <v>5.785</v>
          </cell>
          <cell r="Q529">
            <v>5.91</v>
          </cell>
          <cell r="R529">
            <v>-2.66</v>
          </cell>
          <cell r="S529">
            <v>1.025</v>
          </cell>
          <cell r="T529">
            <v>5.725</v>
          </cell>
          <cell r="U529">
            <v>5.58</v>
          </cell>
          <cell r="V529">
            <v>5.125</v>
          </cell>
          <cell r="W529">
            <v>5.365</v>
          </cell>
          <cell r="X529">
            <v>5.435</v>
          </cell>
          <cell r="Y529">
            <v>5.755</v>
          </cell>
          <cell r="Z529">
            <v>5.525</v>
          </cell>
          <cell r="AA529">
            <v>5.495</v>
          </cell>
          <cell r="AB529">
            <v>5.655</v>
          </cell>
          <cell r="AC529">
            <v>5.53</v>
          </cell>
          <cell r="AD529">
            <v>5.93</v>
          </cell>
          <cell r="AE529">
            <v>5.42</v>
          </cell>
        </row>
        <row r="530">
          <cell r="A530">
            <v>36930</v>
          </cell>
          <cell r="B530">
            <v>5.55</v>
          </cell>
          <cell r="C530">
            <v>5.725</v>
          </cell>
          <cell r="D530">
            <v>13.33</v>
          </cell>
          <cell r="E530">
            <v>5.655</v>
          </cell>
          <cell r="F530">
            <v>5.735</v>
          </cell>
          <cell r="G530">
            <v>7.78</v>
          </cell>
          <cell r="H530">
            <v>7.605</v>
          </cell>
          <cell r="I530">
            <v>-0.175</v>
          </cell>
          <cell r="J530">
            <v>0.185000000000001</v>
          </cell>
          <cell r="K530">
            <v>0.0100000000000007</v>
          </cell>
          <cell r="L530">
            <v>0.0699999999999994</v>
          </cell>
          <cell r="M530">
            <v>9.805</v>
          </cell>
          <cell r="N530">
            <v>1.605</v>
          </cell>
          <cell r="O530">
            <v>8.125</v>
          </cell>
          <cell r="P530">
            <v>6.36</v>
          </cell>
          <cell r="Q530">
            <v>6.32</v>
          </cell>
          <cell r="R530">
            <v>-11.725</v>
          </cell>
          <cell r="S530">
            <v>-8.2</v>
          </cell>
          <cell r="T530">
            <v>6.335</v>
          </cell>
          <cell r="U530">
            <v>5.67</v>
          </cell>
          <cell r="V530">
            <v>5.47</v>
          </cell>
          <cell r="W530">
            <v>5.625</v>
          </cell>
          <cell r="X530">
            <v>5.705</v>
          </cell>
          <cell r="Y530">
            <v>5.895</v>
          </cell>
          <cell r="Z530">
            <v>5.67</v>
          </cell>
          <cell r="AA530">
            <v>5.66</v>
          </cell>
          <cell r="AB530">
            <v>5.845</v>
          </cell>
          <cell r="AC530">
            <v>5.695</v>
          </cell>
          <cell r="AD530">
            <v>6.1</v>
          </cell>
          <cell r="AE530">
            <v>5.695</v>
          </cell>
        </row>
        <row r="531">
          <cell r="A531">
            <v>36931</v>
          </cell>
          <cell r="B531">
            <v>6.15</v>
          </cell>
          <cell r="C531">
            <v>6.37</v>
          </cell>
          <cell r="D531">
            <v>12.94</v>
          </cell>
          <cell r="E531">
            <v>6.355</v>
          </cell>
          <cell r="F531">
            <v>6.27</v>
          </cell>
          <cell r="G531">
            <v>6.79</v>
          </cell>
          <cell r="H531">
            <v>6.57</v>
          </cell>
          <cell r="I531">
            <v>-0.22</v>
          </cell>
          <cell r="J531">
            <v>0.119999999999999</v>
          </cell>
          <cell r="K531">
            <v>-0.100000000000001</v>
          </cell>
          <cell r="L531">
            <v>0.0149999999999997</v>
          </cell>
          <cell r="M531">
            <v>9.82</v>
          </cell>
          <cell r="N531">
            <v>10.445</v>
          </cell>
          <cell r="O531">
            <v>8.76</v>
          </cell>
          <cell r="P531">
            <v>7.38</v>
          </cell>
          <cell r="Q531">
            <v>7.275</v>
          </cell>
          <cell r="R531">
            <v>-2.495</v>
          </cell>
          <cell r="S531">
            <v>0.625</v>
          </cell>
          <cell r="T531">
            <v>6.74</v>
          </cell>
          <cell r="U531">
            <v>6.245</v>
          </cell>
          <cell r="V531">
            <v>6.27</v>
          </cell>
          <cell r="W531">
            <v>6.33</v>
          </cell>
          <cell r="X531">
            <v>6.405</v>
          </cell>
          <cell r="Y531">
            <v>6.52</v>
          </cell>
          <cell r="Z531">
            <v>6.245</v>
          </cell>
          <cell r="AA531">
            <v>6.29</v>
          </cell>
          <cell r="AB531">
            <v>6.555</v>
          </cell>
          <cell r="AC531">
            <v>6.32</v>
          </cell>
          <cell r="AD531">
            <v>6.695</v>
          </cell>
          <cell r="AE531">
            <v>6.36</v>
          </cell>
        </row>
        <row r="532">
          <cell r="A532">
            <v>36932</v>
          </cell>
          <cell r="B532">
            <v>5.98</v>
          </cell>
          <cell r="C532">
            <v>6.29</v>
          </cell>
          <cell r="D532">
            <v>14.83</v>
          </cell>
          <cell r="E532">
            <v>6.23</v>
          </cell>
          <cell r="F532">
            <v>6.175</v>
          </cell>
          <cell r="G532">
            <v>8.85</v>
          </cell>
          <cell r="H532">
            <v>8.54</v>
          </cell>
          <cell r="I532">
            <v>-0.31</v>
          </cell>
          <cell r="J532">
            <v>0.194999999999999</v>
          </cell>
          <cell r="K532">
            <v>-0.115</v>
          </cell>
          <cell r="L532">
            <v>0.0599999999999996</v>
          </cell>
          <cell r="M532">
            <v>9.06</v>
          </cell>
          <cell r="N532">
            <v>10.435</v>
          </cell>
          <cell r="O532">
            <v>8.61</v>
          </cell>
          <cell r="P532">
            <v>7.345</v>
          </cell>
          <cell r="Q532">
            <v>7.315</v>
          </cell>
          <cell r="R532">
            <v>-4.395</v>
          </cell>
          <cell r="S532">
            <v>1.375</v>
          </cell>
          <cell r="T532">
            <v>7.165</v>
          </cell>
          <cell r="U532">
            <v>6.08</v>
          </cell>
          <cell r="V532">
            <v>6.125</v>
          </cell>
          <cell r="W532">
            <v>6.195</v>
          </cell>
          <cell r="X532">
            <v>6.255</v>
          </cell>
          <cell r="Y532">
            <v>6.345</v>
          </cell>
          <cell r="Z532">
            <v>6.13</v>
          </cell>
          <cell r="AA532">
            <v>6.15</v>
          </cell>
          <cell r="AB532">
            <v>6.4</v>
          </cell>
          <cell r="AC532">
            <v>6.185</v>
          </cell>
          <cell r="AD532">
            <v>6.46</v>
          </cell>
          <cell r="AE532">
            <v>6.205</v>
          </cell>
        </row>
        <row r="533">
          <cell r="A533">
            <v>36933</v>
          </cell>
          <cell r="B533">
            <v>5.98</v>
          </cell>
          <cell r="C533">
            <v>6.29</v>
          </cell>
          <cell r="D533">
            <v>14.83</v>
          </cell>
          <cell r="E533">
            <v>6.23</v>
          </cell>
          <cell r="F533">
            <v>6.175</v>
          </cell>
          <cell r="G533">
            <v>8.85</v>
          </cell>
          <cell r="H533">
            <v>8.54</v>
          </cell>
          <cell r="I533">
            <v>-0.31</v>
          </cell>
          <cell r="J533">
            <v>0.194999999999999</v>
          </cell>
          <cell r="K533">
            <v>-0.115</v>
          </cell>
          <cell r="L533">
            <v>0.0599999999999996</v>
          </cell>
          <cell r="M533">
            <v>9.06</v>
          </cell>
          <cell r="N533">
            <v>10.435</v>
          </cell>
          <cell r="O533">
            <v>8.61</v>
          </cell>
          <cell r="P533">
            <v>7.345</v>
          </cell>
          <cell r="Q533">
            <v>7.315</v>
          </cell>
          <cell r="R533">
            <v>-4.395</v>
          </cell>
          <cell r="S533">
            <v>1.375</v>
          </cell>
          <cell r="T533">
            <v>7.165</v>
          </cell>
          <cell r="U533">
            <v>6.08</v>
          </cell>
          <cell r="V533">
            <v>6.125</v>
          </cell>
          <cell r="W533">
            <v>6.195</v>
          </cell>
          <cell r="X533">
            <v>6.255</v>
          </cell>
          <cell r="Y533">
            <v>6.345</v>
          </cell>
          <cell r="Z533">
            <v>6.13</v>
          </cell>
          <cell r="AA533">
            <v>6.15</v>
          </cell>
          <cell r="AB533">
            <v>6.4</v>
          </cell>
          <cell r="AC533">
            <v>6.185</v>
          </cell>
          <cell r="AD533">
            <v>6.46</v>
          </cell>
          <cell r="AE533">
            <v>6.205</v>
          </cell>
        </row>
        <row r="534">
          <cell r="A534">
            <v>36934</v>
          </cell>
          <cell r="B534">
            <v>5.98</v>
          </cell>
          <cell r="C534">
            <v>6.29</v>
          </cell>
          <cell r="D534">
            <v>14.83</v>
          </cell>
          <cell r="E534">
            <v>6.23</v>
          </cell>
          <cell r="F534">
            <v>6.175</v>
          </cell>
          <cell r="G534">
            <v>8.85</v>
          </cell>
          <cell r="H534">
            <v>8.54</v>
          </cell>
          <cell r="I534">
            <v>-0.31</v>
          </cell>
          <cell r="J534">
            <v>0.194999999999999</v>
          </cell>
          <cell r="K534">
            <v>-0.115</v>
          </cell>
          <cell r="L534">
            <v>0.0599999999999996</v>
          </cell>
          <cell r="M534">
            <v>9.06</v>
          </cell>
          <cell r="N534">
            <v>10.435</v>
          </cell>
          <cell r="O534">
            <v>8.61</v>
          </cell>
          <cell r="P534">
            <v>7.345</v>
          </cell>
          <cell r="Q534">
            <v>7.315</v>
          </cell>
          <cell r="R534">
            <v>-4.395</v>
          </cell>
          <cell r="S534">
            <v>1.375</v>
          </cell>
          <cell r="T534">
            <v>7.165</v>
          </cell>
          <cell r="U534">
            <v>6.08</v>
          </cell>
          <cell r="V534">
            <v>6.125</v>
          </cell>
          <cell r="W534">
            <v>6.195</v>
          </cell>
          <cell r="X534">
            <v>6.255</v>
          </cell>
          <cell r="Y534">
            <v>6.345</v>
          </cell>
          <cell r="Z534">
            <v>6.13</v>
          </cell>
          <cell r="AA534">
            <v>6.15</v>
          </cell>
          <cell r="AB534">
            <v>6.4</v>
          </cell>
          <cell r="AC534">
            <v>6.185</v>
          </cell>
          <cell r="AD534">
            <v>6.46</v>
          </cell>
          <cell r="AE534">
            <v>6.205</v>
          </cell>
        </row>
        <row r="535">
          <cell r="A535">
            <v>36935</v>
          </cell>
          <cell r="B535">
            <v>5.5</v>
          </cell>
          <cell r="C535">
            <v>5.765</v>
          </cell>
          <cell r="D535">
            <v>19.775</v>
          </cell>
          <cell r="E535">
            <v>5.67</v>
          </cell>
          <cell r="F535">
            <v>5.61</v>
          </cell>
          <cell r="G535">
            <v>14.275</v>
          </cell>
          <cell r="H535">
            <v>14.01</v>
          </cell>
          <cell r="I535">
            <v>-0.265</v>
          </cell>
          <cell r="J535">
            <v>0.11</v>
          </cell>
          <cell r="K535">
            <v>-0.154999999999999</v>
          </cell>
          <cell r="L535">
            <v>0.0949999999999998</v>
          </cell>
          <cell r="M535">
            <v>11.26</v>
          </cell>
          <cell r="N535">
            <v>12.215</v>
          </cell>
          <cell r="O535">
            <v>7.75</v>
          </cell>
          <cell r="P535">
            <v>6.97</v>
          </cell>
          <cell r="Q535">
            <v>6.95</v>
          </cell>
          <cell r="R535">
            <v>-7.56</v>
          </cell>
          <cell r="S535">
            <v>0.955</v>
          </cell>
          <cell r="T535">
            <v>6.835</v>
          </cell>
          <cell r="U535">
            <v>5.63</v>
          </cell>
          <cell r="V535">
            <v>5.425</v>
          </cell>
          <cell r="W535">
            <v>5.595</v>
          </cell>
          <cell r="X535">
            <v>18.145</v>
          </cell>
          <cell r="Y535">
            <v>5.87</v>
          </cell>
          <cell r="Z535">
            <v>5.595</v>
          </cell>
          <cell r="AA535">
            <v>5.625</v>
          </cell>
          <cell r="AB535">
            <v>5.78</v>
          </cell>
          <cell r="AC535">
            <v>5.645</v>
          </cell>
          <cell r="AD535">
            <v>5.995</v>
          </cell>
          <cell r="AE535">
            <v>5.685</v>
          </cell>
        </row>
        <row r="536">
          <cell r="A536">
            <v>36936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</row>
        <row r="536">
          <cell r="R536">
            <v>0</v>
          </cell>
          <cell r="S536">
            <v>0</v>
          </cell>
        </row>
        <row r="537">
          <cell r="A537">
            <v>36937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</row>
        <row r="537">
          <cell r="R537">
            <v>0</v>
          </cell>
          <cell r="S537">
            <v>0</v>
          </cell>
        </row>
        <row r="538">
          <cell r="A538">
            <v>36938</v>
          </cell>
        </row>
        <row r="538"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</row>
        <row r="538">
          <cell r="R538">
            <v>0</v>
          </cell>
          <cell r="S538">
            <v>0</v>
          </cell>
        </row>
        <row r="539">
          <cell r="A539">
            <v>36939</v>
          </cell>
        </row>
        <row r="539"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</row>
        <row r="539">
          <cell r="R539">
            <v>0</v>
          </cell>
          <cell r="S539">
            <v>0</v>
          </cell>
        </row>
        <row r="540">
          <cell r="A540">
            <v>36940</v>
          </cell>
        </row>
        <row r="540"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</row>
        <row r="540">
          <cell r="R540">
            <v>0</v>
          </cell>
          <cell r="S540">
            <v>0</v>
          </cell>
        </row>
        <row r="541">
          <cell r="A541">
            <v>36941</v>
          </cell>
        </row>
        <row r="541"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</row>
        <row r="541">
          <cell r="R541">
            <v>0</v>
          </cell>
          <cell r="S541">
            <v>0</v>
          </cell>
        </row>
        <row r="542">
          <cell r="A542">
            <v>36942</v>
          </cell>
        </row>
        <row r="542"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</row>
        <row r="542">
          <cell r="R542">
            <v>0</v>
          </cell>
          <cell r="S542">
            <v>0</v>
          </cell>
        </row>
        <row r="543">
          <cell r="A543">
            <v>36943</v>
          </cell>
        </row>
        <row r="543"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</row>
        <row r="543">
          <cell r="R543">
            <v>0</v>
          </cell>
          <cell r="S543">
            <v>0</v>
          </cell>
        </row>
        <row r="544">
          <cell r="A544">
            <v>36944</v>
          </cell>
        </row>
        <row r="544"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</row>
        <row r="544">
          <cell r="R544">
            <v>0</v>
          </cell>
          <cell r="S544">
            <v>0</v>
          </cell>
        </row>
        <row r="545">
          <cell r="A545">
            <v>36945</v>
          </cell>
        </row>
        <row r="545"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</row>
        <row r="545">
          <cell r="R545">
            <v>0</v>
          </cell>
          <cell r="S545">
            <v>0</v>
          </cell>
        </row>
        <row r="546">
          <cell r="A546">
            <v>36946</v>
          </cell>
        </row>
        <row r="546"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</row>
        <row r="546">
          <cell r="R546">
            <v>0</v>
          </cell>
          <cell r="S546">
            <v>0</v>
          </cell>
        </row>
        <row r="547">
          <cell r="A547">
            <v>36947</v>
          </cell>
        </row>
        <row r="547"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</row>
        <row r="547">
          <cell r="R547">
            <v>0</v>
          </cell>
          <cell r="S547">
            <v>0</v>
          </cell>
        </row>
        <row r="548">
          <cell r="A548">
            <v>36948</v>
          </cell>
        </row>
        <row r="548"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</row>
        <row r="548">
          <cell r="R548">
            <v>0</v>
          </cell>
          <cell r="S548">
            <v>0</v>
          </cell>
        </row>
        <row r="549">
          <cell r="A549">
            <v>36949</v>
          </cell>
        </row>
        <row r="549"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</row>
        <row r="549">
          <cell r="R549">
            <v>0</v>
          </cell>
          <cell r="S549">
            <v>0</v>
          </cell>
        </row>
        <row r="550">
          <cell r="A550">
            <v>36950</v>
          </cell>
        </row>
        <row r="550"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</row>
        <row r="550">
          <cell r="R550">
            <v>0</v>
          </cell>
          <cell r="S550">
            <v>0</v>
          </cell>
        </row>
        <row r="551">
          <cell r="A551">
            <v>36951</v>
          </cell>
        </row>
        <row r="551"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</row>
        <row r="551">
          <cell r="R551">
            <v>0</v>
          </cell>
          <cell r="S551">
            <v>0</v>
          </cell>
        </row>
        <row r="552">
          <cell r="A552">
            <v>36952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</row>
        <row r="552">
          <cell r="R552">
            <v>0</v>
          </cell>
          <cell r="S552">
            <v>0</v>
          </cell>
        </row>
        <row r="553">
          <cell r="A553">
            <v>36953</v>
          </cell>
        </row>
        <row r="553"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</row>
        <row r="553">
          <cell r="R553">
            <v>0</v>
          </cell>
          <cell r="S553">
            <v>0</v>
          </cell>
        </row>
        <row r="554">
          <cell r="A554">
            <v>36954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</row>
        <row r="554">
          <cell r="R554">
            <v>0</v>
          </cell>
          <cell r="S554">
            <v>0</v>
          </cell>
        </row>
        <row r="555">
          <cell r="A555">
            <v>36955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</row>
        <row r="555">
          <cell r="R555">
            <v>0</v>
          </cell>
          <cell r="S555">
            <v>0</v>
          </cell>
        </row>
        <row r="556">
          <cell r="A556">
            <v>36956</v>
          </cell>
        </row>
        <row r="556"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</row>
        <row r="556">
          <cell r="R556">
            <v>0</v>
          </cell>
          <cell r="S556">
            <v>0</v>
          </cell>
        </row>
        <row r="557">
          <cell r="A557">
            <v>36957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</row>
        <row r="557">
          <cell r="R557">
            <v>0</v>
          </cell>
          <cell r="S557">
            <v>0</v>
          </cell>
        </row>
        <row r="558">
          <cell r="A558">
            <v>36958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</row>
        <row r="558">
          <cell r="R558">
            <v>0</v>
          </cell>
          <cell r="S558">
            <v>0</v>
          </cell>
        </row>
        <row r="559">
          <cell r="A559">
            <v>36959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</row>
        <row r="559">
          <cell r="R559">
            <v>0</v>
          </cell>
          <cell r="S559">
            <v>0</v>
          </cell>
        </row>
        <row r="560">
          <cell r="A560">
            <v>36960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</row>
        <row r="560">
          <cell r="R560">
            <v>0</v>
          </cell>
          <cell r="S560">
            <v>0</v>
          </cell>
        </row>
        <row r="561">
          <cell r="A561">
            <v>36961</v>
          </cell>
        </row>
        <row r="561"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</row>
        <row r="561">
          <cell r="R561">
            <v>0</v>
          </cell>
          <cell r="S561">
            <v>0</v>
          </cell>
        </row>
        <row r="562">
          <cell r="A562">
            <v>36962</v>
          </cell>
        </row>
        <row r="562"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</row>
        <row r="562">
          <cell r="R562">
            <v>0</v>
          </cell>
          <cell r="S562">
            <v>0</v>
          </cell>
        </row>
        <row r="563">
          <cell r="A563">
            <v>36963</v>
          </cell>
        </row>
        <row r="563"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</row>
        <row r="563">
          <cell r="R563">
            <v>0</v>
          </cell>
          <cell r="S563">
            <v>0</v>
          </cell>
        </row>
        <row r="564">
          <cell r="A564">
            <v>36964</v>
          </cell>
        </row>
        <row r="564"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</row>
        <row r="564">
          <cell r="R564">
            <v>0</v>
          </cell>
          <cell r="S564">
            <v>0</v>
          </cell>
        </row>
        <row r="565">
          <cell r="A565">
            <v>36965</v>
          </cell>
        </row>
        <row r="565"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</row>
        <row r="565">
          <cell r="R565">
            <v>0</v>
          </cell>
          <cell r="S565">
            <v>0</v>
          </cell>
        </row>
        <row r="566">
          <cell r="A566">
            <v>36966</v>
          </cell>
        </row>
        <row r="566"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</row>
        <row r="566">
          <cell r="R566">
            <v>0</v>
          </cell>
          <cell r="S566">
            <v>0</v>
          </cell>
        </row>
        <row r="567">
          <cell r="A567">
            <v>36967</v>
          </cell>
        </row>
        <row r="567"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</row>
        <row r="567">
          <cell r="R567">
            <v>0</v>
          </cell>
          <cell r="S567">
            <v>0</v>
          </cell>
        </row>
        <row r="568">
          <cell r="A568">
            <v>36968</v>
          </cell>
        </row>
        <row r="568"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</row>
        <row r="568">
          <cell r="R568">
            <v>0</v>
          </cell>
          <cell r="S568">
            <v>0</v>
          </cell>
        </row>
        <row r="569">
          <cell r="A569">
            <v>36969</v>
          </cell>
        </row>
        <row r="569"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</row>
        <row r="569">
          <cell r="R569">
            <v>0</v>
          </cell>
          <cell r="S569">
            <v>0</v>
          </cell>
        </row>
        <row r="570">
          <cell r="A570">
            <v>36970</v>
          </cell>
        </row>
        <row r="570"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</row>
        <row r="570">
          <cell r="R570">
            <v>0</v>
          </cell>
          <cell r="S570">
            <v>0</v>
          </cell>
        </row>
        <row r="571">
          <cell r="A571">
            <v>36971</v>
          </cell>
        </row>
        <row r="571"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</row>
        <row r="571">
          <cell r="R571">
            <v>0</v>
          </cell>
          <cell r="S571">
            <v>0</v>
          </cell>
        </row>
        <row r="572">
          <cell r="A572">
            <v>36972</v>
          </cell>
        </row>
        <row r="572"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</row>
        <row r="572">
          <cell r="R572">
            <v>0</v>
          </cell>
          <cell r="S572">
            <v>0</v>
          </cell>
        </row>
        <row r="573">
          <cell r="A573">
            <v>36973</v>
          </cell>
        </row>
        <row r="573"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</row>
        <row r="573">
          <cell r="R573">
            <v>0</v>
          </cell>
          <cell r="S573">
            <v>0</v>
          </cell>
        </row>
        <row r="574">
          <cell r="A574">
            <v>36974</v>
          </cell>
        </row>
        <row r="574"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</row>
        <row r="574">
          <cell r="R574">
            <v>0</v>
          </cell>
          <cell r="S574">
            <v>0</v>
          </cell>
        </row>
        <row r="575">
          <cell r="A575">
            <v>36975</v>
          </cell>
        </row>
        <row r="575"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</row>
        <row r="575">
          <cell r="R575">
            <v>0</v>
          </cell>
          <cell r="S575">
            <v>0</v>
          </cell>
        </row>
        <row r="576">
          <cell r="A576">
            <v>36976</v>
          </cell>
        </row>
        <row r="576"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</row>
        <row r="576">
          <cell r="R576">
            <v>0</v>
          </cell>
          <cell r="S576">
            <v>0</v>
          </cell>
        </row>
        <row r="577">
          <cell r="A577">
            <v>36977</v>
          </cell>
        </row>
        <row r="577"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</row>
        <row r="577">
          <cell r="R577">
            <v>0</v>
          </cell>
          <cell r="S577">
            <v>0</v>
          </cell>
        </row>
        <row r="578">
          <cell r="A578">
            <v>36978</v>
          </cell>
        </row>
        <row r="578"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</row>
        <row r="578">
          <cell r="R578">
            <v>0</v>
          </cell>
          <cell r="S578">
            <v>0</v>
          </cell>
        </row>
        <row r="579">
          <cell r="A579">
            <v>36979</v>
          </cell>
        </row>
        <row r="579"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</row>
        <row r="579">
          <cell r="R579">
            <v>0</v>
          </cell>
          <cell r="S579">
            <v>0</v>
          </cell>
        </row>
        <row r="580">
          <cell r="A580">
            <v>36980</v>
          </cell>
        </row>
        <row r="580"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</row>
        <row r="580">
          <cell r="R580">
            <v>0</v>
          </cell>
          <cell r="S580">
            <v>0</v>
          </cell>
        </row>
        <row r="581">
          <cell r="A581">
            <v>36981</v>
          </cell>
        </row>
        <row r="581"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</row>
        <row r="581">
          <cell r="R581">
            <v>0</v>
          </cell>
          <cell r="S581">
            <v>0</v>
          </cell>
        </row>
        <row r="582">
          <cell r="A582">
            <v>36982</v>
          </cell>
        </row>
        <row r="582"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</row>
        <row r="582">
          <cell r="R582">
            <v>0</v>
          </cell>
          <cell r="S582">
            <v>0</v>
          </cell>
        </row>
        <row r="583">
          <cell r="A583">
            <v>36983</v>
          </cell>
        </row>
        <row r="583"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</row>
        <row r="583">
          <cell r="R583">
            <v>0</v>
          </cell>
          <cell r="S583">
            <v>0</v>
          </cell>
        </row>
        <row r="584">
          <cell r="A584">
            <v>36984</v>
          </cell>
        </row>
        <row r="584"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</row>
        <row r="584">
          <cell r="R584">
            <v>0</v>
          </cell>
          <cell r="S584">
            <v>0</v>
          </cell>
        </row>
        <row r="585">
          <cell r="A585">
            <v>36985</v>
          </cell>
        </row>
        <row r="585"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</row>
        <row r="585">
          <cell r="R585">
            <v>0</v>
          </cell>
          <cell r="S585">
            <v>0</v>
          </cell>
        </row>
        <row r="586">
          <cell r="A586">
            <v>36986</v>
          </cell>
        </row>
        <row r="586"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</row>
        <row r="586">
          <cell r="R586">
            <v>0</v>
          </cell>
          <cell r="S586">
            <v>0</v>
          </cell>
        </row>
        <row r="587">
          <cell r="A587">
            <v>36987</v>
          </cell>
        </row>
        <row r="587"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</row>
        <row r="587">
          <cell r="R587">
            <v>0</v>
          </cell>
          <cell r="S587">
            <v>0</v>
          </cell>
        </row>
        <row r="588">
          <cell r="A588">
            <v>36988</v>
          </cell>
        </row>
        <row r="588"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</row>
        <row r="588">
          <cell r="R588">
            <v>0</v>
          </cell>
          <cell r="S588">
            <v>0</v>
          </cell>
        </row>
        <row r="589">
          <cell r="A589">
            <v>36989</v>
          </cell>
        </row>
        <row r="589"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</row>
        <row r="589">
          <cell r="R589">
            <v>0</v>
          </cell>
          <cell r="S589">
            <v>0</v>
          </cell>
        </row>
        <row r="590">
          <cell r="A590">
            <v>36990</v>
          </cell>
        </row>
        <row r="590"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</row>
        <row r="590">
          <cell r="R590">
            <v>0</v>
          </cell>
          <cell r="S590">
            <v>0</v>
          </cell>
        </row>
        <row r="591">
          <cell r="A591">
            <v>36991</v>
          </cell>
        </row>
        <row r="591"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</row>
        <row r="591">
          <cell r="R591">
            <v>0</v>
          </cell>
          <cell r="S591">
            <v>0</v>
          </cell>
        </row>
        <row r="592">
          <cell r="A592">
            <v>36992</v>
          </cell>
        </row>
        <row r="592"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</row>
        <row r="592">
          <cell r="R592">
            <v>0</v>
          </cell>
          <cell r="S592">
            <v>0</v>
          </cell>
        </row>
        <row r="593">
          <cell r="A593">
            <v>36993</v>
          </cell>
        </row>
        <row r="593"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</row>
        <row r="593">
          <cell r="R593">
            <v>0</v>
          </cell>
          <cell r="S593">
            <v>0</v>
          </cell>
        </row>
        <row r="594">
          <cell r="A594">
            <v>36994</v>
          </cell>
        </row>
        <row r="594"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</row>
        <row r="594">
          <cell r="R594">
            <v>0</v>
          </cell>
          <cell r="S594">
            <v>0</v>
          </cell>
        </row>
        <row r="595">
          <cell r="A595">
            <v>36995</v>
          </cell>
        </row>
        <row r="595"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</row>
        <row r="595">
          <cell r="R595">
            <v>0</v>
          </cell>
          <cell r="S595">
            <v>0</v>
          </cell>
        </row>
        <row r="596">
          <cell r="A596">
            <v>36996</v>
          </cell>
        </row>
        <row r="596"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</row>
        <row r="596">
          <cell r="R596">
            <v>0</v>
          </cell>
          <cell r="S596">
            <v>0</v>
          </cell>
        </row>
        <row r="597">
          <cell r="A597">
            <v>36997</v>
          </cell>
        </row>
        <row r="597"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</row>
        <row r="597">
          <cell r="R597">
            <v>0</v>
          </cell>
          <cell r="S597">
            <v>0</v>
          </cell>
        </row>
        <row r="598">
          <cell r="A598">
            <v>36998</v>
          </cell>
        </row>
        <row r="598"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</row>
        <row r="598">
          <cell r="R598">
            <v>0</v>
          </cell>
          <cell r="S598">
            <v>0</v>
          </cell>
        </row>
        <row r="599">
          <cell r="A599">
            <v>36999</v>
          </cell>
        </row>
        <row r="599"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</row>
        <row r="599">
          <cell r="R599">
            <v>0</v>
          </cell>
          <cell r="S599">
            <v>0</v>
          </cell>
        </row>
        <row r="600">
          <cell r="A600">
            <v>37000</v>
          </cell>
        </row>
        <row r="600"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</row>
        <row r="600">
          <cell r="R600">
            <v>0</v>
          </cell>
          <cell r="S600">
            <v>0</v>
          </cell>
        </row>
        <row r="601">
          <cell r="A601">
            <v>37001</v>
          </cell>
        </row>
        <row r="601"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</row>
        <row r="601">
          <cell r="R601">
            <v>0</v>
          </cell>
          <cell r="S601">
            <v>0</v>
          </cell>
        </row>
        <row r="602">
          <cell r="A602">
            <v>37002</v>
          </cell>
        </row>
        <row r="602"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</row>
        <row r="602">
          <cell r="R602">
            <v>0</v>
          </cell>
          <cell r="S602">
            <v>0</v>
          </cell>
        </row>
        <row r="603">
          <cell r="A603">
            <v>37003</v>
          </cell>
        </row>
        <row r="603"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</row>
        <row r="603">
          <cell r="R603">
            <v>0</v>
          </cell>
          <cell r="S603">
            <v>0</v>
          </cell>
        </row>
        <row r="604">
          <cell r="A604">
            <v>37004</v>
          </cell>
        </row>
        <row r="604"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</row>
        <row r="604">
          <cell r="R604">
            <v>0</v>
          </cell>
          <cell r="S604">
            <v>0</v>
          </cell>
        </row>
        <row r="605">
          <cell r="A605">
            <v>37005</v>
          </cell>
        </row>
        <row r="605"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</row>
        <row r="605">
          <cell r="R605">
            <v>0</v>
          </cell>
          <cell r="S605">
            <v>0</v>
          </cell>
        </row>
        <row r="606">
          <cell r="A606">
            <v>37006</v>
          </cell>
        </row>
        <row r="606"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</row>
        <row r="606">
          <cell r="R606">
            <v>0</v>
          </cell>
          <cell r="S606">
            <v>0</v>
          </cell>
        </row>
        <row r="607">
          <cell r="A607">
            <v>37007</v>
          </cell>
        </row>
        <row r="607"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</row>
        <row r="607">
          <cell r="R607">
            <v>0</v>
          </cell>
          <cell r="S607">
            <v>0</v>
          </cell>
        </row>
        <row r="608">
          <cell r="A608">
            <v>37008</v>
          </cell>
        </row>
        <row r="608"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</row>
        <row r="608">
          <cell r="R608">
            <v>0</v>
          </cell>
          <cell r="S608">
            <v>0</v>
          </cell>
        </row>
        <row r="609">
          <cell r="A609">
            <v>37009</v>
          </cell>
        </row>
        <row r="609"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</row>
        <row r="609">
          <cell r="R609">
            <v>0</v>
          </cell>
          <cell r="S609">
            <v>0</v>
          </cell>
        </row>
        <row r="610">
          <cell r="A610">
            <v>37010</v>
          </cell>
        </row>
        <row r="610"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</row>
        <row r="610">
          <cell r="R610">
            <v>0</v>
          </cell>
          <cell r="S610">
            <v>0</v>
          </cell>
        </row>
        <row r="611">
          <cell r="A611">
            <v>37011</v>
          </cell>
        </row>
        <row r="611"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</row>
        <row r="611">
          <cell r="R611">
            <v>0</v>
          </cell>
          <cell r="S611">
            <v>0</v>
          </cell>
        </row>
        <row r="612">
          <cell r="A612">
            <v>37012</v>
          </cell>
        </row>
        <row r="612"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</row>
        <row r="612">
          <cell r="R612">
            <v>0</v>
          </cell>
          <cell r="S612">
            <v>0</v>
          </cell>
        </row>
        <row r="613">
          <cell r="A613">
            <v>37013</v>
          </cell>
        </row>
        <row r="613"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</row>
        <row r="613">
          <cell r="R613">
            <v>0</v>
          </cell>
          <cell r="S613">
            <v>0</v>
          </cell>
        </row>
        <row r="614">
          <cell r="A614">
            <v>37014</v>
          </cell>
        </row>
        <row r="614"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</row>
        <row r="614">
          <cell r="R614">
            <v>0</v>
          </cell>
          <cell r="S614">
            <v>0</v>
          </cell>
        </row>
        <row r="615">
          <cell r="A615">
            <v>37015</v>
          </cell>
        </row>
        <row r="615"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</row>
        <row r="615">
          <cell r="R615">
            <v>0</v>
          </cell>
          <cell r="S615">
            <v>0</v>
          </cell>
        </row>
        <row r="616">
          <cell r="A616">
            <v>37016</v>
          </cell>
        </row>
        <row r="616"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</row>
        <row r="616">
          <cell r="R616">
            <v>0</v>
          </cell>
          <cell r="S616">
            <v>0</v>
          </cell>
        </row>
        <row r="617">
          <cell r="A617">
            <v>37017</v>
          </cell>
        </row>
        <row r="617"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</row>
        <row r="617">
          <cell r="R617">
            <v>0</v>
          </cell>
          <cell r="S617">
            <v>0</v>
          </cell>
        </row>
        <row r="618">
          <cell r="A618">
            <v>37018</v>
          </cell>
        </row>
        <row r="618"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</row>
        <row r="618">
          <cell r="R618">
            <v>0</v>
          </cell>
          <cell r="S618">
            <v>0</v>
          </cell>
        </row>
        <row r="619">
          <cell r="A619">
            <v>37019</v>
          </cell>
        </row>
        <row r="619"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</row>
        <row r="619">
          <cell r="R619">
            <v>0</v>
          </cell>
          <cell r="S619">
            <v>0</v>
          </cell>
        </row>
        <row r="620">
          <cell r="A620">
            <v>37020</v>
          </cell>
        </row>
        <row r="620"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</row>
        <row r="620">
          <cell r="R620">
            <v>0</v>
          </cell>
          <cell r="S620">
            <v>0</v>
          </cell>
        </row>
        <row r="621">
          <cell r="A621">
            <v>37021</v>
          </cell>
        </row>
        <row r="621"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</row>
        <row r="621">
          <cell r="R621">
            <v>0</v>
          </cell>
          <cell r="S621">
            <v>0</v>
          </cell>
        </row>
        <row r="622">
          <cell r="A622">
            <v>37022</v>
          </cell>
        </row>
        <row r="622"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</row>
        <row r="622">
          <cell r="R622">
            <v>0</v>
          </cell>
          <cell r="S622">
            <v>0</v>
          </cell>
        </row>
        <row r="623">
          <cell r="A623">
            <v>37023</v>
          </cell>
        </row>
        <row r="623"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</row>
        <row r="623">
          <cell r="R623">
            <v>0</v>
          </cell>
          <cell r="S623">
            <v>0</v>
          </cell>
        </row>
        <row r="624">
          <cell r="A624">
            <v>37024</v>
          </cell>
        </row>
        <row r="624"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</row>
        <row r="624">
          <cell r="R624">
            <v>0</v>
          </cell>
          <cell r="S624">
            <v>0</v>
          </cell>
        </row>
        <row r="625">
          <cell r="A625">
            <v>37025</v>
          </cell>
        </row>
        <row r="625"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</row>
        <row r="625">
          <cell r="R625">
            <v>0</v>
          </cell>
          <cell r="S625">
            <v>0</v>
          </cell>
        </row>
        <row r="626">
          <cell r="A626">
            <v>37026</v>
          </cell>
        </row>
        <row r="626"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</row>
        <row r="626">
          <cell r="R626">
            <v>0</v>
          </cell>
          <cell r="S626">
            <v>0</v>
          </cell>
        </row>
        <row r="627">
          <cell r="A627">
            <v>37027</v>
          </cell>
        </row>
        <row r="627"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</row>
        <row r="627">
          <cell r="R627">
            <v>0</v>
          </cell>
          <cell r="S627">
            <v>0</v>
          </cell>
        </row>
        <row r="628">
          <cell r="A628">
            <v>37028</v>
          </cell>
        </row>
        <row r="628"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</row>
        <row r="628">
          <cell r="R628">
            <v>0</v>
          </cell>
          <cell r="S628">
            <v>0</v>
          </cell>
        </row>
        <row r="629">
          <cell r="A629">
            <v>37029</v>
          </cell>
        </row>
        <row r="629"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</row>
        <row r="629">
          <cell r="R629">
            <v>0</v>
          </cell>
          <cell r="S629">
            <v>0</v>
          </cell>
        </row>
        <row r="630">
          <cell r="A630">
            <v>37030</v>
          </cell>
        </row>
        <row r="630"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</row>
        <row r="630">
          <cell r="R630">
            <v>0</v>
          </cell>
          <cell r="S630">
            <v>0</v>
          </cell>
        </row>
        <row r="631">
          <cell r="A631">
            <v>37031</v>
          </cell>
        </row>
        <row r="631"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</row>
        <row r="631">
          <cell r="R631">
            <v>0</v>
          </cell>
          <cell r="S631">
            <v>0</v>
          </cell>
        </row>
        <row r="632">
          <cell r="A632">
            <v>37032</v>
          </cell>
        </row>
        <row r="632"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</row>
        <row r="632">
          <cell r="R632">
            <v>0</v>
          </cell>
          <cell r="S632">
            <v>0</v>
          </cell>
        </row>
        <row r="633">
          <cell r="A633">
            <v>37033</v>
          </cell>
        </row>
        <row r="633"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</row>
        <row r="633">
          <cell r="R633">
            <v>0</v>
          </cell>
          <cell r="S633">
            <v>0</v>
          </cell>
        </row>
        <row r="634">
          <cell r="A634">
            <v>37034</v>
          </cell>
        </row>
        <row r="634"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</row>
        <row r="634">
          <cell r="R634">
            <v>0</v>
          </cell>
          <cell r="S634">
            <v>0</v>
          </cell>
        </row>
        <row r="635">
          <cell r="A635">
            <v>37035</v>
          </cell>
        </row>
        <row r="635"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</row>
        <row r="635">
          <cell r="R635">
            <v>0</v>
          </cell>
          <cell r="S635">
            <v>0</v>
          </cell>
        </row>
        <row r="636">
          <cell r="A636">
            <v>37036</v>
          </cell>
        </row>
        <row r="636"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</row>
        <row r="636">
          <cell r="R636">
            <v>0</v>
          </cell>
          <cell r="S636">
            <v>0</v>
          </cell>
        </row>
        <row r="637">
          <cell r="A637">
            <v>37037</v>
          </cell>
        </row>
        <row r="637"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</row>
        <row r="637">
          <cell r="R637">
            <v>0</v>
          </cell>
          <cell r="S637">
            <v>0</v>
          </cell>
        </row>
        <row r="638">
          <cell r="A638">
            <v>37038</v>
          </cell>
        </row>
        <row r="638"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</row>
        <row r="638">
          <cell r="R638">
            <v>0</v>
          </cell>
          <cell r="S638">
            <v>0</v>
          </cell>
        </row>
        <row r="639">
          <cell r="A639">
            <v>37039</v>
          </cell>
        </row>
        <row r="639"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</row>
        <row r="639">
          <cell r="R639">
            <v>0</v>
          </cell>
          <cell r="S639">
            <v>0</v>
          </cell>
        </row>
        <row r="640">
          <cell r="A640">
            <v>37040</v>
          </cell>
        </row>
        <row r="640"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</row>
        <row r="640">
          <cell r="R640">
            <v>0</v>
          </cell>
          <cell r="S640">
            <v>0</v>
          </cell>
        </row>
        <row r="641">
          <cell r="A641">
            <v>37041</v>
          </cell>
        </row>
        <row r="641"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</row>
        <row r="641">
          <cell r="R641">
            <v>0</v>
          </cell>
          <cell r="S641">
            <v>0</v>
          </cell>
        </row>
        <row r="642">
          <cell r="A642">
            <v>37042</v>
          </cell>
        </row>
        <row r="642"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</row>
        <row r="642">
          <cell r="R642">
            <v>0</v>
          </cell>
          <cell r="S642">
            <v>0</v>
          </cell>
        </row>
        <row r="643">
          <cell r="A643">
            <v>37043</v>
          </cell>
        </row>
        <row r="643"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</row>
        <row r="643">
          <cell r="R643">
            <v>0</v>
          </cell>
          <cell r="S643">
            <v>0</v>
          </cell>
        </row>
        <row r="644">
          <cell r="A644">
            <v>37044</v>
          </cell>
        </row>
        <row r="644"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</row>
        <row r="644">
          <cell r="R644">
            <v>0</v>
          </cell>
          <cell r="S644">
            <v>0</v>
          </cell>
        </row>
        <row r="645">
          <cell r="A645">
            <v>37045</v>
          </cell>
        </row>
        <row r="645"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</row>
        <row r="645">
          <cell r="R645">
            <v>0</v>
          </cell>
          <cell r="S645">
            <v>0</v>
          </cell>
        </row>
        <row r="646">
          <cell r="A646">
            <v>37046</v>
          </cell>
        </row>
        <row r="646"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</row>
        <row r="646">
          <cell r="R646">
            <v>0</v>
          </cell>
          <cell r="S646">
            <v>0</v>
          </cell>
        </row>
        <row r="647">
          <cell r="A647">
            <v>37047</v>
          </cell>
        </row>
        <row r="647"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</row>
        <row r="647">
          <cell r="R647">
            <v>0</v>
          </cell>
          <cell r="S647">
            <v>0</v>
          </cell>
        </row>
        <row r="648">
          <cell r="A648">
            <v>37048</v>
          </cell>
        </row>
        <row r="648"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</row>
        <row r="648">
          <cell r="R648">
            <v>0</v>
          </cell>
          <cell r="S648">
            <v>0</v>
          </cell>
        </row>
        <row r="649">
          <cell r="A649">
            <v>37049</v>
          </cell>
        </row>
        <row r="649"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</row>
        <row r="649">
          <cell r="R649">
            <v>0</v>
          </cell>
          <cell r="S649">
            <v>0</v>
          </cell>
        </row>
        <row r="650">
          <cell r="A650">
            <v>37050</v>
          </cell>
        </row>
        <row r="650"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</row>
        <row r="650">
          <cell r="R650">
            <v>0</v>
          </cell>
          <cell r="S650">
            <v>0</v>
          </cell>
        </row>
        <row r="651">
          <cell r="A651">
            <v>37051</v>
          </cell>
        </row>
        <row r="651"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</row>
        <row r="651">
          <cell r="R651">
            <v>0</v>
          </cell>
          <cell r="S651">
            <v>0</v>
          </cell>
        </row>
        <row r="652">
          <cell r="A652">
            <v>37052</v>
          </cell>
        </row>
        <row r="652"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</row>
        <row r="652">
          <cell r="R652">
            <v>0</v>
          </cell>
          <cell r="S652">
            <v>0</v>
          </cell>
        </row>
        <row r="653">
          <cell r="A653">
            <v>37053</v>
          </cell>
        </row>
        <row r="653"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</row>
        <row r="653">
          <cell r="R653">
            <v>0</v>
          </cell>
          <cell r="S653">
            <v>0</v>
          </cell>
        </row>
        <row r="654">
          <cell r="A654">
            <v>37054</v>
          </cell>
        </row>
        <row r="654"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</row>
        <row r="654">
          <cell r="R654">
            <v>0</v>
          </cell>
          <cell r="S654">
            <v>0</v>
          </cell>
        </row>
        <row r="655">
          <cell r="A655">
            <v>37055</v>
          </cell>
        </row>
        <row r="655"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</row>
        <row r="655">
          <cell r="R655">
            <v>0</v>
          </cell>
          <cell r="S655">
            <v>0</v>
          </cell>
        </row>
        <row r="656">
          <cell r="A656">
            <v>37056</v>
          </cell>
        </row>
        <row r="656"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</row>
        <row r="656">
          <cell r="R656">
            <v>0</v>
          </cell>
          <cell r="S656">
            <v>0</v>
          </cell>
        </row>
        <row r="657">
          <cell r="A657">
            <v>37057</v>
          </cell>
        </row>
        <row r="657"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</row>
        <row r="657">
          <cell r="R657">
            <v>0</v>
          </cell>
          <cell r="S657">
            <v>0</v>
          </cell>
        </row>
        <row r="658">
          <cell r="A658">
            <v>37058</v>
          </cell>
        </row>
        <row r="658"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</row>
        <row r="658">
          <cell r="R658">
            <v>0</v>
          </cell>
          <cell r="S658">
            <v>0</v>
          </cell>
        </row>
        <row r="659">
          <cell r="A659">
            <v>37059</v>
          </cell>
        </row>
        <row r="659"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</row>
        <row r="659">
          <cell r="R659">
            <v>0</v>
          </cell>
          <cell r="S659">
            <v>0</v>
          </cell>
        </row>
        <row r="660">
          <cell r="A660">
            <v>37060</v>
          </cell>
        </row>
        <row r="660"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</row>
        <row r="660">
          <cell r="R660">
            <v>0</v>
          </cell>
          <cell r="S660">
            <v>0</v>
          </cell>
        </row>
        <row r="661">
          <cell r="A661">
            <v>37061</v>
          </cell>
        </row>
        <row r="661"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</row>
        <row r="661">
          <cell r="R661">
            <v>0</v>
          </cell>
          <cell r="S661">
            <v>0</v>
          </cell>
        </row>
        <row r="662">
          <cell r="A662">
            <v>37062</v>
          </cell>
        </row>
        <row r="662"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</row>
        <row r="662">
          <cell r="R662">
            <v>0</v>
          </cell>
          <cell r="S662">
            <v>0</v>
          </cell>
        </row>
        <row r="663">
          <cell r="A663">
            <v>37063</v>
          </cell>
        </row>
        <row r="663"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</row>
        <row r="663">
          <cell r="R663">
            <v>0</v>
          </cell>
          <cell r="S663">
            <v>0</v>
          </cell>
        </row>
        <row r="664">
          <cell r="A664">
            <v>37064</v>
          </cell>
        </row>
        <row r="664"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</row>
        <row r="664">
          <cell r="R664">
            <v>0</v>
          </cell>
          <cell r="S664">
            <v>0</v>
          </cell>
        </row>
        <row r="665">
          <cell r="A665">
            <v>37065</v>
          </cell>
        </row>
        <row r="665"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</row>
        <row r="665">
          <cell r="R665">
            <v>0</v>
          </cell>
          <cell r="S665">
            <v>0</v>
          </cell>
        </row>
        <row r="666">
          <cell r="A666">
            <v>37066</v>
          </cell>
        </row>
        <row r="666"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</row>
        <row r="666">
          <cell r="R666">
            <v>0</v>
          </cell>
          <cell r="S666">
            <v>0</v>
          </cell>
        </row>
        <row r="667">
          <cell r="A667">
            <v>37067</v>
          </cell>
        </row>
        <row r="667"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</row>
        <row r="667">
          <cell r="R667">
            <v>0</v>
          </cell>
          <cell r="S667">
            <v>0</v>
          </cell>
        </row>
        <row r="668">
          <cell r="A668">
            <v>37068</v>
          </cell>
        </row>
        <row r="668"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</row>
        <row r="668">
          <cell r="R668">
            <v>0</v>
          </cell>
          <cell r="S668">
            <v>0</v>
          </cell>
        </row>
        <row r="669">
          <cell r="A669">
            <v>37069</v>
          </cell>
        </row>
        <row r="669"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</row>
        <row r="669">
          <cell r="R669">
            <v>0</v>
          </cell>
          <cell r="S669">
            <v>0</v>
          </cell>
        </row>
        <row r="670">
          <cell r="A670">
            <v>37070</v>
          </cell>
        </row>
        <row r="670"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</row>
        <row r="670">
          <cell r="R670">
            <v>0</v>
          </cell>
          <cell r="S670">
            <v>0</v>
          </cell>
        </row>
        <row r="671">
          <cell r="A671">
            <v>37071</v>
          </cell>
        </row>
        <row r="671"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</row>
        <row r="671">
          <cell r="R671">
            <v>0</v>
          </cell>
          <cell r="S671">
            <v>0</v>
          </cell>
        </row>
        <row r="672">
          <cell r="A672">
            <v>37072</v>
          </cell>
        </row>
        <row r="672"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</row>
        <row r="672">
          <cell r="R672">
            <v>0</v>
          </cell>
          <cell r="S672">
            <v>0</v>
          </cell>
        </row>
        <row r="673">
          <cell r="A673">
            <v>37073</v>
          </cell>
        </row>
        <row r="673"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</row>
        <row r="673">
          <cell r="R673">
            <v>0</v>
          </cell>
          <cell r="S673">
            <v>0</v>
          </cell>
        </row>
        <row r="674">
          <cell r="A674">
            <v>37074</v>
          </cell>
        </row>
        <row r="674"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</row>
        <row r="674">
          <cell r="R674">
            <v>0</v>
          </cell>
          <cell r="S674">
            <v>0</v>
          </cell>
        </row>
        <row r="675">
          <cell r="A675">
            <v>37075</v>
          </cell>
        </row>
        <row r="675"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</row>
        <row r="675">
          <cell r="R675">
            <v>0</v>
          </cell>
          <cell r="S675">
            <v>0</v>
          </cell>
        </row>
        <row r="676">
          <cell r="A676">
            <v>37076</v>
          </cell>
        </row>
        <row r="676"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</row>
        <row r="676">
          <cell r="R676">
            <v>0</v>
          </cell>
          <cell r="S676">
            <v>0</v>
          </cell>
        </row>
        <row r="677">
          <cell r="A677">
            <v>37077</v>
          </cell>
        </row>
        <row r="677"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</row>
        <row r="677">
          <cell r="R677">
            <v>0</v>
          </cell>
          <cell r="S677">
            <v>0</v>
          </cell>
        </row>
        <row r="678">
          <cell r="A678">
            <v>37078</v>
          </cell>
        </row>
        <row r="678"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</row>
        <row r="678">
          <cell r="R678">
            <v>0</v>
          </cell>
          <cell r="S678">
            <v>0</v>
          </cell>
        </row>
        <row r="679">
          <cell r="A679">
            <v>37079</v>
          </cell>
        </row>
        <row r="679"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</row>
        <row r="679">
          <cell r="R679">
            <v>0</v>
          </cell>
          <cell r="S679">
            <v>0</v>
          </cell>
        </row>
        <row r="680">
          <cell r="A680">
            <v>37080</v>
          </cell>
        </row>
        <row r="680"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</row>
        <row r="680">
          <cell r="R680">
            <v>0</v>
          </cell>
          <cell r="S680">
            <v>0</v>
          </cell>
        </row>
        <row r="681">
          <cell r="A681">
            <v>37081</v>
          </cell>
        </row>
        <row r="681"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</row>
        <row r="681">
          <cell r="R681">
            <v>0</v>
          </cell>
          <cell r="S681">
            <v>0</v>
          </cell>
        </row>
        <row r="682">
          <cell r="A682">
            <v>37082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</row>
        <row r="682">
          <cell r="R682">
            <v>0</v>
          </cell>
          <cell r="S682">
            <v>0</v>
          </cell>
        </row>
        <row r="683">
          <cell r="A683">
            <v>37083</v>
          </cell>
        </row>
        <row r="683"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</row>
        <row r="683">
          <cell r="R683">
            <v>0</v>
          </cell>
          <cell r="S683">
            <v>0</v>
          </cell>
        </row>
        <row r="684">
          <cell r="A684">
            <v>37084</v>
          </cell>
        </row>
        <row r="684"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</row>
        <row r="684">
          <cell r="R684">
            <v>0</v>
          </cell>
          <cell r="S684">
            <v>0</v>
          </cell>
        </row>
        <row r="685">
          <cell r="A685">
            <v>37085</v>
          </cell>
        </row>
        <row r="685"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</row>
        <row r="685">
          <cell r="R685">
            <v>0</v>
          </cell>
          <cell r="S685">
            <v>0</v>
          </cell>
        </row>
        <row r="686">
          <cell r="A686">
            <v>37086</v>
          </cell>
        </row>
        <row r="686"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</row>
        <row r="686">
          <cell r="R686">
            <v>0</v>
          </cell>
          <cell r="S686">
            <v>0</v>
          </cell>
        </row>
        <row r="687">
          <cell r="A687">
            <v>37087</v>
          </cell>
        </row>
        <row r="687"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</row>
        <row r="687">
          <cell r="R687">
            <v>0</v>
          </cell>
          <cell r="S687">
            <v>0</v>
          </cell>
        </row>
        <row r="688">
          <cell r="A688">
            <v>37088</v>
          </cell>
        </row>
        <row r="688"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</row>
        <row r="688">
          <cell r="R688">
            <v>0</v>
          </cell>
          <cell r="S688">
            <v>0</v>
          </cell>
        </row>
        <row r="689">
          <cell r="A689">
            <v>37089</v>
          </cell>
        </row>
        <row r="689"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</row>
        <row r="689">
          <cell r="R689">
            <v>0</v>
          </cell>
          <cell r="S689">
            <v>0</v>
          </cell>
        </row>
        <row r="690">
          <cell r="A690">
            <v>37090</v>
          </cell>
        </row>
        <row r="690"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</row>
        <row r="690">
          <cell r="R690">
            <v>0</v>
          </cell>
          <cell r="S690">
            <v>0</v>
          </cell>
        </row>
        <row r="691">
          <cell r="A691">
            <v>37091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</row>
        <row r="691">
          <cell r="R691">
            <v>0</v>
          </cell>
          <cell r="S691">
            <v>0</v>
          </cell>
        </row>
        <row r="692">
          <cell r="A692">
            <v>37092</v>
          </cell>
        </row>
        <row r="692"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</row>
        <row r="692">
          <cell r="R692">
            <v>0</v>
          </cell>
          <cell r="S692">
            <v>0</v>
          </cell>
        </row>
        <row r="693">
          <cell r="A693">
            <v>37093</v>
          </cell>
        </row>
        <row r="693"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</row>
        <row r="693">
          <cell r="R693">
            <v>0</v>
          </cell>
          <cell r="S693">
            <v>0</v>
          </cell>
        </row>
        <row r="694">
          <cell r="A694">
            <v>37094</v>
          </cell>
        </row>
        <row r="694"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</row>
        <row r="694">
          <cell r="R694">
            <v>0</v>
          </cell>
          <cell r="S694">
            <v>0</v>
          </cell>
        </row>
        <row r="695">
          <cell r="A695">
            <v>37095</v>
          </cell>
        </row>
        <row r="695"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</row>
        <row r="695">
          <cell r="R695">
            <v>0</v>
          </cell>
          <cell r="S695">
            <v>0</v>
          </cell>
        </row>
        <row r="696">
          <cell r="A696">
            <v>37096</v>
          </cell>
        </row>
        <row r="696"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</row>
        <row r="696">
          <cell r="R696">
            <v>0</v>
          </cell>
          <cell r="S696">
            <v>0</v>
          </cell>
        </row>
        <row r="697">
          <cell r="A697">
            <v>37097</v>
          </cell>
        </row>
        <row r="697"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</row>
        <row r="697">
          <cell r="R697">
            <v>0</v>
          </cell>
          <cell r="S697">
            <v>0</v>
          </cell>
        </row>
        <row r="698">
          <cell r="A698">
            <v>37098</v>
          </cell>
        </row>
        <row r="698"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</row>
        <row r="698">
          <cell r="R698">
            <v>0</v>
          </cell>
          <cell r="S698">
            <v>0</v>
          </cell>
        </row>
        <row r="699">
          <cell r="A699">
            <v>37099</v>
          </cell>
        </row>
        <row r="699"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</row>
        <row r="699">
          <cell r="R699">
            <v>0</v>
          </cell>
          <cell r="S699">
            <v>0</v>
          </cell>
        </row>
        <row r="700">
          <cell r="A700">
            <v>37100</v>
          </cell>
        </row>
        <row r="700"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</row>
        <row r="700">
          <cell r="R700">
            <v>0</v>
          </cell>
          <cell r="S700">
            <v>0</v>
          </cell>
        </row>
        <row r="701">
          <cell r="A701">
            <v>37101</v>
          </cell>
        </row>
        <row r="701"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</row>
        <row r="701">
          <cell r="R701">
            <v>0</v>
          </cell>
          <cell r="S701">
            <v>0</v>
          </cell>
        </row>
        <row r="702">
          <cell r="A702">
            <v>37102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</row>
        <row r="702">
          <cell r="R702">
            <v>0</v>
          </cell>
          <cell r="S702">
            <v>0</v>
          </cell>
        </row>
        <row r="703">
          <cell r="A703">
            <v>37103</v>
          </cell>
        </row>
        <row r="703"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</row>
        <row r="703">
          <cell r="R703">
            <v>0</v>
          </cell>
          <cell r="S703">
            <v>0</v>
          </cell>
        </row>
        <row r="704">
          <cell r="A704">
            <v>37104</v>
          </cell>
        </row>
        <row r="704"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</row>
        <row r="704">
          <cell r="R704">
            <v>0</v>
          </cell>
          <cell r="S704">
            <v>0</v>
          </cell>
        </row>
        <row r="705">
          <cell r="A705">
            <v>37105</v>
          </cell>
        </row>
        <row r="705"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</row>
        <row r="705">
          <cell r="R705">
            <v>0</v>
          </cell>
          <cell r="S705">
            <v>0</v>
          </cell>
        </row>
        <row r="706">
          <cell r="A706">
            <v>37106</v>
          </cell>
        </row>
        <row r="706"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</row>
        <row r="706">
          <cell r="R706">
            <v>0</v>
          </cell>
          <cell r="S706">
            <v>0</v>
          </cell>
        </row>
        <row r="707">
          <cell r="A707">
            <v>37107</v>
          </cell>
        </row>
        <row r="707"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</row>
        <row r="707">
          <cell r="R707">
            <v>0</v>
          </cell>
          <cell r="S707">
            <v>0</v>
          </cell>
        </row>
        <row r="708">
          <cell r="A708">
            <v>37108</v>
          </cell>
        </row>
        <row r="708"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</row>
        <row r="708">
          <cell r="R708">
            <v>0</v>
          </cell>
          <cell r="S708">
            <v>0</v>
          </cell>
        </row>
        <row r="709">
          <cell r="A709">
            <v>37109</v>
          </cell>
        </row>
        <row r="709"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</row>
        <row r="709">
          <cell r="R709">
            <v>0</v>
          </cell>
          <cell r="S709">
            <v>0</v>
          </cell>
        </row>
        <row r="710">
          <cell r="A710">
            <v>37110</v>
          </cell>
        </row>
        <row r="710"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</row>
        <row r="710">
          <cell r="R710">
            <v>0</v>
          </cell>
          <cell r="S710">
            <v>0</v>
          </cell>
        </row>
        <row r="711">
          <cell r="A711">
            <v>37111</v>
          </cell>
        </row>
        <row r="711"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</row>
        <row r="711">
          <cell r="R711">
            <v>0</v>
          </cell>
          <cell r="S711">
            <v>0</v>
          </cell>
        </row>
        <row r="712">
          <cell r="A712">
            <v>37112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</row>
        <row r="712">
          <cell r="R712">
            <v>0</v>
          </cell>
          <cell r="S712">
            <v>0</v>
          </cell>
        </row>
        <row r="713">
          <cell r="A713">
            <v>37113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</row>
        <row r="713">
          <cell r="R713">
            <v>0</v>
          </cell>
          <cell r="S713">
            <v>0</v>
          </cell>
        </row>
        <row r="714">
          <cell r="A714">
            <v>37114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</row>
        <row r="714">
          <cell r="R714">
            <v>0</v>
          </cell>
          <cell r="S714">
            <v>0</v>
          </cell>
        </row>
        <row r="715">
          <cell r="A715">
            <v>37115</v>
          </cell>
        </row>
        <row r="715"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</row>
        <row r="715">
          <cell r="R715">
            <v>0</v>
          </cell>
          <cell r="S715">
            <v>0</v>
          </cell>
        </row>
        <row r="716">
          <cell r="A716">
            <v>37116</v>
          </cell>
        </row>
        <row r="716"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</row>
        <row r="716">
          <cell r="R716">
            <v>0</v>
          </cell>
          <cell r="S716">
            <v>0</v>
          </cell>
        </row>
        <row r="717">
          <cell r="A717">
            <v>37117</v>
          </cell>
        </row>
        <row r="717"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</row>
        <row r="717">
          <cell r="R717">
            <v>0</v>
          </cell>
          <cell r="S717">
            <v>0</v>
          </cell>
        </row>
        <row r="718">
          <cell r="A718">
            <v>37118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</row>
        <row r="718">
          <cell r="R718">
            <v>0</v>
          </cell>
          <cell r="S718">
            <v>0</v>
          </cell>
        </row>
        <row r="719">
          <cell r="A719">
            <v>37119</v>
          </cell>
        </row>
        <row r="719"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</row>
        <row r="719">
          <cell r="R719">
            <v>0</v>
          </cell>
          <cell r="S719">
            <v>0</v>
          </cell>
        </row>
        <row r="720">
          <cell r="A720">
            <v>37120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</row>
        <row r="720">
          <cell r="R720">
            <v>0</v>
          </cell>
          <cell r="S720">
            <v>0</v>
          </cell>
        </row>
        <row r="721">
          <cell r="A721">
            <v>37121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</row>
        <row r="721">
          <cell r="R721">
            <v>0</v>
          </cell>
          <cell r="S721">
            <v>0</v>
          </cell>
        </row>
        <row r="722">
          <cell r="A722">
            <v>37122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</row>
        <row r="722">
          <cell r="R722">
            <v>0</v>
          </cell>
          <cell r="S722">
            <v>0</v>
          </cell>
        </row>
        <row r="723">
          <cell r="A723">
            <v>37123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</row>
        <row r="723">
          <cell r="R723">
            <v>0</v>
          </cell>
          <cell r="S723">
            <v>0</v>
          </cell>
        </row>
        <row r="724">
          <cell r="A724">
            <v>37124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</row>
        <row r="724">
          <cell r="R724">
            <v>0</v>
          </cell>
          <cell r="S724">
            <v>0</v>
          </cell>
        </row>
        <row r="725">
          <cell r="A725">
            <v>37125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</row>
        <row r="725">
          <cell r="R725">
            <v>0</v>
          </cell>
          <cell r="S725">
            <v>0</v>
          </cell>
        </row>
        <row r="726">
          <cell r="A726">
            <v>37126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</row>
        <row r="726">
          <cell r="R726">
            <v>0</v>
          </cell>
          <cell r="S726">
            <v>0</v>
          </cell>
        </row>
        <row r="727">
          <cell r="A727">
            <v>37127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</row>
        <row r="727">
          <cell r="R727">
            <v>0</v>
          </cell>
          <cell r="S727">
            <v>0</v>
          </cell>
        </row>
        <row r="728">
          <cell r="A728">
            <v>37128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</row>
        <row r="728">
          <cell r="R728">
            <v>0</v>
          </cell>
          <cell r="S728">
            <v>0</v>
          </cell>
        </row>
        <row r="729">
          <cell r="A729">
            <v>37129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29">
          <cell r="R729">
            <v>0</v>
          </cell>
          <cell r="S729">
            <v>0</v>
          </cell>
        </row>
        <row r="730">
          <cell r="A730">
            <v>37130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</row>
        <row r="730">
          <cell r="R730">
            <v>0</v>
          </cell>
          <cell r="S730">
            <v>0</v>
          </cell>
        </row>
        <row r="731">
          <cell r="A731">
            <v>37131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</row>
        <row r="731">
          <cell r="R731">
            <v>0</v>
          </cell>
          <cell r="S731">
            <v>0</v>
          </cell>
        </row>
        <row r="732">
          <cell r="A732">
            <v>37132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</row>
        <row r="732">
          <cell r="R732">
            <v>0</v>
          </cell>
          <cell r="S732">
            <v>0</v>
          </cell>
        </row>
        <row r="733">
          <cell r="A733">
            <v>37133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</row>
        <row r="733">
          <cell r="R733">
            <v>0</v>
          </cell>
          <cell r="S733">
            <v>0</v>
          </cell>
        </row>
        <row r="734">
          <cell r="A734">
            <v>37134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</row>
        <row r="734">
          <cell r="R734">
            <v>0</v>
          </cell>
          <cell r="S734">
            <v>0</v>
          </cell>
        </row>
        <row r="735">
          <cell r="A735">
            <v>37135</v>
          </cell>
        </row>
        <row r="735"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</row>
        <row r="735">
          <cell r="R735">
            <v>0</v>
          </cell>
          <cell r="S735">
            <v>0</v>
          </cell>
        </row>
        <row r="736">
          <cell r="A736">
            <v>37136</v>
          </cell>
        </row>
        <row r="736"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</row>
        <row r="736">
          <cell r="R736">
            <v>0</v>
          </cell>
          <cell r="S736">
            <v>0</v>
          </cell>
        </row>
        <row r="737">
          <cell r="A737">
            <v>37137</v>
          </cell>
        </row>
        <row r="737"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</row>
        <row r="737">
          <cell r="R737">
            <v>0</v>
          </cell>
          <cell r="S737">
            <v>0</v>
          </cell>
        </row>
        <row r="738">
          <cell r="A738">
            <v>37138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</row>
        <row r="738">
          <cell r="R738">
            <v>0</v>
          </cell>
          <cell r="S738">
            <v>0</v>
          </cell>
        </row>
        <row r="739">
          <cell r="A739">
            <v>37139</v>
          </cell>
        </row>
        <row r="739"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</row>
        <row r="739">
          <cell r="R739">
            <v>0</v>
          </cell>
          <cell r="S739">
            <v>0</v>
          </cell>
        </row>
        <row r="740">
          <cell r="A740">
            <v>37140</v>
          </cell>
        </row>
        <row r="740"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</row>
        <row r="740">
          <cell r="R740">
            <v>0</v>
          </cell>
          <cell r="S740">
            <v>0</v>
          </cell>
        </row>
        <row r="741">
          <cell r="A741">
            <v>37141</v>
          </cell>
        </row>
        <row r="741"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</row>
        <row r="741">
          <cell r="R741">
            <v>0</v>
          </cell>
          <cell r="S741">
            <v>0</v>
          </cell>
        </row>
        <row r="742">
          <cell r="A742">
            <v>37142</v>
          </cell>
        </row>
        <row r="742"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</row>
        <row r="742">
          <cell r="R742">
            <v>0</v>
          </cell>
          <cell r="S742">
            <v>0</v>
          </cell>
        </row>
        <row r="743">
          <cell r="A743">
            <v>37143</v>
          </cell>
        </row>
        <row r="743"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</row>
        <row r="743">
          <cell r="R743">
            <v>0</v>
          </cell>
          <cell r="S743">
            <v>0</v>
          </cell>
        </row>
        <row r="744">
          <cell r="A744">
            <v>37144</v>
          </cell>
        </row>
        <row r="744"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</row>
        <row r="744">
          <cell r="R744">
            <v>0</v>
          </cell>
          <cell r="S744">
            <v>0</v>
          </cell>
        </row>
        <row r="745">
          <cell r="A745">
            <v>37145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</row>
        <row r="745">
          <cell r="R745">
            <v>0</v>
          </cell>
          <cell r="S745">
            <v>0</v>
          </cell>
        </row>
        <row r="746">
          <cell r="A746">
            <v>37146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</row>
        <row r="746">
          <cell r="R746">
            <v>0</v>
          </cell>
          <cell r="S746">
            <v>0</v>
          </cell>
        </row>
        <row r="747">
          <cell r="A747">
            <v>37147</v>
          </cell>
        </row>
        <row r="747"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</row>
        <row r="747">
          <cell r="R747">
            <v>0</v>
          </cell>
          <cell r="S747">
            <v>0</v>
          </cell>
        </row>
        <row r="748">
          <cell r="A748">
            <v>37148</v>
          </cell>
        </row>
        <row r="748"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</row>
        <row r="748">
          <cell r="R748">
            <v>0</v>
          </cell>
          <cell r="S748">
            <v>0</v>
          </cell>
        </row>
        <row r="749">
          <cell r="A749">
            <v>37149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</row>
        <row r="749">
          <cell r="R749">
            <v>0</v>
          </cell>
          <cell r="S749">
            <v>0</v>
          </cell>
        </row>
        <row r="750">
          <cell r="A750">
            <v>37150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</row>
        <row r="750">
          <cell r="R750">
            <v>0</v>
          </cell>
          <cell r="S750">
            <v>0</v>
          </cell>
        </row>
        <row r="751">
          <cell r="A751">
            <v>37151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</row>
        <row r="751">
          <cell r="R751">
            <v>0</v>
          </cell>
          <cell r="S751">
            <v>0</v>
          </cell>
        </row>
        <row r="752">
          <cell r="A752">
            <v>37152</v>
          </cell>
        </row>
        <row r="752"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</row>
        <row r="752">
          <cell r="R752">
            <v>0</v>
          </cell>
          <cell r="S752">
            <v>0</v>
          </cell>
        </row>
        <row r="753">
          <cell r="A753">
            <v>37153</v>
          </cell>
        </row>
        <row r="753"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</row>
        <row r="753">
          <cell r="R753">
            <v>0</v>
          </cell>
          <cell r="S753">
            <v>0</v>
          </cell>
        </row>
        <row r="754">
          <cell r="A754">
            <v>37154</v>
          </cell>
        </row>
        <row r="754"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</row>
        <row r="754">
          <cell r="R754">
            <v>0</v>
          </cell>
          <cell r="S754">
            <v>0</v>
          </cell>
        </row>
        <row r="755">
          <cell r="A755">
            <v>37155</v>
          </cell>
        </row>
        <row r="755"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</row>
        <row r="755">
          <cell r="R755">
            <v>0</v>
          </cell>
          <cell r="S755">
            <v>0</v>
          </cell>
        </row>
        <row r="756">
          <cell r="A756">
            <v>37156</v>
          </cell>
        </row>
        <row r="756"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</row>
        <row r="756">
          <cell r="R756">
            <v>0</v>
          </cell>
          <cell r="S756">
            <v>0</v>
          </cell>
        </row>
        <row r="757">
          <cell r="A757">
            <v>37157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</row>
        <row r="757">
          <cell r="R757">
            <v>0</v>
          </cell>
          <cell r="S757">
            <v>0</v>
          </cell>
        </row>
        <row r="758">
          <cell r="A758">
            <v>37158</v>
          </cell>
        </row>
        <row r="758"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</row>
        <row r="758">
          <cell r="R758">
            <v>0</v>
          </cell>
          <cell r="S758">
            <v>0</v>
          </cell>
        </row>
        <row r="759">
          <cell r="A759">
            <v>37159</v>
          </cell>
        </row>
        <row r="759"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</row>
        <row r="759">
          <cell r="R759">
            <v>0</v>
          </cell>
          <cell r="S759">
            <v>0</v>
          </cell>
        </row>
        <row r="760">
          <cell r="A760">
            <v>37160</v>
          </cell>
        </row>
        <row r="760"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</row>
        <row r="760">
          <cell r="R760">
            <v>0</v>
          </cell>
          <cell r="S760">
            <v>0</v>
          </cell>
        </row>
        <row r="761">
          <cell r="A761">
            <v>37161</v>
          </cell>
        </row>
        <row r="761"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</row>
        <row r="761">
          <cell r="R761">
            <v>0</v>
          </cell>
          <cell r="S761">
            <v>0</v>
          </cell>
        </row>
        <row r="762">
          <cell r="A762">
            <v>37162</v>
          </cell>
        </row>
        <row r="762"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</row>
        <row r="762">
          <cell r="R762">
            <v>0</v>
          </cell>
          <cell r="S762">
            <v>0</v>
          </cell>
        </row>
        <row r="763">
          <cell r="A763">
            <v>37163</v>
          </cell>
        </row>
        <row r="763"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</row>
        <row r="763">
          <cell r="R763">
            <v>0</v>
          </cell>
          <cell r="S763">
            <v>0</v>
          </cell>
        </row>
        <row r="764">
          <cell r="A764">
            <v>37164</v>
          </cell>
        </row>
        <row r="764"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</row>
        <row r="764">
          <cell r="R764">
            <v>0</v>
          </cell>
          <cell r="S764">
            <v>0</v>
          </cell>
        </row>
        <row r="765">
          <cell r="A765">
            <v>37165</v>
          </cell>
        </row>
        <row r="765"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</row>
        <row r="765">
          <cell r="R765">
            <v>0</v>
          </cell>
          <cell r="S765">
            <v>0</v>
          </cell>
        </row>
        <row r="766">
          <cell r="A766">
            <v>37166</v>
          </cell>
        </row>
        <row r="766"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</row>
        <row r="766">
          <cell r="R766">
            <v>0</v>
          </cell>
          <cell r="S766">
            <v>0</v>
          </cell>
        </row>
        <row r="767">
          <cell r="A767">
            <v>37167</v>
          </cell>
        </row>
        <row r="767"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</row>
        <row r="767">
          <cell r="R767">
            <v>0</v>
          </cell>
          <cell r="S767">
            <v>0</v>
          </cell>
        </row>
        <row r="768">
          <cell r="A768">
            <v>37168</v>
          </cell>
        </row>
        <row r="768"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</row>
        <row r="768">
          <cell r="R768">
            <v>0</v>
          </cell>
          <cell r="S768">
            <v>0</v>
          </cell>
        </row>
        <row r="769">
          <cell r="A769">
            <v>37169</v>
          </cell>
        </row>
        <row r="769"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</row>
        <row r="769">
          <cell r="R769">
            <v>0</v>
          </cell>
          <cell r="S769">
            <v>0</v>
          </cell>
        </row>
        <row r="770">
          <cell r="A770">
            <v>37170</v>
          </cell>
        </row>
        <row r="770"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</row>
        <row r="770">
          <cell r="R770">
            <v>0</v>
          </cell>
          <cell r="S770">
            <v>0</v>
          </cell>
        </row>
        <row r="771">
          <cell r="A771">
            <v>37171</v>
          </cell>
        </row>
        <row r="771"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</row>
        <row r="771">
          <cell r="R771">
            <v>0</v>
          </cell>
          <cell r="S771">
            <v>0</v>
          </cell>
        </row>
        <row r="772">
          <cell r="A772">
            <v>37172</v>
          </cell>
        </row>
        <row r="772"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</row>
        <row r="772">
          <cell r="R772">
            <v>0</v>
          </cell>
          <cell r="S772">
            <v>0</v>
          </cell>
        </row>
        <row r="773">
          <cell r="A773">
            <v>37173</v>
          </cell>
        </row>
        <row r="773"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</row>
        <row r="773">
          <cell r="R773">
            <v>0</v>
          </cell>
          <cell r="S773">
            <v>0</v>
          </cell>
        </row>
        <row r="774">
          <cell r="A774">
            <v>37174</v>
          </cell>
        </row>
        <row r="774"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</row>
        <row r="774">
          <cell r="R774">
            <v>0</v>
          </cell>
          <cell r="S774">
            <v>0</v>
          </cell>
        </row>
        <row r="775">
          <cell r="A775">
            <v>37175</v>
          </cell>
        </row>
        <row r="775"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</row>
        <row r="775">
          <cell r="R775">
            <v>0</v>
          </cell>
          <cell r="S775">
            <v>0</v>
          </cell>
        </row>
        <row r="776">
          <cell r="A776">
            <v>37176</v>
          </cell>
        </row>
        <row r="776"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</row>
        <row r="776">
          <cell r="R776">
            <v>0</v>
          </cell>
          <cell r="S776">
            <v>0</v>
          </cell>
        </row>
        <row r="777">
          <cell r="A777">
            <v>37177</v>
          </cell>
        </row>
        <row r="777"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</row>
        <row r="777">
          <cell r="R777">
            <v>0</v>
          </cell>
          <cell r="S777">
            <v>0</v>
          </cell>
        </row>
        <row r="778">
          <cell r="A778">
            <v>37178</v>
          </cell>
        </row>
        <row r="778"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</row>
        <row r="778">
          <cell r="R778">
            <v>0</v>
          </cell>
          <cell r="S778">
            <v>0</v>
          </cell>
        </row>
        <row r="779">
          <cell r="A779">
            <v>37179</v>
          </cell>
        </row>
        <row r="779"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</row>
        <row r="779">
          <cell r="R779">
            <v>0</v>
          </cell>
          <cell r="S779">
            <v>0</v>
          </cell>
        </row>
        <row r="780">
          <cell r="A780">
            <v>37180</v>
          </cell>
        </row>
        <row r="780"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</row>
        <row r="780">
          <cell r="R780">
            <v>0</v>
          </cell>
          <cell r="S780">
            <v>0</v>
          </cell>
        </row>
        <row r="781">
          <cell r="A781">
            <v>37181</v>
          </cell>
        </row>
        <row r="781"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</row>
        <row r="781">
          <cell r="R781">
            <v>0</v>
          </cell>
          <cell r="S781">
            <v>0</v>
          </cell>
        </row>
        <row r="782">
          <cell r="A782">
            <v>37182</v>
          </cell>
        </row>
        <row r="782"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</row>
        <row r="782">
          <cell r="R782">
            <v>0</v>
          </cell>
          <cell r="S782">
            <v>0</v>
          </cell>
        </row>
        <row r="783">
          <cell r="A783">
            <v>37183</v>
          </cell>
        </row>
        <row r="783"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</row>
        <row r="783">
          <cell r="R783">
            <v>0</v>
          </cell>
          <cell r="S783">
            <v>0</v>
          </cell>
        </row>
        <row r="784">
          <cell r="A784">
            <v>37184</v>
          </cell>
        </row>
        <row r="784"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</row>
        <row r="784">
          <cell r="R784">
            <v>0</v>
          </cell>
          <cell r="S784">
            <v>0</v>
          </cell>
        </row>
        <row r="785">
          <cell r="A785">
            <v>37185</v>
          </cell>
        </row>
        <row r="785"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</row>
        <row r="785">
          <cell r="R785">
            <v>0</v>
          </cell>
          <cell r="S785">
            <v>0</v>
          </cell>
        </row>
        <row r="786">
          <cell r="A786">
            <v>37186</v>
          </cell>
        </row>
        <row r="786"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</row>
        <row r="786">
          <cell r="R786">
            <v>0</v>
          </cell>
          <cell r="S786">
            <v>0</v>
          </cell>
        </row>
        <row r="787">
          <cell r="A787">
            <v>37187</v>
          </cell>
        </row>
        <row r="787"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</row>
        <row r="787">
          <cell r="R787">
            <v>0</v>
          </cell>
          <cell r="S787">
            <v>0</v>
          </cell>
        </row>
        <row r="788">
          <cell r="A788">
            <v>37188</v>
          </cell>
        </row>
        <row r="788"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</row>
        <row r="788">
          <cell r="R788">
            <v>0</v>
          </cell>
          <cell r="S788">
            <v>0</v>
          </cell>
        </row>
        <row r="789">
          <cell r="A789">
            <v>37189</v>
          </cell>
        </row>
        <row r="789"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</row>
        <row r="789">
          <cell r="R789">
            <v>0</v>
          </cell>
          <cell r="S789">
            <v>0</v>
          </cell>
        </row>
        <row r="790">
          <cell r="A790">
            <v>37190</v>
          </cell>
        </row>
        <row r="790"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</row>
        <row r="790">
          <cell r="R790">
            <v>0</v>
          </cell>
          <cell r="S790">
            <v>0</v>
          </cell>
        </row>
        <row r="791">
          <cell r="A791">
            <v>37191</v>
          </cell>
        </row>
        <row r="791"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</row>
        <row r="791">
          <cell r="R791">
            <v>0</v>
          </cell>
          <cell r="S791">
            <v>0</v>
          </cell>
        </row>
        <row r="792">
          <cell r="A792">
            <v>37192</v>
          </cell>
        </row>
        <row r="792"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</row>
        <row r="792">
          <cell r="R792">
            <v>0</v>
          </cell>
          <cell r="S792">
            <v>0</v>
          </cell>
        </row>
        <row r="793">
          <cell r="A793">
            <v>37193</v>
          </cell>
        </row>
        <row r="793"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</row>
        <row r="793">
          <cell r="R793">
            <v>0</v>
          </cell>
          <cell r="S793">
            <v>0</v>
          </cell>
        </row>
        <row r="794">
          <cell r="A794">
            <v>37194</v>
          </cell>
        </row>
        <row r="794"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</row>
        <row r="794">
          <cell r="R794">
            <v>0</v>
          </cell>
          <cell r="S794">
            <v>0</v>
          </cell>
        </row>
        <row r="795">
          <cell r="A795">
            <v>37195</v>
          </cell>
        </row>
        <row r="795"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</row>
        <row r="795">
          <cell r="R795">
            <v>0</v>
          </cell>
          <cell r="S795">
            <v>0</v>
          </cell>
        </row>
        <row r="796">
          <cell r="A796">
            <v>37196</v>
          </cell>
        </row>
        <row r="796"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</row>
        <row r="796">
          <cell r="R796">
            <v>0</v>
          </cell>
          <cell r="S796">
            <v>0</v>
          </cell>
        </row>
        <row r="797">
          <cell r="A797">
            <v>37197</v>
          </cell>
        </row>
        <row r="797"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</row>
        <row r="797">
          <cell r="R797">
            <v>0</v>
          </cell>
          <cell r="S797">
            <v>0</v>
          </cell>
        </row>
        <row r="798">
          <cell r="A798">
            <v>37198</v>
          </cell>
        </row>
        <row r="798"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</row>
        <row r="798">
          <cell r="R798">
            <v>0</v>
          </cell>
          <cell r="S798">
            <v>0</v>
          </cell>
        </row>
        <row r="799">
          <cell r="A799">
            <v>37199</v>
          </cell>
        </row>
        <row r="799"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</row>
        <row r="799">
          <cell r="R799">
            <v>0</v>
          </cell>
          <cell r="S799">
            <v>0</v>
          </cell>
        </row>
        <row r="800">
          <cell r="A800">
            <v>37200</v>
          </cell>
        </row>
        <row r="800"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</row>
        <row r="800">
          <cell r="R800">
            <v>0</v>
          </cell>
          <cell r="S800">
            <v>0</v>
          </cell>
        </row>
        <row r="801">
          <cell r="A801">
            <v>37201</v>
          </cell>
        </row>
        <row r="801"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</row>
        <row r="801">
          <cell r="R801">
            <v>0</v>
          </cell>
          <cell r="S801">
            <v>0</v>
          </cell>
        </row>
        <row r="802">
          <cell r="A802">
            <v>37202</v>
          </cell>
        </row>
        <row r="802"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</row>
        <row r="802">
          <cell r="R802">
            <v>0</v>
          </cell>
          <cell r="S802">
            <v>0</v>
          </cell>
        </row>
        <row r="803">
          <cell r="A803">
            <v>37203</v>
          </cell>
        </row>
        <row r="803"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</row>
        <row r="803">
          <cell r="R803">
            <v>0</v>
          </cell>
          <cell r="S803">
            <v>0</v>
          </cell>
        </row>
        <row r="804">
          <cell r="A804">
            <v>37204</v>
          </cell>
        </row>
        <row r="804"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</row>
        <row r="804">
          <cell r="R804">
            <v>0</v>
          </cell>
          <cell r="S804">
            <v>0</v>
          </cell>
        </row>
        <row r="805">
          <cell r="A805">
            <v>37205</v>
          </cell>
        </row>
        <row r="805"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</row>
        <row r="805">
          <cell r="R805">
            <v>0</v>
          </cell>
          <cell r="S805">
            <v>0</v>
          </cell>
        </row>
        <row r="806">
          <cell r="A806">
            <v>37206</v>
          </cell>
        </row>
        <row r="806"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</row>
        <row r="806">
          <cell r="R806">
            <v>0</v>
          </cell>
          <cell r="S806">
            <v>0</v>
          </cell>
        </row>
        <row r="807">
          <cell r="A807">
            <v>37207</v>
          </cell>
        </row>
        <row r="807"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</row>
        <row r="807">
          <cell r="R807">
            <v>0</v>
          </cell>
          <cell r="S807">
            <v>0</v>
          </cell>
        </row>
        <row r="808">
          <cell r="A808">
            <v>37208</v>
          </cell>
        </row>
        <row r="808"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</row>
        <row r="808">
          <cell r="R808">
            <v>0</v>
          </cell>
          <cell r="S808">
            <v>0</v>
          </cell>
        </row>
        <row r="809">
          <cell r="A809">
            <v>37209</v>
          </cell>
        </row>
        <row r="809"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</row>
        <row r="809">
          <cell r="R809">
            <v>0</v>
          </cell>
          <cell r="S809">
            <v>0</v>
          </cell>
        </row>
        <row r="810">
          <cell r="A810">
            <v>37210</v>
          </cell>
        </row>
        <row r="810"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</row>
        <row r="810">
          <cell r="R810">
            <v>0</v>
          </cell>
          <cell r="S810">
            <v>0</v>
          </cell>
        </row>
        <row r="811">
          <cell r="A811">
            <v>37211</v>
          </cell>
        </row>
        <row r="811"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</row>
        <row r="811">
          <cell r="R811">
            <v>0</v>
          </cell>
          <cell r="S811">
            <v>0</v>
          </cell>
        </row>
        <row r="812">
          <cell r="A812">
            <v>37212</v>
          </cell>
        </row>
        <row r="812"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</row>
        <row r="812">
          <cell r="R812">
            <v>0</v>
          </cell>
          <cell r="S812">
            <v>0</v>
          </cell>
        </row>
        <row r="813">
          <cell r="A813">
            <v>37213</v>
          </cell>
        </row>
        <row r="813"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</row>
        <row r="813">
          <cell r="R813">
            <v>0</v>
          </cell>
          <cell r="S813">
            <v>0</v>
          </cell>
        </row>
        <row r="814">
          <cell r="A814">
            <v>37214</v>
          </cell>
        </row>
        <row r="814"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</row>
        <row r="814">
          <cell r="R814">
            <v>0</v>
          </cell>
          <cell r="S814">
            <v>0</v>
          </cell>
        </row>
        <row r="815">
          <cell r="A815">
            <v>37215</v>
          </cell>
        </row>
        <row r="815"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</row>
        <row r="815">
          <cell r="R815">
            <v>0</v>
          </cell>
          <cell r="S815">
            <v>0</v>
          </cell>
        </row>
        <row r="816">
          <cell r="A816">
            <v>37216</v>
          </cell>
        </row>
        <row r="816"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</row>
        <row r="816">
          <cell r="R816">
            <v>0</v>
          </cell>
          <cell r="S816">
            <v>0</v>
          </cell>
        </row>
        <row r="817">
          <cell r="A817">
            <v>37217</v>
          </cell>
        </row>
        <row r="817"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</row>
        <row r="817">
          <cell r="R817">
            <v>0</v>
          </cell>
          <cell r="S817">
            <v>0</v>
          </cell>
        </row>
        <row r="818">
          <cell r="A818">
            <v>37218</v>
          </cell>
        </row>
        <row r="818"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</row>
        <row r="818">
          <cell r="R818">
            <v>0</v>
          </cell>
          <cell r="S818">
            <v>0</v>
          </cell>
        </row>
        <row r="819">
          <cell r="A819">
            <v>37219</v>
          </cell>
        </row>
        <row r="819"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</row>
        <row r="819">
          <cell r="R819">
            <v>0</v>
          </cell>
          <cell r="S819">
            <v>0</v>
          </cell>
        </row>
        <row r="820">
          <cell r="A820">
            <v>37220</v>
          </cell>
        </row>
        <row r="820"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</row>
        <row r="820">
          <cell r="R820">
            <v>0</v>
          </cell>
          <cell r="S820">
            <v>0</v>
          </cell>
        </row>
        <row r="821">
          <cell r="A821">
            <v>37221</v>
          </cell>
        </row>
        <row r="821"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</row>
        <row r="821">
          <cell r="R821">
            <v>0</v>
          </cell>
          <cell r="S821">
            <v>0</v>
          </cell>
        </row>
        <row r="822">
          <cell r="A822">
            <v>37222</v>
          </cell>
        </row>
        <row r="822"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</row>
        <row r="822">
          <cell r="R822">
            <v>0</v>
          </cell>
          <cell r="S822">
            <v>0</v>
          </cell>
        </row>
        <row r="823">
          <cell r="A823">
            <v>37223</v>
          </cell>
        </row>
        <row r="823"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</row>
        <row r="823">
          <cell r="R823">
            <v>0</v>
          </cell>
          <cell r="S823">
            <v>0</v>
          </cell>
        </row>
        <row r="824">
          <cell r="A824">
            <v>37224</v>
          </cell>
        </row>
        <row r="824"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</row>
        <row r="824">
          <cell r="R824">
            <v>0</v>
          </cell>
          <cell r="S824">
            <v>0</v>
          </cell>
        </row>
        <row r="825">
          <cell r="A825">
            <v>37225</v>
          </cell>
        </row>
        <row r="825"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</row>
        <row r="825">
          <cell r="R825">
            <v>0</v>
          </cell>
          <cell r="S825">
            <v>0</v>
          </cell>
        </row>
        <row r="826">
          <cell r="A826">
            <v>37226</v>
          </cell>
        </row>
        <row r="826"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</row>
        <row r="826">
          <cell r="R826">
            <v>0</v>
          </cell>
          <cell r="S826">
            <v>0</v>
          </cell>
        </row>
        <row r="827">
          <cell r="A827">
            <v>37227</v>
          </cell>
        </row>
        <row r="827"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</row>
        <row r="827">
          <cell r="R827">
            <v>0</v>
          </cell>
          <cell r="S827">
            <v>0</v>
          </cell>
        </row>
        <row r="828">
          <cell r="A828">
            <v>37228</v>
          </cell>
        </row>
        <row r="828"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</row>
        <row r="828">
          <cell r="R828">
            <v>0</v>
          </cell>
          <cell r="S828">
            <v>0</v>
          </cell>
        </row>
        <row r="829">
          <cell r="A829">
            <v>37229</v>
          </cell>
        </row>
        <row r="829"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</row>
        <row r="829">
          <cell r="R829">
            <v>0</v>
          </cell>
          <cell r="S829">
            <v>0</v>
          </cell>
        </row>
        <row r="830">
          <cell r="A830">
            <v>37230</v>
          </cell>
        </row>
        <row r="830"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</row>
        <row r="830">
          <cell r="R830">
            <v>0</v>
          </cell>
          <cell r="S830">
            <v>0</v>
          </cell>
        </row>
        <row r="831">
          <cell r="A831">
            <v>37231</v>
          </cell>
        </row>
        <row r="831"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</row>
        <row r="831">
          <cell r="R831">
            <v>0</v>
          </cell>
          <cell r="S831">
            <v>0</v>
          </cell>
        </row>
        <row r="832">
          <cell r="A832">
            <v>37232</v>
          </cell>
        </row>
        <row r="832"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</row>
        <row r="832">
          <cell r="R832">
            <v>0</v>
          </cell>
          <cell r="S832">
            <v>0</v>
          </cell>
        </row>
        <row r="833">
          <cell r="A833">
            <v>37233</v>
          </cell>
        </row>
        <row r="833"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</row>
        <row r="833">
          <cell r="R833">
            <v>0</v>
          </cell>
          <cell r="S833">
            <v>0</v>
          </cell>
        </row>
        <row r="834">
          <cell r="A834">
            <v>37234</v>
          </cell>
        </row>
        <row r="834"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</row>
        <row r="834">
          <cell r="R834">
            <v>0</v>
          </cell>
          <cell r="S834">
            <v>0</v>
          </cell>
        </row>
        <row r="835">
          <cell r="A835">
            <v>37235</v>
          </cell>
        </row>
        <row r="835"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</row>
        <row r="835">
          <cell r="R835">
            <v>0</v>
          </cell>
          <cell r="S835">
            <v>0</v>
          </cell>
        </row>
        <row r="836">
          <cell r="A836">
            <v>37236</v>
          </cell>
        </row>
        <row r="836"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</row>
        <row r="836">
          <cell r="R836">
            <v>0</v>
          </cell>
          <cell r="S836">
            <v>0</v>
          </cell>
        </row>
        <row r="837">
          <cell r="A837">
            <v>37237</v>
          </cell>
        </row>
        <row r="837"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</row>
        <row r="837">
          <cell r="R837">
            <v>0</v>
          </cell>
          <cell r="S837">
            <v>0</v>
          </cell>
        </row>
        <row r="838">
          <cell r="A838">
            <v>37238</v>
          </cell>
        </row>
        <row r="838"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</row>
        <row r="838">
          <cell r="R838">
            <v>0</v>
          </cell>
          <cell r="S838">
            <v>0</v>
          </cell>
        </row>
        <row r="839">
          <cell r="A839">
            <v>37239</v>
          </cell>
        </row>
        <row r="839"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</row>
        <row r="839">
          <cell r="R839">
            <v>0</v>
          </cell>
          <cell r="S839">
            <v>0</v>
          </cell>
        </row>
        <row r="840">
          <cell r="A840">
            <v>37240</v>
          </cell>
        </row>
        <row r="840"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</row>
        <row r="840">
          <cell r="R840">
            <v>0</v>
          </cell>
          <cell r="S840">
            <v>0</v>
          </cell>
        </row>
        <row r="841">
          <cell r="A841">
            <v>37241</v>
          </cell>
        </row>
        <row r="841"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</row>
        <row r="841">
          <cell r="R841">
            <v>0</v>
          </cell>
          <cell r="S841">
            <v>0</v>
          </cell>
        </row>
        <row r="842">
          <cell r="A842">
            <v>37242</v>
          </cell>
        </row>
        <row r="842"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</row>
        <row r="842">
          <cell r="R842">
            <v>0</v>
          </cell>
          <cell r="S842">
            <v>0</v>
          </cell>
        </row>
        <row r="843">
          <cell r="A843">
            <v>37243</v>
          </cell>
        </row>
        <row r="843"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</row>
        <row r="843">
          <cell r="R843">
            <v>0</v>
          </cell>
          <cell r="S843">
            <v>0</v>
          </cell>
        </row>
        <row r="844">
          <cell r="A844">
            <v>37244</v>
          </cell>
        </row>
        <row r="844"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</row>
        <row r="844">
          <cell r="R844">
            <v>0</v>
          </cell>
          <cell r="S844">
            <v>0</v>
          </cell>
        </row>
        <row r="845">
          <cell r="A845">
            <v>37245</v>
          </cell>
        </row>
        <row r="845"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</row>
        <row r="845">
          <cell r="R845">
            <v>0</v>
          </cell>
          <cell r="S845">
            <v>0</v>
          </cell>
        </row>
        <row r="846">
          <cell r="A846">
            <v>37246</v>
          </cell>
        </row>
        <row r="846"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</row>
        <row r="846">
          <cell r="R846">
            <v>0</v>
          </cell>
          <cell r="S846">
            <v>0</v>
          </cell>
        </row>
        <row r="847">
          <cell r="A847">
            <v>37247</v>
          </cell>
        </row>
        <row r="847"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</row>
        <row r="847">
          <cell r="R847">
            <v>0</v>
          </cell>
          <cell r="S847">
            <v>0</v>
          </cell>
        </row>
        <row r="848">
          <cell r="A848">
            <v>37248</v>
          </cell>
        </row>
        <row r="848"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</row>
        <row r="848">
          <cell r="R848">
            <v>0</v>
          </cell>
          <cell r="S848">
            <v>0</v>
          </cell>
        </row>
        <row r="849">
          <cell r="A849">
            <v>37249</v>
          </cell>
        </row>
        <row r="849"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</row>
        <row r="849">
          <cell r="R849">
            <v>0</v>
          </cell>
          <cell r="S849">
            <v>0</v>
          </cell>
        </row>
        <row r="850">
          <cell r="A850">
            <v>37250</v>
          </cell>
        </row>
        <row r="850"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</row>
        <row r="850">
          <cell r="R850">
            <v>0</v>
          </cell>
          <cell r="S850">
            <v>0</v>
          </cell>
        </row>
        <row r="851">
          <cell r="A851">
            <v>37251</v>
          </cell>
        </row>
        <row r="851"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</row>
        <row r="851">
          <cell r="R851">
            <v>0</v>
          </cell>
          <cell r="S851">
            <v>0</v>
          </cell>
        </row>
        <row r="852">
          <cell r="A852">
            <v>37252</v>
          </cell>
        </row>
        <row r="852"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</row>
        <row r="852">
          <cell r="R852">
            <v>0</v>
          </cell>
          <cell r="S852">
            <v>0</v>
          </cell>
        </row>
        <row r="853">
          <cell r="A853">
            <v>37253</v>
          </cell>
        </row>
        <row r="853"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</row>
        <row r="853">
          <cell r="R853">
            <v>0</v>
          </cell>
          <cell r="S853">
            <v>0</v>
          </cell>
        </row>
        <row r="854">
          <cell r="A854">
            <v>37254</v>
          </cell>
        </row>
        <row r="854"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</row>
        <row r="854">
          <cell r="R854">
            <v>0</v>
          </cell>
          <cell r="S854">
            <v>0</v>
          </cell>
        </row>
        <row r="855">
          <cell r="A855">
            <v>37255</v>
          </cell>
        </row>
        <row r="855"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</row>
        <row r="855">
          <cell r="R855">
            <v>0</v>
          </cell>
          <cell r="S855">
            <v>0</v>
          </cell>
        </row>
        <row r="856">
          <cell r="A856">
            <v>37256</v>
          </cell>
        </row>
        <row r="856"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</row>
        <row r="856">
          <cell r="R856">
            <v>0</v>
          </cell>
          <cell r="S856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VLOOKUP($A$1,Data!$A$1:$X$40001,15,0)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VLOOKUP($A$1,Data!$A$1:$X$40001,13,0)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VLOOKUP($A$1,Data!$A$1:$X$40001,10,0)</f>
        <v>#N/A</v>
      </c>
      <c r="C6" s="8" t="e">
        <f aca="false">B6-$B$15</f>
        <v>#N/A</v>
      </c>
      <c r="D6" s="8" t="n">
        <f aca="false">VLOOKUP($A$2,[1]CurveFetch!$D$8:$R$1200,8)</f>
        <v>0</v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VLOOKUP($A$1,Data!$A$1:$X$40001,8,0)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VLOOKUP($A$1,Data!$A$1:$X$40001,7,0)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0.011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VLOOKUP($A$1,Data!$A$1:$X$40001,11,0)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0.011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VLOOKUP($A$1,Data!$A$1:$X$40001,5,0)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VLOOKUP($A$1,Data!$A$1:$X$40001,4,0)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VLOOKUP($A$1,Data!$A$1:$X$40001,16,0)</f>
        <v>#N/A</v>
      </c>
      <c r="C12" s="8" t="e">
        <f aca="false">B12-$B$15</f>
        <v>#N/A</v>
      </c>
      <c r="D12" s="8" t="n">
        <f aca="false">VLOOKUP($A$2,[1]CurveFetch!$D$8:$R$1200,15)</f>
        <v>0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VLOOKUP($A$1,Data!$A$1:$X$40001,23,0)</f>
        <v>#N/A</v>
      </c>
      <c r="C13" s="8" t="e">
        <f aca="false">B13-$B$15</f>
        <v>#N/A</v>
      </c>
      <c r="D13" s="8" t="str">
        <f aca="false">VLOOKUP($A$2,[1]CurveFetch!$D$8:$R$1200,14)</f>
        <v/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VLOOKUP($A$1,Data!$A$1:$X$40001,24,0)</f>
        <v>#N/A</v>
      </c>
      <c r="C14" s="8" t="e">
        <f aca="false">B14-$B$15</f>
        <v>#N/A</v>
      </c>
      <c r="D14" s="8" t="str">
        <f aca="false">VLOOKUP($A$2,[1]CurveFetch!$D$8:$T$1200,16)</f>
        <v/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VLOOKUP($A$1,Data!$A$1:$X$40001,9,0)</f>
        <v>#N/A</v>
      </c>
      <c r="C15" s="8" t="e">
        <f aca="false">B15-$B$15</f>
        <v>#N/A</v>
      </c>
      <c r="D15" s="1" t="n">
        <f aca="false">VLOOKUP($A$2,[1]CurveFetch!$D$8:$R$1200,2)</f>
        <v>6.43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VLOOKUP(Spreads!$A$1,Data!$A$1:$Y$20001,12)*Sheet2!$K$13*Sheet2!$O$13+Sheet2!$M$13</f>
        <v>#VALUE!</v>
      </c>
      <c r="D22" s="8"/>
      <c r="E22" s="1" t="s">
        <v>51</v>
      </c>
      <c r="F22" s="8" t="s">
        <v>52</v>
      </c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VLOOKUP(Spreads!$A$1,Data!$A$1:$W$30001,17)*Sheet2!$K$11*Sheet2!$O$11+Sheet2!$M$11</f>
        <v>#VALUE!</v>
      </c>
      <c r="D23" s="8"/>
      <c r="F23" s="8"/>
      <c r="J23" s="5" t="s">
        <v>53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VLOOKUP(Spreads!$A$1,Data!$A$1:$W$30001,17)*Sheet2!$K$12*Sheet2!$O$12+Sheet2!$M$12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54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55</v>
      </c>
      <c r="B26" s="8"/>
      <c r="C26" s="8" t="e">
        <f aca="false">Spreads!$C$13*Sheet2!$K$10+Sheet2!$L$10+Sheet2!$M$10</f>
        <v>#VALUE!</v>
      </c>
      <c r="D26" s="8"/>
      <c r="F26" s="8"/>
      <c r="J26" s="9" t="s">
        <v>56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57</v>
      </c>
      <c r="B27" s="8"/>
      <c r="C27" s="8" t="e">
        <f aca="false">Spreads!$C$13*Sheet2!$K$10+Sheet2!$L$10+Sheet2!$M$10</f>
        <v>#VALUE!</v>
      </c>
      <c r="D27" s="8"/>
      <c r="F27" s="8"/>
      <c r="I27" s="1" t="s">
        <v>58</v>
      </c>
      <c r="J27" s="7" t="s">
        <v>59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3" activeCellId="0" sqref="D23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60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61</v>
      </c>
      <c r="K2" s="22" t="s">
        <v>62</v>
      </c>
      <c r="L2" s="23" t="s">
        <v>63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VLOOKUP(B$3,Data!$A$1:$W$17001,15,0)</f>
        <v>#N/A</v>
      </c>
      <c r="C4" s="34" t="e">
        <f aca="false">VLOOKUP(C$3,Data!$A$1:$W$17001,15,0)</f>
        <v>#N/A</v>
      </c>
      <c r="D4" s="34" t="e">
        <f aca="false">VLOOKUP(D$3,Data!$A$1:$W$17001,15,0)</f>
        <v>#N/A</v>
      </c>
      <c r="E4" s="34" t="e">
        <f aca="false">VLOOKUP(E$3,Data!$A$1:$W$17001,15,0)</f>
        <v>#N/A</v>
      </c>
      <c r="F4" s="34" t="e">
        <f aca="false">VLOOKUP(F$3,Data!$A$1:$W$17001,15,0)</f>
        <v>#N/A</v>
      </c>
      <c r="G4" s="34" t="e">
        <f aca="false">VLOOKUP(G$3,Data!$A$1:$W$17001,15,0)</f>
        <v>#N/A</v>
      </c>
      <c r="H4" s="34" t="e">
        <f aca="false">VLOOKUP(H$3,Data!$A$1:$W$17001,15,0)</f>
        <v>#N/A</v>
      </c>
      <c r="I4" s="34" t="e">
        <f aca="false">VLOOKUP(I$3,Data!$A$1:$W$17001,15,0)</f>
        <v>#N/A</v>
      </c>
      <c r="J4" s="35" t="e">
        <f aca="false">HLOOKUP(J$3,Data!$AB$2:$EJ$22,13)</f>
        <v>#DIV/0!</v>
      </c>
      <c r="K4" s="36" t="e">
        <f aca="false">HLOOKUP(K$3,Data!$AB$2:$EJ$22,13)</f>
        <v>#DIV/0!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64</v>
      </c>
      <c r="B5" s="41" t="e">
        <f aca="false">VLOOKUP(B$3,Data!$A$1:$W$17001,13,0)</f>
        <v>#N/A</v>
      </c>
      <c r="C5" s="42" t="e">
        <f aca="false">VLOOKUP(C$3,Data!$A$1:$W$17001,13,0)</f>
        <v>#N/A</v>
      </c>
      <c r="D5" s="42" t="e">
        <f aca="false">VLOOKUP(D$3,Data!$A$1:$W$17001,13,0)</f>
        <v>#N/A</v>
      </c>
      <c r="E5" s="42" t="e">
        <f aca="false">VLOOKUP(E$3,Data!$A$1:$W$17001,13,0)</f>
        <v>#N/A</v>
      </c>
      <c r="F5" s="42" t="e">
        <f aca="false">VLOOKUP(F$3,Data!$A$1:$W$17001,13,0)</f>
        <v>#N/A</v>
      </c>
      <c r="G5" s="42" t="e">
        <f aca="false">VLOOKUP(G$3,Data!$A$1:$W$17001,13,0)</f>
        <v>#N/A</v>
      </c>
      <c r="H5" s="42" t="e">
        <f aca="false">VLOOKUP(H$3,Data!$A$1:$W$17001,13,0)</f>
        <v>#N/A</v>
      </c>
      <c r="I5" s="42" t="e">
        <f aca="false">VLOOKUP(I$3,Data!$A$1:$W$17001,13,0)</f>
        <v>#N/A</v>
      </c>
      <c r="J5" s="43" t="e">
        <f aca="false">HLOOKUP(J$3,Data!$AB$2:$EJ$22,11)</f>
        <v>#DIV/0!</v>
      </c>
      <c r="K5" s="44" t="e">
        <f aca="false">HLOOKUP(K$3,Data!$AB$2:$EJ$22,11)</f>
        <v>#DIV/0!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VLOOKUP(B$3,Data!$A$1:$W$17001,10,0)</f>
        <v>#N/A</v>
      </c>
      <c r="C6" s="48" t="e">
        <f aca="false">VLOOKUP(C$3,Data!$A$1:$W$17001,10,0)</f>
        <v>#N/A</v>
      </c>
      <c r="D6" s="48" t="e">
        <f aca="false">VLOOKUP(D$3,Data!$A$1:$W$17001,10,0)</f>
        <v>#N/A</v>
      </c>
      <c r="E6" s="48" t="e">
        <f aca="false">VLOOKUP(E$3,Data!$A$1:$W$17001,10,0)</f>
        <v>#N/A</v>
      </c>
      <c r="F6" s="48" t="e">
        <f aca="false">VLOOKUP(F$3,Data!$A$1:$W$17001,10,0)</f>
        <v>#N/A</v>
      </c>
      <c r="G6" s="48" t="e">
        <f aca="false">VLOOKUP(G$3,Data!$A$1:$W$17001,10,0)</f>
        <v>#N/A</v>
      </c>
      <c r="H6" s="48" t="e">
        <f aca="false">VLOOKUP(H$3,Data!$A$1:$W$17001,10,0)</f>
        <v>#N/A</v>
      </c>
      <c r="I6" s="48" t="e">
        <f aca="false">VLOOKUP(I$3,Data!$A$1:$W$17001,10,0)</f>
        <v>#N/A</v>
      </c>
      <c r="J6" s="49" t="e">
        <f aca="false">HLOOKUP(J$3,Data!$AB$2:$EJ$22,8)</f>
        <v>#DIV/0!</v>
      </c>
      <c r="K6" s="50" t="e">
        <f aca="false">HLOOKUP(K$3,Data!$AB$2:$EJ$22,8)</f>
        <v>#DIV/0!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VLOOKUP(B$3,Data!$A$1:$W$17001,7,0)</f>
        <v>#N/A</v>
      </c>
      <c r="C7" s="48" t="e">
        <f aca="false">VLOOKUP(C$3,Data!$A$1:$W$17001,7,0)</f>
        <v>#N/A</v>
      </c>
      <c r="D7" s="48" t="e">
        <f aca="false">VLOOKUP(D$3,Data!$A$1:$W$17001,7,0)</f>
        <v>#N/A</v>
      </c>
      <c r="E7" s="48" t="e">
        <f aca="false">VLOOKUP(E$3,Data!$A$1:$W$17001,7,0)</f>
        <v>#N/A</v>
      </c>
      <c r="F7" s="48" t="e">
        <f aca="false">VLOOKUP(F$3,Data!$A$1:$W$17001,7,0)</f>
        <v>#N/A</v>
      </c>
      <c r="G7" s="48" t="e">
        <f aca="false">VLOOKUP(G$3,Data!$A$1:$W$17001,7,0)</f>
        <v>#N/A</v>
      </c>
      <c r="H7" s="48" t="e">
        <f aca="false">VLOOKUP(H$3,Data!$A$1:$W$17001,7,0)</f>
        <v>#N/A</v>
      </c>
      <c r="I7" s="48" t="e">
        <f aca="false">VLOOKUP(I$3,Data!$A$1:$W$17001,7,0)</f>
        <v>#N/A</v>
      </c>
      <c r="J7" s="49" t="e">
        <f aca="false">HLOOKUP(J$3,Data!$AB$2:$EJ$22,5)</f>
        <v>#DIV/0!</v>
      </c>
      <c r="K7" s="50" t="e">
        <f aca="false">HLOOKUP(K$3,Data!$AB$2:$EJ$22,5)</f>
        <v>#DIV/0!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65</v>
      </c>
      <c r="B8" s="41" t="e">
        <f aca="false">VLOOKUP(B$3,Data!$A$1:$W$17001,8,0)</f>
        <v>#N/A</v>
      </c>
      <c r="C8" s="42" t="e">
        <f aca="false">VLOOKUP(C$3,Data!$A$1:$W$17001,8,0)</f>
        <v>#N/A</v>
      </c>
      <c r="D8" s="42" t="e">
        <f aca="false">VLOOKUP(D$3,Data!$A$1:$W$17001,8,0)</f>
        <v>#N/A</v>
      </c>
      <c r="E8" s="42" t="e">
        <f aca="false">VLOOKUP(E$3,Data!$A$1:$W$17001,8,0)</f>
        <v>#N/A</v>
      </c>
      <c r="F8" s="42" t="e">
        <f aca="false">VLOOKUP(F$3,Data!$A$1:$W$17001,8,0)</f>
        <v>#N/A</v>
      </c>
      <c r="G8" s="42" t="e">
        <f aca="false">VLOOKUP(G$3,Data!$A$1:$W$17001,8,0)</f>
        <v>#N/A</v>
      </c>
      <c r="H8" s="42" t="e">
        <f aca="false">VLOOKUP(H$3,Data!$A$1:$W$17001,8,0)</f>
        <v>#N/A</v>
      </c>
      <c r="I8" s="42" t="e">
        <f aca="false">VLOOKUP(I$3,Data!$A$1:$W$17001,8,0)</f>
        <v>#N/A</v>
      </c>
      <c r="J8" s="43" t="e">
        <f aca="false">HLOOKUP(J$3,Data!$AB$2:$EJ$22,6)</f>
        <v>#DIV/0!</v>
      </c>
      <c r="K8" s="44" t="e">
        <f aca="false">HLOOKUP(K$3,Data!$AB$2:$EJ$22,6)</f>
        <v>#DIV/0!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VLOOKUP(B$3,Data!$A$1:$W$17001,16,0)</f>
        <v>#N/A</v>
      </c>
      <c r="C9" s="42" t="e">
        <f aca="false">VLOOKUP(C$3,Data!$A$1:$W$17001,16,0)</f>
        <v>#N/A</v>
      </c>
      <c r="D9" s="42" t="e">
        <f aca="false">VLOOKUP(D$3,Data!$A$1:$W$17001,16,0)</f>
        <v>#N/A</v>
      </c>
      <c r="E9" s="42" t="e">
        <f aca="false">VLOOKUP(E$3,Data!$A$1:$W$17001,16,0)</f>
        <v>#N/A</v>
      </c>
      <c r="F9" s="42" t="e">
        <f aca="false">VLOOKUP(F$3,Data!$A$1:$W$17001,16,0)</f>
        <v>#N/A</v>
      </c>
      <c r="G9" s="42" t="e">
        <f aca="false">VLOOKUP(G$3,Data!$A$1:$W$17001,16,0)</f>
        <v>#N/A</v>
      </c>
      <c r="H9" s="42" t="e">
        <f aca="false">VLOOKUP(H$3,Data!$A$1:$W$17001,16,0)</f>
        <v>#N/A</v>
      </c>
      <c r="I9" s="42" t="e">
        <f aca="false">VLOOKUP(I$3,Data!$A$1:$W$17001,16,0)</f>
        <v>#N/A</v>
      </c>
      <c r="J9" s="43" t="e">
        <f aca="false">HLOOKUP(J$3,Data!$AB$2:$EJ$22,14)</f>
        <v>#DIV/0!</v>
      </c>
      <c r="K9" s="44" t="e">
        <f aca="false">HLOOKUP(K$3,Data!$AB$2:$EJ$22,14)</f>
        <v>#DIV/0!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66</v>
      </c>
      <c r="B10" s="47" t="e">
        <f aca="false">VLOOKUP(B$3,Data!$A$1:$W$17001,11,0)</f>
        <v>#N/A</v>
      </c>
      <c r="C10" s="48" t="e">
        <f aca="false">VLOOKUP(C$3,Data!$A$1:$W$17001,11,0)</f>
        <v>#N/A</v>
      </c>
      <c r="D10" s="48" t="e">
        <f aca="false">VLOOKUP(D$3,Data!$A$1:$W$17001,11,0)</f>
        <v>#N/A</v>
      </c>
      <c r="E10" s="48" t="e">
        <f aca="false">VLOOKUP(E$3,Data!$A$1:$W$17001,11,0)</f>
        <v>#N/A</v>
      </c>
      <c r="F10" s="48" t="e">
        <f aca="false">VLOOKUP(F$3,Data!$A$1:$W$17001,11,0)</f>
        <v>#N/A</v>
      </c>
      <c r="G10" s="48" t="e">
        <f aca="false">VLOOKUP(G$3,Data!$A$1:$W$17001,11,0)</f>
        <v>#N/A</v>
      </c>
      <c r="H10" s="48" t="e">
        <f aca="false">VLOOKUP(H$3,Data!$A$1:$W$17001,11,0)</f>
        <v>#N/A</v>
      </c>
      <c r="I10" s="48" t="e">
        <f aca="false">VLOOKUP(I$3,Data!$A$1:$W$17001,11,0)</f>
        <v>#N/A</v>
      </c>
      <c r="J10" s="49" t="e">
        <f aca="false">HLOOKUP(J$3,Data!$AB$2:$EJ$22,9)</f>
        <v>#DIV/0!</v>
      </c>
      <c r="K10" s="50" t="e">
        <f aca="false">HLOOKUP(K$3,Data!$AB$2:$EJ$22,9)</f>
        <v>#DIV/0!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67</v>
      </c>
      <c r="B11" s="47" t="e">
        <f aca="false">VLOOKUP(B$3,Data!$A$1:$W$17001,12,0)</f>
        <v>#N/A</v>
      </c>
      <c r="C11" s="48" t="e">
        <f aca="false">VLOOKUP(C$3,Data!$A$1:$W$17001,12,0)</f>
        <v>#N/A</v>
      </c>
      <c r="D11" s="48" t="e">
        <f aca="false">VLOOKUP(D$3,Data!$A$1:$W$17001,12,0)</f>
        <v>#N/A</v>
      </c>
      <c r="E11" s="48" t="e">
        <f aca="false">VLOOKUP(E$3,Data!$A$1:$W$17001,12,0)</f>
        <v>#N/A</v>
      </c>
      <c r="F11" s="48" t="e">
        <f aca="false">VLOOKUP(F$3,Data!$A$1:$W$17001,12,0)</f>
        <v>#N/A</v>
      </c>
      <c r="G11" s="48" t="e">
        <f aca="false">VLOOKUP(G$3,Data!$A$1:$W$17001,12,0)</f>
        <v>#N/A</v>
      </c>
      <c r="H11" s="48" t="e">
        <f aca="false">VLOOKUP(H$3,Data!$A$1:$W$17001,12,0)</f>
        <v>#N/A</v>
      </c>
      <c r="I11" s="48" t="e">
        <f aca="false">VLOOKUP(I$3,Data!$A$1:$W$17001,12,0)</f>
        <v>#N/A</v>
      </c>
      <c r="J11" s="49" t="e">
        <f aca="false">HLOOKUP(J$3,Data!$AB$2:$EJ$22,10)</f>
        <v>#DIV/0!</v>
      </c>
      <c r="K11" s="50" t="e">
        <f aca="false">HLOOKUP(K$3,Data!$AB$2:$EJ$22,10)</f>
        <v>#DIV/0!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VLOOKUP(B$3,Data!$A$1:$W$17001,5,0)</f>
        <v>#N/A</v>
      </c>
      <c r="C12" s="42" t="e">
        <f aca="false">VLOOKUP(C$3,Data!$A$1:$W$17001,5,0)</f>
        <v>#N/A</v>
      </c>
      <c r="D12" s="42" t="e">
        <f aca="false">VLOOKUP(D$3,Data!$A$1:$W$17001,5,0)</f>
        <v>#N/A</v>
      </c>
      <c r="E12" s="42" t="e">
        <f aca="false">VLOOKUP(E$3,Data!$A$1:$W$17001,5,0)</f>
        <v>#N/A</v>
      </c>
      <c r="F12" s="42" t="e">
        <f aca="false">VLOOKUP(F$3,Data!$A$1:$W$17001,5,0)</f>
        <v>#N/A</v>
      </c>
      <c r="G12" s="42" t="e">
        <f aca="false">VLOOKUP(G$3,Data!$A$1:$W$17001,5,0)</f>
        <v>#N/A</v>
      </c>
      <c r="H12" s="42" t="e">
        <f aca="false">VLOOKUP(H$3,Data!$A$1:$W$17001,5,0)</f>
        <v>#N/A</v>
      </c>
      <c r="I12" s="42" t="e">
        <f aca="false">VLOOKUP(I$3,Data!$A$1:$W$17001,5,0)</f>
        <v>#N/A</v>
      </c>
      <c r="J12" s="43" t="e">
        <f aca="false">HLOOKUP(J$3,Data!$AB$2:$EJ$22,3)</f>
        <v>#DIV/0!</v>
      </c>
      <c r="K12" s="44" t="e">
        <f aca="false">HLOOKUP(K$3,Data!$AB$2:$EJ$22,3)</f>
        <v>#DIV/0!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VLOOKUP(B$3,Data!$A$1:$W$17001,4,0)</f>
        <v>#N/A</v>
      </c>
      <c r="C13" s="42" t="e">
        <f aca="false">VLOOKUP(C$3,Data!$A$1:$W$17001,4,0)</f>
        <v>#N/A</v>
      </c>
      <c r="D13" s="42" t="e">
        <f aca="false">VLOOKUP(D$3,Data!$A$1:$W$17001,4,0)</f>
        <v>#N/A</v>
      </c>
      <c r="E13" s="42" t="e">
        <f aca="false">VLOOKUP(E$3,Data!$A$1:$W$17001,4,0)</f>
        <v>#N/A</v>
      </c>
      <c r="F13" s="42" t="e">
        <f aca="false">VLOOKUP(F$3,Data!$A$1:$W$17001,4,0)</f>
        <v>#N/A</v>
      </c>
      <c r="G13" s="42" t="e">
        <f aca="false">VLOOKUP(G$3,Data!$A$1:$W$17001,4,0)</f>
        <v>#N/A</v>
      </c>
      <c r="H13" s="42" t="e">
        <f aca="false">VLOOKUP(H$3,Data!$A$1:$W$17001,4,0)</f>
        <v>#N/A</v>
      </c>
      <c r="I13" s="42" t="e">
        <f aca="false">VLOOKUP(I$3,Data!$A$1:$W$17001,4,0)</f>
        <v>#N/A</v>
      </c>
      <c r="J13" s="43" t="e">
        <f aca="false">HLOOKUP(J$3,Data!$AB$2:$EJ$22,2)</f>
        <v>#DIV/0!</v>
      </c>
      <c r="K13" s="44" t="e">
        <f aca="false">HLOOKUP(K$3,Data!$AB$2:$EJ$22,2)</f>
        <v>#DIV/0!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VLOOKUP(B$3,Data!$A$1:$W$17001,23,0)</f>
        <v>#N/A</v>
      </c>
      <c r="C14" s="39" t="e">
        <f aca="false">VLOOKUP(C$3,Data!$A$1:$W$17001,23,0)</f>
        <v>#N/A</v>
      </c>
      <c r="D14" s="39" t="e">
        <f aca="false">VLOOKUP(D$3,Data!$A$1:$W$17001,23,0)</f>
        <v>#N/A</v>
      </c>
      <c r="E14" s="39" t="e">
        <f aca="false">VLOOKUP(E$3,Data!$A$1:$W$17001,23,0)</f>
        <v>#N/A</v>
      </c>
      <c r="F14" s="39" t="e">
        <f aca="false">VLOOKUP(F$3,Data!$A$1:$W$17001,23,0)</f>
        <v>#N/A</v>
      </c>
      <c r="G14" s="39" t="e">
        <f aca="false">VLOOKUP(G$3,Data!$A$1:$W$17001,23,0)</f>
        <v>#N/A</v>
      </c>
      <c r="H14" s="39" t="e">
        <f aca="false">VLOOKUP(H$3,Data!$A$1:$W$17001,23,0)</f>
        <v>#N/A</v>
      </c>
      <c r="I14" s="39" t="e">
        <f aca="false">VLOOKUP(I$3,Data!$A$1:$W$17001,23,0)</f>
        <v>#N/A</v>
      </c>
      <c r="J14" s="54" t="e">
        <f aca="false">HLOOKUP(J$3,Data!$AB$2:$EJ$22,21)</f>
        <v>#DIV/0!</v>
      </c>
      <c r="K14" s="55" t="e">
        <f aca="false">HLOOKUP(K$3,Data!$AB$2:$EJ$22,21)</f>
        <v>#DIV/0!</v>
      </c>
      <c r="L14" s="53"/>
      <c r="M14" s="56"/>
      <c r="N14" s="39"/>
    </row>
    <row r="15" customFormat="false" ht="11.25" hidden="false" customHeight="false" outlineLevel="0" collapsed="false">
      <c r="A15" s="40" t="s">
        <v>68</v>
      </c>
      <c r="B15" s="53" t="e">
        <f aca="false">VLOOKUP(B$3,Data!$A$1:$W$17001,19,0)</f>
        <v>#N/A</v>
      </c>
      <c r="C15" s="39" t="e">
        <f aca="false">VLOOKUP(C$3,Data!$A$1:$W$17001,19,0)</f>
        <v>#N/A</v>
      </c>
      <c r="D15" s="39" t="e">
        <f aca="false">VLOOKUP(D$3,Data!$A$1:$W$17001,19,0)</f>
        <v>#N/A</v>
      </c>
      <c r="E15" s="39" t="e">
        <f aca="false">VLOOKUP(E$3,Data!$A$1:$W$17001,19,0)</f>
        <v>#N/A</v>
      </c>
      <c r="F15" s="39" t="e">
        <f aca="false">VLOOKUP(F$3,Data!$A$1:$W$17001,19,0)</f>
        <v>#N/A</v>
      </c>
      <c r="G15" s="39" t="e">
        <f aca="false">VLOOKUP(G$3,Data!$A$1:$W$17001,19,0)</f>
        <v>#N/A</v>
      </c>
      <c r="H15" s="39" t="e">
        <f aca="false">VLOOKUP(H$3,Data!$A$1:$W$17001,19,0)</f>
        <v>#N/A</v>
      </c>
      <c r="I15" s="39" t="e">
        <f aca="false">VLOOKUP(I$3,Data!$A$1:$W$17001,19,0)</f>
        <v>#N/A</v>
      </c>
      <c r="J15" s="54" t="e">
        <f aca="false">HLOOKUP(J$3,Data!$AB$2:$EJ$22,17)</f>
        <v>#DIV/0!</v>
      </c>
      <c r="K15" s="55" t="e">
        <f aca="false">HLOOKUP(K$3,Data!$AB$2:$EJ$22,17)</f>
        <v>#DIV/0!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VLOOKUP(B$3,Data!$A$1:$W$17001,9,0)</f>
        <v>#N/A</v>
      </c>
      <c r="C16" s="59" t="e">
        <f aca="false">VLOOKUP(C$3,Data!$A$1:$W$17001,9,0)</f>
        <v>#N/A</v>
      </c>
      <c r="D16" s="59" t="e">
        <f aca="false">VLOOKUP(D$3,Data!$A$1:$W$17001,9,0)</f>
        <v>#N/A</v>
      </c>
      <c r="E16" s="59" t="e">
        <f aca="false">VLOOKUP(E$3,Data!$A$1:$W$17001,9,0)</f>
        <v>#N/A</v>
      </c>
      <c r="F16" s="59" t="e">
        <f aca="false">VLOOKUP(F$3,Data!$A$1:$W$17001,9,0)</f>
        <v>#N/A</v>
      </c>
      <c r="G16" s="59" t="e">
        <f aca="false">VLOOKUP(G$3,Data!$A$1:$W$17001,9,0)</f>
        <v>#N/A</v>
      </c>
      <c r="H16" s="59" t="e">
        <f aca="false">VLOOKUP(H$3,Data!$A$1:$W$17001,9,0)</f>
        <v>#N/A</v>
      </c>
      <c r="I16" s="59" t="e">
        <f aca="false">VLOOKUP(I$3,Data!$A$1:$W$17001,9,0)</f>
        <v>#N/A</v>
      </c>
      <c r="J16" s="60" t="e">
        <f aca="false">HLOOKUP(J$3,Data!$AB$2:$EJ$22,7)</f>
        <v>#DIV/0!</v>
      </c>
      <c r="K16" s="61" t="e">
        <f aca="false">HLOOKUP(K$3,Data!$AB$2:$EJ$22,7)</f>
        <v>#DIV/0!</v>
      </c>
      <c r="L16" s="62"/>
      <c r="M16" s="63"/>
      <c r="N16" s="39"/>
    </row>
    <row r="17" customFormat="false" ht="11.25" hidden="false" customHeight="false" outlineLevel="0" collapsed="false">
      <c r="A17" s="64" t="s">
        <v>69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e">
        <f aca="false">J4-J7</f>
        <v>#DIV/0!</v>
      </c>
      <c r="K17" s="67" t="e">
        <f aca="false">K4-K7</f>
        <v>#DIV/0!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70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e">
        <f aca="false">J4-J8</f>
        <v>#DIV/0!</v>
      </c>
      <c r="K18" s="71" t="e">
        <f aca="false">K4-K8</f>
        <v>#DIV/0!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71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e">
        <f aca="false">J4-J6</f>
        <v>#DIV/0!</v>
      </c>
      <c r="K19" s="71" t="e">
        <f aca="false">K4-K6</f>
        <v>#DIV/0!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72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e">
        <f aca="false">J5-J4</f>
        <v>#DIV/0!</v>
      </c>
      <c r="K20" s="71" t="e">
        <f aca="false">K5-K4</f>
        <v>#DIV/0!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73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e">
        <f aca="false">J10-J12</f>
        <v>#DIV/0!</v>
      </c>
      <c r="K21" s="71" t="e">
        <f aca="false">K10-K12</f>
        <v>#DIV/0!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74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e">
        <f aca="false">J7-J10</f>
        <v>#DIV/0!</v>
      </c>
      <c r="K22" s="71" t="e">
        <f aca="false">K7-K10</f>
        <v>#DIV/0!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75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e">
        <f aca="false">J9-J8</f>
        <v>#DIV/0!</v>
      </c>
      <c r="K23" s="71" t="e">
        <f aca="false">K9-K8</f>
        <v>#DIV/0!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76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e">
        <f aca="false">J9-J7</f>
        <v>#DIV/0!</v>
      </c>
      <c r="K24" s="71" t="e">
        <f aca="false">K9-K7</f>
        <v>#DIV/0!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77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e">
        <f aca="false">J8-J7</f>
        <v>#DIV/0!</v>
      </c>
      <c r="K25" s="71" t="e">
        <f aca="false">K8-K7</f>
        <v>#DIV/0!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78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e">
        <f aca="false">J$14-J$8</f>
        <v>#DIV/0!</v>
      </c>
      <c r="K26" s="71" t="e">
        <f aca="false">K$14-K$8</f>
        <v>#DIV/0!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79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e">
        <f aca="false">J$14-J$10</f>
        <v>#DIV/0!</v>
      </c>
      <c r="K27" s="71" t="e">
        <f aca="false">K$14-K$10</f>
        <v>#DIV/0!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80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e">
        <f aca="false">J$15-J$6</f>
        <v>#DIV/0!</v>
      </c>
      <c r="K28" s="77" t="e">
        <f aca="false">K$15-K$6</f>
        <v>#DIV/0!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81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64</v>
      </c>
      <c r="D31" s="81" t="s">
        <v>15</v>
      </c>
      <c r="E31" s="81" t="s">
        <v>19</v>
      </c>
      <c r="F31" s="81" t="s">
        <v>65</v>
      </c>
      <c r="G31" s="81" t="s">
        <v>27</v>
      </c>
      <c r="H31" s="81" t="s">
        <v>82</v>
      </c>
      <c r="I31" s="81" t="s">
        <v>67</v>
      </c>
      <c r="J31" s="81" t="s">
        <v>23</v>
      </c>
      <c r="K31" s="81" t="s">
        <v>25</v>
      </c>
      <c r="L31" s="81" t="s">
        <v>29</v>
      </c>
      <c r="M31" s="81" t="s">
        <v>68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e">
        <f aca="false">HLOOKUP($A32,Data!$AB$2:$EJ$22,13)</f>
        <v>#DIV/0!</v>
      </c>
      <c r="C32" s="84" t="e">
        <f aca="false">HLOOKUP($A32,Data!$AB$2:$EJ$22,11)</f>
        <v>#DIV/0!</v>
      </c>
      <c r="D32" s="84" t="e">
        <f aca="false">HLOOKUP($A32,Data!$AB$2:$EJ$22,8)</f>
        <v>#DIV/0!</v>
      </c>
      <c r="E32" s="84" t="e">
        <f aca="false">HLOOKUP($A32,Data!$AB$2:$EJ$22,5)</f>
        <v>#DIV/0!</v>
      </c>
      <c r="F32" s="84" t="e">
        <f aca="false">HLOOKUP($A32,Data!$AB$2:$EJ$22,6)</f>
        <v>#DIV/0!</v>
      </c>
      <c r="G32" s="84" t="e">
        <f aca="false">HLOOKUP($A32,Data!$AB$2:$EJ$22,14)</f>
        <v>#DIV/0!</v>
      </c>
      <c r="H32" s="84" t="e">
        <f aca="false">HLOOKUP($A32,Data!$AB$2:$EJ$22,9)</f>
        <v>#DIV/0!</v>
      </c>
      <c r="I32" s="84" t="e">
        <f aca="false">HLOOKUP($A32,Data!$AB$2:$EJ$22,10)</f>
        <v>#DIV/0!</v>
      </c>
      <c r="J32" s="84" t="e">
        <f aca="false">HLOOKUP($A32,Data!$AB$2:$EJ$22,3)</f>
        <v>#DIV/0!</v>
      </c>
      <c r="K32" s="84" t="e">
        <f aca="false">HLOOKUP($A32,Data!$AB$2:$EJ$22,2)</f>
        <v>#DIV/0!</v>
      </c>
      <c r="L32" s="84" t="e">
        <f aca="false">HLOOKUP($A32,Data!$AB$2:$EJ$22,21)</f>
        <v>#DIV/0!</v>
      </c>
      <c r="M32" s="84" t="e">
        <f aca="false">HLOOKUP($A32,Data!$AB$2:$EJ$22,17)</f>
        <v>#DIV/0!</v>
      </c>
      <c r="N32" s="44" t="e">
        <f aca="false">HLOOKUP($A32,Data!$AB$2:$EJ$22,7)</f>
        <v>#DIV/0!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e">
        <f aca="false">HLOOKUP($A33,Data!$AB$2:$EJ$22,13)</f>
        <v>#DIV/0!</v>
      </c>
      <c r="C33" s="84" t="e">
        <f aca="false">HLOOKUP($A33,Data!$AB$2:$EJ$22,11)</f>
        <v>#DIV/0!</v>
      </c>
      <c r="D33" s="84" t="e">
        <f aca="false">HLOOKUP($A33,Data!$AB$2:$EJ$22,8)</f>
        <v>#DIV/0!</v>
      </c>
      <c r="E33" s="84" t="e">
        <f aca="false">HLOOKUP($A33,Data!$AB$2:$EJ$22,5)</f>
        <v>#DIV/0!</v>
      </c>
      <c r="F33" s="84" t="e">
        <f aca="false">HLOOKUP($A33,Data!$AB$2:$EJ$22,6)</f>
        <v>#DIV/0!</v>
      </c>
      <c r="G33" s="84" t="e">
        <f aca="false">HLOOKUP($A33,Data!$AB$2:$EJ$22,14)</f>
        <v>#DIV/0!</v>
      </c>
      <c r="H33" s="84" t="e">
        <f aca="false">HLOOKUP($A33,Data!$AB$2:$EJ$22,9)</f>
        <v>#DIV/0!</v>
      </c>
      <c r="I33" s="84" t="e">
        <f aca="false">HLOOKUP($A33,Data!$AB$2:$EJ$22,10)</f>
        <v>#DIV/0!</v>
      </c>
      <c r="J33" s="84" t="e">
        <f aca="false">HLOOKUP($A33,Data!$AB$2:$EJ$22,3)</f>
        <v>#DIV/0!</v>
      </c>
      <c r="K33" s="84" t="e">
        <f aca="false">HLOOKUP($A33,Data!$AB$2:$EJ$22,2)</f>
        <v>#DIV/0!</v>
      </c>
      <c r="L33" s="84" t="e">
        <f aca="false">HLOOKUP($A33,Data!$AB$2:$EJ$22,21)</f>
        <v>#DIV/0!</v>
      </c>
      <c r="M33" s="84" t="e">
        <f aca="false">HLOOKUP($A33,Data!$AB$2:$EJ$22,17)</f>
        <v>#DIV/0!</v>
      </c>
      <c r="N33" s="44" t="e">
        <f aca="false">HLOOKUP($A33,Data!$AB$2:$EJ$22,7)</f>
        <v>#DIV/0!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e">
        <f aca="false">HLOOKUP($A34,Data!$AB$2:$EJ$22,13)</f>
        <v>#DIV/0!</v>
      </c>
      <c r="C34" s="84" t="e">
        <f aca="false">HLOOKUP($A34,Data!$AB$2:$EJ$22,11)</f>
        <v>#DIV/0!</v>
      </c>
      <c r="D34" s="84" t="e">
        <f aca="false">HLOOKUP($A34,Data!$AB$2:$EJ$22,8)</f>
        <v>#DIV/0!</v>
      </c>
      <c r="E34" s="84" t="e">
        <f aca="false">HLOOKUP($A34,Data!$AB$2:$EJ$22,5)</f>
        <v>#DIV/0!</v>
      </c>
      <c r="F34" s="84" t="e">
        <f aca="false">HLOOKUP($A34,Data!$AB$2:$EJ$22,6)</f>
        <v>#DIV/0!</v>
      </c>
      <c r="G34" s="84" t="e">
        <f aca="false">HLOOKUP($A34,Data!$AB$2:$EJ$22,14)</f>
        <v>#DIV/0!</v>
      </c>
      <c r="H34" s="84" t="e">
        <f aca="false">HLOOKUP($A34,Data!$AB$2:$EJ$22,9)</f>
        <v>#DIV/0!</v>
      </c>
      <c r="I34" s="84" t="e">
        <f aca="false">HLOOKUP($A34,Data!$AB$2:$EJ$22,10)</f>
        <v>#DIV/0!</v>
      </c>
      <c r="J34" s="84" t="e">
        <f aca="false">HLOOKUP($A34,Data!$AB$2:$EJ$22,3)</f>
        <v>#DIV/0!</v>
      </c>
      <c r="K34" s="84" t="e">
        <f aca="false">HLOOKUP($A34,Data!$AB$2:$EJ$22,2)</f>
        <v>#DIV/0!</v>
      </c>
      <c r="L34" s="84" t="e">
        <f aca="false">HLOOKUP($A34,Data!$AB$2:$EJ$22,21)</f>
        <v>#DIV/0!</v>
      </c>
      <c r="M34" s="84" t="e">
        <f aca="false">HLOOKUP($A34,Data!$AB$2:$EJ$22,17)</f>
        <v>#DIV/0!</v>
      </c>
      <c r="N34" s="44" t="e">
        <f aca="false">HLOOKUP($A34,Data!$AB$2:$EJ$22,7)</f>
        <v>#DIV/0!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e">
        <f aca="false">HLOOKUP($A35,Data!$AB$2:$EJ$22,13)</f>
        <v>#DIV/0!</v>
      </c>
      <c r="C35" s="84" t="e">
        <f aca="false">HLOOKUP($A35,Data!$AB$2:$EJ$22,11)</f>
        <v>#DIV/0!</v>
      </c>
      <c r="D35" s="84" t="e">
        <f aca="false">HLOOKUP($A35,Data!$AB$2:$EJ$22,8)</f>
        <v>#DIV/0!</v>
      </c>
      <c r="E35" s="84" t="e">
        <f aca="false">HLOOKUP($A35,Data!$AB$2:$EJ$22,5)</f>
        <v>#DIV/0!</v>
      </c>
      <c r="F35" s="84" t="e">
        <f aca="false">HLOOKUP($A35,Data!$AB$2:$EJ$22,6)</f>
        <v>#DIV/0!</v>
      </c>
      <c r="G35" s="84" t="e">
        <f aca="false">HLOOKUP($A35,Data!$AB$2:$EJ$22,14)</f>
        <v>#DIV/0!</v>
      </c>
      <c r="H35" s="84" t="e">
        <f aca="false">HLOOKUP($A35,Data!$AB$2:$EJ$22,9)</f>
        <v>#DIV/0!</v>
      </c>
      <c r="I35" s="84" t="e">
        <f aca="false">HLOOKUP($A35,Data!$AB$2:$EJ$22,10)</f>
        <v>#DIV/0!</v>
      </c>
      <c r="J35" s="84" t="e">
        <f aca="false">HLOOKUP($A35,Data!$AB$2:$EJ$22,3)</f>
        <v>#DIV/0!</v>
      </c>
      <c r="K35" s="84" t="e">
        <f aca="false">HLOOKUP($A35,Data!$AB$2:$EJ$22,2)</f>
        <v>#DIV/0!</v>
      </c>
      <c r="L35" s="84" t="e">
        <f aca="false">HLOOKUP($A35,Data!$AB$2:$EJ$22,21)</f>
        <v>#DIV/0!</v>
      </c>
      <c r="M35" s="84" t="e">
        <f aca="false">HLOOKUP($A35,Data!$AB$2:$EJ$22,17)</f>
        <v>#DIV/0!</v>
      </c>
      <c r="N35" s="44" t="e">
        <f aca="false">HLOOKUP($A35,Data!$AB$2:$EJ$22,7)</f>
        <v>#DIV/0!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e">
        <f aca="false">HLOOKUP($A36,Data!$AB$2:$EJ$22,13)</f>
        <v>#DIV/0!</v>
      </c>
      <c r="C36" s="86" t="e">
        <f aca="false">HLOOKUP($A36,Data!$AB$2:$EJ$22,11)</f>
        <v>#DIV/0!</v>
      </c>
      <c r="D36" s="86" t="e">
        <f aca="false">HLOOKUP($A36,Data!$AB$2:$EJ$22,8)</f>
        <v>#DIV/0!</v>
      </c>
      <c r="E36" s="86" t="e">
        <f aca="false">HLOOKUP($A36,Data!$AB$2:$EJ$22,5)</f>
        <v>#DIV/0!</v>
      </c>
      <c r="F36" s="86" t="e">
        <f aca="false">HLOOKUP($A36,Data!$AB$2:$EJ$22,6)</f>
        <v>#DIV/0!</v>
      </c>
      <c r="G36" s="86" t="e">
        <f aca="false">HLOOKUP($A36,Data!$AB$2:$EJ$22,14)</f>
        <v>#DIV/0!</v>
      </c>
      <c r="H36" s="86" t="e">
        <f aca="false">HLOOKUP($A36,Data!$AB$2:$EJ$22,9)</f>
        <v>#DIV/0!</v>
      </c>
      <c r="I36" s="86" t="e">
        <f aca="false">HLOOKUP($A36,Data!$AB$2:$EJ$22,10)</f>
        <v>#DIV/0!</v>
      </c>
      <c r="J36" s="86" t="e">
        <f aca="false">HLOOKUP($A36,Data!$AB$2:$EJ$22,3)</f>
        <v>#DIV/0!</v>
      </c>
      <c r="K36" s="86" t="e">
        <f aca="false">HLOOKUP($A36,Data!$AB$2:$EJ$22,2)</f>
        <v>#DIV/0!</v>
      </c>
      <c r="L36" s="86" t="e">
        <f aca="false">HLOOKUP($A36,Data!$AB$2:$EJ$22,21)</f>
        <v>#DIV/0!</v>
      </c>
      <c r="M36" s="86" t="e">
        <f aca="false">HLOOKUP($A36,Data!$AB$2:$EJ$22,17)</f>
        <v>#DIV/0!</v>
      </c>
      <c r="N36" s="55" t="e">
        <f aca="false">HLOOKUP($A36,Data!$AB$2:$EJ$22,7)</f>
        <v>#DIV/0!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e">
        <f aca="false">HLOOKUP($A37,Data!$AB$2:$EJ$22,13)</f>
        <v>#DIV/0!</v>
      </c>
      <c r="C37" s="86" t="e">
        <f aca="false">HLOOKUP($A37,Data!$AB$2:$EJ$22,11)</f>
        <v>#DIV/0!</v>
      </c>
      <c r="D37" s="86" t="e">
        <f aca="false">HLOOKUP($A37,Data!$AB$2:$EJ$22,8)</f>
        <v>#DIV/0!</v>
      </c>
      <c r="E37" s="86" t="e">
        <f aca="false">HLOOKUP($A37,Data!$AB$2:$EJ$22,5)</f>
        <v>#DIV/0!</v>
      </c>
      <c r="F37" s="86" t="e">
        <f aca="false">HLOOKUP($A37,Data!$AB$2:$EJ$22,6)</f>
        <v>#DIV/0!</v>
      </c>
      <c r="G37" s="86" t="e">
        <f aca="false">HLOOKUP($A37,Data!$AB$2:$EJ$22,14)</f>
        <v>#DIV/0!</v>
      </c>
      <c r="H37" s="86" t="e">
        <f aca="false">HLOOKUP($A37,Data!$AB$2:$EJ$22,9)</f>
        <v>#DIV/0!</v>
      </c>
      <c r="I37" s="86" t="e">
        <f aca="false">HLOOKUP($A37,Data!$AB$2:$EJ$22,10)</f>
        <v>#DIV/0!</v>
      </c>
      <c r="J37" s="86" t="e">
        <f aca="false">HLOOKUP($A37,Data!$AB$2:$EJ$22,3)</f>
        <v>#DIV/0!</v>
      </c>
      <c r="K37" s="86" t="e">
        <f aca="false">HLOOKUP($A37,Data!$AB$2:$EJ$22,2)</f>
        <v>#DIV/0!</v>
      </c>
      <c r="L37" s="86" t="e">
        <f aca="false">HLOOKUP($A37,Data!$AB$2:$EJ$22,21)</f>
        <v>#DIV/0!</v>
      </c>
      <c r="M37" s="86" t="e">
        <f aca="false">HLOOKUP($A37,Data!$AB$2:$EJ$22,17)</f>
        <v>#DIV/0!</v>
      </c>
      <c r="N37" s="55" t="e">
        <f aca="false">HLOOKUP($A37,Data!$AB$2:$EJ$22,7)</f>
        <v>#DIV/0!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e">
        <f aca="false">HLOOKUP($A38,Data!$AB$2:$EJ$22,13)</f>
        <v>#DIV/0!</v>
      </c>
      <c r="C38" s="86" t="e">
        <f aca="false">HLOOKUP($A38,Data!$AB$2:$EJ$22,11)</f>
        <v>#DIV/0!</v>
      </c>
      <c r="D38" s="86" t="e">
        <f aca="false">HLOOKUP($A38,Data!$AB$2:$EJ$22,8)</f>
        <v>#DIV/0!</v>
      </c>
      <c r="E38" s="86" t="e">
        <f aca="false">HLOOKUP($A38,Data!$AB$2:$EJ$22,5)</f>
        <v>#DIV/0!</v>
      </c>
      <c r="F38" s="86" t="e">
        <f aca="false">HLOOKUP($A38,Data!$AB$2:$EJ$22,6)</f>
        <v>#DIV/0!</v>
      </c>
      <c r="G38" s="86" t="e">
        <f aca="false">HLOOKUP($A38,Data!$AB$2:$EJ$22,14)</f>
        <v>#DIV/0!</v>
      </c>
      <c r="H38" s="86" t="e">
        <f aca="false">HLOOKUP($A38,Data!$AB$2:$EJ$22,9)</f>
        <v>#DIV/0!</v>
      </c>
      <c r="I38" s="86" t="e">
        <f aca="false">HLOOKUP($A38,Data!$AB$2:$EJ$22,10)</f>
        <v>#DIV/0!</v>
      </c>
      <c r="J38" s="86" t="e">
        <f aca="false">HLOOKUP($A38,Data!$AB$2:$EJ$22,3)</f>
        <v>#DIV/0!</v>
      </c>
      <c r="K38" s="86" t="e">
        <f aca="false">HLOOKUP($A38,Data!$AB$2:$EJ$22,2)</f>
        <v>#DIV/0!</v>
      </c>
      <c r="L38" s="86" t="e">
        <f aca="false">HLOOKUP($A38,Data!$AB$2:$EJ$22,21)</f>
        <v>#DIV/0!</v>
      </c>
      <c r="M38" s="86" t="e">
        <f aca="false">HLOOKUP($A38,Data!$AB$2:$EJ$22,17)</f>
        <v>#DIV/0!</v>
      </c>
      <c r="N38" s="55" t="e">
        <f aca="false">HLOOKUP($A38,Data!$AB$2:$EJ$22,7)</f>
        <v>#DIV/0!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e">
        <f aca="false">HLOOKUP($A39,Data!$AB$2:$EJ$22,13)</f>
        <v>#DIV/0!</v>
      </c>
      <c r="C39" s="86" t="e">
        <f aca="false">HLOOKUP($A39,Data!$AB$2:$EJ$22,11)</f>
        <v>#DIV/0!</v>
      </c>
      <c r="D39" s="86" t="e">
        <f aca="false">HLOOKUP($A39,Data!$AB$2:$EJ$22,8)</f>
        <v>#DIV/0!</v>
      </c>
      <c r="E39" s="86" t="e">
        <f aca="false">HLOOKUP($A39,Data!$AB$2:$EJ$22,5)</f>
        <v>#DIV/0!</v>
      </c>
      <c r="F39" s="86" t="e">
        <f aca="false">HLOOKUP($A39,Data!$AB$2:$EJ$22,6)</f>
        <v>#DIV/0!</v>
      </c>
      <c r="G39" s="86" t="e">
        <f aca="false">HLOOKUP($A39,Data!$AB$2:$EJ$22,14)</f>
        <v>#DIV/0!</v>
      </c>
      <c r="H39" s="86" t="e">
        <f aca="false">HLOOKUP($A39,Data!$AB$2:$EJ$22,9)</f>
        <v>#DIV/0!</v>
      </c>
      <c r="I39" s="86" t="e">
        <f aca="false">HLOOKUP($A39,Data!$AB$2:$EJ$22,10)</f>
        <v>#DIV/0!</v>
      </c>
      <c r="J39" s="86" t="e">
        <f aca="false">HLOOKUP($A39,Data!$AB$2:$EJ$22,3)</f>
        <v>#DIV/0!</v>
      </c>
      <c r="K39" s="86" t="e">
        <f aca="false">HLOOKUP($A39,Data!$AB$2:$EJ$22,2)</f>
        <v>#DIV/0!</v>
      </c>
      <c r="L39" s="86" t="e">
        <f aca="false">HLOOKUP($A39,Data!$AB$2:$EJ$22,21)</f>
        <v>#DIV/0!</v>
      </c>
      <c r="M39" s="86" t="e">
        <f aca="false">HLOOKUP($A39,Data!$AB$2:$EJ$22,17)</f>
        <v>#DIV/0!</v>
      </c>
      <c r="N39" s="55" t="e">
        <f aca="false">HLOOKUP($A39,Data!$AB$2:$EJ$22,7)</f>
        <v>#DIV/0!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e">
        <f aca="false">HLOOKUP($A40,Data!$AB$2:$EJ$22,13)</f>
        <v>#DIV/0!</v>
      </c>
      <c r="C40" s="84" t="e">
        <f aca="false">HLOOKUP($A40,Data!$AB$2:$EJ$22,11)</f>
        <v>#DIV/0!</v>
      </c>
      <c r="D40" s="84" t="e">
        <f aca="false">HLOOKUP($A40,Data!$AB$2:$EJ$22,8)</f>
        <v>#DIV/0!</v>
      </c>
      <c r="E40" s="84" t="e">
        <f aca="false">HLOOKUP($A40,Data!$AB$2:$EJ$22,5)</f>
        <v>#DIV/0!</v>
      </c>
      <c r="F40" s="84" t="e">
        <f aca="false">HLOOKUP($A40,Data!$AB$2:$EJ$22,6)</f>
        <v>#DIV/0!</v>
      </c>
      <c r="G40" s="84" t="e">
        <f aca="false">HLOOKUP($A40,Data!$AB$2:$EJ$22,14)</f>
        <v>#DIV/0!</v>
      </c>
      <c r="H40" s="84" t="e">
        <f aca="false">HLOOKUP($A40,Data!$AB$2:$EJ$22,9)</f>
        <v>#DIV/0!</v>
      </c>
      <c r="I40" s="84" t="e">
        <f aca="false">HLOOKUP($A40,Data!$AB$2:$EJ$22,10)</f>
        <v>#DIV/0!</v>
      </c>
      <c r="J40" s="84" t="e">
        <f aca="false">HLOOKUP($A40,Data!$AB$2:$EJ$22,3)</f>
        <v>#DIV/0!</v>
      </c>
      <c r="K40" s="84" t="e">
        <f aca="false">HLOOKUP($A40,Data!$AB$2:$EJ$22,2)</f>
        <v>#DIV/0!</v>
      </c>
      <c r="L40" s="84" t="e">
        <f aca="false">HLOOKUP($A40,Data!$AB$2:$EJ$22,21)</f>
        <v>#DIV/0!</v>
      </c>
      <c r="M40" s="84" t="e">
        <f aca="false">HLOOKUP($A40,Data!$AB$2:$EJ$22,17)</f>
        <v>#DIV/0!</v>
      </c>
      <c r="N40" s="44" t="e">
        <f aca="false">HLOOKUP($A40,Data!$AB$2:$EJ$22,7)</f>
        <v>#DIV/0!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e">
        <f aca="false">HLOOKUP($A41,Data!$AB$2:$EJ$22,13)</f>
        <v>#DIV/0!</v>
      </c>
      <c r="C41" s="84" t="e">
        <f aca="false">HLOOKUP($A41,Data!$AB$2:$EJ$22,11)</f>
        <v>#DIV/0!</v>
      </c>
      <c r="D41" s="84" t="e">
        <f aca="false">HLOOKUP($A41,Data!$AB$2:$EJ$22,8)</f>
        <v>#DIV/0!</v>
      </c>
      <c r="E41" s="84" t="e">
        <f aca="false">HLOOKUP($A41,Data!$AB$2:$EJ$22,5)</f>
        <v>#DIV/0!</v>
      </c>
      <c r="F41" s="84" t="e">
        <f aca="false">HLOOKUP($A41,Data!$AB$2:$EJ$22,6)</f>
        <v>#DIV/0!</v>
      </c>
      <c r="G41" s="84" t="e">
        <f aca="false">HLOOKUP($A41,Data!$AB$2:$EJ$22,14)</f>
        <v>#DIV/0!</v>
      </c>
      <c r="H41" s="84" t="e">
        <f aca="false">HLOOKUP($A41,Data!$AB$2:$EJ$22,9)</f>
        <v>#DIV/0!</v>
      </c>
      <c r="I41" s="84" t="e">
        <f aca="false">HLOOKUP($A41,Data!$AB$2:$EJ$22,10)</f>
        <v>#DIV/0!</v>
      </c>
      <c r="J41" s="84" t="e">
        <f aca="false">HLOOKUP($A41,Data!$AB$2:$EJ$22,3)</f>
        <v>#DIV/0!</v>
      </c>
      <c r="K41" s="84" t="e">
        <f aca="false">HLOOKUP($A41,Data!$AB$2:$EJ$22,2)</f>
        <v>#DIV/0!</v>
      </c>
      <c r="L41" s="84" t="e">
        <f aca="false">HLOOKUP($A41,Data!$AB$2:$EJ$22,21)</f>
        <v>#DIV/0!</v>
      </c>
      <c r="M41" s="84" t="e">
        <f aca="false">HLOOKUP($A41,Data!$AB$2:$EJ$22,17)</f>
        <v>#DIV/0!</v>
      </c>
      <c r="N41" s="44" t="e">
        <f aca="false">HLOOKUP($A41,Data!$AB$2:$EJ$22,7)</f>
        <v>#DIV/0!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e">
        <f aca="false">HLOOKUP($A42,Data!$AB$2:$EJ$22,13)</f>
        <v>#DIV/0!</v>
      </c>
      <c r="C42" s="84" t="e">
        <f aca="false">HLOOKUP($A42,Data!$AB$2:$EJ$22,11)</f>
        <v>#DIV/0!</v>
      </c>
      <c r="D42" s="84" t="e">
        <f aca="false">HLOOKUP($A42,Data!$AB$2:$EJ$22,8)</f>
        <v>#DIV/0!</v>
      </c>
      <c r="E42" s="84" t="e">
        <f aca="false">HLOOKUP($A42,Data!$AB$2:$EJ$22,5)</f>
        <v>#DIV/0!</v>
      </c>
      <c r="F42" s="84" t="e">
        <f aca="false">HLOOKUP($A42,Data!$AB$2:$EJ$22,6)</f>
        <v>#DIV/0!</v>
      </c>
      <c r="G42" s="84" t="e">
        <f aca="false">HLOOKUP($A42,Data!$AB$2:$EJ$22,14)</f>
        <v>#DIV/0!</v>
      </c>
      <c r="H42" s="84" t="e">
        <f aca="false">HLOOKUP($A42,Data!$AB$2:$EJ$22,9)</f>
        <v>#DIV/0!</v>
      </c>
      <c r="I42" s="84" t="e">
        <f aca="false">HLOOKUP($A42,Data!$AB$2:$EJ$22,10)</f>
        <v>#DIV/0!</v>
      </c>
      <c r="J42" s="84" t="e">
        <f aca="false">HLOOKUP($A42,Data!$AB$2:$EJ$22,3)</f>
        <v>#DIV/0!</v>
      </c>
      <c r="K42" s="84" t="e">
        <f aca="false">HLOOKUP($A42,Data!$AB$2:$EJ$22,2)</f>
        <v>#DIV/0!</v>
      </c>
      <c r="L42" s="84" t="e">
        <f aca="false">HLOOKUP($A42,Data!$AB$2:$EJ$22,21)</f>
        <v>#DIV/0!</v>
      </c>
      <c r="M42" s="84" t="e">
        <f aca="false">HLOOKUP($A42,Data!$AB$2:$EJ$22,17)</f>
        <v>#DIV/0!</v>
      </c>
      <c r="N42" s="44" t="e">
        <f aca="false">HLOOKUP($A42,Data!$AB$2:$EJ$22,7)</f>
        <v>#DIV/0!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e">
        <f aca="false">HLOOKUP($A43,Data!$AB$2:$EJ$22,13)</f>
        <v>#DIV/0!</v>
      </c>
      <c r="C43" s="84" t="e">
        <f aca="false">HLOOKUP($A43,Data!$AB$2:$EJ$22,11)</f>
        <v>#DIV/0!</v>
      </c>
      <c r="D43" s="84" t="e">
        <f aca="false">HLOOKUP($A43,Data!$AB$2:$EJ$22,8)</f>
        <v>#DIV/0!</v>
      </c>
      <c r="E43" s="84" t="e">
        <f aca="false">HLOOKUP($A43,Data!$AB$2:$EJ$22,5)</f>
        <v>#DIV/0!</v>
      </c>
      <c r="F43" s="84" t="e">
        <f aca="false">HLOOKUP($A43,Data!$AB$2:$EJ$22,6)</f>
        <v>#DIV/0!</v>
      </c>
      <c r="G43" s="84" t="e">
        <f aca="false">HLOOKUP($A43,Data!$AB$2:$EJ$22,14)</f>
        <v>#DIV/0!</v>
      </c>
      <c r="H43" s="84" t="e">
        <f aca="false">HLOOKUP($A43,Data!$AB$2:$EJ$22,9)</f>
        <v>#DIV/0!</v>
      </c>
      <c r="I43" s="84" t="e">
        <f aca="false">HLOOKUP($A43,Data!$AB$2:$EJ$22,10)</f>
        <v>#DIV/0!</v>
      </c>
      <c r="J43" s="84" t="e">
        <f aca="false">HLOOKUP($A43,Data!$AB$2:$EJ$22,3)</f>
        <v>#DIV/0!</v>
      </c>
      <c r="K43" s="84" t="e">
        <f aca="false">HLOOKUP($A43,Data!$AB$2:$EJ$22,2)</f>
        <v>#DIV/0!</v>
      </c>
      <c r="L43" s="84" t="e">
        <f aca="false">HLOOKUP($A43,Data!$AB$2:$EJ$22,21)</f>
        <v>#DIV/0!</v>
      </c>
      <c r="M43" s="84" t="e">
        <f aca="false">HLOOKUP($A43,Data!$AB$2:$EJ$22,17)</f>
        <v>#DIV/0!</v>
      </c>
      <c r="N43" s="44" t="e">
        <f aca="false">HLOOKUP($A43,Data!$AB$2:$EJ$22,7)</f>
        <v>#DIV/0!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e">
        <f aca="false">HLOOKUP($A44,Data!$AB$2:$EJ$22,13)</f>
        <v>#DIV/0!</v>
      </c>
      <c r="C44" s="86" t="e">
        <f aca="false">HLOOKUP($A44,Data!$AB$2:$EJ$22,11)</f>
        <v>#DIV/0!</v>
      </c>
      <c r="D44" s="86" t="e">
        <f aca="false">HLOOKUP($A44,Data!$AB$2:$EJ$22,8)</f>
        <v>#DIV/0!</v>
      </c>
      <c r="E44" s="86" t="e">
        <f aca="false">HLOOKUP($A44,Data!$AB$2:$EJ$22,5)</f>
        <v>#DIV/0!</v>
      </c>
      <c r="F44" s="86" t="e">
        <f aca="false">HLOOKUP($A44,Data!$AB$2:$EJ$22,6)</f>
        <v>#DIV/0!</v>
      </c>
      <c r="G44" s="86" t="e">
        <f aca="false">HLOOKUP($A44,Data!$AB$2:$EJ$22,14)</f>
        <v>#DIV/0!</v>
      </c>
      <c r="H44" s="86" t="e">
        <f aca="false">HLOOKUP($A44,Data!$AB$2:$EJ$22,9)</f>
        <v>#DIV/0!</v>
      </c>
      <c r="I44" s="86" t="e">
        <f aca="false">HLOOKUP($A44,Data!$AB$2:$EJ$22,10)</f>
        <v>#DIV/0!</v>
      </c>
      <c r="J44" s="86" t="e">
        <f aca="false">HLOOKUP($A44,Data!$AB$2:$EJ$22,3)</f>
        <v>#DIV/0!</v>
      </c>
      <c r="K44" s="86" t="e">
        <f aca="false">HLOOKUP($A44,Data!$AB$2:$EJ$22,2)</f>
        <v>#DIV/0!</v>
      </c>
      <c r="L44" s="86" t="e">
        <f aca="false">HLOOKUP($A44,Data!$AB$2:$EJ$22,21)</f>
        <v>#DIV/0!</v>
      </c>
      <c r="M44" s="86" t="e">
        <f aca="false">HLOOKUP($A44,Data!$AB$2:$EJ$22,17)</f>
        <v>#DIV/0!</v>
      </c>
      <c r="N44" s="55" t="e">
        <f aca="false">HLOOKUP($A44,Data!$AB$2:$EJ$22,7)</f>
        <v>#DIV/0!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e">
        <f aca="false">HLOOKUP($A45,Data!$AB$2:$EJ$22,13)</f>
        <v>#DIV/0!</v>
      </c>
      <c r="C45" s="86" t="e">
        <f aca="false">HLOOKUP($A45,Data!$AB$2:$EJ$22,11)</f>
        <v>#DIV/0!</v>
      </c>
      <c r="D45" s="86" t="e">
        <f aca="false">HLOOKUP($A45,Data!$AB$2:$EJ$22,8)</f>
        <v>#DIV/0!</v>
      </c>
      <c r="E45" s="86" t="e">
        <f aca="false">HLOOKUP($A45,Data!$AB$2:$EJ$22,5)</f>
        <v>#DIV/0!</v>
      </c>
      <c r="F45" s="86" t="e">
        <f aca="false">HLOOKUP($A45,Data!$AB$2:$EJ$22,6)</f>
        <v>#DIV/0!</v>
      </c>
      <c r="G45" s="86" t="e">
        <f aca="false">HLOOKUP($A45,Data!$AB$2:$EJ$22,14)</f>
        <v>#DIV/0!</v>
      </c>
      <c r="H45" s="86" t="e">
        <f aca="false">HLOOKUP($A45,Data!$AB$2:$EJ$22,9)</f>
        <v>#DIV/0!</v>
      </c>
      <c r="I45" s="86" t="e">
        <f aca="false">HLOOKUP($A45,Data!$AB$2:$EJ$22,10)</f>
        <v>#DIV/0!</v>
      </c>
      <c r="J45" s="86" t="e">
        <f aca="false">HLOOKUP($A45,Data!$AB$2:$EJ$22,3)</f>
        <v>#DIV/0!</v>
      </c>
      <c r="K45" s="86" t="e">
        <f aca="false">HLOOKUP($A45,Data!$AB$2:$EJ$22,2)</f>
        <v>#DIV/0!</v>
      </c>
      <c r="L45" s="86" t="e">
        <f aca="false">HLOOKUP($A45,Data!$AB$2:$EJ$22,21)</f>
        <v>#DIV/0!</v>
      </c>
      <c r="M45" s="86" t="e">
        <f aca="false">HLOOKUP($A45,Data!$AB$2:$EJ$22,17)</f>
        <v>#DIV/0!</v>
      </c>
      <c r="N45" s="55" t="e">
        <f aca="false">HLOOKUP($A45,Data!$AB$2:$EJ$22,7)</f>
        <v>#DIV/0!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e">
        <f aca="false">HLOOKUP($A46,Data!$AB$2:$EJ$22,13)</f>
        <v>#DIV/0!</v>
      </c>
      <c r="C46" s="86" t="e">
        <f aca="false">HLOOKUP($A46,Data!$AB$2:$EJ$22,11)</f>
        <v>#DIV/0!</v>
      </c>
      <c r="D46" s="86" t="e">
        <f aca="false">HLOOKUP($A46,Data!$AB$2:$EJ$22,8)</f>
        <v>#DIV/0!</v>
      </c>
      <c r="E46" s="86" t="e">
        <f aca="false">HLOOKUP($A46,Data!$AB$2:$EJ$22,5)</f>
        <v>#DIV/0!</v>
      </c>
      <c r="F46" s="86" t="e">
        <f aca="false">HLOOKUP($A46,Data!$AB$2:$EJ$22,6)</f>
        <v>#DIV/0!</v>
      </c>
      <c r="G46" s="86" t="e">
        <f aca="false">HLOOKUP($A46,Data!$AB$2:$EJ$22,14)</f>
        <v>#DIV/0!</v>
      </c>
      <c r="H46" s="86" t="e">
        <f aca="false">HLOOKUP($A46,Data!$AB$2:$EJ$22,9)</f>
        <v>#DIV/0!</v>
      </c>
      <c r="I46" s="86" t="e">
        <f aca="false">HLOOKUP($A46,Data!$AB$2:$EJ$22,10)</f>
        <v>#DIV/0!</v>
      </c>
      <c r="J46" s="86" t="e">
        <f aca="false">HLOOKUP($A46,Data!$AB$2:$EJ$22,3)</f>
        <v>#DIV/0!</v>
      </c>
      <c r="K46" s="86" t="e">
        <f aca="false">HLOOKUP($A46,Data!$AB$2:$EJ$22,2)</f>
        <v>#DIV/0!</v>
      </c>
      <c r="L46" s="86" t="e">
        <f aca="false">HLOOKUP($A46,Data!$AB$2:$EJ$22,21)</f>
        <v>#DIV/0!</v>
      </c>
      <c r="M46" s="86" t="e">
        <f aca="false">HLOOKUP($A46,Data!$AB$2:$EJ$22,17)</f>
        <v>#DIV/0!</v>
      </c>
      <c r="N46" s="55" t="e">
        <f aca="false">HLOOKUP($A46,Data!$AB$2:$EJ$22,7)</f>
        <v>#DIV/0!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e">
        <f aca="false">HLOOKUP($A47,Data!$AB$2:$EJ$22,13)</f>
        <v>#DIV/0!</v>
      </c>
      <c r="C47" s="86" t="e">
        <f aca="false">HLOOKUP($A47,Data!$AB$2:$EJ$22,11)</f>
        <v>#DIV/0!</v>
      </c>
      <c r="D47" s="86" t="e">
        <f aca="false">HLOOKUP($A47,Data!$AB$2:$EJ$22,8)</f>
        <v>#DIV/0!</v>
      </c>
      <c r="E47" s="86" t="e">
        <f aca="false">HLOOKUP($A47,Data!$AB$2:$EJ$22,5)</f>
        <v>#DIV/0!</v>
      </c>
      <c r="F47" s="86" t="e">
        <f aca="false">HLOOKUP($A47,Data!$AB$2:$EJ$22,6)</f>
        <v>#DIV/0!</v>
      </c>
      <c r="G47" s="86" t="e">
        <f aca="false">HLOOKUP($A47,Data!$AB$2:$EJ$22,14)</f>
        <v>#DIV/0!</v>
      </c>
      <c r="H47" s="86" t="e">
        <f aca="false">HLOOKUP($A47,Data!$AB$2:$EJ$22,9)</f>
        <v>#DIV/0!</v>
      </c>
      <c r="I47" s="86" t="e">
        <f aca="false">HLOOKUP($A47,Data!$AB$2:$EJ$22,10)</f>
        <v>#DIV/0!</v>
      </c>
      <c r="J47" s="86" t="e">
        <f aca="false">HLOOKUP($A47,Data!$AB$2:$EJ$22,3)</f>
        <v>#DIV/0!</v>
      </c>
      <c r="K47" s="86" t="e">
        <f aca="false">HLOOKUP($A47,Data!$AB$2:$EJ$22,2)</f>
        <v>#DIV/0!</v>
      </c>
      <c r="L47" s="86" t="e">
        <f aca="false">HLOOKUP($A47,Data!$AB$2:$EJ$22,21)</f>
        <v>#DIV/0!</v>
      </c>
      <c r="M47" s="86" t="e">
        <f aca="false">HLOOKUP($A47,Data!$AB$2:$EJ$22,17)</f>
        <v>#DIV/0!</v>
      </c>
      <c r="N47" s="55" t="e">
        <f aca="false">HLOOKUP($A47,Data!$AB$2:$EJ$22,7)</f>
        <v>#DIV/0!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e">
        <f aca="false">HLOOKUP($A48,Data!$AB$2:$EJ$22,13)</f>
        <v>#DIV/0!</v>
      </c>
      <c r="C48" s="84" t="e">
        <f aca="false">HLOOKUP($A48,Data!$AB$2:$EJ$22,11)</f>
        <v>#DIV/0!</v>
      </c>
      <c r="D48" s="84" t="e">
        <f aca="false">HLOOKUP($A48,Data!$AB$2:$EJ$22,8)</f>
        <v>#DIV/0!</v>
      </c>
      <c r="E48" s="84" t="e">
        <f aca="false">HLOOKUP($A48,Data!$AB$2:$EJ$22,5)</f>
        <v>#DIV/0!</v>
      </c>
      <c r="F48" s="84" t="e">
        <f aca="false">HLOOKUP($A48,Data!$AB$2:$EJ$22,6)</f>
        <v>#DIV/0!</v>
      </c>
      <c r="G48" s="84" t="e">
        <f aca="false">HLOOKUP($A48,Data!$AB$2:$EJ$22,14)</f>
        <v>#DIV/0!</v>
      </c>
      <c r="H48" s="84" t="e">
        <f aca="false">HLOOKUP($A48,Data!$AB$2:$EJ$22,9)</f>
        <v>#DIV/0!</v>
      </c>
      <c r="I48" s="84" t="e">
        <f aca="false">HLOOKUP($A48,Data!$AB$2:$EJ$22,10)</f>
        <v>#DIV/0!</v>
      </c>
      <c r="J48" s="84" t="e">
        <f aca="false">HLOOKUP($A48,Data!$AB$2:$EJ$22,3)</f>
        <v>#DIV/0!</v>
      </c>
      <c r="K48" s="84" t="e">
        <f aca="false">HLOOKUP($A48,Data!$AB$2:$EJ$22,2)</f>
        <v>#DIV/0!</v>
      </c>
      <c r="L48" s="84" t="e">
        <f aca="false">HLOOKUP($A48,Data!$AB$2:$EJ$22,21)</f>
        <v>#DIV/0!</v>
      </c>
      <c r="M48" s="84" t="e">
        <f aca="false">HLOOKUP($A48,Data!$AB$2:$EJ$22,17)</f>
        <v>#DIV/0!</v>
      </c>
      <c r="N48" s="44" t="e">
        <f aca="false">HLOOKUP($A48,Data!$AB$2:$EJ$22,7)</f>
        <v>#DIV/0!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e">
        <f aca="false">HLOOKUP($A49,Data!$AB$2:$EJ$22,13)</f>
        <v>#DIV/0!</v>
      </c>
      <c r="C49" s="84" t="e">
        <f aca="false">HLOOKUP($A49,Data!$AB$2:$EJ$22,11)</f>
        <v>#DIV/0!</v>
      </c>
      <c r="D49" s="84" t="e">
        <f aca="false">HLOOKUP($A49,Data!$AB$2:$EJ$22,8)</f>
        <v>#DIV/0!</v>
      </c>
      <c r="E49" s="84" t="e">
        <f aca="false">HLOOKUP($A49,Data!$AB$2:$EJ$22,5)</f>
        <v>#DIV/0!</v>
      </c>
      <c r="F49" s="84" t="e">
        <f aca="false">HLOOKUP($A49,Data!$AB$2:$EJ$22,6)</f>
        <v>#DIV/0!</v>
      </c>
      <c r="G49" s="84" t="e">
        <f aca="false">HLOOKUP($A49,Data!$AB$2:$EJ$22,14)</f>
        <v>#DIV/0!</v>
      </c>
      <c r="H49" s="84" t="e">
        <f aca="false">HLOOKUP($A49,Data!$AB$2:$EJ$22,9)</f>
        <v>#DIV/0!</v>
      </c>
      <c r="I49" s="84" t="e">
        <f aca="false">HLOOKUP($A49,Data!$AB$2:$EJ$22,10)</f>
        <v>#DIV/0!</v>
      </c>
      <c r="J49" s="84" t="e">
        <f aca="false">HLOOKUP($A49,Data!$AB$2:$EJ$22,3)</f>
        <v>#DIV/0!</v>
      </c>
      <c r="K49" s="84" t="e">
        <f aca="false">HLOOKUP($A49,Data!$AB$2:$EJ$22,2)</f>
        <v>#DIV/0!</v>
      </c>
      <c r="L49" s="84" t="e">
        <f aca="false">HLOOKUP($A49,Data!$AB$2:$EJ$22,21)</f>
        <v>#DIV/0!</v>
      </c>
      <c r="M49" s="84" t="e">
        <f aca="false">HLOOKUP($A49,Data!$AB$2:$EJ$22,17)</f>
        <v>#DIV/0!</v>
      </c>
      <c r="N49" s="44" t="e">
        <f aca="false">HLOOKUP($A49,Data!$AB$2:$EJ$22,7)</f>
        <v>#DIV/0!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e">
        <f aca="false">HLOOKUP($A50,Data!$AB$2:$EJ$22,13)</f>
        <v>#DIV/0!</v>
      </c>
      <c r="C50" s="84" t="e">
        <f aca="false">HLOOKUP($A50,Data!$AB$2:$EJ$22,11)</f>
        <v>#DIV/0!</v>
      </c>
      <c r="D50" s="84" t="e">
        <f aca="false">HLOOKUP($A50,Data!$AB$2:$EJ$22,8)</f>
        <v>#DIV/0!</v>
      </c>
      <c r="E50" s="84" t="e">
        <f aca="false">HLOOKUP($A50,Data!$AB$2:$EJ$22,5)</f>
        <v>#DIV/0!</v>
      </c>
      <c r="F50" s="84" t="e">
        <f aca="false">HLOOKUP($A50,Data!$AB$2:$EJ$22,6)</f>
        <v>#DIV/0!</v>
      </c>
      <c r="G50" s="84" t="e">
        <f aca="false">HLOOKUP($A50,Data!$AB$2:$EJ$22,14)</f>
        <v>#DIV/0!</v>
      </c>
      <c r="H50" s="84" t="e">
        <f aca="false">HLOOKUP($A50,Data!$AB$2:$EJ$22,9)</f>
        <v>#DIV/0!</v>
      </c>
      <c r="I50" s="84" t="e">
        <f aca="false">HLOOKUP($A50,Data!$AB$2:$EJ$22,10)</f>
        <v>#DIV/0!</v>
      </c>
      <c r="J50" s="84" t="e">
        <f aca="false">HLOOKUP($A50,Data!$AB$2:$EJ$22,3)</f>
        <v>#DIV/0!</v>
      </c>
      <c r="K50" s="84" t="e">
        <f aca="false">HLOOKUP($A50,Data!$AB$2:$EJ$22,2)</f>
        <v>#DIV/0!</v>
      </c>
      <c r="L50" s="84" t="e">
        <f aca="false">HLOOKUP($A50,Data!$AB$2:$EJ$22,21)</f>
        <v>#DIV/0!</v>
      </c>
      <c r="M50" s="84" t="e">
        <f aca="false">HLOOKUP($A50,Data!$AB$2:$EJ$22,17)</f>
        <v>#DIV/0!</v>
      </c>
      <c r="N50" s="44" t="e">
        <f aca="false">HLOOKUP($A50,Data!$AB$2:$EJ$22,7)</f>
        <v>#DIV/0!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e">
        <f aca="false">HLOOKUP($A51,Data!$AB$2:$EJ$22,13)</f>
        <v>#DIV/0!</v>
      </c>
      <c r="C51" s="84" t="e">
        <f aca="false">HLOOKUP($A51,Data!$AB$2:$EJ$22,11)</f>
        <v>#DIV/0!</v>
      </c>
      <c r="D51" s="84" t="e">
        <f aca="false">HLOOKUP($A51,Data!$AB$2:$EJ$22,8)</f>
        <v>#DIV/0!</v>
      </c>
      <c r="E51" s="84" t="e">
        <f aca="false">HLOOKUP($A51,Data!$AB$2:$EJ$22,5)</f>
        <v>#DIV/0!</v>
      </c>
      <c r="F51" s="84" t="e">
        <f aca="false">HLOOKUP($A51,Data!$AB$2:$EJ$22,6)</f>
        <v>#DIV/0!</v>
      </c>
      <c r="G51" s="84" t="e">
        <f aca="false">HLOOKUP($A51,Data!$AB$2:$EJ$22,14)</f>
        <v>#DIV/0!</v>
      </c>
      <c r="H51" s="84" t="e">
        <f aca="false">HLOOKUP($A51,Data!$AB$2:$EJ$22,9)</f>
        <v>#DIV/0!</v>
      </c>
      <c r="I51" s="84" t="e">
        <f aca="false">HLOOKUP($A51,Data!$AB$2:$EJ$22,10)</f>
        <v>#DIV/0!</v>
      </c>
      <c r="J51" s="84" t="e">
        <f aca="false">HLOOKUP($A51,Data!$AB$2:$EJ$22,3)</f>
        <v>#DIV/0!</v>
      </c>
      <c r="K51" s="84" t="e">
        <f aca="false">HLOOKUP($A51,Data!$AB$2:$EJ$22,2)</f>
        <v>#DIV/0!</v>
      </c>
      <c r="L51" s="84" t="e">
        <f aca="false">HLOOKUP($A51,Data!$AB$2:$EJ$22,21)</f>
        <v>#DIV/0!</v>
      </c>
      <c r="M51" s="84" t="e">
        <f aca="false">HLOOKUP($A51,Data!$AB$2:$EJ$22,17)</f>
        <v>#DIV/0!</v>
      </c>
      <c r="N51" s="44" t="e">
        <f aca="false">HLOOKUP($A51,Data!$AB$2:$EJ$22,7)</f>
        <v>#DIV/0!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e">
        <f aca="false">HLOOKUP($A52,Data!$AB$2:$EJ$22,13)</f>
        <v>#DIV/0!</v>
      </c>
      <c r="C52" s="86" t="e">
        <f aca="false">HLOOKUP($A52,Data!$AB$2:$EJ$22,11)</f>
        <v>#DIV/0!</v>
      </c>
      <c r="D52" s="86" t="e">
        <f aca="false">HLOOKUP($A52,Data!$AB$2:$EJ$22,8)</f>
        <v>#DIV/0!</v>
      </c>
      <c r="E52" s="86" t="e">
        <f aca="false">HLOOKUP($A52,Data!$AB$2:$EJ$22,5)</f>
        <v>#DIV/0!</v>
      </c>
      <c r="F52" s="86" t="e">
        <f aca="false">HLOOKUP($A52,Data!$AB$2:$EJ$22,6)</f>
        <v>#DIV/0!</v>
      </c>
      <c r="G52" s="86" t="e">
        <f aca="false">HLOOKUP($A52,Data!$AB$2:$EJ$22,14)</f>
        <v>#DIV/0!</v>
      </c>
      <c r="H52" s="86" t="e">
        <f aca="false">HLOOKUP($A52,Data!$AB$2:$EJ$22,9)</f>
        <v>#DIV/0!</v>
      </c>
      <c r="I52" s="86" t="e">
        <f aca="false">HLOOKUP($A52,Data!$AB$2:$EJ$22,10)</f>
        <v>#DIV/0!</v>
      </c>
      <c r="J52" s="86" t="e">
        <f aca="false">HLOOKUP($A52,Data!$AB$2:$EJ$22,3)</f>
        <v>#DIV/0!</v>
      </c>
      <c r="K52" s="86" t="e">
        <f aca="false">HLOOKUP($A52,Data!$AB$2:$EJ$22,2)</f>
        <v>#DIV/0!</v>
      </c>
      <c r="L52" s="86" t="e">
        <f aca="false">HLOOKUP($A52,Data!$AB$2:$EJ$22,21)</f>
        <v>#DIV/0!</v>
      </c>
      <c r="M52" s="86" t="e">
        <f aca="false">HLOOKUP($A52,Data!$AB$2:$EJ$22,17)</f>
        <v>#DIV/0!</v>
      </c>
      <c r="N52" s="55" t="e">
        <f aca="false">HLOOKUP($A52,Data!$AB$2:$EJ$22,7)</f>
        <v>#DIV/0!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e">
        <f aca="false">HLOOKUP($A53,Data!$AB$2:$EJ$22,13)</f>
        <v>#DIV/0!</v>
      </c>
      <c r="C53" s="86" t="e">
        <f aca="false">HLOOKUP($A53,Data!$AB$2:$EJ$22,11)</f>
        <v>#DIV/0!</v>
      </c>
      <c r="D53" s="86" t="e">
        <f aca="false">HLOOKUP($A53,Data!$AB$2:$EJ$22,8)</f>
        <v>#DIV/0!</v>
      </c>
      <c r="E53" s="86" t="e">
        <f aca="false">HLOOKUP($A53,Data!$AB$2:$EJ$22,5)</f>
        <v>#DIV/0!</v>
      </c>
      <c r="F53" s="86" t="e">
        <f aca="false">HLOOKUP($A53,Data!$AB$2:$EJ$22,6)</f>
        <v>#DIV/0!</v>
      </c>
      <c r="G53" s="86" t="e">
        <f aca="false">HLOOKUP($A53,Data!$AB$2:$EJ$22,14)</f>
        <v>#DIV/0!</v>
      </c>
      <c r="H53" s="86" t="e">
        <f aca="false">HLOOKUP($A53,Data!$AB$2:$EJ$22,9)</f>
        <v>#DIV/0!</v>
      </c>
      <c r="I53" s="86" t="e">
        <f aca="false">HLOOKUP($A53,Data!$AB$2:$EJ$22,10)</f>
        <v>#DIV/0!</v>
      </c>
      <c r="J53" s="86" t="e">
        <f aca="false">HLOOKUP($A53,Data!$AB$2:$EJ$22,3)</f>
        <v>#DIV/0!</v>
      </c>
      <c r="K53" s="86" t="e">
        <f aca="false">HLOOKUP($A53,Data!$AB$2:$EJ$22,2)</f>
        <v>#DIV/0!</v>
      </c>
      <c r="L53" s="86" t="e">
        <f aca="false">HLOOKUP($A53,Data!$AB$2:$EJ$22,21)</f>
        <v>#DIV/0!</v>
      </c>
      <c r="M53" s="86" t="e">
        <f aca="false">HLOOKUP($A53,Data!$AB$2:$EJ$22,17)</f>
        <v>#DIV/0!</v>
      </c>
      <c r="N53" s="55" t="e">
        <f aca="false">HLOOKUP($A53,Data!$AB$2:$EJ$22,7)</f>
        <v>#DIV/0!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e">
        <f aca="false">HLOOKUP($A54,Data!$AB$2:$EJ$22,13)</f>
        <v>#DIV/0!</v>
      </c>
      <c r="C54" s="86" t="e">
        <f aca="false">HLOOKUP($A54,Data!$AB$2:$EJ$22,11)</f>
        <v>#DIV/0!</v>
      </c>
      <c r="D54" s="86" t="e">
        <f aca="false">HLOOKUP($A54,Data!$AB$2:$EJ$22,8)</f>
        <v>#DIV/0!</v>
      </c>
      <c r="E54" s="86" t="e">
        <f aca="false">HLOOKUP($A54,Data!$AB$2:$EJ$22,5)</f>
        <v>#DIV/0!</v>
      </c>
      <c r="F54" s="86" t="e">
        <f aca="false">HLOOKUP($A54,Data!$AB$2:$EJ$22,6)</f>
        <v>#DIV/0!</v>
      </c>
      <c r="G54" s="86" t="e">
        <f aca="false">HLOOKUP($A54,Data!$AB$2:$EJ$22,14)</f>
        <v>#DIV/0!</v>
      </c>
      <c r="H54" s="86" t="e">
        <f aca="false">HLOOKUP($A54,Data!$AB$2:$EJ$22,9)</f>
        <v>#DIV/0!</v>
      </c>
      <c r="I54" s="86" t="e">
        <f aca="false">HLOOKUP($A54,Data!$AB$2:$EJ$22,10)</f>
        <v>#DIV/0!</v>
      </c>
      <c r="J54" s="86" t="e">
        <f aca="false">HLOOKUP($A54,Data!$AB$2:$EJ$22,3)</f>
        <v>#DIV/0!</v>
      </c>
      <c r="K54" s="86" t="e">
        <f aca="false">HLOOKUP($A54,Data!$AB$2:$EJ$22,2)</f>
        <v>#DIV/0!</v>
      </c>
      <c r="L54" s="86" t="e">
        <f aca="false">HLOOKUP($A54,Data!$AB$2:$EJ$22,21)</f>
        <v>#DIV/0!</v>
      </c>
      <c r="M54" s="86" t="e">
        <f aca="false">HLOOKUP($A54,Data!$AB$2:$EJ$22,17)</f>
        <v>#DIV/0!</v>
      </c>
      <c r="N54" s="55" t="e">
        <f aca="false">HLOOKUP($A54,Data!$AB$2:$EJ$22,7)</f>
        <v>#DIV/0!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e">
        <f aca="false">HLOOKUP($A55,Data!$AB$2:$EJ$22,13)</f>
        <v>#DIV/0!</v>
      </c>
      <c r="C55" s="86" t="e">
        <f aca="false">HLOOKUP($A55,Data!$AB$2:$EJ$22,11)</f>
        <v>#DIV/0!</v>
      </c>
      <c r="D55" s="86" t="e">
        <f aca="false">HLOOKUP($A55,Data!$AB$2:$EJ$22,8)</f>
        <v>#DIV/0!</v>
      </c>
      <c r="E55" s="86" t="e">
        <f aca="false">HLOOKUP($A55,Data!$AB$2:$EJ$22,5)</f>
        <v>#DIV/0!</v>
      </c>
      <c r="F55" s="86" t="e">
        <f aca="false">HLOOKUP($A55,Data!$AB$2:$EJ$22,6)</f>
        <v>#DIV/0!</v>
      </c>
      <c r="G55" s="86" t="e">
        <f aca="false">HLOOKUP($A55,Data!$AB$2:$EJ$22,14)</f>
        <v>#DIV/0!</v>
      </c>
      <c r="H55" s="86" t="e">
        <f aca="false">HLOOKUP($A55,Data!$AB$2:$EJ$22,9)</f>
        <v>#DIV/0!</v>
      </c>
      <c r="I55" s="86" t="e">
        <f aca="false">HLOOKUP($A55,Data!$AB$2:$EJ$22,10)</f>
        <v>#DIV/0!</v>
      </c>
      <c r="J55" s="86" t="e">
        <f aca="false">HLOOKUP($A55,Data!$AB$2:$EJ$22,3)</f>
        <v>#DIV/0!</v>
      </c>
      <c r="K55" s="86" t="e">
        <f aca="false">HLOOKUP($A55,Data!$AB$2:$EJ$22,2)</f>
        <v>#DIV/0!</v>
      </c>
      <c r="L55" s="86" t="e">
        <f aca="false">HLOOKUP($A55,Data!$AB$2:$EJ$22,21)</f>
        <v>#DIV/0!</v>
      </c>
      <c r="M55" s="86" t="e">
        <f aca="false">HLOOKUP($A55,Data!$AB$2:$EJ$22,17)</f>
        <v>#DIV/0!</v>
      </c>
      <c r="N55" s="55" t="e">
        <f aca="false">HLOOKUP($A55,Data!$AB$2:$EJ$22,7)</f>
        <v>#DIV/0!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e">
        <f aca="false">HLOOKUP($A56,Data!$AB$2:$EJ$22,13)</f>
        <v>#DIV/0!</v>
      </c>
      <c r="C56" s="89" t="e">
        <f aca="false">HLOOKUP($A56,Data!$AB$2:$EJ$22,11)</f>
        <v>#DIV/0!</v>
      </c>
      <c r="D56" s="89" t="e">
        <f aca="false">HLOOKUP($A56,Data!$AB$2:$EJ$22,8)</f>
        <v>#DIV/0!</v>
      </c>
      <c r="E56" s="89" t="e">
        <f aca="false">HLOOKUP($A56,Data!$AB$2:$EJ$22,5)</f>
        <v>#DIV/0!</v>
      </c>
      <c r="F56" s="89" t="e">
        <f aca="false">HLOOKUP($A56,Data!$AB$2:$EJ$22,6)</f>
        <v>#DIV/0!</v>
      </c>
      <c r="G56" s="89" t="e">
        <f aca="false">HLOOKUP($A56,Data!$AB$2:$EJ$22,14)</f>
        <v>#DIV/0!</v>
      </c>
      <c r="H56" s="89" t="e">
        <f aca="false">HLOOKUP($A56,Data!$AB$2:$EJ$22,9)</f>
        <v>#DIV/0!</v>
      </c>
      <c r="I56" s="89" t="e">
        <f aca="false">HLOOKUP($A56,Data!$AB$2:$EJ$22,10)</f>
        <v>#DIV/0!</v>
      </c>
      <c r="J56" s="89" t="e">
        <f aca="false">HLOOKUP($A56,Data!$AB$2:$EJ$22,3)</f>
        <v>#DIV/0!</v>
      </c>
      <c r="K56" s="89" t="e">
        <f aca="false">HLOOKUP($A56,Data!$AB$2:$EJ$22,2)</f>
        <v>#DIV/0!</v>
      </c>
      <c r="L56" s="89" t="e">
        <f aca="false">HLOOKUP($A56,Data!$AB$2:$EJ$22,21)</f>
        <v>#DIV/0!</v>
      </c>
      <c r="M56" s="89" t="e">
        <f aca="false">HLOOKUP($A56,Data!$AB$2:$EJ$22,17)</f>
        <v>#DIV/0!</v>
      </c>
      <c r="N56" s="90" t="e">
        <f aca="false">HLOOKUP($A56,Data!$AB$2:$EJ$22,7)</f>
        <v>#DIV/0!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83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69</v>
      </c>
      <c r="C59" s="95" t="s">
        <v>70</v>
      </c>
      <c r="D59" s="95" t="s">
        <v>71</v>
      </c>
      <c r="E59" s="95" t="s">
        <v>72</v>
      </c>
      <c r="F59" s="95" t="s">
        <v>73</v>
      </c>
      <c r="G59" s="96" t="s">
        <v>74</v>
      </c>
      <c r="H59" s="96" t="s">
        <v>84</v>
      </c>
      <c r="I59" s="96" t="s">
        <v>76</v>
      </c>
      <c r="J59" s="97" t="s">
        <v>77</v>
      </c>
      <c r="K59" s="98" t="s">
        <v>78</v>
      </c>
      <c r="L59" s="98" t="s">
        <v>79</v>
      </c>
      <c r="M59" s="99" t="s">
        <v>80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85</v>
      </c>
      <c r="C60" s="100" t="s">
        <v>85</v>
      </c>
      <c r="D60" s="100" t="s">
        <v>85</v>
      </c>
      <c r="E60" s="100" t="s">
        <v>85</v>
      </c>
      <c r="F60" s="86" t="e">
        <f aca="false">H32-J32</f>
        <v>#DIV/0!</v>
      </c>
      <c r="G60" s="86" t="e">
        <f aca="false">E32-H32</f>
        <v>#DIV/0!</v>
      </c>
      <c r="H60" s="86" t="e">
        <f aca="false">$G32-$F32</f>
        <v>#DIV/0!</v>
      </c>
      <c r="I60" s="86" t="e">
        <f aca="false">G32-E32</f>
        <v>#DIV/0!</v>
      </c>
      <c r="J60" s="101" t="e">
        <f aca="false">F32-E32</f>
        <v>#DIV/0!</v>
      </c>
      <c r="K60" s="102" t="e">
        <f aca="false">L32-F32</f>
        <v>#DIV/0!</v>
      </c>
      <c r="L60" s="102" t="e">
        <f aca="false">L32-H32</f>
        <v>#DIV/0!</v>
      </c>
      <c r="M60" s="103" t="e">
        <f aca="false">M32-D32</f>
        <v>#DIV/0!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e">
        <f aca="false">B33-E33</f>
        <v>#DIV/0!</v>
      </c>
      <c r="C61" s="92" t="e">
        <f aca="false">B33-F33</f>
        <v>#DIV/0!</v>
      </c>
      <c r="D61" s="86" t="e">
        <f aca="false">B33-D33</f>
        <v>#DIV/0!</v>
      </c>
      <c r="E61" s="100" t="s">
        <v>85</v>
      </c>
      <c r="F61" s="86" t="e">
        <f aca="false">H33-J33</f>
        <v>#DIV/0!</v>
      </c>
      <c r="G61" s="86" t="e">
        <f aca="false">E33-H33</f>
        <v>#DIV/0!</v>
      </c>
      <c r="H61" s="86" t="e">
        <f aca="false">$G33-$F33</f>
        <v>#DIV/0!</v>
      </c>
      <c r="I61" s="86" t="e">
        <f aca="false">G33-E33</f>
        <v>#DIV/0!</v>
      </c>
      <c r="J61" s="101" t="e">
        <f aca="false">F33-E33</f>
        <v>#DIV/0!</v>
      </c>
      <c r="K61" s="86" t="e">
        <f aca="false">L33-F33</f>
        <v>#DIV/0!</v>
      </c>
      <c r="L61" s="86" t="e">
        <f aca="false">L33-H33</f>
        <v>#DIV/0!</v>
      </c>
      <c r="M61" s="55" t="e">
        <f aca="false">M33-D33</f>
        <v>#DIV/0!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e">
        <f aca="false">B34-E34</f>
        <v>#DIV/0!</v>
      </c>
      <c r="C62" s="92" t="e">
        <f aca="false">B34-F34</f>
        <v>#DIV/0!</v>
      </c>
      <c r="D62" s="86" t="e">
        <f aca="false">B34-D34</f>
        <v>#DIV/0!</v>
      </c>
      <c r="E62" s="100" t="s">
        <v>85</v>
      </c>
      <c r="F62" s="86" t="e">
        <f aca="false">H34-J34</f>
        <v>#DIV/0!</v>
      </c>
      <c r="G62" s="86" t="e">
        <f aca="false">E34-H34</f>
        <v>#DIV/0!</v>
      </c>
      <c r="H62" s="86" t="e">
        <f aca="false">$G34-$F34</f>
        <v>#DIV/0!</v>
      </c>
      <c r="I62" s="86" t="e">
        <f aca="false">G34-E34</f>
        <v>#DIV/0!</v>
      </c>
      <c r="J62" s="101" t="e">
        <f aca="false">F34-E34</f>
        <v>#DIV/0!</v>
      </c>
      <c r="K62" s="86" t="e">
        <f aca="false">L34-F34</f>
        <v>#DIV/0!</v>
      </c>
      <c r="L62" s="86" t="e">
        <f aca="false">L34-H34</f>
        <v>#DIV/0!</v>
      </c>
      <c r="M62" s="55" t="e">
        <f aca="false">M34-D34</f>
        <v>#DIV/0!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e">
        <f aca="false">B35-E35</f>
        <v>#DIV/0!</v>
      </c>
      <c r="C63" s="92" t="e">
        <f aca="false">B35-F35</f>
        <v>#DIV/0!</v>
      </c>
      <c r="D63" s="86" t="e">
        <f aca="false">B35-D35</f>
        <v>#DIV/0!</v>
      </c>
      <c r="E63" s="100" t="s">
        <v>85</v>
      </c>
      <c r="F63" s="86" t="e">
        <f aca="false">H35-J35</f>
        <v>#DIV/0!</v>
      </c>
      <c r="G63" s="86" t="e">
        <f aca="false">E35-H35</f>
        <v>#DIV/0!</v>
      </c>
      <c r="H63" s="86" t="e">
        <f aca="false">$G35-$F35</f>
        <v>#DIV/0!</v>
      </c>
      <c r="I63" s="86" t="e">
        <f aca="false">G35-E35</f>
        <v>#DIV/0!</v>
      </c>
      <c r="J63" s="101" t="e">
        <f aca="false">F35-E35</f>
        <v>#DIV/0!</v>
      </c>
      <c r="K63" s="86" t="e">
        <f aca="false">L35-F35</f>
        <v>#DIV/0!</v>
      </c>
      <c r="L63" s="86" t="e">
        <f aca="false">L35-H35</f>
        <v>#DIV/0!</v>
      </c>
      <c r="M63" s="55" t="e">
        <f aca="false">M35-D35</f>
        <v>#DIV/0!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e">
        <f aca="false">B36-E36</f>
        <v>#DIV/0!</v>
      </c>
      <c r="C64" s="106" t="e">
        <f aca="false">B36-F36</f>
        <v>#DIV/0!</v>
      </c>
      <c r="D64" s="84" t="e">
        <f aca="false">B36-D36</f>
        <v>#DIV/0!</v>
      </c>
      <c r="E64" s="84" t="e">
        <f aca="false">C36-B36</f>
        <v>#DIV/0!</v>
      </c>
      <c r="F64" s="84" t="e">
        <f aca="false">H36-J36</f>
        <v>#DIV/0!</v>
      </c>
      <c r="G64" s="84" t="e">
        <f aca="false">E36-H36</f>
        <v>#DIV/0!</v>
      </c>
      <c r="H64" s="84" t="e">
        <f aca="false">$G36-$F36</f>
        <v>#DIV/0!</v>
      </c>
      <c r="I64" s="84" t="e">
        <f aca="false">G36-E36</f>
        <v>#DIV/0!</v>
      </c>
      <c r="J64" s="84" t="e">
        <f aca="false">F36-E36</f>
        <v>#DIV/0!</v>
      </c>
      <c r="K64" s="84" t="e">
        <f aca="false">L36-F36</f>
        <v>#DIV/0!</v>
      </c>
      <c r="L64" s="84" t="e">
        <f aca="false">L36-H36</f>
        <v>#DIV/0!</v>
      </c>
      <c r="M64" s="44" t="e">
        <f aca="false">M36-D36</f>
        <v>#DIV/0!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e">
        <f aca="false">B37-E37</f>
        <v>#DIV/0!</v>
      </c>
      <c r="C65" s="106" t="e">
        <f aca="false">B37-F37</f>
        <v>#DIV/0!</v>
      </c>
      <c r="D65" s="84" t="e">
        <f aca="false">B37-D37</f>
        <v>#DIV/0!</v>
      </c>
      <c r="E65" s="84" t="e">
        <f aca="false">C37-B37</f>
        <v>#DIV/0!</v>
      </c>
      <c r="F65" s="84" t="e">
        <f aca="false">H37-J37</f>
        <v>#DIV/0!</v>
      </c>
      <c r="G65" s="84" t="e">
        <f aca="false">E37-H37</f>
        <v>#DIV/0!</v>
      </c>
      <c r="H65" s="84" t="e">
        <f aca="false">$G37-$F37</f>
        <v>#DIV/0!</v>
      </c>
      <c r="I65" s="84" t="e">
        <f aca="false">G37-E37</f>
        <v>#DIV/0!</v>
      </c>
      <c r="J65" s="84" t="e">
        <f aca="false">F37-E37</f>
        <v>#DIV/0!</v>
      </c>
      <c r="K65" s="84" t="e">
        <f aca="false">L37-F37</f>
        <v>#DIV/0!</v>
      </c>
      <c r="L65" s="84" t="e">
        <f aca="false">L37-H37</f>
        <v>#DIV/0!</v>
      </c>
      <c r="M65" s="44" t="e">
        <f aca="false">M37-D37</f>
        <v>#DIV/0!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e">
        <f aca="false">B38-E38</f>
        <v>#DIV/0!</v>
      </c>
      <c r="C66" s="106" t="e">
        <f aca="false">B38-F38</f>
        <v>#DIV/0!</v>
      </c>
      <c r="D66" s="84" t="e">
        <f aca="false">B38-D38</f>
        <v>#DIV/0!</v>
      </c>
      <c r="E66" s="84" t="e">
        <f aca="false">C38-B38</f>
        <v>#DIV/0!</v>
      </c>
      <c r="F66" s="84" t="e">
        <f aca="false">H38-J38</f>
        <v>#DIV/0!</v>
      </c>
      <c r="G66" s="84" t="e">
        <f aca="false">E38-H38</f>
        <v>#DIV/0!</v>
      </c>
      <c r="H66" s="84" t="e">
        <f aca="false">$G38-$F38</f>
        <v>#DIV/0!</v>
      </c>
      <c r="I66" s="84" t="e">
        <f aca="false">G38-E38</f>
        <v>#DIV/0!</v>
      </c>
      <c r="J66" s="84" t="e">
        <f aca="false">F38-E38</f>
        <v>#DIV/0!</v>
      </c>
      <c r="K66" s="84" t="e">
        <f aca="false">L38-F38</f>
        <v>#DIV/0!</v>
      </c>
      <c r="L66" s="84" t="e">
        <f aca="false">L38-H38</f>
        <v>#DIV/0!</v>
      </c>
      <c r="M66" s="44" t="e">
        <f aca="false">M38-D38</f>
        <v>#DIV/0!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e">
        <f aca="false">B39-E39</f>
        <v>#DIV/0!</v>
      </c>
      <c r="C67" s="106" t="e">
        <f aca="false">B39-F39</f>
        <v>#DIV/0!</v>
      </c>
      <c r="D67" s="84" t="e">
        <f aca="false">B39-D39</f>
        <v>#DIV/0!</v>
      </c>
      <c r="E67" s="84" t="e">
        <f aca="false">C39-B39</f>
        <v>#DIV/0!</v>
      </c>
      <c r="F67" s="84" t="e">
        <f aca="false">H39-J39</f>
        <v>#DIV/0!</v>
      </c>
      <c r="G67" s="84" t="e">
        <f aca="false">E39-H39</f>
        <v>#DIV/0!</v>
      </c>
      <c r="H67" s="84" t="e">
        <f aca="false">$G39-$F39</f>
        <v>#DIV/0!</v>
      </c>
      <c r="I67" s="84" t="e">
        <f aca="false">G39-E39</f>
        <v>#DIV/0!</v>
      </c>
      <c r="J67" s="84" t="e">
        <f aca="false">F39-E39</f>
        <v>#DIV/0!</v>
      </c>
      <c r="K67" s="84" t="e">
        <f aca="false">L39-F39</f>
        <v>#DIV/0!</v>
      </c>
      <c r="L67" s="84" t="e">
        <f aca="false">L39-H39</f>
        <v>#DIV/0!</v>
      </c>
      <c r="M67" s="44" t="e">
        <f aca="false">M39-D39</f>
        <v>#DIV/0!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e">
        <f aca="false">B40-E40</f>
        <v>#DIV/0!</v>
      </c>
      <c r="C68" s="92" t="e">
        <f aca="false">B40-F40</f>
        <v>#DIV/0!</v>
      </c>
      <c r="D68" s="86" t="e">
        <f aca="false">B40-D40</f>
        <v>#DIV/0!</v>
      </c>
      <c r="E68" s="86" t="e">
        <f aca="false">C40-B40</f>
        <v>#DIV/0!</v>
      </c>
      <c r="F68" s="86" t="e">
        <f aca="false">H40-J40</f>
        <v>#DIV/0!</v>
      </c>
      <c r="G68" s="86" t="e">
        <f aca="false">E40-H40</f>
        <v>#DIV/0!</v>
      </c>
      <c r="H68" s="86" t="e">
        <f aca="false">$G40-$F40</f>
        <v>#DIV/0!</v>
      </c>
      <c r="I68" s="86" t="e">
        <f aca="false">G40-E40</f>
        <v>#DIV/0!</v>
      </c>
      <c r="J68" s="101" t="e">
        <f aca="false">F40-E40</f>
        <v>#DIV/0!</v>
      </c>
      <c r="K68" s="86" t="e">
        <f aca="false">L40-F40</f>
        <v>#DIV/0!</v>
      </c>
      <c r="L68" s="86" t="e">
        <f aca="false">L40-H40</f>
        <v>#DIV/0!</v>
      </c>
      <c r="M68" s="55" t="e">
        <f aca="false">M40-D40</f>
        <v>#DIV/0!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e">
        <f aca="false">B41-E41</f>
        <v>#DIV/0!</v>
      </c>
      <c r="C69" s="92" t="e">
        <f aca="false">B41-F41</f>
        <v>#DIV/0!</v>
      </c>
      <c r="D69" s="86" t="e">
        <f aca="false">B41-D41</f>
        <v>#DIV/0!</v>
      </c>
      <c r="E69" s="86" t="e">
        <f aca="false">C41-B41</f>
        <v>#DIV/0!</v>
      </c>
      <c r="F69" s="86" t="e">
        <f aca="false">H41-J41</f>
        <v>#DIV/0!</v>
      </c>
      <c r="G69" s="86" t="e">
        <f aca="false">E41-H41</f>
        <v>#DIV/0!</v>
      </c>
      <c r="H69" s="86" t="e">
        <f aca="false">$G41-$F41</f>
        <v>#DIV/0!</v>
      </c>
      <c r="I69" s="86" t="e">
        <f aca="false">G41-E41</f>
        <v>#DIV/0!</v>
      </c>
      <c r="J69" s="101" t="e">
        <f aca="false">F41-E41</f>
        <v>#DIV/0!</v>
      </c>
      <c r="K69" s="86" t="e">
        <f aca="false">L41-F41</f>
        <v>#DIV/0!</v>
      </c>
      <c r="L69" s="86" t="e">
        <f aca="false">L41-H41</f>
        <v>#DIV/0!</v>
      </c>
      <c r="M69" s="55" t="e">
        <f aca="false">M41-D41</f>
        <v>#DIV/0!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e">
        <f aca="false">B42-E42</f>
        <v>#DIV/0!</v>
      </c>
      <c r="C70" s="92" t="e">
        <f aca="false">B42-F42</f>
        <v>#DIV/0!</v>
      </c>
      <c r="D70" s="86" t="e">
        <f aca="false">B42-D42</f>
        <v>#DIV/0!</v>
      </c>
      <c r="E70" s="86" t="e">
        <f aca="false">C42-B42</f>
        <v>#DIV/0!</v>
      </c>
      <c r="F70" s="86" t="e">
        <f aca="false">H42-J42</f>
        <v>#DIV/0!</v>
      </c>
      <c r="G70" s="86" t="e">
        <f aca="false">E42-H42</f>
        <v>#DIV/0!</v>
      </c>
      <c r="H70" s="86" t="e">
        <f aca="false">$G42-$F42</f>
        <v>#DIV/0!</v>
      </c>
      <c r="I70" s="86" t="e">
        <f aca="false">G42-E42</f>
        <v>#DIV/0!</v>
      </c>
      <c r="J70" s="101" t="e">
        <f aca="false">F42-E42</f>
        <v>#DIV/0!</v>
      </c>
      <c r="K70" s="86" t="e">
        <f aca="false">L42-F42</f>
        <v>#DIV/0!</v>
      </c>
      <c r="L70" s="86" t="e">
        <f aca="false">L42-H42</f>
        <v>#DIV/0!</v>
      </c>
      <c r="M70" s="55" t="e">
        <f aca="false">M42-D42</f>
        <v>#DIV/0!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e">
        <f aca="false">B43-E43</f>
        <v>#DIV/0!</v>
      </c>
      <c r="C71" s="92" t="e">
        <f aca="false">B43-F43</f>
        <v>#DIV/0!</v>
      </c>
      <c r="D71" s="86" t="e">
        <f aca="false">B43-D43</f>
        <v>#DIV/0!</v>
      </c>
      <c r="E71" s="86" t="e">
        <f aca="false">C43-B43</f>
        <v>#DIV/0!</v>
      </c>
      <c r="F71" s="86" t="e">
        <f aca="false">H43-J43</f>
        <v>#DIV/0!</v>
      </c>
      <c r="G71" s="86" t="e">
        <f aca="false">E43-H43</f>
        <v>#DIV/0!</v>
      </c>
      <c r="H71" s="86" t="e">
        <f aca="false">$G43-$F43</f>
        <v>#DIV/0!</v>
      </c>
      <c r="I71" s="86" t="e">
        <f aca="false">G43-E43</f>
        <v>#DIV/0!</v>
      </c>
      <c r="J71" s="101" t="e">
        <f aca="false">F43-E43</f>
        <v>#DIV/0!</v>
      </c>
      <c r="K71" s="86" t="e">
        <f aca="false">L43-F43</f>
        <v>#DIV/0!</v>
      </c>
      <c r="L71" s="86" t="e">
        <f aca="false">L43-H43</f>
        <v>#DIV/0!</v>
      </c>
      <c r="M71" s="55" t="e">
        <f aca="false">M43-D43</f>
        <v>#DIV/0!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e">
        <f aca="false">B44-E44</f>
        <v>#DIV/0!</v>
      </c>
      <c r="C72" s="106" t="e">
        <f aca="false">B44-F44</f>
        <v>#DIV/0!</v>
      </c>
      <c r="D72" s="84" t="e">
        <f aca="false">B44-D44</f>
        <v>#DIV/0!</v>
      </c>
      <c r="E72" s="84" t="e">
        <f aca="false">C44-B44</f>
        <v>#DIV/0!</v>
      </c>
      <c r="F72" s="84" t="e">
        <f aca="false">H44-J44</f>
        <v>#DIV/0!</v>
      </c>
      <c r="G72" s="84" t="e">
        <f aca="false">E44-H44</f>
        <v>#DIV/0!</v>
      </c>
      <c r="H72" s="84" t="e">
        <f aca="false">$G44-$F44</f>
        <v>#DIV/0!</v>
      </c>
      <c r="I72" s="84" t="e">
        <f aca="false">G44-E44</f>
        <v>#DIV/0!</v>
      </c>
      <c r="J72" s="84" t="e">
        <f aca="false">F44-E44</f>
        <v>#DIV/0!</v>
      </c>
      <c r="K72" s="84" t="e">
        <f aca="false">L44-F44</f>
        <v>#DIV/0!</v>
      </c>
      <c r="L72" s="84" t="e">
        <f aca="false">L44-H44</f>
        <v>#DIV/0!</v>
      </c>
      <c r="M72" s="44" t="e">
        <f aca="false">M44-D44</f>
        <v>#DIV/0!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e">
        <f aca="false">B45-E45</f>
        <v>#DIV/0!</v>
      </c>
      <c r="C73" s="106" t="e">
        <f aca="false">B45-F45</f>
        <v>#DIV/0!</v>
      </c>
      <c r="D73" s="84" t="e">
        <f aca="false">B45-D45</f>
        <v>#DIV/0!</v>
      </c>
      <c r="E73" s="84" t="e">
        <f aca="false">C45-B45</f>
        <v>#DIV/0!</v>
      </c>
      <c r="F73" s="84" t="e">
        <f aca="false">H45-J45</f>
        <v>#DIV/0!</v>
      </c>
      <c r="G73" s="84" t="e">
        <f aca="false">E45-H45</f>
        <v>#DIV/0!</v>
      </c>
      <c r="H73" s="84" t="e">
        <f aca="false">$G45-$F45</f>
        <v>#DIV/0!</v>
      </c>
      <c r="I73" s="84" t="e">
        <f aca="false">G45-E45</f>
        <v>#DIV/0!</v>
      </c>
      <c r="J73" s="84" t="e">
        <f aca="false">F45-E45</f>
        <v>#DIV/0!</v>
      </c>
      <c r="K73" s="84" t="e">
        <f aca="false">L45-F45</f>
        <v>#DIV/0!</v>
      </c>
      <c r="L73" s="84" t="e">
        <f aca="false">L45-H45</f>
        <v>#DIV/0!</v>
      </c>
      <c r="M73" s="44" t="e">
        <f aca="false">M45-D45</f>
        <v>#DIV/0!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e">
        <f aca="false">B46-E46</f>
        <v>#DIV/0!</v>
      </c>
      <c r="C74" s="106" t="e">
        <f aca="false">B46-F46</f>
        <v>#DIV/0!</v>
      </c>
      <c r="D74" s="84" t="e">
        <f aca="false">B46-D46</f>
        <v>#DIV/0!</v>
      </c>
      <c r="E74" s="84" t="e">
        <f aca="false">C46-B46</f>
        <v>#DIV/0!</v>
      </c>
      <c r="F74" s="84" t="e">
        <f aca="false">H46-J46</f>
        <v>#DIV/0!</v>
      </c>
      <c r="G74" s="84" t="e">
        <f aca="false">E46-H46</f>
        <v>#DIV/0!</v>
      </c>
      <c r="H74" s="84" t="e">
        <f aca="false">$G46-$F46</f>
        <v>#DIV/0!</v>
      </c>
      <c r="I74" s="84" t="e">
        <f aca="false">G46-E46</f>
        <v>#DIV/0!</v>
      </c>
      <c r="J74" s="84" t="e">
        <f aca="false">F46-E46</f>
        <v>#DIV/0!</v>
      </c>
      <c r="K74" s="84" t="e">
        <f aca="false">L46-F46</f>
        <v>#DIV/0!</v>
      </c>
      <c r="L74" s="84" t="e">
        <f aca="false">L46-H46</f>
        <v>#DIV/0!</v>
      </c>
      <c r="M74" s="44" t="e">
        <f aca="false">M46-D46</f>
        <v>#DIV/0!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e">
        <f aca="false">B47-E47</f>
        <v>#DIV/0!</v>
      </c>
      <c r="C75" s="106" t="e">
        <f aca="false">B47-F47</f>
        <v>#DIV/0!</v>
      </c>
      <c r="D75" s="84" t="e">
        <f aca="false">B47-D47</f>
        <v>#DIV/0!</v>
      </c>
      <c r="E75" s="84" t="e">
        <f aca="false">C47-B47</f>
        <v>#DIV/0!</v>
      </c>
      <c r="F75" s="84" t="e">
        <f aca="false">H47-J47</f>
        <v>#DIV/0!</v>
      </c>
      <c r="G75" s="84" t="e">
        <f aca="false">E47-H47</f>
        <v>#DIV/0!</v>
      </c>
      <c r="H75" s="84" t="e">
        <f aca="false">$G47-$F47</f>
        <v>#DIV/0!</v>
      </c>
      <c r="I75" s="84" t="e">
        <f aca="false">G47-E47</f>
        <v>#DIV/0!</v>
      </c>
      <c r="J75" s="84" t="e">
        <f aca="false">F47-E47</f>
        <v>#DIV/0!</v>
      </c>
      <c r="K75" s="84" t="e">
        <f aca="false">L47-F47</f>
        <v>#DIV/0!</v>
      </c>
      <c r="L75" s="84" t="e">
        <f aca="false">L47-H47</f>
        <v>#DIV/0!</v>
      </c>
      <c r="M75" s="44" t="e">
        <f aca="false">M47-D47</f>
        <v>#DIV/0!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e">
        <f aca="false">B48-E48</f>
        <v>#DIV/0!</v>
      </c>
      <c r="C76" s="92" t="e">
        <f aca="false">B48-F48</f>
        <v>#DIV/0!</v>
      </c>
      <c r="D76" s="86" t="e">
        <f aca="false">B48-D48</f>
        <v>#DIV/0!</v>
      </c>
      <c r="E76" s="86" t="e">
        <f aca="false">C48-B48</f>
        <v>#DIV/0!</v>
      </c>
      <c r="F76" s="86" t="e">
        <f aca="false">H48-J48</f>
        <v>#DIV/0!</v>
      </c>
      <c r="G76" s="86" t="e">
        <f aca="false">E48-H48</f>
        <v>#DIV/0!</v>
      </c>
      <c r="H76" s="86" t="e">
        <f aca="false">$G48-$F48</f>
        <v>#DIV/0!</v>
      </c>
      <c r="I76" s="86" t="e">
        <f aca="false">G48-E48</f>
        <v>#DIV/0!</v>
      </c>
      <c r="J76" s="101" t="e">
        <f aca="false">F48-E48</f>
        <v>#DIV/0!</v>
      </c>
      <c r="K76" s="86" t="e">
        <f aca="false">L48-F48</f>
        <v>#DIV/0!</v>
      </c>
      <c r="L76" s="86" t="e">
        <f aca="false">L48-H48</f>
        <v>#DIV/0!</v>
      </c>
      <c r="M76" s="55" t="e">
        <f aca="false">M48-D48</f>
        <v>#DIV/0!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e">
        <f aca="false">B49-E49</f>
        <v>#DIV/0!</v>
      </c>
      <c r="C77" s="92" t="e">
        <f aca="false">B49-F49</f>
        <v>#DIV/0!</v>
      </c>
      <c r="D77" s="86" t="e">
        <f aca="false">B49-D49</f>
        <v>#DIV/0!</v>
      </c>
      <c r="E77" s="86" t="e">
        <f aca="false">C49-B49</f>
        <v>#DIV/0!</v>
      </c>
      <c r="F77" s="86" t="e">
        <f aca="false">H49-J49</f>
        <v>#DIV/0!</v>
      </c>
      <c r="G77" s="86" t="e">
        <f aca="false">E49-H49</f>
        <v>#DIV/0!</v>
      </c>
      <c r="H77" s="86" t="e">
        <f aca="false">$G49-$F49</f>
        <v>#DIV/0!</v>
      </c>
      <c r="I77" s="86" t="e">
        <f aca="false">G49-E49</f>
        <v>#DIV/0!</v>
      </c>
      <c r="J77" s="101" t="e">
        <f aca="false">F49-E49</f>
        <v>#DIV/0!</v>
      </c>
      <c r="K77" s="86" t="e">
        <f aca="false">L49-F49</f>
        <v>#DIV/0!</v>
      </c>
      <c r="L77" s="86" t="e">
        <f aca="false">L49-H49</f>
        <v>#DIV/0!</v>
      </c>
      <c r="M77" s="55" t="e">
        <f aca="false">M49-D49</f>
        <v>#DIV/0!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e">
        <f aca="false">B50-E50</f>
        <v>#DIV/0!</v>
      </c>
      <c r="C78" s="92" t="e">
        <f aca="false">B50-F50</f>
        <v>#DIV/0!</v>
      </c>
      <c r="D78" s="86" t="e">
        <f aca="false">B50-D50</f>
        <v>#DIV/0!</v>
      </c>
      <c r="E78" s="86" t="e">
        <f aca="false">C50-B50</f>
        <v>#DIV/0!</v>
      </c>
      <c r="F78" s="86" t="e">
        <f aca="false">H50-J50</f>
        <v>#DIV/0!</v>
      </c>
      <c r="G78" s="86" t="e">
        <f aca="false">E50-H50</f>
        <v>#DIV/0!</v>
      </c>
      <c r="H78" s="86" t="e">
        <f aca="false">$G50-$F50</f>
        <v>#DIV/0!</v>
      </c>
      <c r="I78" s="86" t="e">
        <f aca="false">G50-E50</f>
        <v>#DIV/0!</v>
      </c>
      <c r="J78" s="101" t="e">
        <f aca="false">F50-E50</f>
        <v>#DIV/0!</v>
      </c>
      <c r="K78" s="86" t="e">
        <f aca="false">L50-F50</f>
        <v>#DIV/0!</v>
      </c>
      <c r="L78" s="86" t="e">
        <f aca="false">L50-H50</f>
        <v>#DIV/0!</v>
      </c>
      <c r="M78" s="55" t="e">
        <f aca="false">M50-D50</f>
        <v>#DIV/0!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e">
        <f aca="false">B51-E51</f>
        <v>#DIV/0!</v>
      </c>
      <c r="C79" s="92" t="e">
        <f aca="false">B51-F51</f>
        <v>#DIV/0!</v>
      </c>
      <c r="D79" s="86" t="e">
        <f aca="false">B51-D51</f>
        <v>#DIV/0!</v>
      </c>
      <c r="E79" s="86" t="e">
        <f aca="false">C51-B51</f>
        <v>#DIV/0!</v>
      </c>
      <c r="F79" s="86" t="e">
        <f aca="false">H51-J51</f>
        <v>#DIV/0!</v>
      </c>
      <c r="G79" s="86" t="e">
        <f aca="false">E51-H51</f>
        <v>#DIV/0!</v>
      </c>
      <c r="H79" s="86" t="e">
        <f aca="false">$G51-$F51</f>
        <v>#DIV/0!</v>
      </c>
      <c r="I79" s="86" t="e">
        <f aca="false">G51-E51</f>
        <v>#DIV/0!</v>
      </c>
      <c r="J79" s="101" t="e">
        <f aca="false">F51-E51</f>
        <v>#DIV/0!</v>
      </c>
      <c r="K79" s="86" t="e">
        <f aca="false">L51-F51</f>
        <v>#DIV/0!</v>
      </c>
      <c r="L79" s="86" t="e">
        <f aca="false">L51-H51</f>
        <v>#DIV/0!</v>
      </c>
      <c r="M79" s="55" t="e">
        <f aca="false">M51-D51</f>
        <v>#DIV/0!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e">
        <f aca="false">B52-E52</f>
        <v>#DIV/0!</v>
      </c>
      <c r="C80" s="106" t="e">
        <f aca="false">B52-F52</f>
        <v>#DIV/0!</v>
      </c>
      <c r="D80" s="84" t="e">
        <f aca="false">B52-D52</f>
        <v>#DIV/0!</v>
      </c>
      <c r="E80" s="84" t="e">
        <f aca="false">C52-B52</f>
        <v>#DIV/0!</v>
      </c>
      <c r="F80" s="84" t="e">
        <f aca="false">H52-J52</f>
        <v>#DIV/0!</v>
      </c>
      <c r="G80" s="84" t="e">
        <f aca="false">E52-H52</f>
        <v>#DIV/0!</v>
      </c>
      <c r="H80" s="84" t="e">
        <f aca="false">$G52-$F52</f>
        <v>#DIV/0!</v>
      </c>
      <c r="I80" s="84" t="e">
        <f aca="false">G52-E52</f>
        <v>#DIV/0!</v>
      </c>
      <c r="J80" s="84" t="e">
        <f aca="false">F52-E52</f>
        <v>#DIV/0!</v>
      </c>
      <c r="K80" s="84" t="e">
        <f aca="false">L52-F52</f>
        <v>#DIV/0!</v>
      </c>
      <c r="L80" s="84" t="e">
        <f aca="false">L52-H52</f>
        <v>#DIV/0!</v>
      </c>
      <c r="M80" s="44" t="e">
        <f aca="false">M52-D52</f>
        <v>#DIV/0!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e">
        <f aca="false">B53-E53</f>
        <v>#DIV/0!</v>
      </c>
      <c r="C81" s="106" t="e">
        <f aca="false">B53-F53</f>
        <v>#DIV/0!</v>
      </c>
      <c r="D81" s="84" t="e">
        <f aca="false">B53-D53</f>
        <v>#DIV/0!</v>
      </c>
      <c r="E81" s="84" t="e">
        <f aca="false">C53-B53</f>
        <v>#DIV/0!</v>
      </c>
      <c r="F81" s="84" t="e">
        <f aca="false">H53-J53</f>
        <v>#DIV/0!</v>
      </c>
      <c r="G81" s="84" t="e">
        <f aca="false">E53-H53</f>
        <v>#DIV/0!</v>
      </c>
      <c r="H81" s="84" t="e">
        <f aca="false">$G53-$F53</f>
        <v>#DIV/0!</v>
      </c>
      <c r="I81" s="84" t="e">
        <f aca="false">G53-E53</f>
        <v>#DIV/0!</v>
      </c>
      <c r="J81" s="84" t="e">
        <f aca="false">F53-E53</f>
        <v>#DIV/0!</v>
      </c>
      <c r="K81" s="84" t="e">
        <f aca="false">L53-F53</f>
        <v>#DIV/0!</v>
      </c>
      <c r="L81" s="84" t="e">
        <f aca="false">L53-H53</f>
        <v>#DIV/0!</v>
      </c>
      <c r="M81" s="44" t="e">
        <f aca="false">M53-D53</f>
        <v>#DIV/0!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e">
        <f aca="false">B54-E54</f>
        <v>#DIV/0!</v>
      </c>
      <c r="C82" s="106" t="e">
        <f aca="false">B54-F54</f>
        <v>#DIV/0!</v>
      </c>
      <c r="D82" s="84" t="e">
        <f aca="false">B54-D54</f>
        <v>#DIV/0!</v>
      </c>
      <c r="E82" s="84" t="e">
        <f aca="false">C54-B54</f>
        <v>#DIV/0!</v>
      </c>
      <c r="F82" s="84" t="e">
        <f aca="false">H54-J54</f>
        <v>#DIV/0!</v>
      </c>
      <c r="G82" s="84" t="e">
        <f aca="false">E54-H54</f>
        <v>#DIV/0!</v>
      </c>
      <c r="H82" s="84" t="e">
        <f aca="false">$G54-$F54</f>
        <v>#DIV/0!</v>
      </c>
      <c r="I82" s="84" t="e">
        <f aca="false">G54-E54</f>
        <v>#DIV/0!</v>
      </c>
      <c r="J82" s="84" t="e">
        <f aca="false">F54-E54</f>
        <v>#DIV/0!</v>
      </c>
      <c r="K82" s="84" t="e">
        <f aca="false">L54-F54</f>
        <v>#DIV/0!</v>
      </c>
      <c r="L82" s="84" t="e">
        <f aca="false">L54-H54</f>
        <v>#DIV/0!</v>
      </c>
      <c r="M82" s="44" t="e">
        <f aca="false">M54-D54</f>
        <v>#DIV/0!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e">
        <f aca="false">B55-E55</f>
        <v>#DIV/0!</v>
      </c>
      <c r="C83" s="106" t="e">
        <f aca="false">B55-F55</f>
        <v>#DIV/0!</v>
      </c>
      <c r="D83" s="84" t="e">
        <f aca="false">B55-D55</f>
        <v>#DIV/0!</v>
      </c>
      <c r="E83" s="84" t="e">
        <f aca="false">C55-B55</f>
        <v>#DIV/0!</v>
      </c>
      <c r="F83" s="84" t="e">
        <f aca="false">H55-J55</f>
        <v>#DIV/0!</v>
      </c>
      <c r="G83" s="84" t="e">
        <f aca="false">E55-H55</f>
        <v>#DIV/0!</v>
      </c>
      <c r="H83" s="84" t="e">
        <f aca="false">$G55-$F55</f>
        <v>#DIV/0!</v>
      </c>
      <c r="I83" s="84" t="e">
        <f aca="false">G55-E55</f>
        <v>#DIV/0!</v>
      </c>
      <c r="J83" s="84" t="e">
        <f aca="false">F55-E55</f>
        <v>#DIV/0!</v>
      </c>
      <c r="K83" s="84" t="e">
        <f aca="false">L55-F55</f>
        <v>#DIV/0!</v>
      </c>
      <c r="L83" s="84" t="e">
        <f aca="false">L55-H55</f>
        <v>#DIV/0!</v>
      </c>
      <c r="M83" s="44" t="e">
        <f aca="false">M55-D55</f>
        <v>#DIV/0!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e">
        <f aca="false">B56-E56</f>
        <v>#DIV/0!</v>
      </c>
      <c r="C84" s="108" t="e">
        <f aca="false">B56-F56</f>
        <v>#DIV/0!</v>
      </c>
      <c r="D84" s="109" t="e">
        <f aca="false">B56-D56</f>
        <v>#DIV/0!</v>
      </c>
      <c r="E84" s="109" t="e">
        <f aca="false">C56-B56</f>
        <v>#DIV/0!</v>
      </c>
      <c r="F84" s="109" t="e">
        <f aca="false">H56-J56</f>
        <v>#DIV/0!</v>
      </c>
      <c r="G84" s="109" t="e">
        <f aca="false">E56-H56</f>
        <v>#DIV/0!</v>
      </c>
      <c r="H84" s="109" t="e">
        <f aca="false">$G56-$F56</f>
        <v>#DIV/0!</v>
      </c>
      <c r="I84" s="109" t="e">
        <f aca="false">G56-E56</f>
        <v>#DIV/0!</v>
      </c>
      <c r="J84" s="109" t="e">
        <f aca="false">F56-E56</f>
        <v>#DIV/0!</v>
      </c>
      <c r="K84" s="109" t="e">
        <f aca="false">L56-F56</f>
        <v>#DIV/0!</v>
      </c>
      <c r="L84" s="109" t="e">
        <f aca="false">L56-H56</f>
        <v>#DIV/0!</v>
      </c>
      <c r="M84" s="61" t="e">
        <f aca="false">M56-D56</f>
        <v>#DIV/0!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86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87</v>
      </c>
      <c r="C92" s="113" t="s">
        <v>88</v>
      </c>
      <c r="D92" s="113" t="s">
        <v>89</v>
      </c>
      <c r="E92" s="113" t="s">
        <v>90</v>
      </c>
      <c r="F92" s="113" t="s">
        <v>91</v>
      </c>
      <c r="G92" s="113" t="s">
        <v>92</v>
      </c>
      <c r="H92" s="113" t="s">
        <v>93</v>
      </c>
      <c r="I92" s="113" t="s">
        <v>67</v>
      </c>
      <c r="J92" s="113" t="s">
        <v>94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95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69</v>
      </c>
      <c r="C120" s="95" t="s">
        <v>70</v>
      </c>
      <c r="D120" s="95" t="s">
        <v>71</v>
      </c>
      <c r="E120" s="95" t="s">
        <v>72</v>
      </c>
      <c r="F120" s="95" t="s">
        <v>73</v>
      </c>
      <c r="G120" s="120" t="s">
        <v>74</v>
      </c>
      <c r="H120" s="96" t="s">
        <v>84</v>
      </c>
      <c r="I120" s="96" t="s">
        <v>76</v>
      </c>
      <c r="J120" s="121" t="s">
        <v>77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85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85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85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96</v>
      </c>
      <c r="C3" s="124" t="str">
        <f aca="false">VLOOKUP($A$1,Data!$A$1:$Y$20001,15)</f>
        <v>N/A</v>
      </c>
      <c r="D3" s="125" t="s">
        <v>97</v>
      </c>
      <c r="E3" s="124" t="str">
        <f aca="false">VLOOKUP($A$1,Data!$A$1:$Y$20001,13)</f>
        <v>N/A</v>
      </c>
      <c r="F3" s="123" t="s">
        <v>98</v>
      </c>
      <c r="G3" s="124" t="str">
        <f aca="false">VLOOKUP($A$1,Data!$A$1:$Y$20001,7)</f>
        <v>N/A</v>
      </c>
      <c r="H3" s="123" t="s">
        <v>99</v>
      </c>
      <c r="I3" s="124" t="str">
        <f aca="false">VLOOKUP($A$1,Data!$A$1:$Y$20001,8)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VLOOKUP($A$1,Data!$A$1:$Y$20001,15)-VLOOKUP($A$1,Data!$A$1:$Y$20001,7)</f>
        <v>#VALUE!</v>
      </c>
      <c r="D4" s="126" t="s">
        <v>11</v>
      </c>
      <c r="E4" s="50" t="e">
        <f aca="false">VLOOKUP($A$1,Data!$A$1:$Y$20001,13)-VLOOKUP($A$1,Data!$A$1:$Y$20001,15)</f>
        <v>#VALUE!</v>
      </c>
      <c r="F4" s="126" t="s">
        <v>21</v>
      </c>
      <c r="G4" s="50" t="e">
        <f aca="false">VLOOKUP($A$1,Data!$A$1:$Y$20001,7)-VLOOKUP($A$1,Data!$A$1:$Y$20001,11)</f>
        <v>#VALUE!</v>
      </c>
      <c r="H4" s="126" t="s">
        <v>19</v>
      </c>
      <c r="I4" s="50" t="e">
        <f aca="false">VLOOKUP($A$1,Data!$A$1:$Y$20001,8)-VLOOKUP($A$1,Data!$A$1:$Y$20001,7)</f>
        <v>#VALUE!</v>
      </c>
    </row>
    <row r="5" customFormat="false" ht="11.25" hidden="false" customHeight="false" outlineLevel="0" collapsed="false">
      <c r="B5" s="126" t="s">
        <v>65</v>
      </c>
      <c r="C5" s="50" t="e">
        <f aca="false">VLOOKUP($A$1,Data!$A$1:$Y$20001,15)-VLOOKUP($A$1,Data!$A$1:$Y$20001,8)</f>
        <v>#VALUE!</v>
      </c>
      <c r="D5" s="126" t="s">
        <v>15</v>
      </c>
      <c r="E5" s="50" t="e">
        <f aca="false">VLOOKUP($A$1,Data!$A$1:$Y$20001,13)-VLOOKUP($A$1,Data!$A$1:$Y$20001,10)</f>
        <v>#VALUE!</v>
      </c>
      <c r="F5" s="126" t="s">
        <v>65</v>
      </c>
      <c r="G5" s="50" t="e">
        <f aca="false">VLOOKUP($A$1,Data!$A$1:$Y$20001,7)-VLOOKUP($A$1,Data!$A$1:$Y$20001,8)</f>
        <v>#VALUE!</v>
      </c>
      <c r="H5" s="126" t="s">
        <v>27</v>
      </c>
      <c r="I5" s="50" t="e">
        <f aca="false">VLOOKUP($A$1,Data!$A$1:$Y$20001,8)-VLOOKUP($A$1,Data!$A$1:$Y$20001,16)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VLOOKUP($A$1,Data!$A$1:$Y$20001,15)-VLOOKUP($A$1,Data!$A$1:$Y$20001,13)</f>
        <v>#VALUE!</v>
      </c>
      <c r="D6" s="126" t="s">
        <v>19</v>
      </c>
      <c r="E6" s="50" t="e">
        <f aca="false">VLOOKUP($A$1,Data!$A$1:$Y$20001,13)-VLOOKUP($A$1,Data!$A$1:$Y$20001,7)</f>
        <v>#VALUE!</v>
      </c>
      <c r="F6" s="126" t="s">
        <v>11</v>
      </c>
      <c r="G6" s="50" t="e">
        <f aca="false">VLOOKUP($A$1,Data!$A$1:$Y$20001,7)-VLOOKUP($A$1,Data!$A$1:$Y$20001,15)</f>
        <v>#VALUE!</v>
      </c>
      <c r="H6" s="126" t="s">
        <v>100</v>
      </c>
      <c r="I6" s="50" t="e">
        <f aca="false">VLOOKUP($A$1,Data!$A$1:$Y$20001,8)-VLOOKUP($A$1,Data!$A$1:$Y$20001,22)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VLOOKUP($A$1,Data!$A$1:$Y$20001,15)-VLOOKUP($A$1,Data!$A$1:$Y$20001,10)</f>
        <v>#VALUE!</v>
      </c>
      <c r="D7" s="126" t="s">
        <v>17</v>
      </c>
      <c r="E7" s="50" t="e">
        <f aca="false">VLOOKUP($A$1,Data!$A$1:$Y$20001,13)-VLOOKUP($A$1,Data!$A$1:$Y$20001,8)</f>
        <v>#VALUE!</v>
      </c>
      <c r="F7" s="126" t="s">
        <v>13</v>
      </c>
      <c r="G7" s="50" t="e">
        <f aca="false">VLOOKUP($A$1,Data!$A$1:$Y$20001,7)-VLOOKUP($A$1,Data!$A$1:$Y$20001,13)</f>
        <v>#VALUE!</v>
      </c>
      <c r="H7" s="126" t="s">
        <v>11</v>
      </c>
      <c r="I7" s="50" t="e">
        <f aca="false">VLOOKUP($A$1,Data!$A$1:$Y$20001,8)-VLOOKUP($A$1,Data!$A$1:$Y$20001,15)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VLOOKUP($A$1,Data!$A$1:$Y$20001,15)-VLOOKUP($A$1,Data!$A$1:$Y$20001,9)</f>
        <v>#VALUE!</v>
      </c>
      <c r="D8" s="127" t="s">
        <v>33</v>
      </c>
      <c r="E8" s="128" t="e">
        <f aca="false">VLOOKUP($A$1,Data!$A$1:$Y$20001,13)-VLOOKUP($A$1,Data!$A$1:$Y$20001,9)</f>
        <v>#VALUE!</v>
      </c>
      <c r="F8" s="127" t="s">
        <v>33</v>
      </c>
      <c r="G8" s="128" t="e">
        <f aca="false">VLOOKUP($A$1,Data!$A$1:$Y$20001,7)-VLOOKUP($A$1,Data!$A$1:$Y$20001,9)</f>
        <v>#VALUE!</v>
      </c>
      <c r="H8" s="127" t="s">
        <v>33</v>
      </c>
      <c r="I8" s="128" t="e">
        <f aca="false">VLOOKUP($A$1,Data!$A$1:$Y$20001,8)-VLOOKUP($A$1,Data!$A$1:$Y$20001,9)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101</v>
      </c>
      <c r="G12" s="130" t="n">
        <v>0.6632</v>
      </c>
    </row>
    <row r="13" customFormat="false" ht="12.75" hidden="false" customHeight="false" outlineLevel="0" collapsed="false">
      <c r="B13" s="123" t="s">
        <v>102</v>
      </c>
      <c r="C13" s="124" t="str">
        <f aca="false">VLOOKUP($A$1,Data!$A$1:$Y$20001,11)</f>
        <v>N/A</v>
      </c>
      <c r="D13" s="123" t="s">
        <v>103</v>
      </c>
      <c r="E13" s="124" t="str">
        <f aca="false">VLOOKUP($A$1,Data!$A$1:$Y$20001,5)</f>
        <v>N/A</v>
      </c>
      <c r="F13" s="123" t="s">
        <v>104</v>
      </c>
      <c r="G13" s="124" t="e">
        <f aca="false">VLOOKUP($A$1,Data!$A$1:$Y$20001,4)*$G$12*$A$44</f>
        <v>#VALUE!</v>
      </c>
      <c r="H13" s="123" t="s">
        <v>105</v>
      </c>
      <c r="I13" s="124" t="str">
        <f aca="false">VLOOKUP($A$1,Data!$A$1:$Y$20001,10)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VLOOKUP($A$1,Data!$A$1:$Y$20001,11)-VLOOKUP($A$1,Data!$A$1:$Y$20001,7)</f>
        <v>#VALUE!</v>
      </c>
      <c r="D14" s="126" t="s">
        <v>25</v>
      </c>
      <c r="E14" s="101" t="e">
        <f aca="false">VLOOKUP($A$1,Data!$A$1:$Y$20001,5)-(VLOOKUP($A$1,Data!$A$1:$Y$20001,4)*$G$12*$A$44)</f>
        <v>#VALUE!</v>
      </c>
      <c r="F14" s="126" t="s">
        <v>31</v>
      </c>
      <c r="G14" s="101" t="e">
        <f aca="false">VLOOKUP($A$1,Data!$A$1:$Y$20001,4)*$G$12*$A$44-VLOOKUP($A$1,Data!$A$1:$Y$20001,24)</f>
        <v>#VALUE!</v>
      </c>
      <c r="H14" s="126" t="s">
        <v>13</v>
      </c>
      <c r="I14" s="50" t="e">
        <f aca="false">VLOOKUP($A$1,Data!$A$1:$Y$20001,10)-VLOOKUP($A$1,Data!$A$1:$Y$20001,13)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VLOOKUP($A$1,Data!$A$1:$Y$20001,11)-VLOOKUP($A$1,Data!$A$1:$Y$20001,23)</f>
        <v>#VALUE!</v>
      </c>
      <c r="D15" s="126" t="s">
        <v>67</v>
      </c>
      <c r="E15" s="101" t="e">
        <f aca="false">VLOOKUP($A$1,Data!$A$1:$Y$20001,5)-VLOOKUP($A$1,Data!$A$1:$Y$20001,12)</f>
        <v>#VALUE!</v>
      </c>
      <c r="F15" s="126" t="s">
        <v>67</v>
      </c>
      <c r="G15" s="101" t="e">
        <f aca="false">VLOOKUP($A$1,Data!$A$1:$Y$20001,4)*$G$12*$A$44-VLOOKUP($A$1,Data!$A$1:$Y$20001,12)</f>
        <v>#VALUE!</v>
      </c>
      <c r="H15" s="126" t="s">
        <v>11</v>
      </c>
      <c r="I15" s="50" t="e">
        <f aca="false">VLOOKUP($A$1,Data!$A$1:$Y$20001,10)-VLOOKUP($A$1,Data!$A$1:$Y$20001,15)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VLOOKUP($A$1,Data!$A$1:$Y$20001,11)-(VLOOKUP($A$1,Data!$A$1:$Y$20001,4)*$G$12*$A$44)</f>
        <v>#VALUE!</v>
      </c>
      <c r="D16" s="126" t="s">
        <v>21</v>
      </c>
      <c r="E16" s="101" t="e">
        <f aca="false">VLOOKUP($A$1,Data!$A$1:$Y$20001,5)-VLOOKUP($A$1,Data!$A$1:$Y$20001,11)</f>
        <v>#VALUE!</v>
      </c>
      <c r="F16" s="126" t="s">
        <v>15</v>
      </c>
      <c r="G16" s="101" t="e">
        <f aca="false">VLOOKUP($A$1,Data!$A$1:$Y$20001,4)*$G$12*$A$44-VLOOKUP($A$1,Data!$A$1:$Y$20001,10)</f>
        <v>#VALUE!</v>
      </c>
      <c r="H16" s="126" t="s">
        <v>67</v>
      </c>
      <c r="I16" s="50" t="e">
        <f aca="false">VLOOKUP($A$1,Data!$A$1:$Y$20001,10)-VLOOKUP($A$1,Data!$A$1:$Y$20001,12)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VLOOKUP($A$1,Data!$A$1:$Y$20001,11)-VLOOKUP($A$1,Data!$A$1:$Y$20001,5)</f>
        <v>#VALUE!</v>
      </c>
      <c r="D17" s="126" t="s">
        <v>15</v>
      </c>
      <c r="E17" s="101" t="e">
        <f aca="false">VLOOKUP($A$1,Data!$A$1:$Y$20001,5)-VLOOKUP($A$1,Data!$A$1:$Y$20001,10)</f>
        <v>#VALUE!</v>
      </c>
      <c r="F17" s="126" t="s">
        <v>23</v>
      </c>
      <c r="G17" s="101" t="e">
        <f aca="false">VLOOKUP($A$1,Data!$A$1:$Y$20001,4)*$G$12*$A$44-VLOOKUP($A$1,Data!$A$1:$Y$20001,5)</f>
        <v>#VALUE!</v>
      </c>
      <c r="H17" s="126" t="s">
        <v>25</v>
      </c>
      <c r="I17" s="50" t="e">
        <f aca="false">VLOOKUP($A$1,Data!$A$1:$Y$20001,10)-(VLOOKUP($A$1,Data!$A$1:$Y$20001,4)*$G$12*$A$44)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VLOOKUP($A$1,Data!$A$1:$Y$20001,11)-VLOOKUP($A$1,Data!$A$1:$Y$20001,9)</f>
        <v>#VALUE!</v>
      </c>
      <c r="D18" s="127" t="s">
        <v>33</v>
      </c>
      <c r="E18" s="131" t="e">
        <f aca="false">VLOOKUP($A$1,Data!$A$1:$Y$20001,5)-VLOOKUP($A$1,Data!$A$1:$Y$20001,9)</f>
        <v>#VALUE!</v>
      </c>
      <c r="F18" s="127" t="s">
        <v>33</v>
      </c>
      <c r="G18" s="131" t="e">
        <f aca="false">VLOOKUP($A$1,Data!$A$1:$Y$20001,4)*$G$12*$A$44-VLOOKUP($A$1,Data!$A$1:$Y$20001,9)</f>
        <v>#VALUE!</v>
      </c>
      <c r="H18" s="127" t="s">
        <v>33</v>
      </c>
      <c r="I18" s="128" t="e">
        <f aca="false">VLOOKUP($A$1,Data!$A$1:$Y$20001,10)-VLOOKUP($A$1,Data!$A$1:$Y$20001,9)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98" activeCellId="0" sqref="H98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107</v>
      </c>
      <c r="I2" s="137" t="str">
        <f aca="false">VLOOKUP($A$1,Data!$A$1:$W$30001,4)</f>
        <v>N/A</v>
      </c>
      <c r="J2" s="1"/>
      <c r="K2" s="138" t="s">
        <v>108</v>
      </c>
      <c r="L2" s="139" t="s">
        <v>41</v>
      </c>
      <c r="M2" s="140" t="s">
        <v>44</v>
      </c>
      <c r="N2" s="140" t="s">
        <v>109</v>
      </c>
      <c r="O2" s="140" t="s">
        <v>110</v>
      </c>
      <c r="P2" s="140" t="s">
        <v>74</v>
      </c>
      <c r="Q2" s="140" t="s">
        <v>111</v>
      </c>
      <c r="R2" s="140" t="s">
        <v>112</v>
      </c>
      <c r="S2" s="140" t="s">
        <v>71</v>
      </c>
      <c r="T2" s="140" t="s">
        <v>113</v>
      </c>
      <c r="U2" s="141" t="s">
        <v>114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115</v>
      </c>
      <c r="I3" s="137" t="str">
        <f aca="false">VLOOKUP($B$1,Data!$A$1:$W$30001,4)</f>
        <v>N/A</v>
      </c>
      <c r="J3" s="1"/>
      <c r="K3" s="144" t="n">
        <f aca="true">TODAY()</f>
        <v>45926</v>
      </c>
      <c r="L3" s="49" t="e">
        <f aca="false">VLOOKUP($K3,Data!$A$1:$W$10001,15)-VLOOKUP($K3,Data!$A$1:$W$10001,7)</f>
        <v>#VALUE!</v>
      </c>
      <c r="M3" s="101" t="e">
        <f aca="false">VLOOKUP($K3,Data!$A$1:$W$10001,15)-VLOOKUP($K3,Data!$A$1:$W$10001,8)</f>
        <v>#VALUE!</v>
      </c>
      <c r="N3" s="101" t="e">
        <f aca="false">VLOOKUP($K3,Data!$A$1:$W$10001,8)-VLOOKUP($K3,Data!$A$1:$W$10001,7)</f>
        <v>#VALUE!</v>
      </c>
      <c r="O3" s="101" t="e">
        <f aca="false">VLOOKUP($K3,Data!$A$1:$W$10001,16)-VLOOKUP($K3,Data!$A$1:$W$10001,8)</f>
        <v>#VALUE!</v>
      </c>
      <c r="P3" s="101" t="e">
        <f aca="false">VLOOKUP($K3,Data!$A$1:$W$10001,7)-VLOOKUP($K3,Data!$A$1:$W$10001,11)</f>
        <v>#VALUE!</v>
      </c>
      <c r="Q3" s="101" t="e">
        <f aca="false">VLOOKUP($K3,Data!$A$1:$W$10001,13)-VLOOKUP($K3,Data!$A$1:$W$10001,15)</f>
        <v>#VALUE!</v>
      </c>
      <c r="R3" s="101" t="e">
        <f aca="false">VLOOKUP($K3,Data!$A$1:$W$10001,13)-VLOOKUP($K3,Data!$A$1:$W$10001,10)</f>
        <v>#VALUE!</v>
      </c>
      <c r="S3" s="101" t="e">
        <f aca="false">VLOOKUP($K3,Data!$A$1:$W$10001,15)-VLOOKUP($K3,Data!$A$1:$W$10001,10)</f>
        <v>#VALUE!</v>
      </c>
      <c r="T3" s="101" t="e">
        <f aca="false">VLOOKUP($K3,Data!$A$1:$W$10001,10)-VLOOKUP($K3,Data!$A$1:$W$10001,11)</f>
        <v>#VALUE!</v>
      </c>
      <c r="U3" s="50" t="e">
        <f aca="false">VLOOKUP($K3,Data!$A$1:$W$10001,5)-VLOOKUP($K3,Data!$A$1:$W$10001,11)</f>
        <v>#VALUE!</v>
      </c>
      <c r="V3" s="1"/>
      <c r="W3" s="1"/>
    </row>
    <row r="4" customFormat="false" ht="13.5" hidden="false" customHeight="false" outlineLevel="0" collapsed="false">
      <c r="A4" s="136" t="s">
        <v>107</v>
      </c>
      <c r="B4" s="137" t="str">
        <f aca="false">VLOOKUP($A$1,Data!$A$1:$W$30001,5)</f>
        <v>N/A</v>
      </c>
      <c r="C4" s="1"/>
      <c r="D4" s="145"/>
      <c r="E4" s="1"/>
      <c r="F4" s="1"/>
      <c r="G4" s="1"/>
      <c r="H4" s="136" t="s">
        <v>116</v>
      </c>
      <c r="I4" s="137" t="n">
        <f aca="false">HLOOKUP($A$2,Data!$AB$2:$CV$24,2)</f>
        <v>11.7174193548387</v>
      </c>
      <c r="J4" s="1"/>
      <c r="K4" s="144" t="n">
        <f aca="false">K3-1</f>
        <v>45925</v>
      </c>
      <c r="L4" s="49" t="e">
        <f aca="false">VLOOKUP($K4,Data!$A$1:$W$10001,15)-VLOOKUP($K4,Data!$A$1:$W$10001,7)</f>
        <v>#VALUE!</v>
      </c>
      <c r="M4" s="101" t="e">
        <f aca="false">VLOOKUP($K4,Data!$A$1:$W$10001,15)-VLOOKUP($K4,Data!$A$1:$W$10001,8)</f>
        <v>#VALUE!</v>
      </c>
      <c r="N4" s="101" t="e">
        <f aca="false">VLOOKUP($K4,Data!$A$1:$W$10001,8)-VLOOKUP($K4,Data!$A$1:$W$10001,7)</f>
        <v>#VALUE!</v>
      </c>
      <c r="O4" s="101" t="e">
        <f aca="false">VLOOKUP($K4,Data!$A$1:$W$10001,16)-VLOOKUP($K4,Data!$A$1:$W$10001,8)</f>
        <v>#VALUE!</v>
      </c>
      <c r="P4" s="101" t="e">
        <f aca="false">VLOOKUP($K4,Data!$A$1:$W$10001,7)-VLOOKUP($K4,Data!$A$1:$W$10001,11)</f>
        <v>#VALUE!</v>
      </c>
      <c r="Q4" s="101" t="e">
        <f aca="false">VLOOKUP($K4,Data!$A$1:$W$10001,13)-VLOOKUP($K4,Data!$A$1:$W$10001,15)</f>
        <v>#VALUE!</v>
      </c>
      <c r="R4" s="101" t="e">
        <f aca="false">VLOOKUP($K4,Data!$A$1:$W$10001,13)-VLOOKUP($K4,Data!$A$1:$W$10001,10)</f>
        <v>#VALUE!</v>
      </c>
      <c r="S4" s="101" t="e">
        <f aca="false">VLOOKUP($K4,Data!$A$1:$W$10001,15)-VLOOKUP($K4,Data!$A$1:$W$10001,10)</f>
        <v>#VALUE!</v>
      </c>
      <c r="T4" s="101" t="e">
        <f aca="false">VLOOKUP($K4,Data!$A$1:$W$10001,10)-VLOOKUP($K4,Data!$A$1:$W$10001,11)</f>
        <v>#VALUE!</v>
      </c>
      <c r="U4" s="50" t="e">
        <f aca="false">VLOOKUP($K4,Data!$A$1:$W$10001,5)-VLOOKUP($K4,Data!$A$1:$W$10001,11)</f>
        <v>#VALUE!</v>
      </c>
      <c r="V4" s="1"/>
      <c r="W4" s="1"/>
    </row>
    <row r="5" customFormat="false" ht="12" hidden="false" customHeight="false" outlineLevel="0" collapsed="false">
      <c r="A5" s="136" t="s">
        <v>115</v>
      </c>
      <c r="B5" s="137" t="str">
        <f aca="false">VLOOKUP($B$1,Data!$A$1:$W$30001,5)</f>
        <v>N/A</v>
      </c>
      <c r="C5" s="146"/>
      <c r="D5" s="147"/>
      <c r="E5" s="1"/>
      <c r="F5" s="4" t="s">
        <v>117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VLOOKUP($K5,Data!$A$1:$W$10001,15)-VLOOKUP($K5,Data!$A$1:$W$10001,7)</f>
        <v>#VALUE!</v>
      </c>
      <c r="M5" s="101" t="e">
        <f aca="false">VLOOKUP($K5,Data!$A$1:$W$10001,15)-VLOOKUP($K5,Data!$A$1:$W$10001,8)</f>
        <v>#VALUE!</v>
      </c>
      <c r="N5" s="101" t="e">
        <f aca="false">VLOOKUP($K5,Data!$A$1:$W$10001,8)-VLOOKUP($K5,Data!$A$1:$W$10001,7)</f>
        <v>#VALUE!</v>
      </c>
      <c r="O5" s="101" t="e">
        <f aca="false">VLOOKUP($K5,Data!$A$1:$W$10001,16)-VLOOKUP($K5,Data!$A$1:$W$10001,8)</f>
        <v>#VALUE!</v>
      </c>
      <c r="P5" s="101" t="e">
        <f aca="false">VLOOKUP($K5,Data!$A$1:$W$10001,7)-VLOOKUP($K5,Data!$A$1:$W$10001,11)</f>
        <v>#VALUE!</v>
      </c>
      <c r="Q5" s="101" t="e">
        <f aca="false">VLOOKUP($K5,Data!$A$1:$W$10001,13)-VLOOKUP($K5,Data!$A$1:$W$10001,15)</f>
        <v>#VALUE!</v>
      </c>
      <c r="R5" s="101" t="e">
        <f aca="false">VLOOKUP($K5,Data!$A$1:$W$10001,13)-VLOOKUP($K5,Data!$A$1:$W$10001,10)</f>
        <v>#VALUE!</v>
      </c>
      <c r="S5" s="101" t="e">
        <f aca="false">VLOOKUP($K5,Data!$A$1:$W$10001,15)-VLOOKUP($K5,Data!$A$1:$W$10001,10)</f>
        <v>#VALUE!</v>
      </c>
      <c r="T5" s="101" t="e">
        <f aca="false">VLOOKUP($K5,Data!$A$1:$W$10001,10)-VLOOKUP($K5,Data!$A$1:$W$10001,11)</f>
        <v>#VALUE!</v>
      </c>
      <c r="U5" s="50" t="e">
        <f aca="false">VLOOKUP($K5,Data!$A$1:$W$10001,5)-VLOOKUP($K5,Data!$A$1:$W$10001,11)</f>
        <v>#VALUE!</v>
      </c>
      <c r="V5" s="1"/>
      <c r="W5" s="1"/>
    </row>
    <row r="6" customFormat="false" ht="12" hidden="false" customHeight="false" outlineLevel="0" collapsed="false">
      <c r="A6" s="136" t="s">
        <v>116</v>
      </c>
      <c r="B6" s="137" t="n">
        <f aca="false">HLOOKUP($A$2,Data!$AB$2:$CV$24,3)</f>
        <v>17.5409677419355</v>
      </c>
      <c r="C6" s="1"/>
      <c r="D6" s="1"/>
      <c r="E6" s="1"/>
      <c r="F6" s="136" t="s">
        <v>107</v>
      </c>
      <c r="G6" s="137" t="str">
        <f aca="false">VLOOKUP($A$1,Data!$A$1:$W$30001,17)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VLOOKUP($K6,Data!$A$1:$W$10001,15)-VLOOKUP($K6,Data!$A$1:$W$10001,7)</f>
        <v>#VALUE!</v>
      </c>
      <c r="M6" s="101" t="e">
        <f aca="false">VLOOKUP($K6,Data!$A$1:$W$10001,15)-VLOOKUP($K6,Data!$A$1:$W$10001,8)</f>
        <v>#VALUE!</v>
      </c>
      <c r="N6" s="101" t="e">
        <f aca="false">VLOOKUP($K6,Data!$A$1:$W$10001,8)-VLOOKUP($K6,Data!$A$1:$W$10001,7)</f>
        <v>#VALUE!</v>
      </c>
      <c r="O6" s="101" t="e">
        <f aca="false">VLOOKUP($K6,Data!$A$1:$W$10001,16)-VLOOKUP($K6,Data!$A$1:$W$10001,8)</f>
        <v>#VALUE!</v>
      </c>
      <c r="P6" s="101" t="e">
        <f aca="false">VLOOKUP($K6,Data!$A$1:$W$10001,7)-VLOOKUP($K6,Data!$A$1:$W$10001,11)</f>
        <v>#VALUE!</v>
      </c>
      <c r="Q6" s="101" t="e">
        <f aca="false">VLOOKUP($K6,Data!$A$1:$W$10001,13)-VLOOKUP($K6,Data!$A$1:$W$10001,15)</f>
        <v>#VALUE!</v>
      </c>
      <c r="R6" s="101" t="e">
        <f aca="false">VLOOKUP($K6,Data!$A$1:$W$10001,13)-VLOOKUP($K6,Data!$A$1:$W$10001,10)</f>
        <v>#VALUE!</v>
      </c>
      <c r="S6" s="101" t="e">
        <f aca="false">VLOOKUP($K6,Data!$A$1:$W$10001,15)-VLOOKUP($K6,Data!$A$1:$W$10001,10)</f>
        <v>#VALUE!</v>
      </c>
      <c r="T6" s="101" t="e">
        <f aca="false">VLOOKUP($K6,Data!$A$1:$W$10001,10)-VLOOKUP($K6,Data!$A$1:$W$10001,11)</f>
        <v>#VALUE!</v>
      </c>
      <c r="U6" s="50" t="e">
        <f aca="false">VLOOKUP($K6,Data!$A$1:$W$10001,5)-VLOOKUP($K6,Data!$A$1:$W$10001,11)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118</v>
      </c>
      <c r="F7" s="136" t="s">
        <v>115</v>
      </c>
      <c r="G7" s="137" t="str">
        <f aca="false">VLOOKUP($B$1,Data!$A$1:$W$30001,17)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VLOOKUP($K7,Data!$A$1:$W$10001,15)-VLOOKUP($K7,Data!$A$1:$W$10001,7)</f>
        <v>#VALUE!</v>
      </c>
      <c r="M7" s="101" t="e">
        <f aca="false">VLOOKUP($K7,Data!$A$1:$W$10001,15)-VLOOKUP($K7,Data!$A$1:$W$10001,8)</f>
        <v>#VALUE!</v>
      </c>
      <c r="N7" s="101" t="e">
        <f aca="false">VLOOKUP($K7,Data!$A$1:$W$10001,8)-VLOOKUP($K7,Data!$A$1:$W$10001,7)</f>
        <v>#VALUE!</v>
      </c>
      <c r="O7" s="101" t="e">
        <f aca="false">VLOOKUP($K7,Data!$A$1:$W$10001,16)-VLOOKUP($K7,Data!$A$1:$W$10001,8)</f>
        <v>#VALUE!</v>
      </c>
      <c r="P7" s="101" t="e">
        <f aca="false">VLOOKUP($K7,Data!$A$1:$W$10001,7)-VLOOKUP($K7,Data!$A$1:$W$10001,11)</f>
        <v>#VALUE!</v>
      </c>
      <c r="Q7" s="101" t="e">
        <f aca="false">VLOOKUP($K7,Data!$A$1:$W$10001,13)-VLOOKUP($K7,Data!$A$1:$W$10001,15)</f>
        <v>#VALUE!</v>
      </c>
      <c r="R7" s="101" t="e">
        <f aca="false">VLOOKUP($K7,Data!$A$1:$W$10001,13)-VLOOKUP($K7,Data!$A$1:$W$10001,10)</f>
        <v>#VALUE!</v>
      </c>
      <c r="S7" s="101" t="e">
        <f aca="false">VLOOKUP($K7,Data!$A$1:$W$10001,15)-VLOOKUP($K7,Data!$A$1:$W$10001,10)</f>
        <v>#VALUE!</v>
      </c>
      <c r="T7" s="101" t="e">
        <f aca="false">VLOOKUP($K7,Data!$A$1:$W$10001,10)-VLOOKUP($K7,Data!$A$1:$W$10001,11)</f>
        <v>#VALUE!</v>
      </c>
      <c r="U7" s="50" t="e">
        <f aca="false">VLOOKUP($K7,Data!$A$1:$W$10001,5)-VLOOKUP($K7,Data!$A$1:$W$10001,11)</f>
        <v>#VALUE!</v>
      </c>
      <c r="V7" s="1"/>
      <c r="W7" s="1"/>
      <c r="AU7" s="7"/>
      <c r="AV7" s="7"/>
      <c r="AW7" s="78" t="n">
        <v>36617</v>
      </c>
      <c r="AX7" s="11" t="s">
        <v>119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116</v>
      </c>
      <c r="G8" s="137" t="n">
        <f aca="false">HLOOKUP($A$2,Data!$AB$2:$CV$24,15)</f>
        <v>17.5101612903226</v>
      </c>
      <c r="H8" s="1"/>
      <c r="I8" s="1"/>
      <c r="J8" s="1"/>
      <c r="K8" s="144" t="n">
        <f aca="false">K7-1</f>
        <v>45921</v>
      </c>
      <c r="L8" s="49" t="e">
        <f aca="false">VLOOKUP($K8,Data!$A$1:$W$10001,15)-VLOOKUP($K8,Data!$A$1:$W$10001,7)</f>
        <v>#VALUE!</v>
      </c>
      <c r="M8" s="101" t="e">
        <f aca="false">VLOOKUP($K8,Data!$A$1:$W$10001,15)-VLOOKUP($K8,Data!$A$1:$W$10001,8)</f>
        <v>#VALUE!</v>
      </c>
      <c r="N8" s="101" t="e">
        <f aca="false">VLOOKUP($K8,Data!$A$1:$W$10001,8)-VLOOKUP($K8,Data!$A$1:$W$10001,7)</f>
        <v>#VALUE!</v>
      </c>
      <c r="O8" s="101" t="e">
        <f aca="false">VLOOKUP($K8,Data!$A$1:$W$10001,16)-VLOOKUP($K8,Data!$A$1:$W$10001,8)</f>
        <v>#VALUE!</v>
      </c>
      <c r="P8" s="101" t="e">
        <f aca="false">VLOOKUP($K8,Data!$A$1:$W$10001,7)-VLOOKUP($K8,Data!$A$1:$W$10001,11)</f>
        <v>#VALUE!</v>
      </c>
      <c r="Q8" s="101" t="e">
        <f aca="false">VLOOKUP($K8,Data!$A$1:$W$10001,13)-VLOOKUP($K8,Data!$A$1:$W$10001,15)</f>
        <v>#VALUE!</v>
      </c>
      <c r="R8" s="101" t="e">
        <f aca="false">VLOOKUP($K8,Data!$A$1:$W$10001,13)-VLOOKUP($K8,Data!$A$1:$W$10001,10)</f>
        <v>#VALUE!</v>
      </c>
      <c r="S8" s="101" t="e">
        <f aca="false">VLOOKUP($K8,Data!$A$1:$W$10001,15)-VLOOKUP($K8,Data!$A$1:$W$10001,10)</f>
        <v>#VALUE!</v>
      </c>
      <c r="T8" s="101" t="e">
        <f aca="false">VLOOKUP($K8,Data!$A$1:$W$10001,10)-VLOOKUP($K8,Data!$A$1:$W$10001,11)</f>
        <v>#VALUE!</v>
      </c>
      <c r="U8" s="50" t="e">
        <f aca="false">VLOOKUP($K8,Data!$A$1:$W$10001,5)-VLOOKUP($K8,Data!$A$1:$W$10001,11)</f>
        <v>#VALUE!</v>
      </c>
      <c r="V8" s="1"/>
      <c r="W8" s="1"/>
      <c r="AW8" s="78" t="n">
        <f aca="false">DATE(YEAR(AW7),MONTH(AW7)+1,1)</f>
        <v>36647</v>
      </c>
      <c r="AX8" s="11" t="s">
        <v>119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VLOOKUP($K9,Data!$A$1:$W$10001,15)-VLOOKUP($K9,Data!$A$1:$W$10001,7)</f>
        <v>#VALUE!</v>
      </c>
      <c r="M9" s="101" t="e">
        <f aca="false">VLOOKUP($K9,Data!$A$1:$W$10001,15)-VLOOKUP($K9,Data!$A$1:$W$10001,8)</f>
        <v>#VALUE!</v>
      </c>
      <c r="N9" s="101" t="e">
        <f aca="false">VLOOKUP($K9,Data!$A$1:$W$10001,8)-VLOOKUP($K9,Data!$A$1:$W$10001,7)</f>
        <v>#VALUE!</v>
      </c>
      <c r="O9" s="101" t="e">
        <f aca="false">VLOOKUP($K9,Data!$A$1:$W$10001,16)-VLOOKUP($K9,Data!$A$1:$W$10001,8)</f>
        <v>#VALUE!</v>
      </c>
      <c r="P9" s="101" t="e">
        <f aca="false">VLOOKUP($K9,Data!$A$1:$W$10001,7)-VLOOKUP($K9,Data!$A$1:$W$10001,11)</f>
        <v>#VALUE!</v>
      </c>
      <c r="Q9" s="101" t="e">
        <f aca="false">VLOOKUP($K9,Data!$A$1:$W$10001,13)-VLOOKUP($K9,Data!$A$1:$W$10001,15)</f>
        <v>#VALUE!</v>
      </c>
      <c r="R9" s="101" t="e">
        <f aca="false">VLOOKUP($K9,Data!$A$1:$W$10001,13)-VLOOKUP($K9,Data!$A$1:$W$10001,10)</f>
        <v>#VALUE!</v>
      </c>
      <c r="S9" s="101" t="e">
        <f aca="false">VLOOKUP($K9,Data!$A$1:$W$10001,15)-VLOOKUP($K9,Data!$A$1:$W$10001,10)</f>
        <v>#VALUE!</v>
      </c>
      <c r="T9" s="101" t="e">
        <f aca="false">VLOOKUP($K9,Data!$A$1:$W$10001,10)-VLOOKUP($K9,Data!$A$1:$W$10001,11)</f>
        <v>#VALUE!</v>
      </c>
      <c r="U9" s="50" t="e">
        <f aca="false">VLOOKUP($K9,Data!$A$1:$W$10001,5)-VLOOKUP($K9,Data!$A$1:$W$10001,11)</f>
        <v>#VALUE!</v>
      </c>
      <c r="V9" s="1"/>
      <c r="W9" s="1"/>
      <c r="AW9" s="78" t="n">
        <f aca="false">DATE(YEAR(AW8),MONTH(AW8)+1,1)</f>
        <v>36678</v>
      </c>
      <c r="AX9" s="11" t="s">
        <v>119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VLOOKUP($K10,Data!$A$1:$W$10001,15)-VLOOKUP($K10,Data!$A$1:$W$10001,7)</f>
        <v>#VALUE!</v>
      </c>
      <c r="M10" s="131" t="e">
        <f aca="false">VLOOKUP($K10,Data!$A$1:$W$10001,15)-VLOOKUP($K10,Data!$A$1:$W$10001,8)</f>
        <v>#VALUE!</v>
      </c>
      <c r="N10" s="131" t="e">
        <f aca="false">VLOOKUP($K10,Data!$A$1:$W$10001,8)-VLOOKUP($K10,Data!$A$1:$W$10001,7)</f>
        <v>#VALUE!</v>
      </c>
      <c r="O10" s="131" t="e">
        <f aca="false">VLOOKUP($K10,Data!$A$1:$W$10001,16)-VLOOKUP($K10,Data!$A$1:$W$10001,8)</f>
        <v>#VALUE!</v>
      </c>
      <c r="P10" s="131" t="e">
        <f aca="false">VLOOKUP($K10,Data!$A$1:$W$10001,7)-VLOOKUP($K10,Data!$A$1:$W$10001,11)</f>
        <v>#VALUE!</v>
      </c>
      <c r="Q10" s="131" t="e">
        <f aca="false">VLOOKUP($K10,Data!$A$1:$W$10001,13)-VLOOKUP($K10,Data!$A$1:$W$10001,15)</f>
        <v>#VALUE!</v>
      </c>
      <c r="R10" s="131" t="e">
        <f aca="false">VLOOKUP($K10,Data!$A$1:$W$10001,13)-VLOOKUP($K10,Data!$A$1:$W$10001,10)</f>
        <v>#VALUE!</v>
      </c>
      <c r="S10" s="131" t="e">
        <f aca="false">VLOOKUP($K10,Data!$A$1:$W$10001,15)-VLOOKUP($K10,Data!$A$1:$W$10001,10)</f>
        <v>#VALUE!</v>
      </c>
      <c r="T10" s="131" t="e">
        <f aca="false">VLOOKUP($K10,Data!$A$1:$W$10001,10)-VLOOKUP($K10,Data!$A$1:$W$10001,11)</f>
        <v>#VALUE!</v>
      </c>
      <c r="U10" s="128" t="e">
        <f aca="false">VLOOKUP($K10,Data!$A$1:$W$10001,5)-VLOOKUP($K10,Data!$A$1:$W$10001,11)</f>
        <v>#VALUE!</v>
      </c>
      <c r="V10" s="1"/>
      <c r="W10" s="1"/>
      <c r="AW10" s="78" t="n">
        <f aca="false">DATE(YEAR(AW9),MONTH(AW9)+1,1)</f>
        <v>36708</v>
      </c>
      <c r="AX10" s="11" t="s">
        <v>119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119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120</v>
      </c>
      <c r="L12" s="139" t="s">
        <v>41</v>
      </c>
      <c r="M12" s="140" t="s">
        <v>44</v>
      </c>
      <c r="N12" s="140" t="s">
        <v>109</v>
      </c>
      <c r="O12" s="140" t="s">
        <v>110</v>
      </c>
      <c r="P12" s="140" t="s">
        <v>74</v>
      </c>
      <c r="Q12" s="140" t="s">
        <v>111</v>
      </c>
      <c r="R12" s="153" t="s">
        <v>112</v>
      </c>
      <c r="S12" s="154" t="s">
        <v>71</v>
      </c>
      <c r="T12" s="140" t="s">
        <v>113</v>
      </c>
      <c r="U12" s="155" t="s">
        <v>114</v>
      </c>
      <c r="V12" s="141" t="s">
        <v>121</v>
      </c>
      <c r="W12" s="1"/>
      <c r="AW12" s="78" t="n">
        <f aca="false">DATE(YEAR(AW11),MONTH(AW11)+1,1)</f>
        <v>36770</v>
      </c>
      <c r="AX12" s="11" t="s">
        <v>119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119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54</v>
      </c>
      <c r="C18" s="1"/>
      <c r="D18" s="1"/>
      <c r="E18" s="4" t="s">
        <v>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107</v>
      </c>
      <c r="F19" s="137" t="str">
        <f aca="false">VLOOKUP($A$1,Data!$A$1:$W$30001,12)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119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115</v>
      </c>
      <c r="F20" s="137" t="str">
        <f aca="false">VLOOKUP($B$1,Data!$A$1:$W$30001,12)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119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116</v>
      </c>
      <c r="F21" s="137" t="n">
        <f aca="false">HLOOKUP($A$2,Data!$AB$2:$CV$24,10)</f>
        <v>18.3670967741936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119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119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119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119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119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122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107</v>
      </c>
      <c r="O27" s="137" t="str">
        <f aca="false">VLOOKUP($A$1,Data!$A$1:$W$30001,6)</f>
        <v>N/A</v>
      </c>
      <c r="P27" s="1"/>
      <c r="Q27" s="1"/>
      <c r="R27" s="162"/>
      <c r="S27" s="163" t="s">
        <v>123</v>
      </c>
      <c r="T27" s="164" t="s">
        <v>124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115</v>
      </c>
      <c r="O28" s="137" t="str">
        <f aca="false">VLOOKUP($B$1,Data!$A$1:$W$30001,6)</f>
        <v>N/A</v>
      </c>
      <c r="P28" s="1"/>
      <c r="Q28" s="1"/>
      <c r="R28" s="72" t="s">
        <v>125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126</v>
      </c>
      <c r="M29" s="1"/>
      <c r="N29" s="136" t="s">
        <v>116</v>
      </c>
      <c r="O29" s="137" t="n">
        <f aca="false">HLOOKUP($A$2,Data!$AB$2:$CV$24,4)</f>
        <v>7.9808064516129</v>
      </c>
      <c r="P29" s="135" t="s">
        <v>127</v>
      </c>
      <c r="Q29" s="1"/>
      <c r="R29" s="74" t="s">
        <v>128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129</v>
      </c>
      <c r="J30" s="1"/>
      <c r="K30" s="1"/>
      <c r="L30" s="136" t="s">
        <v>107</v>
      </c>
      <c r="M30" s="137" t="str">
        <f aca="false">VLOOKUP($A$1,Data!$A$1:$W$30001,11)</f>
        <v>N/A</v>
      </c>
      <c r="N30" s="147"/>
      <c r="O30" s="15"/>
      <c r="P30" s="136" t="s">
        <v>107</v>
      </c>
      <c r="Q30" s="137" t="str">
        <f aca="false">VLOOKUP($A$1,Data!$A$1:$Z$30000,25)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115</v>
      </c>
      <c r="M31" s="137" t="str">
        <f aca="false">VLOOKUP($B$1,Data!$A$1:$W$30001,11)</f>
        <v>N/A</v>
      </c>
      <c r="N31" s="1"/>
      <c r="O31" s="1"/>
      <c r="P31" s="136" t="s">
        <v>115</v>
      </c>
      <c r="Q31" s="137" t="str">
        <f aca="false">VLOOKUP($B$1,Data!$A$1:$Z$30000,25)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116</v>
      </c>
      <c r="M32" s="137" t="n">
        <f aca="false">HLOOKUP($A$2,Data!$AB$2:$CV$24,9)</f>
        <v>8.01193548387097</v>
      </c>
      <c r="N32" s="4" t="s">
        <v>130</v>
      </c>
      <c r="O32" s="1"/>
      <c r="P32" s="136" t="s">
        <v>116</v>
      </c>
      <c r="Q32" s="137" t="n">
        <f aca="false">HLOOKUP($A$2,Data!$AB$2:$CV$24,22)</f>
        <v>8.9506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107</v>
      </c>
      <c r="O33" s="137" t="str">
        <f aca="false">VLOOKUP($A$1,Data!$A$1:$W$30001,14)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115</v>
      </c>
      <c r="O34" s="137" t="str">
        <f aca="false">VLOOKUP($B$1,Data!$A$1:$W$30001,14)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116</v>
      </c>
      <c r="O35" s="137" t="n">
        <f aca="false">HLOOKUP($A$2,Data!$AB$2:$CV$24,12)</f>
        <v>7.96951612903226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131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107</v>
      </c>
      <c r="R42" s="137" t="str">
        <f aca="false">VLOOKUP($A$1,Data!$A$1:$W$30001,9)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107</v>
      </c>
      <c r="E43" s="137" t="str">
        <f aca="false">VLOOKUP($A$1,Data!$A$1:$W$30001,10)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115</v>
      </c>
      <c r="R43" s="137" t="str">
        <f aca="false">VLOOKUP($B$1,Data!$A$1:$W$30001,9)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115</v>
      </c>
      <c r="E44" s="137" t="str">
        <f aca="false">VLOOKUP($B$1,Data!$A$1:$W$30001,10)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116</v>
      </c>
      <c r="R44" s="137" t="n">
        <f aca="false">HLOOKUP($A$2,Data!$AB$2:$CV$24,7)</f>
        <v>8.6708064516129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116</v>
      </c>
      <c r="E45" s="137" t="n">
        <f aca="false">HLOOKUP($A$2,Data!$AB$2:$CV$24,8)</f>
        <v>19.9938709677419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132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133</v>
      </c>
      <c r="V49" s="1"/>
      <c r="W49" s="1"/>
    </row>
    <row r="50" customFormat="false" ht="12" hidden="false" customHeight="false" outlineLevel="0" collapsed="false">
      <c r="A50" s="136" t="s">
        <v>107</v>
      </c>
      <c r="B50" s="137" t="str">
        <f aca="false">VLOOKUP($A$1,Data!$A$1:$W$30001,13)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134</v>
      </c>
      <c r="O50" s="1"/>
      <c r="P50" s="1"/>
      <c r="Q50" s="1"/>
      <c r="R50" s="1"/>
      <c r="S50" s="1"/>
      <c r="T50" s="1"/>
      <c r="U50" s="136" t="s">
        <v>107</v>
      </c>
      <c r="V50" s="137" t="str">
        <f aca="false">VLOOKUP($A$1,Data!$A$1:$W$30001,19)</f>
        <v>N/A</v>
      </c>
      <c r="W50" s="1"/>
    </row>
    <row r="51" customFormat="false" ht="12" hidden="false" customHeight="false" outlineLevel="0" collapsed="false">
      <c r="A51" s="136" t="s">
        <v>115</v>
      </c>
      <c r="B51" s="137" t="str">
        <f aca="false">VLOOKUP($B$1,Data!$A$1:$W$30001,13)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115</v>
      </c>
      <c r="V51" s="137" t="str">
        <f aca="false">VLOOKUP($B$1,Data!$A$1:$W$30001,19)</f>
        <v>N/A</v>
      </c>
      <c r="W51" s="1"/>
    </row>
    <row r="52" customFormat="false" ht="12" hidden="false" customHeight="false" outlineLevel="0" collapsed="false">
      <c r="A52" s="136" t="s">
        <v>116</v>
      </c>
      <c r="B52" s="137" t="n">
        <f aca="false">HLOOKUP($A$2,Data!$AB$2:$CV$24,11)</f>
        <v>20.9948387096774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116</v>
      </c>
      <c r="V52" s="137" t="n">
        <f aca="false">HLOOKUP($A$2,Data!$AB$2:$CV$24,17)</f>
        <v>9.66806451612903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135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107</v>
      </c>
      <c r="U56" s="137" t="str">
        <f aca="false">VLOOKUP($A$1,Data!$A$1:$W$30001,21)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136</v>
      </c>
      <c r="S57" s="1"/>
      <c r="T57" s="136" t="s">
        <v>115</v>
      </c>
      <c r="U57" s="137" t="str">
        <f aca="false">VLOOKUP($B$1,Data!$A$1:$W$30001,21)</f>
        <v>N/A</v>
      </c>
      <c r="V57" s="1"/>
      <c r="W57" s="136" t="s">
        <v>107</v>
      </c>
      <c r="X57" s="171" t="str">
        <f aca="false">VLOOKUP($A$1,Data!$A$1:$W$30001,23)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116</v>
      </c>
      <c r="U58" s="137" t="n">
        <f aca="false">HLOOKUP($A$2,Data!$AB$2:$CV$24,19)</f>
        <v>8.66887096774194</v>
      </c>
      <c r="V58" s="1"/>
      <c r="W58" s="136" t="s">
        <v>115</v>
      </c>
      <c r="X58" s="171" t="str">
        <f aca="false">VLOOKUP($B$1,Data!$A$1:$W$30001,23)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116</v>
      </c>
      <c r="X59" s="171" t="n">
        <f aca="false">HLOOKUP($A$2,Data!$AB$2:$CV$24,21)</f>
        <v>8.73951612903226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137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107</v>
      </c>
      <c r="P61" s="137" t="str">
        <f aca="false">VLOOKUP($A$1,Data!$A$1:$W$30001,7)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115</v>
      </c>
      <c r="P62" s="137" t="str">
        <f aca="false">VLOOKUP($B$1,Data!$A$1:$W$30001,7)</f>
        <v>N/A</v>
      </c>
      <c r="Q62" s="1"/>
      <c r="R62" s="1"/>
      <c r="S62" s="1"/>
      <c r="T62" s="4" t="s">
        <v>138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116</v>
      </c>
      <c r="P63" s="137" t="n">
        <f aca="false">HLOOKUP($A$2,Data!$AB$2:$CV$24,5)</f>
        <v>8.02854838709677</v>
      </c>
      <c r="Q63" s="1"/>
      <c r="R63" s="1"/>
      <c r="S63" s="1"/>
      <c r="T63" s="136" t="s">
        <v>107</v>
      </c>
      <c r="U63" s="137" t="str">
        <f aca="false">VLOOKUP($A$1,Data!$A$1:$W$30001,22)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107</v>
      </c>
      <c r="F64" s="137" t="str">
        <f aca="false">VLOOKUP($A$1,Data!$A$1:$W$30001,15)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115</v>
      </c>
      <c r="U64" s="137" t="str">
        <f aca="false">VLOOKUP($B$1,Data!$A$1:$W$30001,22)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115</v>
      </c>
      <c r="F65" s="137" t="str">
        <f aca="false">VLOOKUP($B$1,Data!$A$1:$W$30001,15)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116</v>
      </c>
      <c r="U65" s="137" t="n">
        <f aca="false">HLOOKUP($A$2,Data!$AB$2:$CV$24,20)</f>
        <v>9.2391935483871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116</v>
      </c>
      <c r="F66" s="137" t="n">
        <f aca="false">HLOOKUP($A$2,Data!$AB$2:$CV$24,13)</f>
        <v>25.0827419354839</v>
      </c>
      <c r="G66" s="1"/>
      <c r="H66" s="1"/>
      <c r="I66" s="1" t="s">
        <v>139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140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139</v>
      </c>
      <c r="Q71" s="161" t="s">
        <v>141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140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110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142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107</v>
      </c>
      <c r="U75" s="137" t="str">
        <f aca="false">VLOOKUP($A$1,Data!$A$1:$W$30001,8)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115</v>
      </c>
      <c r="U76" s="137" t="str">
        <f aca="false">VLOOKUP($B$1,Data!$A$1:$W$30001,8)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116</v>
      </c>
      <c r="U77" s="137" t="n">
        <f aca="false">HLOOKUP($A$2,Data!$AB$2:$CV$24,6)</f>
        <v>8.70145161290323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139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140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143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107</v>
      </c>
      <c r="W82" s="137" t="str">
        <f aca="false">VLOOKUP($A$1,Data!$A$1:$W$30001,16)</f>
        <v>N/A</v>
      </c>
      <c r="Y82" s="174" t="s">
        <v>107</v>
      </c>
      <c r="Z82" s="171" t="str">
        <f aca="false">VLOOKUP($A$1,Data!$A$1:$W$30001,20)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115</v>
      </c>
      <c r="W83" s="137" t="str">
        <f aca="false">VLOOKUP($B$1,Data!$A$1:$W$30001,16)</f>
        <v>N/A</v>
      </c>
      <c r="Y83" s="174" t="s">
        <v>115</v>
      </c>
      <c r="Z83" s="171" t="str">
        <f aca="false">VLOOKUP($B$1,Data!$A$1:$W$30001,20)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116</v>
      </c>
      <c r="W84" s="137" t="n">
        <f aca="false">HLOOKUP($A$2,Data!$AB$2:$CV$24,14)</f>
        <v>8.71096774193548</v>
      </c>
      <c r="Y84" s="174" t="s">
        <v>116</v>
      </c>
      <c r="Z84" s="171" t="n">
        <f aca="false">HLOOKUP($A$2,Data!$AB$2:$CV$24,18)</f>
        <v>8.64774193548387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144</v>
      </c>
      <c r="E90" s="182" t="s">
        <v>145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135</v>
      </c>
      <c r="O90" s="183" t="s">
        <v>29</v>
      </c>
      <c r="P90" s="184" t="s">
        <v>27</v>
      </c>
      <c r="Q90" s="184" t="s">
        <v>31</v>
      </c>
      <c r="R90" s="185" t="s">
        <v>146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VLOOKUP($D91,[3]CurveFetch!$D$8:$R$100,2,0)</f>
        <v>#N/A</v>
      </c>
      <c r="P91" s="186" t="e">
        <f aca="false">VLOOKUP($D91,[3]CurveFetch!$D$8:$R$100,15,0)</f>
        <v>#N/A</v>
      </c>
      <c r="Q91" s="186" t="e">
        <f aca="false">VLOOKUP($D91,[3]CurveFetch!$D$8:$R$100,2,0)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VLOOKUP($D92,[3]CurveFetch!$D$8:$R$100,2,0)</f>
        <v>#N/A</v>
      </c>
      <c r="P92" s="186" t="e">
        <f aca="false">VLOOKUP($D92,[3]CurveFetch!$D$8:$R$100,15,0)</f>
        <v>#N/A</v>
      </c>
      <c r="Q92" s="186" t="e">
        <f aca="false">VLOOKUP($D92,[3]CurveFetch!$D$8:$R$100,2,0)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VLOOKUP($D93,[3]CurveFetch!$D$8:$R$100,2,0)</f>
        <v>#N/A</v>
      </c>
      <c r="P93" s="186" t="e">
        <f aca="false">VLOOKUP($D93,[3]CurveFetch!$D$8:$R$100,15,0)</f>
        <v>#N/A</v>
      </c>
      <c r="Q93" s="186" t="e">
        <f aca="false">VLOOKUP($D93,[3]CurveFetch!$D$8:$R$100,2,0)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VLOOKUP($D94,[3]CurveFetch!$D$8:$R$100,2,0)</f>
        <v>#N/A</v>
      </c>
      <c r="P94" s="186" t="e">
        <f aca="false">VLOOKUP($D94,[3]CurveFetch!$D$8:$R$100,15,0)</f>
        <v>#N/A</v>
      </c>
      <c r="Q94" s="186" t="e">
        <f aca="false">VLOOKUP($D94,[3]CurveFetch!$D$8:$R$100,2,0)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VLOOKUP($D95,[3]CurveFetch!$D$8:$R$100,2,0)</f>
        <v>#N/A</v>
      </c>
      <c r="P95" s="186" t="e">
        <f aca="false">VLOOKUP($D95,[3]CurveFetch!$D$8:$R$100,15,0)</f>
        <v>#N/A</v>
      </c>
      <c r="Q95" s="186" t="e">
        <f aca="false">VLOOKUP($D95,[3]CurveFetch!$D$8:$R$100,2,0)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VLOOKUP($D96,[3]CurveFetch!$D$8:$R$100,2,0)</f>
        <v>#N/A</v>
      </c>
      <c r="P96" s="186" t="e">
        <f aca="false">VLOOKUP($D96,[3]CurveFetch!$D$8:$R$100,15,0)</f>
        <v>#N/A</v>
      </c>
      <c r="Q96" s="186" t="e">
        <f aca="false">VLOOKUP($D96,[3]CurveFetch!$D$8:$R$100,2,0)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VLOOKUP($D97,[3]CurveFetch!$D$8:$R$100,2,0)</f>
        <v>#N/A</v>
      </c>
      <c r="P97" s="186" t="e">
        <f aca="false">VLOOKUP($D97,[3]CurveFetch!$D$8:$R$100,15,0)</f>
        <v>#N/A</v>
      </c>
      <c r="Q97" s="186" t="e">
        <f aca="false">VLOOKUP($D97,[3]CurveFetch!$D$8:$R$100,2,0)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VLOOKUP($D98,[3]CurveFetch!$D$8:$R$100,2,0)</f>
        <v>#N/A</v>
      </c>
      <c r="P98" s="186" t="e">
        <f aca="false">VLOOKUP($D98,[3]CurveFetch!$D$8:$R$100,15,0)</f>
        <v>#N/A</v>
      </c>
      <c r="Q98" s="186" t="e">
        <f aca="false">VLOOKUP($D98,[3]CurveFetch!$D$8:$R$100,2,0)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VLOOKUP($D99,[3]CurveFetch!$D$8:$R$100,2,0)</f>
        <v>#N/A</v>
      </c>
      <c r="P99" s="186" t="e">
        <f aca="false">VLOOKUP($D99,[3]CurveFetch!$D$8:$R$100,15,0)</f>
        <v>#N/A</v>
      </c>
      <c r="Q99" s="186" t="e">
        <f aca="false">VLOOKUP($D99,[3]CurveFetch!$D$8:$R$100,2,0)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VLOOKUP($D100,[3]CurveFetch!$D$8:$R$100,2,0)</f>
        <v>#N/A</v>
      </c>
      <c r="P100" s="186" t="e">
        <f aca="false">VLOOKUP($D100,[3]CurveFetch!$D$8:$R$100,15,0)</f>
        <v>#N/A</v>
      </c>
      <c r="Q100" s="186" t="e">
        <f aca="false">VLOOKUP($D100,[3]CurveFetch!$D$8:$R$100,2,0)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VLOOKUP($D101,[3]CurveFetch!$D$8:$R$100,2,0)</f>
        <v>#N/A</v>
      </c>
      <c r="P101" s="186" t="e">
        <f aca="false">VLOOKUP($D101,[3]CurveFetch!$D$8:$R$100,15,0)</f>
        <v>#N/A</v>
      </c>
      <c r="Q101" s="186" t="e">
        <f aca="false">VLOOKUP($D101,[3]CurveFetch!$D$8:$R$100,2,0)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VLOOKUP($D102,[3]CurveFetch!$D$8:$R$100,2,0)</f>
        <v>#N/A</v>
      </c>
      <c r="P102" s="186" t="e">
        <f aca="false">VLOOKUP($D102,[3]CurveFetch!$D$8:$R$100,15,0)</f>
        <v>#N/A</v>
      </c>
      <c r="Q102" s="186" t="e">
        <f aca="false">VLOOKUP($D102,[3]CurveFetch!$D$8:$R$100,2,0)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VLOOKUP($D103,[3]CurveFetch!$D$8:$R$100,2,0)</f>
        <v>#N/A</v>
      </c>
      <c r="P103" s="186" t="e">
        <f aca="false">VLOOKUP($D103,[3]CurveFetch!$D$8:$R$100,15,0)</f>
        <v>#N/A</v>
      </c>
      <c r="Q103" s="186" t="e">
        <f aca="false">VLOOKUP($D103,[3]CurveFetch!$D$8:$R$100,2,0)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VLOOKUP($D104,[3]CurveFetch!$D$8:$R$100,2,0)</f>
        <v>#N/A</v>
      </c>
      <c r="P104" s="186" t="e">
        <f aca="false">VLOOKUP($D104,[3]CurveFetch!$D$8:$R$100,15,0)</f>
        <v>#N/A</v>
      </c>
      <c r="Q104" s="186" t="e">
        <f aca="false">VLOOKUP($D104,[3]CurveFetch!$D$8:$R$100,2,0)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88" t="s">
        <v>4</v>
      </c>
      <c r="E105" s="189" t="e">
        <f aca="false">AVERAGE(E92:E98)</f>
        <v>#N/A</v>
      </c>
      <c r="F105" s="190" t="e">
        <f aca="false">AVERAGE(F92:F98)</f>
        <v>#N/A</v>
      </c>
      <c r="G105" s="190" t="e">
        <f aca="false">AVERAGE(G92:G98)</f>
        <v>#N/A</v>
      </c>
      <c r="H105" s="190" t="e">
        <f aca="false">AVERAGE(H92:H98)</f>
        <v>#N/A</v>
      </c>
      <c r="I105" s="190" t="e">
        <f aca="false">AVERAGE(I92:I98)</f>
        <v>#N/A</v>
      </c>
      <c r="J105" s="190" t="e">
        <f aca="false">AVERAGE(J92:J98)</f>
        <v>#N/A</v>
      </c>
      <c r="K105" s="190" t="e">
        <f aca="false">AVERAGE(K92:K98)</f>
        <v>#N/A</v>
      </c>
      <c r="L105" s="190" t="e">
        <f aca="false">AVERAGE(L92:L98)</f>
        <v>#N/A</v>
      </c>
      <c r="M105" s="190" t="e">
        <f aca="false">AVERAGE(M92:M98)</f>
        <v>#N/A</v>
      </c>
      <c r="N105" s="190" t="e">
        <f aca="false">AVERAGE(N92:N98)</f>
        <v>#N/A</v>
      </c>
      <c r="O105" s="190" t="e">
        <f aca="false">AVERAGE(O92:O98)</f>
        <v>#N/A</v>
      </c>
      <c r="P105" s="190" t="e">
        <f aca="false">AVERAGE(P92:P98)</f>
        <v>#N/A</v>
      </c>
      <c r="Q105" s="191" t="e">
        <f aca="false">AVERAGE(Q92:Q98)</f>
        <v>#N/A</v>
      </c>
      <c r="R105" s="191"/>
    </row>
    <row r="106" customFormat="false" ht="12" hidden="false" customHeight="false" outlineLevel="0" collapsed="false">
      <c r="B106" s="177"/>
      <c r="D106" s="192" t="s">
        <v>3</v>
      </c>
      <c r="E106" s="193" t="e">
        <f aca="false">AVERAGE(E99:E103)</f>
        <v>#N/A</v>
      </c>
      <c r="F106" s="194" t="e">
        <f aca="false">AVERAGE(F99:F103)</f>
        <v>#N/A</v>
      </c>
      <c r="G106" s="194" t="e">
        <f aca="false">AVERAGE(G99:G103)</f>
        <v>#N/A</v>
      </c>
      <c r="H106" s="194" t="e">
        <f aca="false">AVERAGE(H99:H103)</f>
        <v>#N/A</v>
      </c>
      <c r="I106" s="194" t="e">
        <f aca="false">AVERAGE(I99:I103)</f>
        <v>#N/A</v>
      </c>
      <c r="J106" s="194" t="e">
        <f aca="false">AVERAGE(J99:J103)</f>
        <v>#N/A</v>
      </c>
      <c r="K106" s="194" t="e">
        <f aca="false">AVERAGE(K99:K103)</f>
        <v>#N/A</v>
      </c>
      <c r="L106" s="194" t="e">
        <f aca="false">AVERAGE(L99:L103)</f>
        <v>#N/A</v>
      </c>
      <c r="M106" s="194" t="e">
        <f aca="false">AVERAGE(M99:M103)</f>
        <v>#N/A</v>
      </c>
      <c r="N106" s="194" t="e">
        <f aca="false">AVERAGE(N99:N103)</f>
        <v>#N/A</v>
      </c>
      <c r="O106" s="194" t="e">
        <f aca="false">AVERAGE(O99:O103)</f>
        <v>#N/A</v>
      </c>
      <c r="P106" s="194" t="e">
        <f aca="false">AVERAGE(P99:P103)</f>
        <v>#N/A</v>
      </c>
      <c r="Q106" s="195" t="e">
        <f aca="false">AVERAGE(Q99:Q103)</f>
        <v>#N/A</v>
      </c>
      <c r="R106" s="195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V2224" activePane="bottomRight" state="frozen"/>
      <selection pane="topLeft" activeCell="A1" activeCellId="0" sqref="A1"/>
      <selection pane="topRight" activeCell="V1" activeCellId="0" sqref="V1"/>
      <selection pane="bottomLeft" activeCell="A2224" activeCellId="0" sqref="A2224"/>
      <selection pane="bottomRight" activeCell="C2220" activeCellId="0" sqref="C2220:Y2243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6" width="12.14"/>
    <col collapsed="false" customWidth="true" hidden="false" outlineLevel="0" max="5" min="5" style="196" width="12.28"/>
    <col collapsed="false" customWidth="true" hidden="false" outlineLevel="0" max="6" min="6" style="197" width="13.7"/>
    <col collapsed="false" customWidth="true" hidden="false" outlineLevel="0" max="7" min="7" style="198" width="16.7"/>
    <col collapsed="false" customWidth="true" hidden="false" outlineLevel="0" max="8" min="8" style="196" width="13.99"/>
    <col collapsed="false" customWidth="true" hidden="false" outlineLevel="0" max="9" min="9" style="196" width="8.99"/>
    <col collapsed="false" customWidth="false" hidden="false" outlineLevel="0" max="10" min="10" style="196" width="8.7"/>
    <col collapsed="false" customWidth="true" hidden="false" outlineLevel="0" max="11" min="11" style="196" width="12.85"/>
    <col collapsed="false" customWidth="true" hidden="false" outlineLevel="0" max="12" min="12" style="196" width="11.13"/>
    <col collapsed="false" customWidth="true" hidden="false" outlineLevel="0" max="13" min="13" style="196" width="12.56"/>
    <col collapsed="false" customWidth="true" hidden="false" outlineLevel="0" max="14" min="14" style="197" width="14.41"/>
    <col collapsed="false" customWidth="false" hidden="false" outlineLevel="0" max="16" min="15" style="196" width="8.7"/>
    <col collapsed="false" customWidth="true" hidden="false" outlineLevel="0" max="17" min="17" style="196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6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147</v>
      </c>
      <c r="B1" s="6" t="s">
        <v>148</v>
      </c>
      <c r="C1" s="6" t="s">
        <v>149</v>
      </c>
      <c r="D1" s="199" t="s">
        <v>150</v>
      </c>
      <c r="E1" s="199" t="s">
        <v>151</v>
      </c>
      <c r="F1" s="200" t="s">
        <v>152</v>
      </c>
      <c r="G1" s="201" t="s">
        <v>153</v>
      </c>
      <c r="H1" s="199" t="s">
        <v>142</v>
      </c>
      <c r="I1" s="199" t="s">
        <v>33</v>
      </c>
      <c r="J1" s="199" t="s">
        <v>15</v>
      </c>
      <c r="K1" s="199" t="s">
        <v>154</v>
      </c>
      <c r="L1" s="199" t="s">
        <v>155</v>
      </c>
      <c r="M1" s="199" t="s">
        <v>64</v>
      </c>
      <c r="N1" s="200" t="s">
        <v>156</v>
      </c>
      <c r="O1" s="199" t="s">
        <v>11</v>
      </c>
      <c r="P1" s="199" t="s">
        <v>27</v>
      </c>
      <c r="Q1" s="199" t="s">
        <v>157</v>
      </c>
      <c r="R1" s="202" t="s">
        <v>158</v>
      </c>
      <c r="S1" s="4" t="s">
        <v>133</v>
      </c>
      <c r="T1" s="4" t="s">
        <v>143</v>
      </c>
      <c r="U1" s="4" t="s">
        <v>159</v>
      </c>
      <c r="V1" s="4" t="s">
        <v>160</v>
      </c>
      <c r="W1" s="202" t="s">
        <v>29</v>
      </c>
      <c r="X1" s="202" t="s">
        <v>31</v>
      </c>
      <c r="Y1" s="199" t="s">
        <v>127</v>
      </c>
      <c r="Z1" s="19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3" t="n">
        <f aca="false">IF(A2&lt;&gt;"",MONTH(A2),0)</f>
        <v>1</v>
      </c>
      <c r="C2" s="11" t="s">
        <v>161</v>
      </c>
      <c r="D2" s="196" t="n">
        <v>1.09</v>
      </c>
      <c r="E2" s="196" t="n">
        <v>1.29</v>
      </c>
      <c r="F2" s="197" t="n">
        <v>1.33</v>
      </c>
      <c r="G2" s="198" t="s">
        <v>85</v>
      </c>
      <c r="H2" s="196" t="s">
        <v>85</v>
      </c>
      <c r="I2" s="196" t="n">
        <v>1.69</v>
      </c>
      <c r="J2" s="196" t="s">
        <v>85</v>
      </c>
      <c r="K2" s="196" t="n">
        <v>1.29</v>
      </c>
      <c r="L2" s="196" t="s">
        <v>85</v>
      </c>
      <c r="M2" s="196" t="s">
        <v>85</v>
      </c>
      <c r="N2" s="197" t="n">
        <v>1.38</v>
      </c>
      <c r="O2" s="196" t="s">
        <v>85</v>
      </c>
      <c r="P2" s="196" t="n">
        <v>1.5</v>
      </c>
      <c r="Q2" s="196" t="n">
        <v>0.98</v>
      </c>
      <c r="R2" s="16" t="n">
        <v>1.45</v>
      </c>
      <c r="S2" s="1" t="s">
        <v>85</v>
      </c>
      <c r="T2" s="1" t="s">
        <v>85</v>
      </c>
      <c r="U2" s="1" t="n">
        <v>1.5</v>
      </c>
      <c r="V2" s="1" t="n">
        <v>1.5</v>
      </c>
      <c r="W2" s="1" t="n">
        <v>1.47</v>
      </c>
      <c r="AC2" s="204" t="n">
        <v>34700</v>
      </c>
      <c r="AD2" s="204" t="n">
        <v>34731</v>
      </c>
      <c r="AE2" s="204" t="n">
        <v>34759</v>
      </c>
      <c r="AF2" s="204" t="n">
        <v>34790</v>
      </c>
      <c r="AG2" s="204" t="n">
        <v>34820</v>
      </c>
      <c r="AH2" s="204" t="n">
        <v>34851</v>
      </c>
      <c r="AI2" s="204" t="n">
        <v>34881</v>
      </c>
      <c r="AJ2" s="204" t="n">
        <v>34912</v>
      </c>
      <c r="AK2" s="204" t="n">
        <v>34943</v>
      </c>
      <c r="AL2" s="204" t="n">
        <v>34973</v>
      </c>
      <c r="AM2" s="204" t="n">
        <v>35004</v>
      </c>
      <c r="AN2" s="204" t="n">
        <v>35034</v>
      </c>
      <c r="AO2" s="204" t="n">
        <v>35065</v>
      </c>
      <c r="AP2" s="204" t="n">
        <v>35096</v>
      </c>
      <c r="AQ2" s="204" t="n">
        <v>35125</v>
      </c>
      <c r="AR2" s="204" t="n">
        <v>35156</v>
      </c>
      <c r="AS2" s="204" t="n">
        <v>35186</v>
      </c>
      <c r="AT2" s="204" t="n">
        <v>35217</v>
      </c>
      <c r="AU2" s="204" t="n">
        <v>35247</v>
      </c>
      <c r="AV2" s="204" t="n">
        <v>35278</v>
      </c>
      <c r="AW2" s="204" t="n">
        <v>35309</v>
      </c>
      <c r="AX2" s="204" t="n">
        <v>35339</v>
      </c>
      <c r="AY2" s="204" t="n">
        <v>35370</v>
      </c>
      <c r="AZ2" s="204" t="n">
        <v>35400</v>
      </c>
      <c r="BA2" s="204" t="n">
        <v>35431</v>
      </c>
      <c r="BB2" s="204" t="n">
        <v>35462</v>
      </c>
      <c r="BC2" s="204" t="n">
        <v>35490</v>
      </c>
      <c r="BD2" s="204" t="n">
        <v>35521</v>
      </c>
      <c r="BE2" s="204" t="n">
        <v>35551</v>
      </c>
      <c r="BF2" s="204" t="n">
        <v>35582</v>
      </c>
      <c r="BG2" s="204" t="n">
        <v>35612</v>
      </c>
      <c r="BH2" s="204" t="n">
        <v>35643</v>
      </c>
      <c r="BI2" s="204" t="n">
        <v>35674</v>
      </c>
      <c r="BJ2" s="204" t="n">
        <v>35704</v>
      </c>
      <c r="BK2" s="204" t="n">
        <v>35735</v>
      </c>
      <c r="BL2" s="204" t="n">
        <v>35765</v>
      </c>
      <c r="BM2" s="204" t="n">
        <v>35796</v>
      </c>
      <c r="BN2" s="204" t="n">
        <v>35827</v>
      </c>
      <c r="BO2" s="204" t="n">
        <v>35855</v>
      </c>
      <c r="BP2" s="204" t="n">
        <v>35886</v>
      </c>
      <c r="BQ2" s="204" t="n">
        <v>35916</v>
      </c>
      <c r="BR2" s="204" t="n">
        <v>35947</v>
      </c>
      <c r="BS2" s="204" t="n">
        <v>35977</v>
      </c>
      <c r="BT2" s="204" t="n">
        <v>36008</v>
      </c>
      <c r="BU2" s="204" t="n">
        <v>36039</v>
      </c>
      <c r="BV2" s="204" t="n">
        <v>36069</v>
      </c>
      <c r="BW2" s="204" t="n">
        <v>36100</v>
      </c>
      <c r="BX2" s="204" t="n">
        <v>36130</v>
      </c>
      <c r="BY2" s="204" t="n">
        <v>36161</v>
      </c>
      <c r="BZ2" s="204" t="n">
        <v>36192</v>
      </c>
      <c r="CA2" s="204" t="n">
        <v>36220</v>
      </c>
      <c r="CB2" s="204" t="n">
        <v>36251</v>
      </c>
      <c r="CC2" s="204" t="n">
        <v>36281</v>
      </c>
      <c r="CD2" s="204" t="n">
        <v>36312</v>
      </c>
      <c r="CE2" s="204" t="n">
        <v>36342</v>
      </c>
      <c r="CF2" s="204" t="n">
        <v>36373</v>
      </c>
      <c r="CG2" s="204" t="n">
        <v>36404</v>
      </c>
      <c r="CH2" s="204" t="n">
        <v>36434</v>
      </c>
      <c r="CI2" s="204" t="n">
        <v>36465</v>
      </c>
      <c r="CJ2" s="204" t="n">
        <v>36495</v>
      </c>
      <c r="CK2" s="205" t="n">
        <v>36526</v>
      </c>
      <c r="CL2" s="205" t="n">
        <v>36557</v>
      </c>
      <c r="CM2" s="205" t="n">
        <v>36586</v>
      </c>
      <c r="CN2" s="205" t="n">
        <v>36617</v>
      </c>
      <c r="CO2" s="205" t="n">
        <v>36647</v>
      </c>
      <c r="CP2" s="205" t="n">
        <v>36678</v>
      </c>
      <c r="CQ2" s="205" t="n">
        <v>36708</v>
      </c>
      <c r="CR2" s="205" t="n">
        <v>36739</v>
      </c>
      <c r="CS2" s="205" t="n">
        <v>36770</v>
      </c>
      <c r="CT2" s="205" t="n">
        <v>36800</v>
      </c>
      <c r="CU2" s="205" t="n">
        <v>36831</v>
      </c>
      <c r="CV2" s="205" t="n">
        <v>36861</v>
      </c>
      <c r="CW2" s="205" t="n">
        <v>36892</v>
      </c>
      <c r="CX2" s="205" t="n">
        <v>36923</v>
      </c>
      <c r="CY2" s="205" t="n">
        <v>36951</v>
      </c>
      <c r="CZ2" s="205" t="n">
        <v>36982</v>
      </c>
      <c r="DA2" s="205" t="n">
        <v>37012</v>
      </c>
      <c r="DB2" s="205" t="n">
        <v>37043</v>
      </c>
      <c r="DC2" s="205" t="n">
        <v>37073</v>
      </c>
      <c r="DD2" s="205" t="n">
        <v>37104</v>
      </c>
      <c r="DE2" s="205" t="n">
        <v>37135</v>
      </c>
      <c r="DF2" s="205" t="n">
        <v>37165</v>
      </c>
      <c r="DG2" s="205" t="n">
        <v>37196</v>
      </c>
      <c r="DH2" s="205" t="n">
        <v>37226</v>
      </c>
    </row>
    <row r="3" customFormat="false" ht="11.25" hidden="false" customHeight="false" outlineLevel="0" collapsed="false">
      <c r="A3" s="177" t="n">
        <v>34701</v>
      </c>
      <c r="B3" s="203" t="n">
        <f aca="false">IF(A3&lt;&gt;"",MONTH(A3),0)</f>
        <v>1</v>
      </c>
      <c r="C3" s="11" t="s">
        <v>162</v>
      </c>
      <c r="D3" s="196" t="n">
        <v>1.09</v>
      </c>
      <c r="E3" s="196" t="s">
        <v>85</v>
      </c>
      <c r="F3" s="197" t="s">
        <v>85</v>
      </c>
      <c r="G3" s="198" t="s">
        <v>85</v>
      </c>
      <c r="H3" s="196" t="s">
        <v>85</v>
      </c>
      <c r="I3" s="196" t="s">
        <v>85</v>
      </c>
      <c r="J3" s="196" t="s">
        <v>85</v>
      </c>
      <c r="K3" s="196" t="s">
        <v>85</v>
      </c>
      <c r="L3" s="196" t="s">
        <v>85</v>
      </c>
      <c r="M3" s="196" t="s">
        <v>85</v>
      </c>
      <c r="N3" s="197" t="s">
        <v>85</v>
      </c>
      <c r="O3" s="196" t="s">
        <v>85</v>
      </c>
      <c r="P3" s="196" t="s">
        <v>85</v>
      </c>
      <c r="Q3" s="196" t="s">
        <v>85</v>
      </c>
      <c r="R3" s="16" t="s">
        <v>85</v>
      </c>
      <c r="S3" s="1" t="s">
        <v>85</v>
      </c>
      <c r="T3" s="1" t="s">
        <v>85</v>
      </c>
      <c r="U3" s="1" t="s">
        <v>85</v>
      </c>
      <c r="V3" s="1" t="s">
        <v>85</v>
      </c>
      <c r="W3" s="1" t="s">
        <v>85</v>
      </c>
      <c r="AA3" s="11" t="n">
        <v>4</v>
      </c>
      <c r="AB3" s="9" t="s">
        <v>150</v>
      </c>
      <c r="AC3" s="198" t="n">
        <f aca="false">DAVERAGE(gd_95,4,AC$24:AC$25)</f>
        <v>0.958709677419355</v>
      </c>
      <c r="AD3" s="198" t="n">
        <f aca="false">DAVERAGE(gd_95,4,AD$24:AD$25)</f>
        <v>0.978214285714286</v>
      </c>
      <c r="AE3" s="198" t="n">
        <f aca="false">DAVERAGE(gd_95,4,AE$24:AE$25)</f>
        <v>1.0458064516129</v>
      </c>
      <c r="AF3" s="198" t="n">
        <f aca="false">DAVERAGE(gd_95,4,AF$24:AF$25)</f>
        <v>1.23666666666667</v>
      </c>
      <c r="AG3" s="198" t="n">
        <f aca="false">DAVERAGE(gd_95,4,AG$24:AG$25)</f>
        <v>1.25258064516129</v>
      </c>
      <c r="AH3" s="198" t="n">
        <f aca="false">DAVERAGE(gd_95,4,AH$24:AH$25)</f>
        <v>1.12033333333333</v>
      </c>
      <c r="AI3" s="198" t="n">
        <f aca="false">DAVERAGE(gd_95,4,AI$24:AI$25)</f>
        <v>0.994516129032258</v>
      </c>
      <c r="AJ3" s="198" t="n">
        <f aca="false">DAVERAGE(gd_95,4,AJ$24:AJ$25)</f>
        <v>1.03677419354839</v>
      </c>
      <c r="AK3" s="198" t="n">
        <f aca="false">DAVERAGE(gd_95,4,AK$24:AK$25)</f>
        <v>1.07666666666667</v>
      </c>
      <c r="AL3" s="198" t="n">
        <f aca="false">DAVERAGE(gd_95,4,AL$24:AL$25)</f>
        <v>1.21322580645161</v>
      </c>
      <c r="AM3" s="198" t="n">
        <f aca="false">DAVERAGE(gd_95,4,AM$24:AM$25)</f>
        <v>1.24033333333333</v>
      </c>
      <c r="AN3" s="198" t="n">
        <f aca="false">DAVERAGE(gd_95,4,AN$24:AN$25)</f>
        <v>1.36451612903226</v>
      </c>
      <c r="AO3" s="198" t="n">
        <f aca="false">DAVERAGE(gd_96,4,AO$24:AO$25)</f>
        <v>1.53258064516129</v>
      </c>
      <c r="AP3" s="198" t="n">
        <f aca="false">DAVERAGE(gd_96,4,AP$24:AP$25)</f>
        <v>1.52103448275862</v>
      </c>
      <c r="AQ3" s="198" t="n">
        <f aca="false">DAVERAGE(gd_96,4,AQ$24:AQ$25)</f>
        <v>1.31677419354839</v>
      </c>
      <c r="AR3" s="198" t="n">
        <f aca="false">DAVERAGE(gd_96,4,AR$24:AR$25)</f>
        <v>1.18733333333333</v>
      </c>
      <c r="AS3" s="198" t="n">
        <f aca="false">DAVERAGE(gd_96,4,AS$24:AS$25)</f>
        <v>1.09387096774194</v>
      </c>
      <c r="AT3" s="198" t="n">
        <f aca="false">DAVERAGE(gd_96,4,AT$24:AT$25)</f>
        <v>1.10333333333333</v>
      </c>
      <c r="AU3" s="198" t="n">
        <f aca="false">DAVERAGE(gd_96,4,AU$24:AU$25)</f>
        <v>1.16370967741936</v>
      </c>
      <c r="AV3" s="198" t="n">
        <f aca="false">DAVERAGE(gd_96,4,AV$24:AV$25)</f>
        <v>1.14806451612903</v>
      </c>
      <c r="AW3" s="198" t="n">
        <f aca="false">DAVERAGE(gd_96,4,AW$24:AW$25)</f>
        <v>1.1145</v>
      </c>
      <c r="AX3" s="198" t="n">
        <f aca="false">DAVERAGE(gd_96,4,AX$24:AX$25)</f>
        <v>1.37596774193548</v>
      </c>
      <c r="AY3" s="198" t="n">
        <f aca="false">DAVERAGE(gd_96,4,AY$24:AY$25)</f>
        <v>1.906</v>
      </c>
      <c r="AZ3" s="198" t="n">
        <f aca="false">DAVERAGE(gd_96,4,AZ$24:AZ$25)</f>
        <v>2.16854838709677</v>
      </c>
      <c r="BA3" s="198" t="n">
        <f aca="false">DAVERAGE(gd_97,4,BA$24:BA$25)</f>
        <v>2.8358064516129</v>
      </c>
      <c r="BB3" s="198" t="n">
        <f aca="false">DAVERAGE(gd_97,4,BB$24:BB$25)</f>
        <v>1.88964285714286</v>
      </c>
      <c r="BC3" s="198" t="n">
        <f aca="false">DAVERAGE(gd_97,4,BC$24:BC$25)</f>
        <v>1.47903225806452</v>
      </c>
      <c r="BD3" s="198" t="n">
        <f aca="false">DAVERAGE(gd_97,4,BD$24:BD$25)</f>
        <v>1.77683333333333</v>
      </c>
      <c r="BE3" s="198" t="n">
        <f aca="false">DAVERAGE(gd_97,4,BE$24:BE$25)</f>
        <v>1.71774193548387</v>
      </c>
      <c r="BF3" s="198" t="n">
        <f aca="false">DAVERAGE(gd_97,4,BF$24:BF$25)</f>
        <v>1.55233333333333</v>
      </c>
      <c r="BG3" s="198" t="n">
        <f aca="false">DAVERAGE(gd_97,4,BG$24:BG$25)</f>
        <v>1.50725806451613</v>
      </c>
      <c r="BH3" s="198" t="n">
        <f aca="false">DAVERAGE(gd_97,4,BH$24:BH$25)</f>
        <v>1.49693548387097</v>
      </c>
      <c r="BI3" s="198" t="n">
        <f aca="false">DAVERAGE(gd_97,4,BI$24:BI$25)</f>
        <v>1.46483333333333</v>
      </c>
      <c r="BJ3" s="198" t="n">
        <f aca="false">DAVERAGE(gd_97,4,BJ$24:BJ$25)</f>
        <v>1.73435483870968</v>
      </c>
      <c r="BK3" s="198" t="n">
        <f aca="false">DAVERAGE(gd_97,4,BK$24:BK$25)</f>
        <v>1.67883333333333</v>
      </c>
      <c r="BL3" s="198" t="n">
        <f aca="false">DAVERAGE(gd_97,4,BL$24:BL$25)</f>
        <v>1.3391935483871</v>
      </c>
      <c r="BM3" s="198" t="n">
        <f aca="false">DAVERAGE(gd_98,4,BM$24:BM$25)</f>
        <v>1.45806451612903</v>
      </c>
      <c r="BN3" s="198" t="n">
        <f aca="false">DAVERAGE(gd_98,4,BN$24:BN$25)</f>
        <v>1.63785714285714</v>
      </c>
      <c r="BO3" s="198" t="n">
        <f aca="false">DAVERAGE(gd_98,4,BO$24:BO$25)</f>
        <v>1.75387096774194</v>
      </c>
      <c r="BP3" s="198" t="n">
        <f aca="false">DAVERAGE(gd_98,4,BP$24:BP$25)</f>
        <v>2.21633333333333</v>
      </c>
      <c r="BQ3" s="198" t="n">
        <f aca="false">DAVERAGE(gd_98,4,BQ$24:BQ$25)</f>
        <v>1.76048387096774</v>
      </c>
      <c r="BR3" s="198" t="n">
        <f aca="false">DAVERAGE(gd_98,4,BR$24:BR$25)</f>
        <v>1.80733333333333</v>
      </c>
      <c r="BS3" s="198" t="n">
        <f aca="false">DAVERAGE(gd_98,4,BS$24:BS$25)</f>
        <v>1.9741935483871</v>
      </c>
      <c r="BT3" s="198" t="n">
        <f aca="false">DAVERAGE(gd_98,4,BT$24:BT$25)</f>
        <v>1.76225806451613</v>
      </c>
      <c r="BU3" s="198" t="n">
        <f aca="false">DAVERAGE(gd_98,4,BU$24:BU$25)</f>
        <v>2.007</v>
      </c>
      <c r="BV3" s="198" t="n">
        <f aca="false">DAVERAGE(gd_98,4,BV$24:BV$25)</f>
        <v>2.35354838709677</v>
      </c>
      <c r="BW3" s="198" t="n">
        <f aca="false">DAVERAGE(gd_98,4,BW$24:BW$25)</f>
        <v>2.52483333333333</v>
      </c>
      <c r="BX3" s="198" t="n">
        <f aca="false">DAVERAGE(gd_98,4,BX$24:BX$25)</f>
        <v>2.22225806451613</v>
      </c>
      <c r="BY3" s="198" t="n">
        <f aca="false">DAVERAGE(gd_99,4,BY$24:BY$25)</f>
        <v>2.31290322580645</v>
      </c>
      <c r="BZ3" s="198" t="n">
        <f aca="false">DAVERAGE(gd_99,4,BZ$24:BZ$25)</f>
        <v>2.24375</v>
      </c>
      <c r="CA3" s="198" t="n">
        <f aca="false">DAVERAGE(gd_99,4,CA$24:CA$25)</f>
        <v>2.20258064516129</v>
      </c>
      <c r="CB3" s="198" t="n">
        <f aca="false">DAVERAGE(gd_99,4,CB$24:CB$25)</f>
        <v>2.526</v>
      </c>
      <c r="CC3" s="198" t="n">
        <f aca="false">DAVERAGE(gd_99,4,CC$24:CC$25)</f>
        <v>2.69935483870968</v>
      </c>
      <c r="CD3" s="198" t="n">
        <f aca="false">DAVERAGE(gd_99,4,CD$24:CD$25)</f>
        <v>2.792</v>
      </c>
      <c r="CE3" s="198" t="n">
        <f aca="false">DAVERAGE(gd_99,4,CE$24:CE$25)</f>
        <v>2.78129032258065</v>
      </c>
      <c r="CF3" s="198" t="n">
        <f aca="false">DAVERAGE(gd_99,4,CF$24:CF$25)</f>
        <v>3.25032258064516</v>
      </c>
      <c r="CG3" s="198" t="n">
        <f aca="false">DAVERAGE(gd_99,4,CG$24:CG$25)</f>
        <v>3.115</v>
      </c>
      <c r="CH3" s="198" t="n">
        <f aca="false">DAVERAGE(gd_99,4,CH$24:CH$25)</f>
        <v>3.57806451612903</v>
      </c>
      <c r="CI3" s="198" t="n">
        <f aca="false">DAVERAGE(gd_99,4,CI$24:CI$25)</f>
        <v>2.8945</v>
      </c>
      <c r="CJ3" s="198" t="n">
        <f aca="false">DAVERAGE(gd_99,4,CJ$24:CJ$25)</f>
        <v>2.79032258064516</v>
      </c>
      <c r="CK3" s="198" t="n">
        <f aca="false">DAVERAGE(gd_00,4,CK$24:CK$25)</f>
        <v>2.82709677419355</v>
      </c>
      <c r="CL3" s="198" t="n">
        <f aca="false">DAVERAGE(gd_00,4,CL$24:CL$25)</f>
        <v>3.10189655172414</v>
      </c>
      <c r="CM3" s="198" t="n">
        <f aca="false">DAVERAGE(gd_00,4,CM$24:CM$25)</f>
        <v>3.52129032258065</v>
      </c>
      <c r="CN3" s="198" t="n">
        <f aca="false">DAVERAGE(gd_00,4,CN$24:CN$25)</f>
        <v>3.77083333333333</v>
      </c>
      <c r="CO3" s="198" t="n">
        <f aca="false">DAVERAGE(gd_00,4,CO$24:CO$25)</f>
        <v>4.34306451612903</v>
      </c>
      <c r="CP3" s="198" t="n">
        <f aca="false">DAVERAGE(gd_00,4,CP$24:CP$25)</f>
        <v>5.10766666666667</v>
      </c>
      <c r="CQ3" s="198" t="n">
        <f aca="false">DAVERAGE(gd_00,4,CQ$24:CQ$25)</f>
        <v>4.53596774193548</v>
      </c>
      <c r="CR3" s="198" t="n">
        <f aca="false">DAVERAGE(gd_00,4,CR$24:CR$25)</f>
        <v>4.50435483870968</v>
      </c>
      <c r="CS3" s="198" t="n">
        <f aca="false">DAVERAGE(gd_00,4,CS$24:CS$25)</f>
        <v>6.20133333333333</v>
      </c>
      <c r="CT3" s="198" t="n">
        <f aca="false">DAVERAGE(gd_00,4,CT$24:CT$25)</f>
        <v>6.4441935483871</v>
      </c>
      <c r="CU3" s="198" t="n">
        <f aca="false">DAVERAGE(gd_00,4,CU$24:CU$25)</f>
        <v>7.1615</v>
      </c>
      <c r="CV3" s="198" t="n">
        <f aca="false">DAVERAGE(gd_00,4,CV$24:CV$25)</f>
        <v>11.7174193548387</v>
      </c>
      <c r="CW3" s="198" t="n">
        <f aca="false">DAVERAGE(gd_01,4,CW$24:CW$25)</f>
        <v>10.7279032258065</v>
      </c>
      <c r="CX3" s="198" t="n">
        <f aca="false">DAVERAGE(gd_01,4,CX$24:CX$25)</f>
        <v>8.20384615384615</v>
      </c>
      <c r="CY3" s="198" t="e">
        <f aca="false">DAVERAGE(gd_01,4,CY$24:CY$25)</f>
        <v>#DIV/0!</v>
      </c>
      <c r="CZ3" s="198" t="e">
        <f aca="false">DAVERAGE(gd_01,4,CZ$24:CZ$25)</f>
        <v>#DIV/0!</v>
      </c>
      <c r="DA3" s="198" t="e">
        <f aca="false">DAVERAGE(gd_01,4,DA$24:DA$25)</f>
        <v>#DIV/0!</v>
      </c>
      <c r="DB3" s="198" t="e">
        <f aca="false">DAVERAGE(gd_01,4,DB$24:DB$25)</f>
        <v>#DIV/0!</v>
      </c>
      <c r="DC3" s="198" t="e">
        <f aca="false">DAVERAGE(gd_01,4,DC$24:DC$25)</f>
        <v>#DIV/0!</v>
      </c>
      <c r="DD3" s="198" t="e">
        <f aca="false">DAVERAGE(gd_01,4,DD$24:DD$25)</f>
        <v>#DIV/0!</v>
      </c>
      <c r="DE3" s="198" t="e">
        <f aca="false">DAVERAGE(gd_01,4,DE$24:DE$25)</f>
        <v>#DIV/0!</v>
      </c>
      <c r="DF3" s="198" t="e">
        <f aca="false">DAVERAGE(gd_01,4,DF$24:DF$25)</f>
        <v>#DIV/0!</v>
      </c>
      <c r="DG3" s="198" t="e">
        <f aca="false">DAVERAGE(gd_01,4,DG$24:DG$25)</f>
        <v>#DIV/0!</v>
      </c>
      <c r="DH3" s="198" t="e">
        <f aca="false">DAVERAGE(gd_01,4,DH$24:DH$25)</f>
        <v>#DIV/0!</v>
      </c>
    </row>
    <row r="4" customFormat="false" ht="11.25" hidden="false" customHeight="false" outlineLevel="0" collapsed="false">
      <c r="A4" s="177" t="n">
        <v>34702</v>
      </c>
      <c r="B4" s="203" t="n">
        <f aca="false">IF(A4&lt;&gt;"",MONTH(A4),0)</f>
        <v>1</v>
      </c>
      <c r="C4" s="11" t="s">
        <v>163</v>
      </c>
      <c r="D4" s="196" t="n">
        <v>1.09</v>
      </c>
      <c r="E4" s="196" t="n">
        <v>1.31</v>
      </c>
      <c r="F4" s="197" t="n">
        <v>1.4</v>
      </c>
      <c r="G4" s="198" t="s">
        <v>85</v>
      </c>
      <c r="H4" s="196" t="n">
        <v>1.54</v>
      </c>
      <c r="I4" s="196" t="n">
        <v>1.76</v>
      </c>
      <c r="J4" s="196" t="s">
        <v>85</v>
      </c>
      <c r="K4" s="196" t="n">
        <v>1.38</v>
      </c>
      <c r="L4" s="196" t="s">
        <v>85</v>
      </c>
      <c r="M4" s="196" t="s">
        <v>85</v>
      </c>
      <c r="N4" s="197" t="n">
        <v>1.36</v>
      </c>
      <c r="O4" s="196" t="s">
        <v>85</v>
      </c>
      <c r="P4" s="196" t="n">
        <v>1.67</v>
      </c>
      <c r="Q4" s="196" t="n">
        <v>0.97</v>
      </c>
      <c r="R4" s="16" t="n">
        <v>1.38</v>
      </c>
      <c r="S4" s="1" t="s">
        <v>85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151</v>
      </c>
      <c r="AC4" s="198" t="n">
        <f aca="false">DAVERAGE(gd_95,5,AC$24:AC$25)</f>
        <v>1.06551724137931</v>
      </c>
      <c r="AD4" s="198" t="n">
        <f aca="false">DAVERAGE(gd_95,5,AD$24:AD$25)</f>
        <v>1.04222222222222</v>
      </c>
      <c r="AE4" s="198" t="n">
        <f aca="false">DAVERAGE(gd_95,5,AE$24:AE$25)</f>
        <v>1.00967741935484</v>
      </c>
      <c r="AF4" s="198" t="n">
        <f aca="false">DAVERAGE(gd_95,5,AF$24:AF$25)</f>
        <v>1.001</v>
      </c>
      <c r="AG4" s="198" t="n">
        <f aca="false">DAVERAGE(gd_95,5,AG$24:AG$25)</f>
        <v>0.966333333333333</v>
      </c>
      <c r="AH4" s="198" t="n">
        <f aca="false">DAVERAGE(gd_95,5,AH$24:AH$25)</f>
        <v>0.944666666666667</v>
      </c>
      <c r="AI4" s="198" t="n">
        <f aca="false">DAVERAGE(gd_95,5,AI$24:AI$25)</f>
        <v>0.768103448275862</v>
      </c>
      <c r="AJ4" s="198" t="n">
        <f aca="false">DAVERAGE(gd_95,5,AJ$24:AJ$25)</f>
        <v>0.841206896551724</v>
      </c>
      <c r="AK4" s="198" t="n">
        <f aca="false">DAVERAGE(gd_95,5,AK$24:AK$25)</f>
        <v>0.857142857142857</v>
      </c>
      <c r="AL4" s="198" t="n">
        <f aca="false">DAVERAGE(gd_95,5,AL$24:AL$25)</f>
        <v>1.03209677419355</v>
      </c>
      <c r="AM4" s="198" t="n">
        <f aca="false">DAVERAGE(gd_95,5,AM$24:AM$25)</f>
        <v>1.10571428571429</v>
      </c>
      <c r="AN4" s="198" t="n">
        <f aca="false">DAVERAGE(gd_95,5,AN$24:AN$25)</f>
        <v>1.11172413793103</v>
      </c>
      <c r="AO4" s="198" t="n">
        <f aca="false">DAVERAGE(gd_96,5,AO$24:AO$25)</f>
        <v>1.19933333333333</v>
      </c>
      <c r="AP4" s="198" t="n">
        <f aca="false">DAVERAGE(gd_96,5,AP$24:AP$25)</f>
        <v>1.27965517241379</v>
      </c>
      <c r="AQ4" s="198" t="n">
        <f aca="false">DAVERAGE(gd_96,5,AQ$24:AQ$25)</f>
        <v>0.986774193548387</v>
      </c>
      <c r="AR4" s="198" t="n">
        <f aca="false">DAVERAGE(gd_96,5,AR$24:AR$25)</f>
        <v>0.956551724137931</v>
      </c>
      <c r="AS4" s="198" t="n">
        <f aca="false">DAVERAGE(gd_96,5,AS$24:AS$25)</f>
        <v>0.955666666666667</v>
      </c>
      <c r="AT4" s="198" t="n">
        <f aca="false">DAVERAGE(gd_96,5,AT$24:AT$25)</f>
        <v>0.976</v>
      </c>
      <c r="AU4" s="198" t="n">
        <f aca="false">DAVERAGE(gd_96,5,AU$24:AU$25)</f>
        <v>0.956</v>
      </c>
      <c r="AV4" s="198" t="n">
        <f aca="false">DAVERAGE(gd_96,5,AV$24:AV$25)</f>
        <v>1.00016129032258</v>
      </c>
      <c r="AW4" s="198" t="n">
        <f aca="false">DAVERAGE(gd_96,5,AW$24:AW$25)</f>
        <v>1.03089285714286</v>
      </c>
      <c r="AX4" s="198" t="n">
        <f aca="false">DAVERAGE(gd_96,5,AX$24:AX$25)</f>
        <v>1.43129032258065</v>
      </c>
      <c r="AY4" s="198" t="n">
        <f aca="false">DAVERAGE(gd_96,5,AY$24:AY$25)</f>
        <v>2.65410714285714</v>
      </c>
      <c r="AZ4" s="198" t="n">
        <f aca="false">DAVERAGE(gd_96,5,AZ$24:AZ$25)</f>
        <v>3.44448275862069</v>
      </c>
      <c r="BA4" s="198" t="n">
        <f aca="false">DAVERAGE(gd_97,5,BA$24:BA$25)</f>
        <v>2.91233333333333</v>
      </c>
      <c r="BB4" s="198" t="n">
        <f aca="false">DAVERAGE(gd_97,5,BB$24:BB$25)</f>
        <v>1.64462962962963</v>
      </c>
      <c r="BC4" s="198" t="n">
        <f aca="false">DAVERAGE(gd_97,5,BC$24:BC$25)</f>
        <v>1.20333333333333</v>
      </c>
      <c r="BD4" s="198" t="n">
        <f aca="false">DAVERAGE(gd_97,5,BD$24:BD$25)</f>
        <v>1.42033333333333</v>
      </c>
      <c r="BE4" s="198" t="n">
        <f aca="false">DAVERAGE(gd_97,5,BE$24:BE$25)</f>
        <v>1.37783333333333</v>
      </c>
      <c r="BF4" s="198" t="n">
        <f aca="false">DAVERAGE(gd_97,5,BF$24:BF$25)</f>
        <v>1.25916666666667</v>
      </c>
      <c r="BG4" s="198" t="n">
        <f aca="false">DAVERAGE(gd_97,5,BG$24:BG$25)</f>
        <v>1.10583333333333</v>
      </c>
      <c r="BH4" s="198" t="n">
        <f aca="false">DAVERAGE(gd_97,5,BH$24:BH$25)</f>
        <v>1.16935483870968</v>
      </c>
      <c r="BI4" s="198" t="n">
        <f aca="false">DAVERAGE(gd_97,5,BI$24:BI$25)</f>
        <v>1.21214285714286</v>
      </c>
      <c r="BJ4" s="198" t="n">
        <f aca="false">DAVERAGE(gd_97,5,BJ$24:BJ$25)</f>
        <v>1.60112903225806</v>
      </c>
      <c r="BK4" s="198" t="n">
        <f aca="false">DAVERAGE(gd_97,5,BK$24:BK$25)</f>
        <v>1.3225</v>
      </c>
      <c r="BL4" s="198" t="n">
        <f aca="false">DAVERAGE(gd_97,5,BL$24:BL$25)</f>
        <v>1.86051724137931</v>
      </c>
      <c r="BM4" s="198" t="n">
        <f aca="false">DAVERAGE(gd_98,5,BM$24:BM$25)</f>
        <v>1.91183333333333</v>
      </c>
      <c r="BN4" s="198" t="n">
        <f aca="false">DAVERAGE(gd_98,5,BN$24:BN$25)</f>
        <v>1.25796296296296</v>
      </c>
      <c r="BO4" s="198" t="n">
        <f aca="false">DAVERAGE(gd_98,5,BO$24:BO$25)</f>
        <v>1.4558064516129</v>
      </c>
      <c r="BP4" s="198" t="n">
        <f aca="false">DAVERAGE(gd_98,5,BP$24:BP$25)</f>
        <v>1.82148148148148</v>
      </c>
      <c r="BQ4" s="198" t="n">
        <f aca="false">DAVERAGE(gd_98,5,BQ$24:BQ$25)</f>
        <v>1.4465</v>
      </c>
      <c r="BR4" s="198" t="n">
        <f aca="false">DAVERAGE(gd_98,5,BR$24:BR$25)</f>
        <v>1.37983333333333</v>
      </c>
      <c r="BS4" s="198" t="n">
        <f aca="false">DAVERAGE(gd_98,5,BS$24:BS$25)</f>
        <v>1.48533333333333</v>
      </c>
      <c r="BT4" s="198" t="n">
        <f aca="false">DAVERAGE(gd_98,5,BT$24:BT$25)</f>
        <v>1.54467741935484</v>
      </c>
      <c r="BU4" s="198" t="n">
        <f aca="false">DAVERAGE(gd_98,5,BU$24:BU$25)</f>
        <v>1.56379310344828</v>
      </c>
      <c r="BV4" s="198" t="n">
        <f aca="false">DAVERAGE(gd_98,5,BV$24:BV$25)</f>
        <v>1.73532258064516</v>
      </c>
      <c r="BW4" s="198" t="n">
        <f aca="false">DAVERAGE(gd_98,5,BW$24:BW$25)</f>
        <v>1.85339285714286</v>
      </c>
      <c r="BX4" s="198" t="n">
        <f aca="false">DAVERAGE(gd_98,5,BX$24:BX$25)</f>
        <v>3.33120689655172</v>
      </c>
      <c r="BY4" s="198" t="n">
        <f aca="false">DAVERAGE(gd_99,5,BY$24:BY$25)</f>
        <v>1.7448275862069</v>
      </c>
      <c r="BZ4" s="198" t="n">
        <f aca="false">DAVERAGE(gd_99,5,BZ$24:BZ$25)</f>
        <v>1.57946428571429</v>
      </c>
      <c r="CA4" s="198" t="n">
        <f aca="false">DAVERAGE(gd_99,5,CA$24:CA$25)</f>
        <v>1.53661290322581</v>
      </c>
      <c r="CB4" s="198" t="n">
        <f aca="false">DAVERAGE(gd_99,5,CB$24:CB$25)</f>
        <v>1.82516666666667</v>
      </c>
      <c r="CC4" s="198" t="n">
        <f aca="false">DAVERAGE(gd_99,5,CC$24:CC$25)</f>
        <v>1.9408064516129</v>
      </c>
      <c r="CD4" s="198" t="n">
        <f aca="false">DAVERAGE(gd_99,5,CD$24:CD$25)</f>
        <v>1.98116666666667</v>
      </c>
      <c r="CE4" s="198" t="n">
        <f aca="false">DAVERAGE(gd_99,5,CE$24:CE$25)</f>
        <v>1.97258064516129</v>
      </c>
      <c r="CF4" s="198" t="n">
        <f aca="false">DAVERAGE(gd_99,5,CF$24:CF$25)</f>
        <v>2.25967741935484</v>
      </c>
      <c r="CG4" s="198" t="n">
        <f aca="false">DAVERAGE(gd_99,5,CG$24:CG$25)</f>
        <v>2.23666666666667</v>
      </c>
      <c r="CH4" s="198" t="n">
        <f aca="false">DAVERAGE(gd_99,5,CH$24:CH$25)</f>
        <v>2.57306451612903</v>
      </c>
      <c r="CI4" s="198" t="n">
        <f aca="false">DAVERAGE(gd_99,5,CI$24:CI$25)</f>
        <v>2.12883333333333</v>
      </c>
      <c r="CJ4" s="198" t="n">
        <f aca="false">DAVERAGE(gd_99,5,CJ$24:CJ$25)</f>
        <v>2.20516129032258</v>
      </c>
      <c r="CK4" s="198" t="n">
        <f aca="false">DAVERAGE(gd_00,5,CK$24:CK$25)</f>
        <v>2.27709677419355</v>
      </c>
      <c r="CL4" s="198" t="n">
        <f aca="false">DAVERAGE(gd_00,5,CL$24:CL$25)</f>
        <v>2.36</v>
      </c>
      <c r="CM4" s="198" t="n">
        <f aca="false">DAVERAGE(gd_00,5,CM$24:CM$25)</f>
        <v>2.57467741935484</v>
      </c>
      <c r="CN4" s="198" t="n">
        <f aca="false">DAVERAGE(gd_00,5,CN$24:CN$25)</f>
        <v>2.70533333333333</v>
      </c>
      <c r="CO4" s="198" t="n">
        <f aca="false">DAVERAGE(gd_00,5,CO$24:CO$25)</f>
        <v>3.06048387096774</v>
      </c>
      <c r="CP4" s="198" t="n">
        <f aca="false">DAVERAGE(gd_00,5,CP$24:CP$25)</f>
        <v>3.69116666666667</v>
      </c>
      <c r="CQ4" s="198" t="n">
        <f aca="false">DAVERAGE(gd_00,5,CQ$24:CQ$25)</f>
        <v>3.42306451612903</v>
      </c>
      <c r="CR4" s="198" t="n">
        <f aca="false">DAVERAGE(gd_00,5,CR$24:CR$25)</f>
        <v>3.15467741935484</v>
      </c>
      <c r="CS4" s="198" t="n">
        <f aca="false">DAVERAGE(gd_00,5,CS$24:CS$25)</f>
        <v>4.52866666666667</v>
      </c>
      <c r="CT4" s="198" t="n">
        <f aca="false">DAVERAGE(gd_00,5,CT$24:CT$25)</f>
        <v>4.71935483870968</v>
      </c>
      <c r="CU4" s="198" t="n">
        <f aca="false">DAVERAGE(gd_00,5,CU$24:CU$25)</f>
        <v>9.40116666666667</v>
      </c>
      <c r="CV4" s="198" t="n">
        <f aca="false">DAVERAGE(gd_00,5,CV$24:CV$25)</f>
        <v>17.5409677419355</v>
      </c>
      <c r="CW4" s="198" t="n">
        <f aca="false">DAVERAGE(gd_01,5,CW$24:CW$25)</f>
        <v>8.06741935483871</v>
      </c>
      <c r="CX4" s="198" t="n">
        <f aca="false">DAVERAGE(gd_01,5,CX$24:CX$25)</f>
        <v>6.52</v>
      </c>
      <c r="CY4" s="198" t="e">
        <f aca="false">DAVERAGE(gd_01,5,CY$24:CY$25)</f>
        <v>#DIV/0!</v>
      </c>
      <c r="CZ4" s="198" t="e">
        <f aca="false">DAVERAGE(gd_01,5,CZ$24:CZ$25)</f>
        <v>#DIV/0!</v>
      </c>
      <c r="DA4" s="198" t="e">
        <f aca="false">DAVERAGE(gd_01,5,DA$24:DA$25)</f>
        <v>#DIV/0!</v>
      </c>
      <c r="DB4" s="198" t="e">
        <f aca="false">DAVERAGE(gd_01,5,DB$24:DB$25)</f>
        <v>#DIV/0!</v>
      </c>
      <c r="DC4" s="198" t="e">
        <f aca="false">DAVERAGE(gd_01,5,DC$24:DC$25)</f>
        <v>#DIV/0!</v>
      </c>
      <c r="DD4" s="198" t="e">
        <f aca="false">DAVERAGE(gd_01,5,DD$24:DD$25)</f>
        <v>#DIV/0!</v>
      </c>
      <c r="DE4" s="198" t="e">
        <f aca="false">DAVERAGE(gd_01,5,DE$24:DE$25)</f>
        <v>#DIV/0!</v>
      </c>
      <c r="DF4" s="198" t="e">
        <f aca="false">DAVERAGE(gd_01,5,DF$24:DF$25)</f>
        <v>#DIV/0!</v>
      </c>
      <c r="DG4" s="198" t="e">
        <f aca="false">DAVERAGE(gd_01,5,DG$24:DG$25)</f>
        <v>#DIV/0!</v>
      </c>
      <c r="DH4" s="198" t="e">
        <f aca="false">DAVERAGE(gd_01,5,DH$24:DH$25)</f>
        <v>#DIV/0!</v>
      </c>
    </row>
    <row r="5" customFormat="false" ht="11.25" hidden="false" customHeight="false" outlineLevel="0" collapsed="false">
      <c r="A5" s="177" t="n">
        <v>34703</v>
      </c>
      <c r="B5" s="203" t="n">
        <f aca="false">IF(A5&lt;&gt;"",MONTH(A5),0)</f>
        <v>1</v>
      </c>
      <c r="C5" s="11" t="s">
        <v>164</v>
      </c>
      <c r="D5" s="196" t="n">
        <v>1.07</v>
      </c>
      <c r="E5" s="196" t="n">
        <v>1.31</v>
      </c>
      <c r="F5" s="197" t="n">
        <v>1.35</v>
      </c>
      <c r="G5" s="198" t="s">
        <v>85</v>
      </c>
      <c r="H5" s="196" t="n">
        <v>1.56</v>
      </c>
      <c r="I5" s="196" t="n">
        <v>1.72</v>
      </c>
      <c r="J5" s="196" t="s">
        <v>85</v>
      </c>
      <c r="K5" s="196" t="n">
        <v>1.39</v>
      </c>
      <c r="L5" s="196" t="s">
        <v>85</v>
      </c>
      <c r="M5" s="196" t="s">
        <v>85</v>
      </c>
      <c r="N5" s="197" t="n">
        <v>1.36</v>
      </c>
      <c r="O5" s="196" t="s">
        <v>85</v>
      </c>
      <c r="P5" s="196" t="n">
        <v>1.61</v>
      </c>
      <c r="Q5" s="196" t="n">
        <v>0.99</v>
      </c>
      <c r="R5" s="16" t="n">
        <v>1.38</v>
      </c>
      <c r="S5" s="1" t="s">
        <v>85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152</v>
      </c>
      <c r="AC5" s="198" t="n">
        <f aca="false">DAVERAGE(gd_95,6,AC$24:AC$25)</f>
        <v>1.13931034482759</v>
      </c>
      <c r="AD5" s="198" t="n">
        <f aca="false">DAVERAGE(gd_95,6,AD$24:AD$25)</f>
        <v>1.06481481481481</v>
      </c>
      <c r="AE5" s="198" t="n">
        <f aca="false">DAVERAGE(gd_95,6,AE$24:AE$25)</f>
        <v>1.05870967741936</v>
      </c>
      <c r="AF5" s="198" t="n">
        <f aca="false">DAVERAGE(gd_95,6,AF$24:AF$25)</f>
        <v>1.056</v>
      </c>
      <c r="AG5" s="198" t="n">
        <f aca="false">DAVERAGE(gd_95,6,AG$24:AG$25)</f>
        <v>1.10733333333333</v>
      </c>
      <c r="AH5" s="198" t="n">
        <f aca="false">DAVERAGE(gd_95,6,AH$24:AH$25)</f>
        <v>1.08733333333333</v>
      </c>
      <c r="AI5" s="198" t="n">
        <f aca="false">DAVERAGE(gd_95,6,AI$24:AI$25)</f>
        <v>0.863275862068966</v>
      </c>
      <c r="AJ5" s="198" t="n">
        <f aca="false">DAVERAGE(gd_95,6,AJ$24:AJ$25)</f>
        <v>0.896724137931034</v>
      </c>
      <c r="AK5" s="198" t="n">
        <f aca="false">DAVERAGE(gd_95,6,AK$24:AK$25)</f>
        <v>0.973928571428571</v>
      </c>
      <c r="AL5" s="198" t="n">
        <f aca="false">DAVERAGE(gd_95,6,AL$24:AL$25)</f>
        <v>1.05677419354839</v>
      </c>
      <c r="AM5" s="198" t="n">
        <f aca="false">DAVERAGE(gd_95,6,AM$24:AM$25)</f>
        <v>1.17714285714286</v>
      </c>
      <c r="AN5" s="198" t="n">
        <f aca="false">DAVERAGE(gd_95,6,AN$24:AN$25)</f>
        <v>1.07931034482759</v>
      </c>
      <c r="AO5" s="198" t="n">
        <f aca="false">DAVERAGE(gd_96,6,AO$24:AO$25)</f>
        <v>1.15966666666667</v>
      </c>
      <c r="AP5" s="198" t="n">
        <f aca="false">DAVERAGE(gd_96,6,AP$24:AP$25)</f>
        <v>1.29586206896552</v>
      </c>
      <c r="AQ5" s="198" t="n">
        <f aca="false">DAVERAGE(gd_96,6,AQ$24:AQ$25)</f>
        <v>1.08483870967742</v>
      </c>
      <c r="AR5" s="198" t="n">
        <f aca="false">DAVERAGE(gd_96,6,AR$24:AR$25)</f>
        <v>1.06551724137931</v>
      </c>
      <c r="AS5" s="198" t="n">
        <f aca="false">DAVERAGE(gd_96,6,AS$24:AS$25)</f>
        <v>1.052</v>
      </c>
      <c r="AT5" s="198" t="n">
        <f aca="false">DAVERAGE(gd_96,6,AT$24:AT$25)</f>
        <v>1.13066666666667</v>
      </c>
      <c r="AU5" s="198" t="n">
        <f aca="false">DAVERAGE(gd_96,6,AU$24:AU$25)</f>
        <v>1.12733333333333</v>
      </c>
      <c r="AV5" s="198" t="n">
        <f aca="false">DAVERAGE(gd_96,6,AV$24:AV$25)</f>
        <v>1.3291935483871</v>
      </c>
      <c r="AW5" s="198" t="n">
        <f aca="false">DAVERAGE(gd_96,6,AW$24:AW$25)</f>
        <v>1.26035714285714</v>
      </c>
      <c r="AX5" s="198" t="n">
        <f aca="false">DAVERAGE(gd_96,6,AX$24:AX$25)</f>
        <v>1.82564516129032</v>
      </c>
      <c r="AY5" s="198" t="n">
        <f aca="false">DAVERAGE(gd_96,6,AY$24:AY$25)</f>
        <v>2.71821428571429</v>
      </c>
      <c r="AZ5" s="198" t="n">
        <f aca="false">DAVERAGE(gd_96,6,AZ$24:AZ$25)</f>
        <v>3.62862068965517</v>
      </c>
      <c r="BA5" s="198" t="n">
        <f aca="false">DAVERAGE(gd_97,6,BA$24:BA$25)</f>
        <v>3.3</v>
      </c>
      <c r="BB5" s="198" t="n">
        <f aca="false">DAVERAGE(gd_97,6,BB$24:BB$25)</f>
        <v>1.97518518518519</v>
      </c>
      <c r="BC5" s="198" t="n">
        <f aca="false">DAVERAGE(gd_97,6,BC$24:BC$25)</f>
        <v>1.50866666666667</v>
      </c>
      <c r="BD5" s="198" t="n">
        <f aca="false">DAVERAGE(gd_97,6,BD$24:BD$25)</f>
        <v>1.61683333333333</v>
      </c>
      <c r="BE5" s="198" t="n">
        <f aca="false">DAVERAGE(gd_97,6,BE$24:BE$25)</f>
        <v>1.46566666666667</v>
      </c>
      <c r="BF5" s="198" t="n">
        <f aca="false">DAVERAGE(gd_97,6,BF$24:BF$25)</f>
        <v>1.3595</v>
      </c>
      <c r="BG5" s="198" t="n">
        <f aca="false">DAVERAGE(gd_97,6,BG$24:BG$25)</f>
        <v>1.31483333333333</v>
      </c>
      <c r="BH5" s="198" t="n">
        <f aca="false">DAVERAGE(gd_97,6,BH$24:BH$25)</f>
        <v>1.44516129032258</v>
      </c>
      <c r="BI5" s="198" t="n">
        <f aca="false">DAVERAGE(gd_97,6,BI$24:BI$25)</f>
        <v>1.80017857142857</v>
      </c>
      <c r="BJ5" s="198" t="n">
        <f aca="false">DAVERAGE(gd_97,6,BJ$24:BJ$25)</f>
        <v>2.1641935483871</v>
      </c>
      <c r="BK5" s="198" t="n">
        <f aca="false">DAVERAGE(gd_97,6,BK$24:BK$25)</f>
        <v>2.46571428571429</v>
      </c>
      <c r="BL5" s="198" t="n">
        <f aca="false">DAVERAGE(gd_97,6,BL$24:BL$25)</f>
        <v>2.09120689655172</v>
      </c>
      <c r="BM5" s="198" t="n">
        <f aca="false">DAVERAGE(gd_98,6,BM$24:BM$25)</f>
        <v>1.92566666666667</v>
      </c>
      <c r="BN5" s="198" t="n">
        <f aca="false">DAVERAGE(gd_98,6,BN$24:BN$25)</f>
        <v>1.83351851851852</v>
      </c>
      <c r="BO5" s="198" t="n">
        <f aca="false">DAVERAGE(gd_98,6,BO$24:BO$25)</f>
        <v>1.96983870967742</v>
      </c>
      <c r="BP5" s="198" t="n">
        <f aca="false">DAVERAGE(gd_98,6,BP$24:BP$25)</f>
        <v>2.09185185185185</v>
      </c>
      <c r="BQ5" s="198" t="n">
        <f aca="false">DAVERAGE(gd_98,6,BQ$24:BQ$25)</f>
        <v>1.78783333333333</v>
      </c>
      <c r="BR5" s="198" t="n">
        <f aca="false">DAVERAGE(gd_98,6,BR$24:BR$25)</f>
        <v>1.52733333333333</v>
      </c>
      <c r="BS5" s="198" t="n">
        <f aca="false">DAVERAGE(gd_98,6,BS$24:BS$25)</f>
        <v>1.719</v>
      </c>
      <c r="BT5" s="198" t="n">
        <f aca="false">DAVERAGE(gd_98,6,BT$24:BT$25)</f>
        <v>1.66225806451613</v>
      </c>
      <c r="BU5" s="198" t="n">
        <f aca="false">DAVERAGE(gd_98,6,BU$24:BU$25)</f>
        <v>1.63086206896552</v>
      </c>
      <c r="BV5" s="198" t="n">
        <f aca="false">DAVERAGE(gd_98,6,BV$24:BV$25)</f>
        <v>1.68887096774194</v>
      </c>
      <c r="BW5" s="198" t="n">
        <f aca="false">DAVERAGE(gd_98,6,BW$24:BW$25)</f>
        <v>1.88142857142857</v>
      </c>
      <c r="BX5" s="198" t="n">
        <f aca="false">DAVERAGE(gd_98,6,BX$24:BX$25)</f>
        <v>1.65965517241379</v>
      </c>
      <c r="BY5" s="198" t="n">
        <f aca="false">DAVERAGE(gd_99,6,BY$24:BY$25)</f>
        <v>1.67293103448276</v>
      </c>
      <c r="BZ5" s="198" t="n">
        <f aca="false">DAVERAGE(gd_99,6,BZ$24:BZ$25)</f>
        <v>1.58946428571429</v>
      </c>
      <c r="CA5" s="198" t="n">
        <f aca="false">DAVERAGE(gd_99,6,CA$24:CA$25)</f>
        <v>1.51290322580645</v>
      </c>
      <c r="CB5" s="198" t="n">
        <f aca="false">DAVERAGE(gd_99,6,CB$24:CB$25)</f>
        <v>1.8115</v>
      </c>
      <c r="CC5" s="198" t="n">
        <f aca="false">DAVERAGE(gd_99,6,CC$24:CC$25)</f>
        <v>1.94564516129032</v>
      </c>
      <c r="CD5" s="198" t="n">
        <f aca="false">DAVERAGE(gd_99,6,CD$24:CD$25)</f>
        <v>1.9645</v>
      </c>
      <c r="CE5" s="198" t="n">
        <f aca="false">DAVERAGE(gd_99,6,CE$24:CE$25)</f>
        <v>1.9558064516129</v>
      </c>
      <c r="CF5" s="198" t="n">
        <f aca="false">DAVERAGE(gd_99,6,CF$24:CF$25)</f>
        <v>2.29677419354839</v>
      </c>
      <c r="CG5" s="198" t="n">
        <f aca="false">DAVERAGE(gd_99,6,CG$24:CG$25)</f>
        <v>2.25766666666667</v>
      </c>
      <c r="CH5" s="198" t="n">
        <f aca="false">DAVERAGE(gd_99,6,CH$24:CH$25)</f>
        <v>2.5441935483871</v>
      </c>
      <c r="CI5" s="198" t="n">
        <f aca="false">DAVERAGE(gd_99,6,CI$24:CI$25)</f>
        <v>2.0675</v>
      </c>
      <c r="CJ5" s="198" t="n">
        <f aca="false">DAVERAGE(gd_99,6,CJ$24:CJ$25)</f>
        <v>2.15193548387097</v>
      </c>
      <c r="CK5" s="198" t="n">
        <f aca="false">DAVERAGE(gd_00,6,CK$24:CK$25)</f>
        <v>2.18903225806452</v>
      </c>
      <c r="CL5" s="198" t="n">
        <f aca="false">DAVERAGE(gd_00,6,CL$24:CL$25)</f>
        <v>2.3251724137931</v>
      </c>
      <c r="CM5" s="198" t="n">
        <f aca="false">DAVERAGE(gd_00,6,CM$24:CM$25)</f>
        <v>2.49806451612903</v>
      </c>
      <c r="CN5" s="198" t="n">
        <f aca="false">DAVERAGE(gd_00,6,CN$24:CN$25)</f>
        <v>2.59733333333333</v>
      </c>
      <c r="CO5" s="198" t="n">
        <f aca="false">DAVERAGE(gd_00,6,CO$24:CO$25)</f>
        <v>2.98532258064516</v>
      </c>
      <c r="CP5" s="198" t="n">
        <f aca="false">DAVERAGE(gd_00,6,CP$24:CP$25)</f>
        <v>3.656</v>
      </c>
      <c r="CQ5" s="198" t="n">
        <f aca="false">DAVERAGE(gd_00,6,CQ$24:CQ$25)</f>
        <v>3.345</v>
      </c>
      <c r="CR5" s="198" t="n">
        <f aca="false">DAVERAGE(gd_00,6,CR$24:CR$25)</f>
        <v>3.12016129032258</v>
      </c>
      <c r="CS5" s="198" t="n">
        <f aca="false">DAVERAGE(gd_00,6,CS$24:CS$25)</f>
        <v>3.8505</v>
      </c>
      <c r="CT5" s="198" t="n">
        <f aca="false">DAVERAGE(gd_00,6,CT$24:CT$25)</f>
        <v>4.52129032258065</v>
      </c>
      <c r="CU5" s="198" t="n">
        <f aca="false">DAVERAGE(gd_00,6,CU$24:CU$25)</f>
        <v>5.18566666666667</v>
      </c>
      <c r="CV5" s="198" t="n">
        <f aca="false">DAVERAGE(gd_00,6,CV$24:CV$25)</f>
        <v>7.9808064516129</v>
      </c>
      <c r="CW5" s="198" t="n">
        <f aca="false">DAVERAGE(gd_01,6,CW$24:CW$25)</f>
        <v>7.89338709677419</v>
      </c>
      <c r="CX5" s="198" t="n">
        <f aca="false">DAVERAGE(gd_01,6,CX$24:CX$25)</f>
        <v>5.88</v>
      </c>
      <c r="CY5" s="198" t="e">
        <f aca="false">DAVERAGE(gd_01,6,CY$24:CY$25)</f>
        <v>#DIV/0!</v>
      </c>
      <c r="CZ5" s="198" t="e">
        <f aca="false">DAVERAGE(gd_01,6,CZ$24:CZ$25)</f>
        <v>#DIV/0!</v>
      </c>
      <c r="DA5" s="198" t="e">
        <f aca="false">DAVERAGE(gd_01,6,DA$24:DA$25)</f>
        <v>#DIV/0!</v>
      </c>
      <c r="DB5" s="198" t="e">
        <f aca="false">DAVERAGE(gd_01,6,DB$24:DB$25)</f>
        <v>#DIV/0!</v>
      </c>
      <c r="DC5" s="198" t="e">
        <f aca="false">DAVERAGE(gd_01,6,DC$24:DC$25)</f>
        <v>#DIV/0!</v>
      </c>
      <c r="DD5" s="198" t="e">
        <f aca="false">DAVERAGE(gd_01,6,DD$24:DD$25)</f>
        <v>#DIV/0!</v>
      </c>
      <c r="DE5" s="198" t="e">
        <f aca="false">DAVERAGE(gd_01,6,DE$24:DE$25)</f>
        <v>#DIV/0!</v>
      </c>
      <c r="DF5" s="198" t="e">
        <f aca="false">DAVERAGE(gd_01,6,DF$24:DF$25)</f>
        <v>#DIV/0!</v>
      </c>
      <c r="DG5" s="198" t="e">
        <f aca="false">DAVERAGE(gd_01,6,DG$24:DG$25)</f>
        <v>#DIV/0!</v>
      </c>
      <c r="DH5" s="198" t="e">
        <f aca="false">DAVERAGE(gd_01,6,DH$24:DH$25)</f>
        <v>#DIV/0!</v>
      </c>
    </row>
    <row r="6" customFormat="false" ht="11.25" hidden="false" customHeight="false" outlineLevel="0" collapsed="false">
      <c r="A6" s="177" t="n">
        <v>34704</v>
      </c>
      <c r="B6" s="203" t="n">
        <f aca="false">IF(A6&lt;&gt;"",MONTH(A6),0)</f>
        <v>1</v>
      </c>
      <c r="C6" s="11" t="s">
        <v>165</v>
      </c>
      <c r="D6" s="196" t="n">
        <v>1.04</v>
      </c>
      <c r="E6" s="196" t="n">
        <v>1.37</v>
      </c>
      <c r="F6" s="197" t="n">
        <v>1.35</v>
      </c>
      <c r="G6" s="198" t="s">
        <v>85</v>
      </c>
      <c r="H6" s="196" t="n">
        <v>1.45</v>
      </c>
      <c r="I6" s="196" t="n">
        <v>1.65</v>
      </c>
      <c r="J6" s="196" t="s">
        <v>85</v>
      </c>
      <c r="K6" s="196" t="n">
        <v>1.39</v>
      </c>
      <c r="L6" s="196" t="s">
        <v>85</v>
      </c>
      <c r="M6" s="196" t="s">
        <v>85</v>
      </c>
      <c r="N6" s="197" t="n">
        <v>1.37</v>
      </c>
      <c r="O6" s="196" t="s">
        <v>85</v>
      </c>
      <c r="P6" s="196" t="n">
        <v>1.58</v>
      </c>
      <c r="Q6" s="196" t="n">
        <v>1.02</v>
      </c>
      <c r="R6" s="16" t="n">
        <v>1.38</v>
      </c>
      <c r="S6" s="1" t="s">
        <v>85</v>
      </c>
      <c r="T6" s="1" t="n">
        <v>1.55</v>
      </c>
      <c r="U6" s="1" t="n">
        <v>1.5</v>
      </c>
      <c r="V6" s="1" t="n">
        <v>1.51</v>
      </c>
      <c r="W6" s="1" t="n">
        <v>1.51</v>
      </c>
      <c r="X6" s="196" t="s">
        <v>85</v>
      </c>
      <c r="AA6" s="11" t="n">
        <v>7</v>
      </c>
      <c r="AB6" s="9" t="s">
        <v>153</v>
      </c>
      <c r="AC6" s="198" t="s">
        <v>85</v>
      </c>
      <c r="AD6" s="198" t="s">
        <v>85</v>
      </c>
      <c r="AE6" s="198" t="s">
        <v>85</v>
      </c>
      <c r="AF6" s="198" t="s">
        <v>85</v>
      </c>
      <c r="AG6" s="198" t="s">
        <v>85</v>
      </c>
      <c r="AH6" s="198" t="s">
        <v>85</v>
      </c>
      <c r="AI6" s="198" t="s">
        <v>85</v>
      </c>
      <c r="AJ6" s="198" t="s">
        <v>85</v>
      </c>
      <c r="AK6" s="198" t="s">
        <v>85</v>
      </c>
      <c r="AL6" s="198" t="s">
        <v>85</v>
      </c>
      <c r="AM6" s="198" t="s">
        <v>85</v>
      </c>
      <c r="AN6" s="198" t="s">
        <v>85</v>
      </c>
      <c r="AO6" s="198" t="s">
        <v>85</v>
      </c>
      <c r="AP6" s="198" t="s">
        <v>85</v>
      </c>
      <c r="AQ6" s="198" t="s">
        <v>85</v>
      </c>
      <c r="AR6" s="198" t="s">
        <v>85</v>
      </c>
      <c r="AS6" s="198" t="s">
        <v>85</v>
      </c>
      <c r="AT6" s="198" t="s">
        <v>85</v>
      </c>
      <c r="AU6" s="198" t="s">
        <v>85</v>
      </c>
      <c r="AV6" s="198" t="s">
        <v>85</v>
      </c>
      <c r="AW6" s="198" t="s">
        <v>85</v>
      </c>
      <c r="AX6" s="198" t="s">
        <v>85</v>
      </c>
      <c r="AY6" s="198" t="s">
        <v>85</v>
      </c>
      <c r="AZ6" s="198" t="s">
        <v>85</v>
      </c>
      <c r="BA6" s="198" t="s">
        <v>85</v>
      </c>
      <c r="BB6" s="198" t="s">
        <v>85</v>
      </c>
      <c r="BC6" s="198" t="s">
        <v>85</v>
      </c>
      <c r="BD6" s="198" t="s">
        <v>85</v>
      </c>
      <c r="BE6" s="198" t="n">
        <f aca="false">DAVERAGE(gd_97,7,BE$24:BE$25)</f>
        <v>2.045</v>
      </c>
      <c r="BF6" s="198" t="n">
        <f aca="false">DAVERAGE(gd_97,7,BF$24:BF$25)</f>
        <v>1.9495</v>
      </c>
      <c r="BG6" s="198" t="n">
        <f aca="false">DAVERAGE(gd_97,7,BG$24:BG$25)</f>
        <v>2.037</v>
      </c>
      <c r="BH6" s="198" t="n">
        <f aca="false">DAVERAGE(gd_97,7,BH$24:BH$25)</f>
        <v>2.27403225806452</v>
      </c>
      <c r="BI6" s="198" t="n">
        <f aca="false">DAVERAGE(gd_97,7,BI$24:BI$25)</f>
        <v>2.69232142857143</v>
      </c>
      <c r="BJ6" s="198" t="n">
        <f aca="false">DAVERAGE(gd_97,7,BJ$24:BJ$25)</f>
        <v>2.74677419354839</v>
      </c>
      <c r="BK6" s="198" t="n">
        <f aca="false">DAVERAGE(gd_97,7,BK$24:BK$25)</f>
        <v>2.69410714285714</v>
      </c>
      <c r="BL6" s="198" t="n">
        <f aca="false">DAVERAGE(gd_97,7,BL$24:BL$25)</f>
        <v>2.14931034482759</v>
      </c>
      <c r="BM6" s="198" t="n">
        <f aca="false">DAVERAGE(gd_98,7,BM$24:BM$25)</f>
        <v>1.92966666666667</v>
      </c>
      <c r="BN6" s="198" t="n">
        <f aca="false">DAVERAGE(gd_98,7,BN$24:BN$25)</f>
        <v>2.01425925925926</v>
      </c>
      <c r="BO6" s="198" t="n">
        <f aca="false">DAVERAGE(gd_98,7,BO$24:BO$25)</f>
        <v>2.08225806451613</v>
      </c>
      <c r="BP6" s="198" t="n">
        <f aca="false">DAVERAGE(gd_98,7,BP$24:BP$25)</f>
        <v>2.17222222222222</v>
      </c>
      <c r="BQ6" s="198" t="n">
        <f aca="false">DAVERAGE(gd_98,7,BQ$24:BQ$25)</f>
        <v>1.86666666666667</v>
      </c>
      <c r="BR6" s="198" t="n">
        <f aca="false">DAVERAGE(gd_98,7,BR$24:BR$25)</f>
        <v>1.63983333333333</v>
      </c>
      <c r="BS6" s="198" t="n">
        <f aca="false">DAVERAGE(gd_98,7,BS$24:BS$25)</f>
        <v>1.85416666666667</v>
      </c>
      <c r="BT6" s="198" t="n">
        <f aca="false">DAVERAGE(gd_98,7,BT$24:BT$25)</f>
        <v>1.72564516129032</v>
      </c>
      <c r="BU6" s="198" t="n">
        <f aca="false">DAVERAGE(gd_98,7,BU$24:BU$25)</f>
        <v>1.73379310344828</v>
      </c>
      <c r="BV6" s="198" t="n">
        <f aca="false">DAVERAGE(gd_98,7,BV$24:BV$25)</f>
        <v>1.69403225806452</v>
      </c>
      <c r="BW6" s="198" t="n">
        <f aca="false">DAVERAGE(gd_98,7,BW$24:BW$25)</f>
        <v>1.97339285714286</v>
      </c>
      <c r="BX6" s="198" t="n">
        <f aca="false">DAVERAGE(gd_98,7,BX$24:BX$25)</f>
        <v>1.69827586206897</v>
      </c>
      <c r="BY6" s="198" t="n">
        <f aca="false">DAVERAGE(gd_99,7,BY$24:BY$25)</f>
        <v>1.73706896551724</v>
      </c>
      <c r="BZ6" s="198" t="n">
        <f aca="false">DAVERAGE(gd_99,7,BZ$24:BZ$25)</f>
        <v>1.59464285714286</v>
      </c>
      <c r="CA6" s="198" t="n">
        <f aca="false">DAVERAGE(gd_99,7,CA$24:CA$25)</f>
        <v>1.55629032258065</v>
      </c>
      <c r="CB6" s="198" t="n">
        <f aca="false">DAVERAGE(gd_99,7,CB$24:CB$25)</f>
        <v>1.91133333333333</v>
      </c>
      <c r="CC6" s="198" t="n">
        <f aca="false">DAVERAGE(gd_99,7,CC$24:CC$25)</f>
        <v>1.97854838709677</v>
      </c>
      <c r="CD6" s="198" t="n">
        <f aca="false">DAVERAGE(gd_99,7,CD$24:CD$25)</f>
        <v>2.023</v>
      </c>
      <c r="CE6" s="198" t="n">
        <f aca="false">DAVERAGE(gd_99,7,CE$24:CE$25)</f>
        <v>2.0091935483871</v>
      </c>
      <c r="CF6" s="198" t="n">
        <f aca="false">DAVERAGE(gd_99,7,CF$24:CF$25)</f>
        <v>2.39983870967742</v>
      </c>
      <c r="CG6" s="198" t="n">
        <f aca="false">DAVERAGE(gd_99,7,CG$24:CG$25)</f>
        <v>2.29283333333333</v>
      </c>
      <c r="CH6" s="198" t="n">
        <f aca="false">DAVERAGE(gd_99,7,CH$24:CH$25)</f>
        <v>2.60016129032258</v>
      </c>
      <c r="CI6" s="198" t="n">
        <f aca="false">DAVERAGE(gd_99,7,CI$24:CI$25)</f>
        <v>2.15316666666667</v>
      </c>
      <c r="CJ6" s="198" t="n">
        <f aca="false">DAVERAGE(gd_99,7,CJ$24:CJ$25)</f>
        <v>2.23225806451613</v>
      </c>
      <c r="CK6" s="198" t="n">
        <f aca="false">DAVERAGE(gd_00,7,CK$24:CK$25)</f>
        <v>2.24645161290323</v>
      </c>
      <c r="CL6" s="198" t="n">
        <f aca="false">DAVERAGE(gd_00,7,CL$24:CL$25)</f>
        <v>2.40379310344828</v>
      </c>
      <c r="CM6" s="198" t="n">
        <f aca="false">DAVERAGE(gd_00,7,CM$24:CM$25)</f>
        <v>2.62145161290323</v>
      </c>
      <c r="CN6" s="198" t="n">
        <f aca="false">DAVERAGE(gd_00,7,CN$24:CN$25)</f>
        <v>2.73883333333333</v>
      </c>
      <c r="CO6" s="198" t="n">
        <f aca="false">DAVERAGE(gd_00,7,CO$24:CO$25)</f>
        <v>3.17887096774194</v>
      </c>
      <c r="CP6" s="198" t="n">
        <f aca="false">DAVERAGE(gd_00,7,CP$24:CP$25)</f>
        <v>3.972</v>
      </c>
      <c r="CQ6" s="198" t="n">
        <f aca="false">DAVERAGE(gd_00,7,CQ$24:CQ$25)</f>
        <v>3.65096774193548</v>
      </c>
      <c r="CR6" s="198" t="n">
        <f aca="false">DAVERAGE(gd_00,7,CR$24:CR$25)</f>
        <v>3.41112903225806</v>
      </c>
      <c r="CS6" s="198" t="n">
        <f aca="false">DAVERAGE(gd_00,7,CS$24:CS$25)</f>
        <v>4.18966666666667</v>
      </c>
      <c r="CT6" s="198" t="n">
        <f aca="false">DAVERAGE(gd_00,7,CT$24:CT$25)</f>
        <v>4.58193548387097</v>
      </c>
      <c r="CU6" s="198" t="n">
        <f aca="false">DAVERAGE(gd_00,7,CU$24:CU$25)</f>
        <v>5.24016666666667</v>
      </c>
      <c r="CV6" s="198" t="n">
        <f aca="false">DAVERAGE(gd_00,7,CV$24:CV$25)</f>
        <v>8.02854838709677</v>
      </c>
      <c r="CW6" s="198" t="n">
        <f aca="false">DAVERAGE(gd_01,7,CW$24:CW$25)</f>
        <v>8.14177419354839</v>
      </c>
      <c r="CX6" s="198" t="n">
        <f aca="false">DAVERAGE(gd_01,7,CX$24:CX$25)</f>
        <v>6.045</v>
      </c>
      <c r="CY6" s="198" t="e">
        <f aca="false">DAVERAGE(gd_01,7,CY$24:CY$25)</f>
        <v>#DIV/0!</v>
      </c>
      <c r="CZ6" s="198" t="e">
        <f aca="false">DAVERAGE(gd_01,7,CZ$24:CZ$25)</f>
        <v>#DIV/0!</v>
      </c>
      <c r="DA6" s="198" t="e">
        <f aca="false">DAVERAGE(gd_01,7,DA$24:DA$25)</f>
        <v>#DIV/0!</v>
      </c>
      <c r="DB6" s="198" t="e">
        <f aca="false">DAVERAGE(gd_01,7,DB$24:DB$25)</f>
        <v>#DIV/0!</v>
      </c>
      <c r="DC6" s="198" t="e">
        <f aca="false">DAVERAGE(gd_01,7,DC$24:DC$25)</f>
        <v>#DIV/0!</v>
      </c>
      <c r="DD6" s="198" t="e">
        <f aca="false">DAVERAGE(gd_01,7,DD$24:DD$25)</f>
        <v>#DIV/0!</v>
      </c>
      <c r="DE6" s="198" t="e">
        <f aca="false">DAVERAGE(gd_01,7,DE$24:DE$25)</f>
        <v>#DIV/0!</v>
      </c>
      <c r="DF6" s="198" t="e">
        <f aca="false">DAVERAGE(gd_01,7,DF$24:DF$25)</f>
        <v>#DIV/0!</v>
      </c>
      <c r="DG6" s="198" t="e">
        <f aca="false">DAVERAGE(gd_01,7,DG$24:DG$25)</f>
        <v>#DIV/0!</v>
      </c>
      <c r="DH6" s="198" t="e">
        <f aca="false">DAVERAGE(gd_01,7,DH$24:DH$25)</f>
        <v>#DIV/0!</v>
      </c>
    </row>
    <row r="7" customFormat="false" ht="11.25" hidden="false" customHeight="false" outlineLevel="0" collapsed="false">
      <c r="A7" s="177" t="n">
        <v>34705</v>
      </c>
      <c r="B7" s="203" t="n">
        <f aca="false">IF(A7&lt;&gt;"",MONTH(A7),0)</f>
        <v>1</v>
      </c>
      <c r="C7" s="11" t="s">
        <v>166</v>
      </c>
      <c r="D7" s="196" t="n">
        <v>1.05</v>
      </c>
      <c r="E7" s="196" t="n">
        <v>1.33</v>
      </c>
      <c r="F7" s="197" t="n">
        <v>1.38</v>
      </c>
      <c r="G7" s="198" t="s">
        <v>85</v>
      </c>
      <c r="H7" s="196" t="n">
        <v>1.44</v>
      </c>
      <c r="I7" s="196" t="n">
        <v>1.59</v>
      </c>
      <c r="J7" s="196" t="s">
        <v>85</v>
      </c>
      <c r="K7" s="196" t="n">
        <v>1.33</v>
      </c>
      <c r="L7" s="196" t="s">
        <v>85</v>
      </c>
      <c r="M7" s="196" t="s">
        <v>85</v>
      </c>
      <c r="N7" s="197" t="n">
        <v>1.35</v>
      </c>
      <c r="O7" s="196" t="s">
        <v>85</v>
      </c>
      <c r="P7" s="196" t="n">
        <v>1.46</v>
      </c>
      <c r="Q7" s="196" t="n">
        <v>0.97</v>
      </c>
      <c r="R7" s="16" t="n">
        <v>1.38</v>
      </c>
      <c r="S7" s="1" t="s">
        <v>85</v>
      </c>
      <c r="T7" s="1" t="n">
        <v>1.49</v>
      </c>
      <c r="U7" s="1" t="n">
        <v>1.44</v>
      </c>
      <c r="V7" s="1" t="n">
        <v>1.49</v>
      </c>
      <c r="W7" s="1" t="n">
        <v>1.47</v>
      </c>
      <c r="X7" s="196" t="s">
        <v>85</v>
      </c>
      <c r="AA7" s="11" t="n">
        <v>8</v>
      </c>
      <c r="AB7" s="9" t="s">
        <v>142</v>
      </c>
      <c r="AC7" s="198" t="n">
        <f aca="false">DAVERAGE(gd_95,8,AC$24:AC$25)</f>
        <v>1.2715</v>
      </c>
      <c r="AD7" s="198" t="n">
        <f aca="false">DAVERAGE(gd_95,8,AD$24:AD$25)</f>
        <v>1.23105263157895</v>
      </c>
      <c r="AE7" s="198" t="n">
        <f aca="false">DAVERAGE(gd_95,8,AE$24:AE$25)</f>
        <v>1.25863636363636</v>
      </c>
      <c r="AF7" s="198" t="n">
        <f aca="false">DAVERAGE(gd_95,8,AF$24:AF$25)</f>
        <v>1.309</v>
      </c>
      <c r="AG7" s="198" t="n">
        <f aca="false">DAVERAGE(gd_95,8,AG$24:AG$25)</f>
        <v>1.32090909090909</v>
      </c>
      <c r="AH7" s="198" t="n">
        <f aca="false">DAVERAGE(gd_95,8,AH$24:AH$25)</f>
        <v>1.23318181818182</v>
      </c>
      <c r="AI7" s="198" t="n">
        <f aca="false">DAVERAGE(gd_95,8,AI$24:AI$25)</f>
        <v>1.19078947368421</v>
      </c>
      <c r="AJ7" s="198" t="n">
        <f aca="false">DAVERAGE(gd_95,8,AJ$24:AJ$25)</f>
        <v>1.36595238095238</v>
      </c>
      <c r="AK7" s="198" t="n">
        <f aca="false">DAVERAGE(gd_95,8,AK$24:AK$25)</f>
        <v>1.45421052631579</v>
      </c>
      <c r="AL7" s="198" t="n">
        <f aca="false">DAVERAGE(gd_95,8,AL$24:AL$25)</f>
        <v>1.43473684210526</v>
      </c>
      <c r="AM7" s="198" t="n">
        <f aca="false">DAVERAGE(gd_95,8,AM$24:AM$25)</f>
        <v>1.60428571428571</v>
      </c>
      <c r="AN7" s="198" t="n">
        <f aca="false">DAVERAGE(gd_95,8,AN$24:AN$25)</f>
        <v>1.79413793103448</v>
      </c>
      <c r="AO7" s="198" t="n">
        <f aca="false">DAVERAGE(gd_96,8,AO$24:AO$25)</f>
        <v>1.82266666666667</v>
      </c>
      <c r="AP7" s="198" t="n">
        <f aca="false">DAVERAGE(gd_96,8,AP$24:AP$25)</f>
        <v>2.68655172413793</v>
      </c>
      <c r="AQ7" s="198" t="n">
        <f aca="false">DAVERAGE(gd_96,8,AQ$24:AQ$25)</f>
        <v>2.31483870967742</v>
      </c>
      <c r="AR7" s="198" t="n">
        <f aca="false">DAVERAGE(gd_96,8,AR$24:AR$25)</f>
        <v>2.02142857142857</v>
      </c>
      <c r="AS7" s="198" t="n">
        <f aca="false">DAVERAGE(gd_96,8,AS$24:AS$25)</f>
        <v>1.92133333333333</v>
      </c>
      <c r="AT7" s="198" t="n">
        <f aca="false">DAVERAGE(gd_96,8,AT$24:AT$25)</f>
        <v>2.005</v>
      </c>
      <c r="AU7" s="198" t="n">
        <f aca="false">DAVERAGE(gd_96,8,AU$24:AU$25)</f>
        <v>2.10568965517241</v>
      </c>
      <c r="AV7" s="198" t="n">
        <f aca="false">DAVERAGE(gd_96,8,AV$24:AV$25)</f>
        <v>1.8415</v>
      </c>
      <c r="AW7" s="198" t="n">
        <f aca="false">DAVERAGE(gd_96,8,AW$24:AW$25)</f>
        <v>1.60732142857143</v>
      </c>
      <c r="AX7" s="198" t="n">
        <f aca="false">DAVERAGE(gd_96,8,AX$24:AX$25)</f>
        <v>2.1965</v>
      </c>
      <c r="AY7" s="198" t="n">
        <f aca="false">DAVERAGE(gd_96,8,AY$24:AY$25)</f>
        <v>2.83796296296296</v>
      </c>
      <c r="AZ7" s="198" t="n">
        <f aca="false">DAVERAGE(gd_96,8,AZ$24:AZ$25)</f>
        <v>3.57892857142857</v>
      </c>
      <c r="BA7" s="198" t="n">
        <f aca="false">DAVERAGE(gd_97,8,BA$24:BA$25)</f>
        <v>3.20533333333333</v>
      </c>
      <c r="BB7" s="198" t="n">
        <f aca="false">DAVERAGE(gd_97,8,BB$24:BB$25)</f>
        <v>2.02962962962963</v>
      </c>
      <c r="BC7" s="198" t="n">
        <f aca="false">DAVERAGE(gd_97,8,BC$24:BC$25)</f>
        <v>1.71775862068966</v>
      </c>
      <c r="BD7" s="198" t="n">
        <f aca="false">DAVERAGE(gd_97,8,BD$24:BD$25)</f>
        <v>1.84086206896552</v>
      </c>
      <c r="BE7" s="198" t="n">
        <f aca="false">DAVERAGE(gd_97,8,BE$24:BE$25)</f>
        <v>1.99216666666667</v>
      </c>
      <c r="BF7" s="198" t="n">
        <f aca="false">DAVERAGE(gd_97,8,BF$24:BF$25)</f>
        <v>1.99033333333333</v>
      </c>
      <c r="BG7" s="198" t="n">
        <f aca="false">DAVERAGE(gd_97,8,BG$24:BG$25)</f>
        <v>2.06966666666667</v>
      </c>
      <c r="BH7" s="198" t="n">
        <f aca="false">DAVERAGE(gd_97,8,BH$24:BH$25)</f>
        <v>2.34935483870968</v>
      </c>
      <c r="BI7" s="198" t="n">
        <f aca="false">DAVERAGE(gd_97,8,BI$24:BI$25)</f>
        <v>2.72775862068966</v>
      </c>
      <c r="BJ7" s="198" t="n">
        <f aca="false">DAVERAGE(gd_97,8,BJ$24:BJ$25)</f>
        <v>2.81790322580645</v>
      </c>
      <c r="BK7" s="198" t="n">
        <f aca="false">DAVERAGE(gd_97,8,BK$24:BK$25)</f>
        <v>2.75607142857143</v>
      </c>
      <c r="BL7" s="198" t="n">
        <f aca="false">DAVERAGE(gd_97,8,BL$24:BL$25)</f>
        <v>2.16586206896552</v>
      </c>
      <c r="BM7" s="198" t="n">
        <f aca="false">DAVERAGE(gd_98,8,BM$24:BM$25)</f>
        <v>1.94366666666667</v>
      </c>
      <c r="BN7" s="198" t="n">
        <f aca="false">DAVERAGE(gd_98,8,BN$24:BN$25)</f>
        <v>2.04037037037037</v>
      </c>
      <c r="BO7" s="198" t="n">
        <f aca="false">DAVERAGE(gd_98,8,BO$24:BO$25)</f>
        <v>2.10645161290323</v>
      </c>
      <c r="BP7" s="198" t="n">
        <f aca="false">DAVERAGE(gd_98,8,BP$24:BP$25)</f>
        <v>2.25275862068966</v>
      </c>
      <c r="BQ7" s="198" t="n">
        <f aca="false">DAVERAGE(gd_98,8,BQ$24:BQ$25)</f>
        <v>1.95166666666667</v>
      </c>
      <c r="BR7" s="198" t="n">
        <f aca="false">DAVERAGE(gd_98,8,BR$24:BR$25)</f>
        <v>1.93533333333333</v>
      </c>
      <c r="BS7" s="198" t="n">
        <f aca="false">DAVERAGE(gd_98,8,BS$24:BS$25)</f>
        <v>2.10316666666667</v>
      </c>
      <c r="BT7" s="198" t="n">
        <f aca="false">DAVERAGE(gd_98,8,BT$24:BT$25)</f>
        <v>1.7708064516129</v>
      </c>
      <c r="BU7" s="198" t="n">
        <f aca="false">DAVERAGE(gd_98,8,BU$24:BU$25)</f>
        <v>1.8348275862069</v>
      </c>
      <c r="BV7" s="198" t="n">
        <f aca="false">DAVERAGE(gd_98,8,BV$24:BV$25)</f>
        <v>1.77725806451613</v>
      </c>
      <c r="BW7" s="198" t="n">
        <f aca="false">DAVERAGE(gd_98,8,BW$24:BW$25)</f>
        <v>1.99160714285714</v>
      </c>
      <c r="BX7" s="198" t="n">
        <f aca="false">DAVERAGE(gd_98,8,BX$24:BX$25)</f>
        <v>1.68362068965517</v>
      </c>
      <c r="BY7" s="198" t="n">
        <f aca="false">DAVERAGE(gd_99,8,BY$24:BY$25)</f>
        <v>1.74293103448276</v>
      </c>
      <c r="BZ7" s="198" t="n">
        <f aca="false">DAVERAGE(gd_99,8,BZ$24:BZ$25)</f>
        <v>1.62875</v>
      </c>
      <c r="CA7" s="198" t="n">
        <f aca="false">DAVERAGE(gd_99,8,CA$24:CA$25)</f>
        <v>1.60435483870968</v>
      </c>
      <c r="CB7" s="198" t="n">
        <f aca="false">DAVERAGE(gd_99,8,CB$24:CB$25)</f>
        <v>1.96183333333333</v>
      </c>
      <c r="CC7" s="198" t="n">
        <f aca="false">DAVERAGE(gd_99,8,CC$24:CC$25)</f>
        <v>2.10838709677419</v>
      </c>
      <c r="CD7" s="198" t="n">
        <f aca="false">DAVERAGE(gd_99,8,CD$24:CD$25)</f>
        <v>2.15033333333333</v>
      </c>
      <c r="CE7" s="198" t="n">
        <f aca="false">DAVERAGE(gd_99,8,CE$24:CE$25)</f>
        <v>2.19354838709677</v>
      </c>
      <c r="CF7" s="198" t="n">
        <f aca="false">DAVERAGE(gd_99,8,CF$24:CF$25)</f>
        <v>2.64822580645161</v>
      </c>
      <c r="CG7" s="198" t="n">
        <f aca="false">DAVERAGE(gd_99,8,CG$24:CG$25)</f>
        <v>2.415</v>
      </c>
      <c r="CH7" s="198" t="n">
        <f aca="false">DAVERAGE(gd_99,8,CH$24:CH$25)</f>
        <v>2.60645161290323</v>
      </c>
      <c r="CI7" s="198" t="n">
        <f aca="false">DAVERAGE(gd_99,8,CI$24:CI$25)</f>
        <v>2.16783333333333</v>
      </c>
      <c r="CJ7" s="198" t="n">
        <f aca="false">DAVERAGE(gd_99,8,CJ$24:CJ$25)</f>
        <v>2.23725806451613</v>
      </c>
      <c r="CK7" s="198" t="n">
        <f aca="false">DAVERAGE(gd_00,8,CK$24:CK$25)</f>
        <v>2.26548387096774</v>
      </c>
      <c r="CL7" s="198" t="n">
        <f aca="false">DAVERAGE(gd_00,8,CL$24:CL$25)</f>
        <v>2.44293103448276</v>
      </c>
      <c r="CM7" s="198" t="n">
        <f aca="false">DAVERAGE(gd_00,8,CM$24:CM$25)</f>
        <v>2.66532258064516</v>
      </c>
      <c r="CN7" s="198" t="n">
        <f aca="false">DAVERAGE(gd_00,8,CN$24:CN$25)</f>
        <v>2.81333333333333</v>
      </c>
      <c r="CO7" s="198" t="n">
        <f aca="false">DAVERAGE(gd_00,8,CO$24:CO$25)</f>
        <v>3.36435483870968</v>
      </c>
      <c r="CP7" s="198" t="n">
        <f aca="false">DAVERAGE(gd_00,8,CP$24:CP$25)</f>
        <v>4.1585</v>
      </c>
      <c r="CQ7" s="198" t="n">
        <f aca="false">DAVERAGE(gd_00,8,CQ$24:CQ$25)</f>
        <v>3.99145161290323</v>
      </c>
      <c r="CR7" s="198" t="n">
        <f aca="false">DAVERAGE(gd_00,8,CR$24:CR$25)</f>
        <v>4.32048387096774</v>
      </c>
      <c r="CS7" s="198" t="n">
        <f aca="false">DAVERAGE(gd_00,8,CS$24:CS$25)</f>
        <v>4.90266666666667</v>
      </c>
      <c r="CT7" s="198" t="n">
        <f aca="false">DAVERAGE(gd_00,8,CT$24:CT$25)</f>
        <v>4.92193548387097</v>
      </c>
      <c r="CU7" s="198" t="n">
        <f aca="false">DAVERAGE(gd_00,8,CU$24:CU$25)</f>
        <v>5.4445</v>
      </c>
      <c r="CV7" s="198" t="n">
        <f aca="false">DAVERAGE(gd_00,8,CV$24:CV$25)</f>
        <v>8.70145161290323</v>
      </c>
      <c r="CW7" s="198" t="n">
        <f aca="false">DAVERAGE(gd_01,8,CW$24:CW$25)</f>
        <v>8.02612903225806</v>
      </c>
      <c r="CX7" s="198" t="n">
        <f aca="false">DAVERAGE(gd_01,8,CX$24:CX$25)</f>
        <v>5.93346153846154</v>
      </c>
      <c r="CY7" s="198" t="e">
        <f aca="false">DAVERAGE(gd_01,8,CY$24:CY$25)</f>
        <v>#DIV/0!</v>
      </c>
      <c r="CZ7" s="198" t="e">
        <f aca="false">DAVERAGE(gd_01,8,CZ$24:CZ$25)</f>
        <v>#DIV/0!</v>
      </c>
      <c r="DA7" s="198" t="e">
        <f aca="false">DAVERAGE(gd_01,8,DA$24:DA$25)</f>
        <v>#DIV/0!</v>
      </c>
      <c r="DB7" s="198" t="e">
        <f aca="false">DAVERAGE(gd_01,8,DB$24:DB$25)</f>
        <v>#DIV/0!</v>
      </c>
      <c r="DC7" s="198" t="e">
        <f aca="false">DAVERAGE(gd_01,8,DC$24:DC$25)</f>
        <v>#DIV/0!</v>
      </c>
      <c r="DD7" s="198" t="e">
        <f aca="false">DAVERAGE(gd_01,8,DD$24:DD$25)</f>
        <v>#DIV/0!</v>
      </c>
      <c r="DE7" s="198" t="e">
        <f aca="false">DAVERAGE(gd_01,8,DE$24:DE$25)</f>
        <v>#DIV/0!</v>
      </c>
      <c r="DF7" s="198" t="e">
        <f aca="false">DAVERAGE(gd_01,8,DF$24:DF$25)</f>
        <v>#DIV/0!</v>
      </c>
      <c r="DG7" s="198" t="e">
        <f aca="false">DAVERAGE(gd_01,8,DG$24:DG$25)</f>
        <v>#DIV/0!</v>
      </c>
      <c r="DH7" s="198" t="e">
        <f aca="false">DAVERAGE(gd_01,8,DH$24:DH$25)</f>
        <v>#DIV/0!</v>
      </c>
    </row>
    <row r="8" customFormat="false" ht="11.25" hidden="false" customHeight="false" outlineLevel="0" collapsed="false">
      <c r="A8" s="177" t="n">
        <v>34706</v>
      </c>
      <c r="B8" s="203" t="n">
        <f aca="false">IF(A8&lt;&gt;"",MONTH(A8),0)</f>
        <v>1</v>
      </c>
      <c r="C8" s="11" t="s">
        <v>167</v>
      </c>
      <c r="D8" s="196" t="n">
        <v>1.07</v>
      </c>
      <c r="E8" s="196" t="n">
        <v>1.33</v>
      </c>
      <c r="F8" s="197" t="n">
        <v>1.38</v>
      </c>
      <c r="G8" s="198" t="s">
        <v>85</v>
      </c>
      <c r="H8" s="196" t="s">
        <v>85</v>
      </c>
      <c r="I8" s="196" t="n">
        <v>1.59</v>
      </c>
      <c r="J8" s="196" t="s">
        <v>85</v>
      </c>
      <c r="K8" s="196" t="n">
        <v>1.33</v>
      </c>
      <c r="L8" s="196" t="s">
        <v>85</v>
      </c>
      <c r="M8" s="196" t="s">
        <v>85</v>
      </c>
      <c r="N8" s="197" t="n">
        <v>1.35</v>
      </c>
      <c r="O8" s="196" t="s">
        <v>85</v>
      </c>
      <c r="P8" s="196" t="n">
        <v>1.46</v>
      </c>
      <c r="Q8" s="196" t="n">
        <v>0.97</v>
      </c>
      <c r="R8" s="16" t="n">
        <v>1.38</v>
      </c>
      <c r="S8" s="1" t="s">
        <v>85</v>
      </c>
      <c r="T8" s="1" t="s">
        <v>85</v>
      </c>
      <c r="U8" s="1" t="n">
        <v>1.44</v>
      </c>
      <c r="V8" s="1" t="n">
        <v>1.49</v>
      </c>
      <c r="W8" s="1" t="n">
        <v>1.47</v>
      </c>
      <c r="X8" s="196" t="s">
        <v>85</v>
      </c>
      <c r="AA8" s="11" t="n">
        <v>9</v>
      </c>
      <c r="AB8" s="9" t="s">
        <v>33</v>
      </c>
      <c r="AC8" s="198" t="n">
        <f aca="false">DAVERAGE(gd_95,9,AC$24:AC$25)</f>
        <v>1.51137931034483</v>
      </c>
      <c r="AD8" s="198" t="n">
        <f aca="false">DAVERAGE(gd_95,9,AD$24:AD$25)</f>
        <v>1.58185185185185</v>
      </c>
      <c r="AE8" s="198" t="n">
        <f aca="false">DAVERAGE(gd_95,9,AE$24:AE$25)</f>
        <v>1.53935483870968</v>
      </c>
      <c r="AF8" s="198" t="n">
        <f aca="false">DAVERAGE(gd_95,9,AF$24:AF$25)</f>
        <v>1.61333333333333</v>
      </c>
      <c r="AG8" s="198" t="n">
        <f aca="false">DAVERAGE(gd_95,9,AG$24:AG$25)</f>
        <v>1.636</v>
      </c>
      <c r="AH8" s="198" t="n">
        <f aca="false">DAVERAGE(gd_95,9,AH$24:AH$25)</f>
        <v>1.61733333333333</v>
      </c>
      <c r="AI8" s="198" t="n">
        <f aca="false">DAVERAGE(gd_95,9,AI$24:AI$25)</f>
        <v>1.43086206896552</v>
      </c>
      <c r="AJ8" s="198" t="n">
        <f aca="false">DAVERAGE(gd_95,9,AJ$24:AJ$25)</f>
        <v>1.53655172413793</v>
      </c>
      <c r="AK8" s="198" t="n">
        <f aca="false">DAVERAGE(gd_95,9,AK$24:AK$25)</f>
        <v>1.63125</v>
      </c>
      <c r="AL8" s="198" t="n">
        <f aca="false">DAVERAGE(gd_95,9,AL$24:AL$25)</f>
        <v>1.74725806451613</v>
      </c>
      <c r="AM8" s="198" t="n">
        <f aca="false">DAVERAGE(gd_95,9,AM$24:AM$25)</f>
        <v>2.04</v>
      </c>
      <c r="AN8" s="198" t="n">
        <f aca="false">DAVERAGE(gd_95,9,AN$24:AN$25)</f>
        <v>2.69896551724138</v>
      </c>
      <c r="AO8" s="198" t="n">
        <f aca="false">DAVERAGE(gd_96,9,AO$24:AO$25)</f>
        <v>2.95666666666667</v>
      </c>
      <c r="AP8" s="198" t="n">
        <f aca="false">DAVERAGE(gd_96,9,AP$24:AP$25)</f>
        <v>5.41793103448276</v>
      </c>
      <c r="AQ8" s="198" t="n">
        <f aca="false">DAVERAGE(gd_96,9,AQ$24:AQ$25)</f>
        <v>2.97193548387097</v>
      </c>
      <c r="AR8" s="198" t="n">
        <f aca="false">DAVERAGE(gd_96,9,AR$24:AR$25)</f>
        <v>2.23206896551724</v>
      </c>
      <c r="AS8" s="198" t="n">
        <f aca="false">DAVERAGE(gd_96,9,AS$24:AS$25)</f>
        <v>2.23333333333333</v>
      </c>
      <c r="AT8" s="198" t="n">
        <f aca="false">DAVERAGE(gd_96,9,AT$24:AT$25)</f>
        <v>2.49533333333333</v>
      </c>
      <c r="AU8" s="198" t="n">
        <f aca="false">DAVERAGE(gd_96,9,AU$24:AU$25)</f>
        <v>2.49133333333333</v>
      </c>
      <c r="AV8" s="198" t="n">
        <f aca="false">DAVERAGE(gd_96,9,AV$24:AV$25)</f>
        <v>2.04290322580645</v>
      </c>
      <c r="AW8" s="198" t="n">
        <f aca="false">DAVERAGE(gd_96,9,AW$24:AW$25)</f>
        <v>1.83017857142857</v>
      </c>
      <c r="AX8" s="198" t="n">
        <f aca="false">DAVERAGE(gd_96,9,AX$24:AX$25)</f>
        <v>2.35451612903226</v>
      </c>
      <c r="AY8" s="198" t="n">
        <f aca="false">DAVERAGE(gd_96,9,AY$24:AY$25)</f>
        <v>3.05982142857143</v>
      </c>
      <c r="AZ8" s="198" t="n">
        <f aca="false">DAVERAGE(gd_96,9,AZ$24:AZ$25)</f>
        <v>3.69672413793103</v>
      </c>
      <c r="BA8" s="198" t="n">
        <f aca="false">DAVERAGE(gd_97,9,BA$24:BA$25)</f>
        <v>3.34966666666667</v>
      </c>
      <c r="BB8" s="198" t="n">
        <f aca="false">DAVERAGE(gd_97,9,BB$24:BB$25)</f>
        <v>2.22388888888889</v>
      </c>
      <c r="BC8" s="198" t="n">
        <f aca="false">DAVERAGE(gd_97,9,BC$24:BC$25)</f>
        <v>1.89266666666667</v>
      </c>
      <c r="BD8" s="198" t="n">
        <f aca="false">DAVERAGE(gd_97,9,BD$24:BD$25)</f>
        <v>2.03033333333333</v>
      </c>
      <c r="BE8" s="198" t="n">
        <f aca="false">DAVERAGE(gd_97,9,BE$24:BE$25)</f>
        <v>2.23933333333333</v>
      </c>
      <c r="BF8" s="198" t="n">
        <f aca="false">DAVERAGE(gd_97,9,BF$24:BF$25)</f>
        <v>2.19416666666667</v>
      </c>
      <c r="BG8" s="198" t="n">
        <f aca="false">DAVERAGE(gd_97,9,BG$24:BG$25)</f>
        <v>2.18483333333333</v>
      </c>
      <c r="BH8" s="198" t="n">
        <f aca="false">DAVERAGE(gd_97,9,BH$24:BH$25)</f>
        <v>2.47290322580645</v>
      </c>
      <c r="BI8" s="198" t="n">
        <f aca="false">DAVERAGE(gd_97,9,BI$24:BI$25)</f>
        <v>2.86446428571429</v>
      </c>
      <c r="BJ8" s="198" t="n">
        <f aca="false">DAVERAGE(gd_97,9,BJ$24:BJ$25)</f>
        <v>3.02483870967742</v>
      </c>
      <c r="BK8" s="198" t="n">
        <f aca="false">DAVERAGE(gd_97,9,BK$24:BK$25)</f>
        <v>2.99303571428571</v>
      </c>
      <c r="BL8" s="198" t="n">
        <f aca="false">DAVERAGE(gd_97,9,BL$24:BL$25)</f>
        <v>2.34948275862069</v>
      </c>
      <c r="BM8" s="198" t="n">
        <f aca="false">DAVERAGE(gd_98,9,BM$24:BM$25)</f>
        <v>2.10616666666667</v>
      </c>
      <c r="BN8" s="198" t="n">
        <f aca="false">DAVERAGE(gd_98,9,BN$24:BN$25)</f>
        <v>2.21851851851852</v>
      </c>
      <c r="BO8" s="198" t="n">
        <f aca="false">DAVERAGE(gd_98,9,BO$24:BO$25)</f>
        <v>2.225</v>
      </c>
      <c r="BP8" s="198" t="n">
        <f aca="false">DAVERAGE(gd_98,9,BP$24:BP$25)</f>
        <v>2.44685185185185</v>
      </c>
      <c r="BQ8" s="198" t="n">
        <f aca="false">DAVERAGE(gd_98,9,BQ$24:BQ$25)</f>
        <v>2.127</v>
      </c>
      <c r="BR8" s="198" t="n">
        <f aca="false">DAVERAGE(gd_98,9,BR$24:BR$25)</f>
        <v>2.1555</v>
      </c>
      <c r="BS8" s="198" t="n">
        <f aca="false">DAVERAGE(gd_98,9,BS$24:BS$25)</f>
        <v>2.19066666666667</v>
      </c>
      <c r="BT8" s="198" t="n">
        <f aca="false">DAVERAGE(gd_98,9,BT$24:BT$25)</f>
        <v>1.84064516129032</v>
      </c>
      <c r="BU8" s="198" t="n">
        <f aca="false">DAVERAGE(gd_98,9,BU$24:BU$25)</f>
        <v>1.99862068965517</v>
      </c>
      <c r="BV8" s="198" t="n">
        <f aca="false">DAVERAGE(gd_98,9,BV$24:BV$25)</f>
        <v>1.88322580645161</v>
      </c>
      <c r="BW8" s="198" t="n">
        <f aca="false">DAVERAGE(gd_98,9,BW$24:BW$25)</f>
        <v>2.09928571428571</v>
      </c>
      <c r="BX8" s="198" t="n">
        <f aca="false">DAVERAGE(gd_98,9,BX$24:BX$25)</f>
        <v>1.67051724137931</v>
      </c>
      <c r="BY8" s="198" t="n">
        <f aca="false">DAVERAGE(gd_99,9,BY$24:BY$25)</f>
        <v>1.84448275862069</v>
      </c>
      <c r="BZ8" s="198" t="n">
        <f aca="false">DAVERAGE(gd_99,9,BZ$24:BZ$25)</f>
        <v>1.77982142857143</v>
      </c>
      <c r="CA8" s="198" t="n">
        <f aca="false">DAVERAGE(gd_99,9,CA$24:CA$25)</f>
        <v>1.7741935483871</v>
      </c>
      <c r="CB8" s="198" t="n">
        <f aca="false">DAVERAGE(gd_99,9,CB$24:CB$25)</f>
        <v>2.1245</v>
      </c>
      <c r="CC8" s="198" t="n">
        <f aca="false">DAVERAGE(gd_99,9,CC$24:CC$25)</f>
        <v>2.25483870967742</v>
      </c>
      <c r="CD8" s="198" t="n">
        <f aca="false">DAVERAGE(gd_99,9,CD$24:CD$25)</f>
        <v>2.29516666666667</v>
      </c>
      <c r="CE8" s="198" t="n">
        <f aca="false">DAVERAGE(gd_99,9,CE$24:CE$25)</f>
        <v>2.28935483870968</v>
      </c>
      <c r="CF8" s="198" t="n">
        <f aca="false">DAVERAGE(gd_99,9,CF$24:CF$25)</f>
        <v>2.77967741935484</v>
      </c>
      <c r="CG8" s="198" t="n">
        <f aca="false">DAVERAGE(gd_99,9,CG$24:CG$25)</f>
        <v>2.57366666666667</v>
      </c>
      <c r="CH8" s="198" t="n">
        <f aca="false">DAVERAGE(gd_99,9,CH$24:CH$25)</f>
        <v>2.68338709677419</v>
      </c>
      <c r="CI8" s="198" t="n">
        <f aca="false">DAVERAGE(gd_99,9,CI$24:CI$25)</f>
        <v>2.31233333333333</v>
      </c>
      <c r="CJ8" s="198" t="n">
        <f aca="false">DAVERAGE(gd_99,9,CJ$24:CJ$25)</f>
        <v>2.35467741935484</v>
      </c>
      <c r="CK8" s="198" t="n">
        <f aca="false">DAVERAGE(gd_00,9,CK$24:CK$25)</f>
        <v>2.39870967741936</v>
      </c>
      <c r="CL8" s="198" t="n">
        <f aca="false">DAVERAGE(gd_00,9,CL$24:CL$25)</f>
        <v>2.65689655172414</v>
      </c>
      <c r="CM8" s="198" t="n">
        <f aca="false">DAVERAGE(gd_00,9,CM$24:CM$25)</f>
        <v>2.7808064516129</v>
      </c>
      <c r="CN8" s="198" t="n">
        <f aca="false">DAVERAGE(gd_00,9,CN$24:CN$25)</f>
        <v>3.02</v>
      </c>
      <c r="CO8" s="198" t="n">
        <f aca="false">DAVERAGE(gd_00,9,CO$24:CO$25)</f>
        <v>3.57483870967742</v>
      </c>
      <c r="CP8" s="198" t="n">
        <f aca="false">DAVERAGE(gd_00,9,CP$24:CP$25)</f>
        <v>4.30116666666667</v>
      </c>
      <c r="CQ8" s="198" t="n">
        <f aca="false">DAVERAGE(gd_00,9,CQ$24:CQ$25)</f>
        <v>4.03967741935484</v>
      </c>
      <c r="CR8" s="198" t="n">
        <f aca="false">DAVERAGE(gd_00,9,CR$24:CR$25)</f>
        <v>4.38467741935484</v>
      </c>
      <c r="CS8" s="198" t="n">
        <f aca="false">DAVERAGE(gd_00,9,CS$24:CS$25)</f>
        <v>5.01416666666667</v>
      </c>
      <c r="CT8" s="198" t="n">
        <f aca="false">DAVERAGE(gd_00,9,CT$24:CT$25)</f>
        <v>5.03209677419355</v>
      </c>
      <c r="CU8" s="198" t="n">
        <f aca="false">DAVERAGE(gd_00,9,CU$24:CU$25)</f>
        <v>5.4935</v>
      </c>
      <c r="CV8" s="198" t="n">
        <f aca="false">DAVERAGE(gd_00,9,CV$24:CV$25)</f>
        <v>8.6708064516129</v>
      </c>
      <c r="CW8" s="198" t="n">
        <f aca="false">DAVERAGE(gd_01,9,CW$24:CW$25)</f>
        <v>8.4491935483871</v>
      </c>
      <c r="CX8" s="198" t="n">
        <f aca="false">DAVERAGE(gd_01,9,CX$24:CX$25)</f>
        <v>6.05230769230769</v>
      </c>
      <c r="CY8" s="198" t="e">
        <f aca="false">DAVERAGE(gd_01,9,CY$24:CY$25)</f>
        <v>#DIV/0!</v>
      </c>
      <c r="CZ8" s="198" t="e">
        <f aca="false">DAVERAGE(gd_01,9,CZ$24:CZ$25)</f>
        <v>#DIV/0!</v>
      </c>
      <c r="DA8" s="198" t="e">
        <f aca="false">DAVERAGE(gd_01,9,DA$24:DA$25)</f>
        <v>#DIV/0!</v>
      </c>
      <c r="DB8" s="198" t="e">
        <f aca="false">DAVERAGE(gd_01,9,DB$24:DB$25)</f>
        <v>#DIV/0!</v>
      </c>
      <c r="DC8" s="198" t="e">
        <f aca="false">DAVERAGE(gd_01,9,DC$24:DC$25)</f>
        <v>#DIV/0!</v>
      </c>
      <c r="DD8" s="198" t="e">
        <f aca="false">DAVERAGE(gd_01,9,DD$24:DD$25)</f>
        <v>#DIV/0!</v>
      </c>
      <c r="DE8" s="198" t="e">
        <f aca="false">DAVERAGE(gd_01,9,DE$24:DE$25)</f>
        <v>#DIV/0!</v>
      </c>
      <c r="DF8" s="198" t="e">
        <f aca="false">DAVERAGE(gd_01,9,DF$24:DF$25)</f>
        <v>#DIV/0!</v>
      </c>
      <c r="DG8" s="198" t="e">
        <f aca="false">DAVERAGE(gd_01,9,DG$24:DG$25)</f>
        <v>#DIV/0!</v>
      </c>
      <c r="DH8" s="198" t="e">
        <f aca="false">DAVERAGE(gd_01,9,DH$24:DH$25)</f>
        <v>#DIV/0!</v>
      </c>
    </row>
    <row r="9" customFormat="false" ht="11.25" hidden="false" customHeight="false" outlineLevel="0" collapsed="false">
      <c r="A9" s="177" t="n">
        <v>34707</v>
      </c>
      <c r="B9" s="203" t="n">
        <f aca="false">IF(A9&lt;&gt;"",MONTH(A9),0)</f>
        <v>1</v>
      </c>
      <c r="C9" s="11" t="s">
        <v>161</v>
      </c>
      <c r="D9" s="196" t="n">
        <v>1.07</v>
      </c>
      <c r="E9" s="196" t="n">
        <v>1.33</v>
      </c>
      <c r="F9" s="197" t="n">
        <v>1.38</v>
      </c>
      <c r="G9" s="198" t="s">
        <v>85</v>
      </c>
      <c r="H9" s="196" t="s">
        <v>85</v>
      </c>
      <c r="I9" s="196" t="n">
        <v>1.59</v>
      </c>
      <c r="J9" s="196" t="s">
        <v>85</v>
      </c>
      <c r="K9" s="196" t="n">
        <v>1.33</v>
      </c>
      <c r="L9" s="196" t="s">
        <v>85</v>
      </c>
      <c r="M9" s="196" t="s">
        <v>85</v>
      </c>
      <c r="N9" s="197" t="n">
        <v>1.35</v>
      </c>
      <c r="O9" s="196" t="s">
        <v>85</v>
      </c>
      <c r="P9" s="196" t="n">
        <v>1.46</v>
      </c>
      <c r="Q9" s="196" t="n">
        <v>0.97</v>
      </c>
      <c r="R9" s="16" t="n">
        <v>1.38</v>
      </c>
      <c r="S9" s="1" t="s">
        <v>85</v>
      </c>
      <c r="T9" s="1" t="s">
        <v>85</v>
      </c>
      <c r="U9" s="1" t="n">
        <v>1.44</v>
      </c>
      <c r="V9" s="1" t="n">
        <v>1.49</v>
      </c>
      <c r="W9" s="1" t="n">
        <v>1.47</v>
      </c>
      <c r="X9" s="196" t="s">
        <v>85</v>
      </c>
      <c r="AA9" s="11" t="n">
        <v>10</v>
      </c>
      <c r="AB9" s="9" t="s">
        <v>15</v>
      </c>
      <c r="AC9" s="198" t="s">
        <v>85</v>
      </c>
      <c r="AD9" s="198" t="s">
        <v>85</v>
      </c>
      <c r="AE9" s="198" t="s">
        <v>85</v>
      </c>
      <c r="AF9" s="198" t="s">
        <v>85</v>
      </c>
      <c r="AG9" s="198" t="s">
        <v>85</v>
      </c>
      <c r="AH9" s="198" t="s">
        <v>85</v>
      </c>
      <c r="AI9" s="198" t="s">
        <v>85</v>
      </c>
      <c r="AJ9" s="198" t="s">
        <v>85</v>
      </c>
      <c r="AK9" s="198" t="s">
        <v>85</v>
      </c>
      <c r="AL9" s="198" t="s">
        <v>85</v>
      </c>
      <c r="AM9" s="198" t="s">
        <v>85</v>
      </c>
      <c r="AN9" s="198" t="s">
        <v>85</v>
      </c>
      <c r="AO9" s="198" t="s">
        <v>85</v>
      </c>
      <c r="AP9" s="198" t="s">
        <v>85</v>
      </c>
      <c r="AQ9" s="198" t="s">
        <v>85</v>
      </c>
      <c r="AR9" s="198" t="s">
        <v>85</v>
      </c>
      <c r="AS9" s="198" t="s">
        <v>85</v>
      </c>
      <c r="AT9" s="198" t="s">
        <v>85</v>
      </c>
      <c r="AU9" s="198" t="s">
        <v>85</v>
      </c>
      <c r="AV9" s="198" t="s">
        <v>85</v>
      </c>
      <c r="AW9" s="198" t="s">
        <v>85</v>
      </c>
      <c r="AX9" s="198" t="s">
        <v>85</v>
      </c>
      <c r="AY9" s="198" t="s">
        <v>85</v>
      </c>
      <c r="AZ9" s="198" t="s">
        <v>85</v>
      </c>
      <c r="BA9" s="198" t="s">
        <v>85</v>
      </c>
      <c r="BB9" s="198" t="s">
        <v>85</v>
      </c>
      <c r="BC9" s="198" t="s">
        <v>85</v>
      </c>
      <c r="BD9" s="198" t="s">
        <v>85</v>
      </c>
      <c r="BE9" s="198" t="s">
        <v>85</v>
      </c>
      <c r="BF9" s="198" t="s">
        <v>85</v>
      </c>
      <c r="BG9" s="198" t="s">
        <v>85</v>
      </c>
      <c r="BH9" s="198" t="s">
        <v>85</v>
      </c>
      <c r="BI9" s="198" t="s">
        <v>85</v>
      </c>
      <c r="BJ9" s="198" t="s">
        <v>85</v>
      </c>
      <c r="BK9" s="198" t="s">
        <v>85</v>
      </c>
      <c r="BL9" s="198" t="s">
        <v>85</v>
      </c>
      <c r="BM9" s="198" t="s">
        <v>85</v>
      </c>
      <c r="BN9" s="198" t="n">
        <f aca="false">DAVERAGE(gd_98,10,BN$24:BN$25)</f>
        <v>1.945</v>
      </c>
      <c r="BO9" s="198" t="n">
        <f aca="false">DAVERAGE(gd_98,10,BO$24:BO$25)</f>
        <v>2.02241935483871</v>
      </c>
      <c r="BP9" s="198" t="n">
        <f aca="false">DAVERAGE(gd_98,10,BP$24:BP$25)</f>
        <v>2.29962962962963</v>
      </c>
      <c r="BQ9" s="198" t="n">
        <f aca="false">DAVERAGE(gd_98,10,BQ$24:BQ$25)</f>
        <v>1.7345</v>
      </c>
      <c r="BR9" s="198" t="n">
        <f aca="false">DAVERAGE(gd_98,10,BR$24:BR$25)</f>
        <v>1.69116666666667</v>
      </c>
      <c r="BS9" s="198" t="n">
        <f aca="false">DAVERAGE(gd_98,10,BS$24:BS$25)</f>
        <v>1.96</v>
      </c>
      <c r="BT9" s="198" t="n">
        <f aca="false">DAVERAGE(gd_98,10,BT$24:BT$25)</f>
        <v>1.99645161290323</v>
      </c>
      <c r="BU9" s="198" t="n">
        <f aca="false">DAVERAGE(gd_98,10,BU$24:BU$25)</f>
        <v>1.89224137931034</v>
      </c>
      <c r="BV9" s="198" t="n">
        <f aca="false">DAVERAGE(gd_98,10,BV$24:BV$25)</f>
        <v>2.02935483870968</v>
      </c>
      <c r="BW9" s="198" t="n">
        <f aca="false">DAVERAGE(gd_98,10,BW$24:BW$25)</f>
        <v>2.22642857142857</v>
      </c>
      <c r="BX9" s="198" t="n">
        <f aca="false">DAVERAGE(gd_98,10,BX$24:BX$25)</f>
        <v>2.23206896551724</v>
      </c>
      <c r="BY9" s="198" t="n">
        <f aca="false">DAVERAGE(gd_99,10,BY$24:BY$25)</f>
        <v>1.76775862068966</v>
      </c>
      <c r="BZ9" s="198" t="n">
        <f aca="false">DAVERAGE(gd_99,10,BZ$24:BZ$25)</f>
        <v>1.71571428571429</v>
      </c>
      <c r="CA9" s="198" t="n">
        <f aca="false">DAVERAGE(gd_99,10,CA$24:CA$25)</f>
        <v>1.64758064516129</v>
      </c>
      <c r="CB9" s="198" t="n">
        <f aca="false">DAVERAGE(gd_99,10,CB$24:CB$25)</f>
        <v>1.95383333333333</v>
      </c>
      <c r="CC9" s="198" t="n">
        <f aca="false">DAVERAGE(gd_99,10,CC$24:CC$25)</f>
        <v>2.10564516129032</v>
      </c>
      <c r="CD9" s="198" t="n">
        <f aca="false">DAVERAGE(gd_99,10,CD$24:CD$25)</f>
        <v>2.1575</v>
      </c>
      <c r="CE9" s="198" t="n">
        <f aca="false">DAVERAGE(gd_99,10,CE$24:CE$25)</f>
        <v>2.15016129032258</v>
      </c>
      <c r="CF9" s="198" t="n">
        <f aca="false">DAVERAGE(gd_99,10,CF$24:CF$25)</f>
        <v>2.44951612903226</v>
      </c>
      <c r="CG9" s="198" t="n">
        <f aca="false">DAVERAGE(gd_99,10,CG$24:CG$25)</f>
        <v>2.4375</v>
      </c>
      <c r="CH9" s="198" t="n">
        <f aca="false">DAVERAGE(gd_99,10,CH$24:CH$25)</f>
        <v>2.79467741935484</v>
      </c>
      <c r="CI9" s="198" t="n">
        <f aca="false">DAVERAGE(gd_99,10,CI$24:CI$25)</f>
        <v>2.39783333333333</v>
      </c>
      <c r="CJ9" s="198" t="n">
        <f aca="false">DAVERAGE(gd_99,10,CJ$24:CJ$25)</f>
        <v>2.35887096774194</v>
      </c>
      <c r="CK9" s="198" t="n">
        <f aca="false">DAVERAGE(gd_00,10,CK$24:CK$25)</f>
        <v>2.37870967741935</v>
      </c>
      <c r="CL9" s="198" t="n">
        <f aca="false">DAVERAGE(gd_00,10,CL$24:CL$25)</f>
        <v>2.48810344827586</v>
      </c>
      <c r="CM9" s="198" t="n">
        <f aca="false">DAVERAGE(gd_00,10,CM$24:CM$25)</f>
        <v>2.72338709677419</v>
      </c>
      <c r="CN9" s="198" t="n">
        <f aca="false">DAVERAGE(gd_00,10,CN$24:CN$25)</f>
        <v>2.8895</v>
      </c>
      <c r="CO9" s="198" t="n">
        <f aca="false">DAVERAGE(gd_00,10,CO$24:CO$25)</f>
        <v>3.29645161290323</v>
      </c>
      <c r="CP9" s="198" t="n">
        <f aca="false">DAVERAGE(gd_00,10,CP$24:CP$25)</f>
        <v>4.15583333333333</v>
      </c>
      <c r="CQ9" s="198" t="n">
        <f aca="false">DAVERAGE(gd_00,10,CQ$24:CQ$25)</f>
        <v>3.93806451612903</v>
      </c>
      <c r="CR9" s="198" t="n">
        <f aca="false">DAVERAGE(gd_00,10,CR$24:CR$25)</f>
        <v>4.40887096774194</v>
      </c>
      <c r="CS9" s="198" t="n">
        <f aca="false">DAVERAGE(gd_00,10,CS$24:CS$25)</f>
        <v>5.32933333333333</v>
      </c>
      <c r="CT9" s="198" t="n">
        <f aca="false">DAVERAGE(gd_00,10,CT$24:CT$25)</f>
        <v>5.27161290322581</v>
      </c>
      <c r="CU9" s="198" t="n">
        <f aca="false">DAVERAGE(gd_00,10,CU$24:CU$25)</f>
        <v>9.47633333333334</v>
      </c>
      <c r="CV9" s="198" t="n">
        <f aca="false">DAVERAGE(gd_00,10,CV$24:CV$25)</f>
        <v>19.9938709677419</v>
      </c>
      <c r="CW9" s="198" t="n">
        <f aca="false">DAVERAGE(gd_01,10,CW$24:CW$25)</f>
        <v>10.1775806451613</v>
      </c>
      <c r="CX9" s="198" t="n">
        <f aca="false">DAVERAGE(gd_01,10,CX$24:CX$25)</f>
        <v>9.885</v>
      </c>
      <c r="CY9" s="198" t="e">
        <f aca="false">DAVERAGE(gd_01,10,CY$24:CY$25)</f>
        <v>#DIV/0!</v>
      </c>
      <c r="CZ9" s="198" t="e">
        <f aca="false">DAVERAGE(gd_01,10,CZ$24:CZ$25)</f>
        <v>#DIV/0!</v>
      </c>
      <c r="DA9" s="198" t="e">
        <f aca="false">DAVERAGE(gd_01,10,DA$24:DA$25)</f>
        <v>#DIV/0!</v>
      </c>
      <c r="DB9" s="198" t="e">
        <f aca="false">DAVERAGE(gd_01,10,DB$24:DB$25)</f>
        <v>#DIV/0!</v>
      </c>
      <c r="DC9" s="198" t="e">
        <f aca="false">DAVERAGE(gd_01,10,DC$24:DC$25)</f>
        <v>#DIV/0!</v>
      </c>
      <c r="DD9" s="198" t="e">
        <f aca="false">DAVERAGE(gd_01,10,DD$24:DD$25)</f>
        <v>#DIV/0!</v>
      </c>
      <c r="DE9" s="198" t="e">
        <f aca="false">DAVERAGE(gd_01,10,DE$24:DE$25)</f>
        <v>#DIV/0!</v>
      </c>
      <c r="DF9" s="198" t="e">
        <f aca="false">DAVERAGE(gd_01,10,DF$24:DF$25)</f>
        <v>#DIV/0!</v>
      </c>
      <c r="DG9" s="198" t="e">
        <f aca="false">DAVERAGE(gd_01,10,DG$24:DG$25)</f>
        <v>#DIV/0!</v>
      </c>
      <c r="DH9" s="198" t="e">
        <f aca="false">DAVERAGE(gd_01,10,DH$24:DH$25)</f>
        <v>#DIV/0!</v>
      </c>
    </row>
    <row r="10" customFormat="false" ht="11.25" hidden="false" customHeight="false" outlineLevel="0" collapsed="false">
      <c r="A10" s="177" t="n">
        <v>34708</v>
      </c>
      <c r="B10" s="203" t="n">
        <f aca="false">IF(A10&lt;&gt;"",MONTH(A10),0)</f>
        <v>1</v>
      </c>
      <c r="C10" s="11" t="s">
        <v>162</v>
      </c>
      <c r="D10" s="196" t="n">
        <v>1.07</v>
      </c>
      <c r="E10" s="196" t="n">
        <v>1.17</v>
      </c>
      <c r="F10" s="197" t="n">
        <v>1.26</v>
      </c>
      <c r="G10" s="198" t="s">
        <v>85</v>
      </c>
      <c r="H10" s="196" t="n">
        <v>1.32</v>
      </c>
      <c r="I10" s="196" t="n">
        <v>1.58</v>
      </c>
      <c r="J10" s="196" t="s">
        <v>85</v>
      </c>
      <c r="K10" s="196" t="n">
        <v>1.28</v>
      </c>
      <c r="L10" s="196" t="s">
        <v>85</v>
      </c>
      <c r="M10" s="196" t="s">
        <v>85</v>
      </c>
      <c r="N10" s="197" t="n">
        <v>1.35</v>
      </c>
      <c r="O10" s="196" t="s">
        <v>85</v>
      </c>
      <c r="P10" s="196" t="n">
        <v>1.4</v>
      </c>
      <c r="Q10" s="196" t="n">
        <v>0.95</v>
      </c>
      <c r="R10" s="16" t="n">
        <v>1.29</v>
      </c>
      <c r="S10" s="1" t="s">
        <v>85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6" t="s">
        <v>85</v>
      </c>
      <c r="AA10" s="11" t="n">
        <v>11</v>
      </c>
      <c r="AB10" s="9" t="s">
        <v>82</v>
      </c>
      <c r="AC10" s="198" t="n">
        <f aca="false">DAVERAGE(gd_95,11,AC$24:AC$25)</f>
        <v>1.12034482758621</v>
      </c>
      <c r="AD10" s="198" t="n">
        <f aca="false">DAVERAGE(gd_95,11,AD$24:AD$25)</f>
        <v>1.04962962962963</v>
      </c>
      <c r="AE10" s="198" t="n">
        <f aca="false">DAVERAGE(gd_95,11,AE$24:AE$25)</f>
        <v>1.0341935483871</v>
      </c>
      <c r="AF10" s="198" t="n">
        <f aca="false">DAVERAGE(gd_95,11,AF$24:AF$25)</f>
        <v>1.04533333333333</v>
      </c>
      <c r="AG10" s="198" t="n">
        <f aca="false">DAVERAGE(gd_95,11,AG$24:AG$25)</f>
        <v>1.10333333333333</v>
      </c>
      <c r="AH10" s="198" t="n">
        <f aca="false">DAVERAGE(gd_95,11,AH$24:AH$25)</f>
        <v>1.077</v>
      </c>
      <c r="AI10" s="198" t="n">
        <f aca="false">DAVERAGE(gd_95,11,AI$24:AI$25)</f>
        <v>0.873103448275862</v>
      </c>
      <c r="AJ10" s="198" t="n">
        <f aca="false">DAVERAGE(gd_95,11,AJ$24:AJ$25)</f>
        <v>0.925689655172414</v>
      </c>
      <c r="AK10" s="198" t="n">
        <f aca="false">DAVERAGE(gd_95,11,AK$24:AK$25)</f>
        <v>0.961071428571429</v>
      </c>
      <c r="AL10" s="198" t="n">
        <f aca="false">DAVERAGE(gd_95,11,AL$24:AL$25)</f>
        <v>1.02884615384615</v>
      </c>
      <c r="AM10" s="198" t="n">
        <f aca="false">DAVERAGE(gd_95,11,AM$24:AM$25)</f>
        <v>1.11678571428571</v>
      </c>
      <c r="AN10" s="198" t="n">
        <f aca="false">DAVERAGE(gd_95,11,AN$24:AN$25)</f>
        <v>1.07620689655172</v>
      </c>
      <c r="AO10" s="198" t="n">
        <f aca="false">DAVERAGE(gd_96,11,AO$24:AO$25)</f>
        <v>1.177</v>
      </c>
      <c r="AP10" s="198" t="n">
        <f aca="false">DAVERAGE(gd_96,11,AP$24:AP$25)</f>
        <v>1.27655172413793</v>
      </c>
      <c r="AQ10" s="198" t="n">
        <f aca="false">DAVERAGE(gd_96,11,AQ$24:AQ$25)</f>
        <v>1.06096774193548</v>
      </c>
      <c r="AR10" s="198" t="n">
        <f aca="false">DAVERAGE(gd_96,11,AR$24:AR$25)</f>
        <v>1.04724137931034</v>
      </c>
      <c r="AS10" s="198" t="n">
        <f aca="false">DAVERAGE(gd_96,11,AS$24:AS$25)</f>
        <v>1.04966666666667</v>
      </c>
      <c r="AT10" s="198" t="n">
        <f aca="false">DAVERAGE(gd_96,11,AT$24:AT$25)</f>
        <v>1.15</v>
      </c>
      <c r="AU10" s="198" t="n">
        <f aca="false">DAVERAGE(gd_96,11,AU$24:AU$25)</f>
        <v>1.13966666666667</v>
      </c>
      <c r="AV10" s="198" t="n">
        <f aca="false">DAVERAGE(gd_96,11,AV$24:AV$25)</f>
        <v>1.28016129032258</v>
      </c>
      <c r="AW10" s="198" t="n">
        <f aca="false">DAVERAGE(gd_96,11,AW$24:AW$25)</f>
        <v>1.24125</v>
      </c>
      <c r="AX10" s="198" t="n">
        <f aca="false">DAVERAGE(gd_96,11,AX$24:AX$25)</f>
        <v>1.83451612903226</v>
      </c>
      <c r="AY10" s="198" t="n">
        <f aca="false">DAVERAGE(gd_96,11,AY$24:AY$25)</f>
        <v>2.86517857142857</v>
      </c>
      <c r="AZ10" s="198" t="n">
        <f aca="false">DAVERAGE(gd_96,11,AZ$24:AZ$25)</f>
        <v>3.56724137931035</v>
      </c>
      <c r="BA10" s="198" t="n">
        <f aca="false">DAVERAGE(gd_97,11,BA$24:BA$25)</f>
        <v>3.06683333333333</v>
      </c>
      <c r="BB10" s="198" t="n">
        <f aca="false">DAVERAGE(gd_97,11,BB$24:BB$25)</f>
        <v>1.9637037037037</v>
      </c>
      <c r="BC10" s="198" t="n">
        <f aca="false">DAVERAGE(gd_97,11,BC$24:BC$25)</f>
        <v>1.53883333333333</v>
      </c>
      <c r="BD10" s="198" t="n">
        <f aca="false">DAVERAGE(gd_97,11,BD$24:BD$25)</f>
        <v>1.62016666666667</v>
      </c>
      <c r="BE10" s="198" t="n">
        <f aca="false">DAVERAGE(gd_97,11,BE$24:BE$25)</f>
        <v>1.49266666666667</v>
      </c>
      <c r="BF10" s="198" t="n">
        <f aca="false">DAVERAGE(gd_97,11,BF$24:BF$25)</f>
        <v>1.35133333333333</v>
      </c>
      <c r="BG10" s="198" t="n">
        <f aca="false">DAVERAGE(gd_97,11,BG$24:BG$25)</f>
        <v>1.30733333333333</v>
      </c>
      <c r="BH10" s="198" t="n">
        <f aca="false">DAVERAGE(gd_97,11,BH$24:BH$25)</f>
        <v>1.43290322580645</v>
      </c>
      <c r="BI10" s="198" t="n">
        <f aca="false">DAVERAGE(gd_97,11,BI$24:BI$25)</f>
        <v>1.79285714285714</v>
      </c>
      <c r="BJ10" s="198" t="n">
        <f aca="false">DAVERAGE(gd_97,11,BJ$24:BJ$25)</f>
        <v>2.1791935483871</v>
      </c>
      <c r="BK10" s="198" t="n">
        <f aca="false">DAVERAGE(gd_97,11,BK$24:BK$25)</f>
        <v>2.44232142857143</v>
      </c>
      <c r="BL10" s="198" t="n">
        <f aca="false">DAVERAGE(gd_97,11,BL$24:BL$25)</f>
        <v>2.105</v>
      </c>
      <c r="BM10" s="198" t="n">
        <f aca="false">DAVERAGE(gd_98,11,BM$24:BM$25)</f>
        <v>1.92866666666667</v>
      </c>
      <c r="BN10" s="198" t="n">
        <f aca="false">DAVERAGE(gd_98,11,BN$24:BN$25)</f>
        <v>1.82851851851852</v>
      </c>
      <c r="BO10" s="198" t="n">
        <f aca="false">DAVERAGE(gd_98,11,BO$24:BO$25)</f>
        <v>1.97129032258065</v>
      </c>
      <c r="BP10" s="198" t="n">
        <f aca="false">DAVERAGE(gd_98,11,BP$24:BP$25)</f>
        <v>2.13759259259259</v>
      </c>
      <c r="BQ10" s="198" t="n">
        <f aca="false">DAVERAGE(gd_98,11,BQ$24:BQ$25)</f>
        <v>1.79433333333333</v>
      </c>
      <c r="BR10" s="198" t="n">
        <f aca="false">DAVERAGE(gd_98,11,BR$24:BR$25)</f>
        <v>1.513</v>
      </c>
      <c r="BS10" s="198" t="n">
        <f aca="false">DAVERAGE(gd_98,11,BS$24:BS$25)</f>
        <v>1.73033333333333</v>
      </c>
      <c r="BT10" s="198" t="n">
        <f aca="false">DAVERAGE(gd_98,11,BT$24:BT$25)</f>
        <v>1.72693548387097</v>
      </c>
      <c r="BU10" s="198" t="n">
        <f aca="false">DAVERAGE(gd_98,11,BU$24:BU$25)</f>
        <v>1.69362068965517</v>
      </c>
      <c r="BV10" s="198" t="n">
        <f aca="false">DAVERAGE(gd_98,11,BV$24:BV$25)</f>
        <v>1.74306451612903</v>
      </c>
      <c r="BW10" s="198" t="n">
        <f aca="false">DAVERAGE(gd_98,11,BW$24:BW$25)</f>
        <v>1.89785714285714</v>
      </c>
      <c r="BX10" s="198" t="n">
        <f aca="false">DAVERAGE(gd_98,11,BX$24:BX$25)</f>
        <v>1.70586206896552</v>
      </c>
      <c r="BY10" s="198" t="n">
        <f aca="false">DAVERAGE(gd_99,11,BY$24:BY$25)</f>
        <v>1.67379310344828</v>
      </c>
      <c r="BZ10" s="198" t="n">
        <f aca="false">DAVERAGE(gd_99,11,BZ$24:BZ$25)</f>
        <v>1.58125</v>
      </c>
      <c r="CA10" s="198" t="n">
        <f aca="false">DAVERAGE(gd_99,11,CA$24:CA$25)</f>
        <v>1.52451612903226</v>
      </c>
      <c r="CB10" s="198" t="n">
        <f aca="false">DAVERAGE(gd_99,11,CB$24:CB$25)</f>
        <v>1.8385</v>
      </c>
      <c r="CC10" s="198" t="n">
        <f aca="false">DAVERAGE(gd_99,11,CC$24:CC$25)</f>
        <v>1.97709677419355</v>
      </c>
      <c r="CD10" s="198" t="n">
        <f aca="false">DAVERAGE(gd_99,11,CD$24:CD$25)</f>
        <v>1.98416666666667</v>
      </c>
      <c r="CE10" s="198" t="n">
        <f aca="false">DAVERAGE(gd_99,11,CE$24:CE$25)</f>
        <v>1.96032258064516</v>
      </c>
      <c r="CF10" s="198" t="n">
        <f aca="false">DAVERAGE(gd_99,11,CF$24:CF$25)</f>
        <v>2.32048387096774</v>
      </c>
      <c r="CG10" s="198" t="n">
        <f aca="false">DAVERAGE(gd_99,11,CG$24:CG$25)</f>
        <v>2.26283333333333</v>
      </c>
      <c r="CH10" s="198" t="n">
        <f aca="false">DAVERAGE(gd_99,11,CH$24:CH$25)</f>
        <v>2.56709677419355</v>
      </c>
      <c r="CI10" s="198" t="n">
        <f aca="false">DAVERAGE(gd_99,11,CI$24:CI$25)</f>
        <v>2.11716666666667</v>
      </c>
      <c r="CJ10" s="198" t="n">
        <f aca="false">DAVERAGE(gd_99,11,CJ$24:CJ$25)</f>
        <v>2.18741935483871</v>
      </c>
      <c r="CK10" s="198" t="n">
        <f aca="false">DAVERAGE(gd_00,11,CK$24:CK$25)</f>
        <v>2.22306451612903</v>
      </c>
      <c r="CL10" s="198" t="n">
        <f aca="false">DAVERAGE(gd_00,11,CL$24:CL$25)</f>
        <v>2.36534482758621</v>
      </c>
      <c r="CM10" s="198" t="n">
        <f aca="false">DAVERAGE(gd_00,11,CM$24:CM$25)</f>
        <v>2.56048387096774</v>
      </c>
      <c r="CN10" s="198" t="n">
        <f aca="false">DAVERAGE(gd_00,11,CN$24:CN$25)</f>
        <v>2.6925</v>
      </c>
      <c r="CO10" s="198" t="n">
        <f aca="false">DAVERAGE(gd_00,11,CO$24:CO$25)</f>
        <v>3.06709677419355</v>
      </c>
      <c r="CP10" s="198" t="n">
        <f aca="false">DAVERAGE(gd_00,11,CP$24:CP$25)</f>
        <v>3.7635</v>
      </c>
      <c r="CQ10" s="198" t="n">
        <f aca="false">DAVERAGE(gd_00,11,CQ$24:CQ$25)</f>
        <v>3.42354838709677</v>
      </c>
      <c r="CR10" s="198" t="n">
        <f aca="false">DAVERAGE(gd_00,11,CR$24:CR$25)</f>
        <v>3.20193548387097</v>
      </c>
      <c r="CS10" s="198" t="n">
        <f aca="false">DAVERAGE(gd_00,11,CS$24:CS$25)</f>
        <v>4.01466666666667</v>
      </c>
      <c r="CT10" s="198" t="n">
        <f aca="false">DAVERAGE(gd_00,11,CT$24:CT$25)</f>
        <v>4.56338709677419</v>
      </c>
      <c r="CU10" s="198" t="n">
        <f aca="false">DAVERAGE(gd_00,11,CU$24:CU$25)</f>
        <v>5.21933333333333</v>
      </c>
      <c r="CV10" s="198" t="n">
        <f aca="false">DAVERAGE(gd_00,11,CV$24:CV$25)</f>
        <v>8.01193548387097</v>
      </c>
      <c r="CW10" s="198" t="n">
        <f aca="false">DAVERAGE(gd_01,11,CW$24:CW$25)</f>
        <v>8.03564516129032</v>
      </c>
      <c r="CX10" s="198" t="n">
        <f aca="false">DAVERAGE(gd_01,11,CX$24:CX$25)</f>
        <v>6.98884615384615</v>
      </c>
      <c r="CY10" s="198" t="e">
        <f aca="false">DAVERAGE(gd_01,11,CY$24:CY$25)</f>
        <v>#DIV/0!</v>
      </c>
      <c r="CZ10" s="198" t="e">
        <f aca="false">DAVERAGE(gd_01,11,CZ$24:CZ$25)</f>
        <v>#DIV/0!</v>
      </c>
      <c r="DA10" s="198" t="e">
        <f aca="false">DAVERAGE(gd_01,11,DA$24:DA$25)</f>
        <v>#DIV/0!</v>
      </c>
      <c r="DB10" s="198" t="e">
        <f aca="false">DAVERAGE(gd_01,11,DB$24:DB$25)</f>
        <v>#DIV/0!</v>
      </c>
      <c r="DC10" s="198" t="e">
        <f aca="false">DAVERAGE(gd_01,11,DC$24:DC$25)</f>
        <v>#DIV/0!</v>
      </c>
      <c r="DD10" s="198" t="e">
        <f aca="false">DAVERAGE(gd_01,11,DD$24:DD$25)</f>
        <v>#DIV/0!</v>
      </c>
      <c r="DE10" s="198" t="e">
        <f aca="false">DAVERAGE(gd_01,11,DE$24:DE$25)</f>
        <v>#DIV/0!</v>
      </c>
      <c r="DF10" s="198" t="e">
        <f aca="false">DAVERAGE(gd_01,11,DF$24:DF$25)</f>
        <v>#DIV/0!</v>
      </c>
      <c r="DG10" s="198" t="e">
        <f aca="false">DAVERAGE(gd_01,11,DG$24:DG$25)</f>
        <v>#DIV/0!</v>
      </c>
      <c r="DH10" s="198" t="e">
        <f aca="false">DAVERAGE(gd_01,11,DH$24:DH$25)</f>
        <v>#DIV/0!</v>
      </c>
    </row>
    <row r="11" customFormat="false" ht="11.25" hidden="false" customHeight="false" outlineLevel="0" collapsed="false">
      <c r="A11" s="177" t="n">
        <v>34709</v>
      </c>
      <c r="B11" s="203" t="n">
        <f aca="false">IF(A11&lt;&gt;"",MONTH(A11),0)</f>
        <v>1</v>
      </c>
      <c r="C11" s="11" t="s">
        <v>163</v>
      </c>
      <c r="D11" s="196" t="n">
        <v>1.03</v>
      </c>
      <c r="E11" s="196" t="n">
        <v>1.15</v>
      </c>
      <c r="F11" s="197" t="n">
        <v>1.16</v>
      </c>
      <c r="G11" s="198" t="s">
        <v>85</v>
      </c>
      <c r="H11" s="196" t="n">
        <v>1.22</v>
      </c>
      <c r="I11" s="196" t="n">
        <v>1.52</v>
      </c>
      <c r="J11" s="196" t="s">
        <v>85</v>
      </c>
      <c r="K11" s="196" t="n">
        <v>1.15</v>
      </c>
      <c r="L11" s="196" t="s">
        <v>85</v>
      </c>
      <c r="M11" s="196" t="s">
        <v>85</v>
      </c>
      <c r="N11" s="197" t="n">
        <v>1.35</v>
      </c>
      <c r="O11" s="196" t="s">
        <v>85</v>
      </c>
      <c r="P11" s="196" t="n">
        <v>1.25</v>
      </c>
      <c r="Q11" s="196" t="n">
        <v>0.93</v>
      </c>
      <c r="R11" s="16" t="n">
        <v>1.29</v>
      </c>
      <c r="S11" s="1" t="s">
        <v>85</v>
      </c>
      <c r="T11" s="1" t="n">
        <v>1.41</v>
      </c>
      <c r="U11" s="1" t="n">
        <v>1.3</v>
      </c>
      <c r="V11" s="1" t="n">
        <v>1.3</v>
      </c>
      <c r="W11" s="1" t="n">
        <v>1.3</v>
      </c>
      <c r="X11" s="196" t="s">
        <v>85</v>
      </c>
      <c r="AA11" s="11" t="n">
        <v>12</v>
      </c>
      <c r="AB11" s="9" t="s">
        <v>155</v>
      </c>
      <c r="AC11" s="198" t="s">
        <v>85</v>
      </c>
      <c r="AD11" s="198" t="s">
        <v>85</v>
      </c>
      <c r="AE11" s="198" t="s">
        <v>85</v>
      </c>
      <c r="AF11" s="198" t="s">
        <v>85</v>
      </c>
      <c r="AG11" s="198" t="s">
        <v>85</v>
      </c>
      <c r="AH11" s="198" t="s">
        <v>85</v>
      </c>
      <c r="AI11" s="198" t="s">
        <v>85</v>
      </c>
      <c r="AJ11" s="198" t="s">
        <v>85</v>
      </c>
      <c r="AK11" s="198" t="s">
        <v>85</v>
      </c>
      <c r="AL11" s="198" t="n">
        <f aca="false">DAVERAGE(gd_95,12,AL$24:AL$25)</f>
        <v>1.15</v>
      </c>
      <c r="AM11" s="198" t="n">
        <f aca="false">DAVERAGE(gd_95,12,AM$24:AM$25)</f>
        <v>1.11214285714286</v>
      </c>
      <c r="AN11" s="198" t="n">
        <f aca="false">DAVERAGE(gd_95,12,AN$24:AN$25)</f>
        <v>1.14586206896552</v>
      </c>
      <c r="AO11" s="198" t="n">
        <f aca="false">DAVERAGE(gd_96,12,AO$24:AO$25)</f>
        <v>1.174</v>
      </c>
      <c r="AP11" s="198" t="n">
        <f aca="false">DAVERAGE(gd_96,12,AP$24:AP$25)</f>
        <v>1.28551724137931</v>
      </c>
      <c r="AQ11" s="198" t="n">
        <f aca="false">DAVERAGE(gd_96,12,AQ$24:AQ$25)</f>
        <v>1.07516129032258</v>
      </c>
      <c r="AR11" s="198" t="n">
        <f aca="false">DAVERAGE(gd_96,12,AR$24:AR$25)</f>
        <v>1.04</v>
      </c>
      <c r="AS11" s="198" t="n">
        <f aca="false">DAVERAGE(gd_96,12,AS$24:AS$25)</f>
        <v>0.980666666666667</v>
      </c>
      <c r="AT11" s="198" t="n">
        <f aca="false">DAVERAGE(gd_96,12,AT$24:AT$25)</f>
        <v>1.01066666666667</v>
      </c>
      <c r="AU11" s="198" t="n">
        <f aca="false">DAVERAGE(gd_96,12,AU$24:AU$25)</f>
        <v>1.1415</v>
      </c>
      <c r="AV11" s="198" t="n">
        <f aca="false">DAVERAGE(gd_96,12,AV$24:AV$25)</f>
        <v>1.26629032258065</v>
      </c>
      <c r="AW11" s="198" t="n">
        <f aca="false">DAVERAGE(gd_96,12,AW$24:AW$25)</f>
        <v>1.18982142857143</v>
      </c>
      <c r="AX11" s="198" t="n">
        <f aca="false">DAVERAGE(gd_96,12,AX$24:AX$25)</f>
        <v>1.87806451612903</v>
      </c>
      <c r="AY11" s="198" t="n">
        <f aca="false">DAVERAGE(gd_96,12,AY$24:AY$25)</f>
        <v>2.68267857142857</v>
      </c>
      <c r="AZ11" s="198" t="n">
        <f aca="false">DAVERAGE(gd_96,12,AZ$24:AZ$25)</f>
        <v>3.4201724137931</v>
      </c>
      <c r="BA11" s="198" t="n">
        <f aca="false">DAVERAGE(gd_97,12,BA$24:BA$25)</f>
        <v>2.95683333333333</v>
      </c>
      <c r="BB11" s="198" t="n">
        <f aca="false">DAVERAGE(gd_97,12,BB$24:BB$25)</f>
        <v>1.77314814814815</v>
      </c>
      <c r="BC11" s="198" t="n">
        <f aca="false">DAVERAGE(gd_97,12,BC$24:BC$25)</f>
        <v>1.318</v>
      </c>
      <c r="BD11" s="198" t="n">
        <f aca="false">DAVERAGE(gd_97,12,BD$24:BD$25)</f>
        <v>1.53366666666667</v>
      </c>
      <c r="BE11" s="198" t="n">
        <f aca="false">DAVERAGE(gd_97,12,BE$24:BE$25)</f>
        <v>1.47816666666667</v>
      </c>
      <c r="BF11" s="198" t="n">
        <f aca="false">DAVERAGE(gd_97,12,BF$24:BF$25)</f>
        <v>1.33916666666667</v>
      </c>
      <c r="BG11" s="198" t="n">
        <f aca="false">DAVERAGE(gd_97,12,BG$24:BG$25)</f>
        <v>1.25916666666667</v>
      </c>
      <c r="BH11" s="198" t="n">
        <f aca="false">DAVERAGE(gd_97,12,BH$24:BH$25)</f>
        <v>1.42241935483871</v>
      </c>
      <c r="BI11" s="198" t="n">
        <f aca="false">DAVERAGE(gd_97,12,BI$24:BI$25)</f>
        <v>1.79821428571429</v>
      </c>
      <c r="BJ11" s="198" t="n">
        <f aca="false">DAVERAGE(gd_97,12,BJ$24:BJ$25)</f>
        <v>2.10935483870968</v>
      </c>
      <c r="BK11" s="198" t="n">
        <f aca="false">DAVERAGE(gd_97,12,BK$24:BK$25)</f>
        <v>2.1175</v>
      </c>
      <c r="BL11" s="198" t="n">
        <f aca="false">DAVERAGE(gd_97,12,BL$24:BL$25)</f>
        <v>2.02896551724138</v>
      </c>
      <c r="BM11" s="198" t="n">
        <f aca="false">DAVERAGE(gd_98,12,BM$24:BM$25)</f>
        <v>1.93416666666667</v>
      </c>
      <c r="BN11" s="198" t="n">
        <f aca="false">DAVERAGE(gd_98,12,BN$24:BN$25)</f>
        <v>1.75018518518519</v>
      </c>
      <c r="BO11" s="198" t="n">
        <f aca="false">DAVERAGE(gd_98,12,BO$24:BO$25)</f>
        <v>1.89403225806452</v>
      </c>
      <c r="BP11" s="198" t="n">
        <f aca="false">DAVERAGE(gd_98,12,BP$24:BP$25)</f>
        <v>2.10166666666667</v>
      </c>
      <c r="BQ11" s="198" t="n">
        <f aca="false">DAVERAGE(gd_98,12,BQ$24:BQ$25)</f>
        <v>1.65416666666667</v>
      </c>
      <c r="BR11" s="198" t="n">
        <f aca="false">DAVERAGE(gd_98,12,BR$24:BR$25)</f>
        <v>1.49083333333333</v>
      </c>
      <c r="BS11" s="198" t="n">
        <f aca="false">DAVERAGE(gd_98,12,BS$24:BS$25)</f>
        <v>1.7215</v>
      </c>
      <c r="BT11" s="198" t="n">
        <f aca="false">DAVERAGE(gd_98,12,BT$24:BT$25)</f>
        <v>1.70387096774194</v>
      </c>
      <c r="BU11" s="198" t="n">
        <f aca="false">DAVERAGE(gd_98,12,BU$24:BU$25)</f>
        <v>1.65379310344828</v>
      </c>
      <c r="BV11" s="198" t="n">
        <f aca="false">DAVERAGE(gd_98,12,BV$24:BV$25)</f>
        <v>1.75467741935484</v>
      </c>
      <c r="BW11" s="198" t="n">
        <f aca="false">DAVERAGE(gd_98,12,BW$24:BW$25)</f>
        <v>1.95803571428571</v>
      </c>
      <c r="BX11" s="198" t="n">
        <f aca="false">DAVERAGE(gd_98,12,BX$24:BX$25)</f>
        <v>2.11310344827586</v>
      </c>
      <c r="BY11" s="198" t="n">
        <f aca="false">DAVERAGE(gd_99,12,BY$24:BY$25)</f>
        <v>1.71068965517241</v>
      </c>
      <c r="BZ11" s="198" t="n">
        <f aca="false">DAVERAGE(gd_99,12,BZ$24:BZ$25)</f>
        <v>1.62428571428571</v>
      </c>
      <c r="CA11" s="198" t="n">
        <f aca="false">DAVERAGE(gd_99,12,CA$24:CA$25)</f>
        <v>1.56145161290323</v>
      </c>
      <c r="CB11" s="198" t="n">
        <f aca="false">DAVERAGE(gd_99,12,CB$24:CB$25)</f>
        <v>1.85683333333333</v>
      </c>
      <c r="CC11" s="198" t="n">
        <f aca="false">DAVERAGE(gd_99,12,CC$24:CC$25)</f>
        <v>2.02193548387097</v>
      </c>
      <c r="CD11" s="198" t="n">
        <f aca="false">DAVERAGE(gd_99,12,CD$24:CD$25)</f>
        <v>2.048</v>
      </c>
      <c r="CE11" s="198" t="n">
        <f aca="false">DAVERAGE(gd_99,12,CE$24:CE$25)</f>
        <v>2.01516129032258</v>
      </c>
      <c r="CF11" s="198" t="n">
        <f aca="false">DAVERAGE(gd_99,12,CF$24:CF$25)</f>
        <v>2.36338709677419</v>
      </c>
      <c r="CG11" s="198" t="n">
        <f aca="false">DAVERAGE(gd_99,12,CG$24:CG$25)</f>
        <v>2.30383333333333</v>
      </c>
      <c r="CH11" s="198" t="n">
        <f aca="false">DAVERAGE(gd_99,12,CH$24:CH$25)</f>
        <v>2.63241935483871</v>
      </c>
      <c r="CI11" s="198" t="n">
        <f aca="false">DAVERAGE(gd_99,12,CI$24:CI$25)</f>
        <v>2.16766666666667</v>
      </c>
      <c r="CJ11" s="198" t="n">
        <f aca="false">DAVERAGE(gd_99,12,CJ$24:CJ$25)</f>
        <v>2.2291935483871</v>
      </c>
      <c r="CK11" s="198" t="n">
        <f aca="false">DAVERAGE(gd_00,12,CK$24:CK$25)</f>
        <v>2.27983870967742</v>
      </c>
      <c r="CL11" s="198" t="n">
        <f aca="false">DAVERAGE(gd_00,12,CL$24:CL$25)</f>
        <v>2.38258620689655</v>
      </c>
      <c r="CM11" s="198" t="n">
        <f aca="false">DAVERAGE(gd_00,12,CM$24:CM$25)</f>
        <v>2.61112903225806</v>
      </c>
      <c r="CN11" s="198" t="n">
        <f aca="false">DAVERAGE(gd_00,12,CN$24:CN$25)</f>
        <v>2.79116666666667</v>
      </c>
      <c r="CO11" s="198" t="n">
        <f aca="false">DAVERAGE(gd_00,12,CO$24:CO$25)</f>
        <v>3.16403225806452</v>
      </c>
      <c r="CP11" s="198" t="n">
        <f aca="false">DAVERAGE(gd_00,12,CP$24:CP$25)</f>
        <v>3.82583333333333</v>
      </c>
      <c r="CQ11" s="198" t="n">
        <f aca="false">DAVERAGE(gd_00,12,CQ$24:CQ$25)</f>
        <v>3.49354838709677</v>
      </c>
      <c r="CR11" s="198" t="n">
        <f aca="false">DAVERAGE(gd_00,12,CR$24:CR$25)</f>
        <v>3.3391935483871</v>
      </c>
      <c r="CS11" s="198" t="n">
        <f aca="false">DAVERAGE(gd_00,12,CS$24:CS$25)</f>
        <v>4.6545</v>
      </c>
      <c r="CT11" s="198" t="n">
        <f aca="false">DAVERAGE(gd_00,12,CT$24:CT$25)</f>
        <v>4.83338709677419</v>
      </c>
      <c r="CU11" s="198" t="n">
        <f aca="false">DAVERAGE(gd_00,12,CU$24:CU$25)</f>
        <v>9.7605</v>
      </c>
      <c r="CV11" s="198" t="n">
        <f aca="false">DAVERAGE(gd_00,12,CV$24:CV$25)</f>
        <v>18.3670967741936</v>
      </c>
      <c r="CW11" s="198" t="n">
        <f aca="false">DAVERAGE(gd_01,12,CW$24:CW$25)</f>
        <v>8.37822580645161</v>
      </c>
      <c r="CX11" s="198" t="n">
        <f aca="false">DAVERAGE(gd_01,12,CX$24:CX$25)</f>
        <v>6.58115384615385</v>
      </c>
      <c r="CY11" s="198" t="e">
        <f aca="false">DAVERAGE(gd_01,12,CY$24:CY$25)</f>
        <v>#DIV/0!</v>
      </c>
      <c r="CZ11" s="198" t="e">
        <f aca="false">DAVERAGE(gd_01,12,CZ$24:CZ$25)</f>
        <v>#DIV/0!</v>
      </c>
      <c r="DA11" s="198" t="e">
        <f aca="false">DAVERAGE(gd_01,12,DA$24:DA$25)</f>
        <v>#DIV/0!</v>
      </c>
      <c r="DB11" s="198" t="e">
        <f aca="false">DAVERAGE(gd_01,12,DB$24:DB$25)</f>
        <v>#DIV/0!</v>
      </c>
      <c r="DC11" s="198" t="e">
        <f aca="false">DAVERAGE(gd_01,12,DC$24:DC$25)</f>
        <v>#DIV/0!</v>
      </c>
      <c r="DD11" s="198" t="e">
        <f aca="false">DAVERAGE(gd_01,12,DD$24:DD$25)</f>
        <v>#DIV/0!</v>
      </c>
      <c r="DE11" s="198" t="e">
        <f aca="false">DAVERAGE(gd_01,12,DE$24:DE$25)</f>
        <v>#DIV/0!</v>
      </c>
      <c r="DF11" s="198" t="e">
        <f aca="false">DAVERAGE(gd_01,12,DF$24:DF$25)</f>
        <v>#DIV/0!</v>
      </c>
      <c r="DG11" s="198" t="e">
        <f aca="false">DAVERAGE(gd_01,12,DG$24:DG$25)</f>
        <v>#DIV/0!</v>
      </c>
      <c r="DH11" s="198" t="e">
        <f aca="false">DAVERAGE(gd_01,12,DH$24:DH$25)</f>
        <v>#DIV/0!</v>
      </c>
    </row>
    <row r="12" customFormat="false" ht="11.25" hidden="false" customHeight="false" outlineLevel="0" collapsed="false">
      <c r="A12" s="177" t="n">
        <v>34710</v>
      </c>
      <c r="B12" s="203" t="n">
        <f aca="false">IF(A12&lt;&gt;"",MONTH(A12),0)</f>
        <v>1</v>
      </c>
      <c r="C12" s="11" t="s">
        <v>164</v>
      </c>
      <c r="D12" s="196" t="n">
        <v>1.01</v>
      </c>
      <c r="E12" s="196" t="n">
        <v>1</v>
      </c>
      <c r="F12" s="197" t="n">
        <v>1.07</v>
      </c>
      <c r="G12" s="198" t="s">
        <v>85</v>
      </c>
      <c r="H12" s="196" t="n">
        <v>1.16</v>
      </c>
      <c r="I12" s="196" t="n">
        <v>1.48</v>
      </c>
      <c r="J12" s="196" t="s">
        <v>85</v>
      </c>
      <c r="K12" s="196" t="n">
        <v>1.05</v>
      </c>
      <c r="L12" s="196" t="s">
        <v>85</v>
      </c>
      <c r="M12" s="196" t="s">
        <v>85</v>
      </c>
      <c r="N12" s="197" t="n">
        <v>1.08</v>
      </c>
      <c r="O12" s="196" t="s">
        <v>85</v>
      </c>
      <c r="P12" s="196" t="n">
        <v>1.28</v>
      </c>
      <c r="Q12" s="196" t="n">
        <v>1.08</v>
      </c>
      <c r="R12" s="16" t="n">
        <v>1.08</v>
      </c>
      <c r="S12" s="1" t="s">
        <v>85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6" t="s">
        <v>85</v>
      </c>
      <c r="AA12" s="11" t="n">
        <v>13</v>
      </c>
      <c r="AB12" s="9" t="s">
        <v>64</v>
      </c>
      <c r="AC12" s="198" t="s">
        <v>85</v>
      </c>
      <c r="AD12" s="198" t="s">
        <v>85</v>
      </c>
      <c r="AE12" s="198" t="s">
        <v>85</v>
      </c>
      <c r="AF12" s="198" t="s">
        <v>85</v>
      </c>
      <c r="AG12" s="198" t="s">
        <v>85</v>
      </c>
      <c r="AH12" s="198" t="s">
        <v>85</v>
      </c>
      <c r="AI12" s="198" t="s">
        <v>85</v>
      </c>
      <c r="AJ12" s="198" t="s">
        <v>85</v>
      </c>
      <c r="AK12" s="198" t="s">
        <v>85</v>
      </c>
      <c r="AL12" s="198" t="s">
        <v>85</v>
      </c>
      <c r="AM12" s="198" t="s">
        <v>85</v>
      </c>
      <c r="AN12" s="198" t="s">
        <v>85</v>
      </c>
      <c r="AO12" s="198" t="s">
        <v>85</v>
      </c>
      <c r="AP12" s="198" t="s">
        <v>85</v>
      </c>
      <c r="AQ12" s="198" t="s">
        <v>85</v>
      </c>
      <c r="AR12" s="198" t="s">
        <v>85</v>
      </c>
      <c r="AS12" s="198" t="s">
        <v>85</v>
      </c>
      <c r="AT12" s="198" t="s">
        <v>85</v>
      </c>
      <c r="AU12" s="198" t="s">
        <v>85</v>
      </c>
      <c r="AV12" s="198" t="s">
        <v>85</v>
      </c>
      <c r="AW12" s="198" t="s">
        <v>85</v>
      </c>
      <c r="AX12" s="198" t="s">
        <v>85</v>
      </c>
      <c r="AY12" s="198" t="s">
        <v>85</v>
      </c>
      <c r="AZ12" s="198" t="s">
        <v>85</v>
      </c>
      <c r="BA12" s="198" t="s">
        <v>85</v>
      </c>
      <c r="BB12" s="198" t="s">
        <v>85</v>
      </c>
      <c r="BC12" s="198" t="s">
        <v>85</v>
      </c>
      <c r="BD12" s="198" t="s">
        <v>85</v>
      </c>
      <c r="BE12" s="198" t="s">
        <v>85</v>
      </c>
      <c r="BF12" s="198" t="s">
        <v>85</v>
      </c>
      <c r="BG12" s="198" t="s">
        <v>85</v>
      </c>
      <c r="BH12" s="198" t="s">
        <v>85</v>
      </c>
      <c r="BI12" s="198" t="s">
        <v>85</v>
      </c>
      <c r="BJ12" s="198" t="s">
        <v>85</v>
      </c>
      <c r="BK12" s="198" t="s">
        <v>85</v>
      </c>
      <c r="BL12" s="198" t="s">
        <v>85</v>
      </c>
      <c r="BM12" s="198" t="s">
        <v>85</v>
      </c>
      <c r="BN12" s="198" t="s">
        <v>85</v>
      </c>
      <c r="BO12" s="198" t="s">
        <v>85</v>
      </c>
      <c r="BP12" s="198" t="s">
        <v>85</v>
      </c>
      <c r="BQ12" s="198" t="n">
        <f aca="false">DAVERAGE(gd_98,13,BQ$24:BQ$25)</f>
        <v>2.255</v>
      </c>
      <c r="BR12" s="198" t="n">
        <f aca="false">DAVERAGE(gd_98,13,BR$24:BR$25)</f>
        <v>2.07533333333333</v>
      </c>
      <c r="BS12" s="198" t="n">
        <f aca="false">DAVERAGE(gd_98,13,BS$24:BS$25)</f>
        <v>2.43716666666667</v>
      </c>
      <c r="BT12" s="198" t="n">
        <f aca="false">DAVERAGE(gd_98,13,BT$24:BT$25)</f>
        <v>2.39822580645161</v>
      </c>
      <c r="BU12" s="198" t="n">
        <f aca="false">DAVERAGE(gd_98,13,BU$24:BU$25)</f>
        <v>2.30413793103448</v>
      </c>
      <c r="BV12" s="198" t="n">
        <f aca="false">DAVERAGE(gd_98,13,BV$24:BV$25)</f>
        <v>2.38467741935484</v>
      </c>
      <c r="BW12" s="198" t="n">
        <f aca="false">DAVERAGE(gd_98,13,BW$24:BW$25)</f>
        <v>2.59839285714286</v>
      </c>
      <c r="BX12" s="198" t="n">
        <f aca="false">DAVERAGE(gd_98,13,BX$24:BX$25)</f>
        <v>2.55189655172414</v>
      </c>
      <c r="BY12" s="198" t="n">
        <f aca="false">DAVERAGE(gd_99,13,BY$24:BY$25)</f>
        <v>2.075</v>
      </c>
      <c r="BZ12" s="198" t="n">
        <f aca="false">DAVERAGE(gd_99,13,BZ$24:BZ$25)</f>
        <v>1.94714285714286</v>
      </c>
      <c r="CA12" s="198" t="n">
        <f aca="false">DAVERAGE(gd_99,13,CA$24:CA$25)</f>
        <v>1.92</v>
      </c>
      <c r="CB12" s="198" t="n">
        <f aca="false">DAVERAGE(gd_99,13,CB$24:CB$25)</f>
        <v>2.2775</v>
      </c>
      <c r="CC12" s="198" t="n">
        <f aca="false">DAVERAGE(gd_99,13,CC$24:CC$25)</f>
        <v>2.41096774193548</v>
      </c>
      <c r="CD12" s="198" t="n">
        <f aca="false">DAVERAGE(gd_99,13,CD$24:CD$25)</f>
        <v>2.45866666666667</v>
      </c>
      <c r="CE12" s="198" t="n">
        <f aca="false">DAVERAGE(gd_99,13,CE$24:CE$25)</f>
        <v>2.47709677419355</v>
      </c>
      <c r="CF12" s="198" t="n">
        <f aca="false">DAVERAGE(gd_99,13,CF$24:CF$25)</f>
        <v>2.74387096774194</v>
      </c>
      <c r="CG12" s="198" t="n">
        <f aca="false">DAVERAGE(gd_99,13,CG$24:CG$25)</f>
        <v>2.7885</v>
      </c>
      <c r="CH12" s="198" t="n">
        <f aca="false">DAVERAGE(gd_99,13,CH$24:CH$25)</f>
        <v>3.15629032258065</v>
      </c>
      <c r="CI12" s="198" t="n">
        <f aca="false">DAVERAGE(gd_99,13,CI$24:CI$25)</f>
        <v>2.66666666666667</v>
      </c>
      <c r="CJ12" s="198" t="n">
        <f aca="false">DAVERAGE(gd_99,13,CJ$24:CJ$25)</f>
        <v>2.50983870967742</v>
      </c>
      <c r="CK12" s="198" t="n">
        <f aca="false">DAVERAGE(gd_00,13,CK$24:CK$25)</f>
        <v>2.47870967741936</v>
      </c>
      <c r="CL12" s="198" t="n">
        <f aca="false">DAVERAGE(gd_00,13,CL$24:CL$25)</f>
        <v>2.69603448275862</v>
      </c>
      <c r="CM12" s="198" t="n">
        <f aca="false">DAVERAGE(gd_00,13,CM$24:CM$25)</f>
        <v>2.965</v>
      </c>
      <c r="CN12" s="198" t="n">
        <f aca="false">DAVERAGE(gd_00,13,CN$24:CN$25)</f>
        <v>3.085</v>
      </c>
      <c r="CO12" s="198" t="n">
        <f aca="false">DAVERAGE(gd_00,13,CO$24:CO$25)</f>
        <v>3.67774193548387</v>
      </c>
      <c r="CP12" s="198" t="n">
        <f aca="false">DAVERAGE(gd_00,13,CP$24:CP$25)</f>
        <v>4.666</v>
      </c>
      <c r="CQ12" s="198" t="n">
        <f aca="false">DAVERAGE(gd_00,13,CQ$24:CQ$25)</f>
        <v>4.39516129032258</v>
      </c>
      <c r="CR12" s="198" t="n">
        <f aca="false">DAVERAGE(gd_00,13,CR$24:CR$25)</f>
        <v>4.86403225806452</v>
      </c>
      <c r="CS12" s="198" t="n">
        <f aca="false">DAVERAGE(gd_00,13,CS$24:CS$25)</f>
        <v>5.91633333333333</v>
      </c>
      <c r="CT12" s="198" t="n">
        <f aca="false">DAVERAGE(gd_00,13,CT$24:CT$25)</f>
        <v>5.59322580645161</v>
      </c>
      <c r="CU12" s="198" t="n">
        <f aca="false">DAVERAGE(gd_00,13,CU$24:CU$25)</f>
        <v>9.76683333333333</v>
      </c>
      <c r="CV12" s="198" t="n">
        <f aca="false">DAVERAGE(gd_00,13,CV$24:CV$25)</f>
        <v>20.9948387096774</v>
      </c>
      <c r="CW12" s="198" t="n">
        <f aca="false">DAVERAGE(gd_01,13,CW$24:CW$25)</f>
        <v>10.7388709677419</v>
      </c>
      <c r="CX12" s="198" t="n">
        <f aca="false">DAVERAGE(gd_01,13,CX$24:CX$25)</f>
        <v>10.8488461538462</v>
      </c>
      <c r="CY12" s="198" t="e">
        <f aca="false">DAVERAGE(gd_01,13,CY$24:CY$25)</f>
        <v>#DIV/0!</v>
      </c>
      <c r="CZ12" s="198" t="e">
        <f aca="false">DAVERAGE(gd_01,13,CZ$24:CZ$25)</f>
        <v>#DIV/0!</v>
      </c>
      <c r="DA12" s="198" t="e">
        <f aca="false">DAVERAGE(gd_01,13,DA$24:DA$25)</f>
        <v>#DIV/0!</v>
      </c>
      <c r="DB12" s="198" t="e">
        <f aca="false">DAVERAGE(gd_01,13,DB$24:DB$25)</f>
        <v>#DIV/0!</v>
      </c>
      <c r="DC12" s="198" t="e">
        <f aca="false">DAVERAGE(gd_01,13,DC$24:DC$25)</f>
        <v>#DIV/0!</v>
      </c>
      <c r="DD12" s="198" t="e">
        <f aca="false">DAVERAGE(gd_01,13,DD$24:DD$25)</f>
        <v>#DIV/0!</v>
      </c>
      <c r="DE12" s="198" t="e">
        <f aca="false">DAVERAGE(gd_01,13,DE$24:DE$25)</f>
        <v>#DIV/0!</v>
      </c>
      <c r="DF12" s="198" t="e">
        <f aca="false">DAVERAGE(gd_01,13,DF$24:DF$25)</f>
        <v>#DIV/0!</v>
      </c>
      <c r="DG12" s="198" t="e">
        <f aca="false">DAVERAGE(gd_01,13,DG$24:DG$25)</f>
        <v>#DIV/0!</v>
      </c>
      <c r="DH12" s="198" t="e">
        <f aca="false">DAVERAGE(gd_01,13,DH$24:DH$25)</f>
        <v>#DIV/0!</v>
      </c>
    </row>
    <row r="13" customFormat="false" ht="11.25" hidden="false" customHeight="false" outlineLevel="0" collapsed="false">
      <c r="A13" s="177" t="n">
        <v>34711</v>
      </c>
      <c r="B13" s="203" t="n">
        <f aca="false">IF(A13&lt;&gt;"",MONTH(A13),0)</f>
        <v>1</v>
      </c>
      <c r="C13" s="11" t="s">
        <v>165</v>
      </c>
      <c r="D13" s="196" t="n">
        <v>0.99</v>
      </c>
      <c r="E13" s="196" t="n">
        <v>0.93</v>
      </c>
      <c r="F13" s="197" t="n">
        <v>1.04</v>
      </c>
      <c r="G13" s="198" t="s">
        <v>85</v>
      </c>
      <c r="H13" s="196" t="n">
        <v>1.15</v>
      </c>
      <c r="I13" s="196" t="n">
        <v>1.39</v>
      </c>
      <c r="J13" s="196" t="s">
        <v>85</v>
      </c>
      <c r="K13" s="196" t="n">
        <v>0.97</v>
      </c>
      <c r="L13" s="196" t="s">
        <v>85</v>
      </c>
      <c r="M13" s="196" t="s">
        <v>85</v>
      </c>
      <c r="N13" s="197" t="n">
        <v>0.98</v>
      </c>
      <c r="O13" s="196" t="s">
        <v>85</v>
      </c>
      <c r="P13" s="196" t="n">
        <v>1.14</v>
      </c>
      <c r="Q13" s="196" t="n">
        <v>1.08</v>
      </c>
      <c r="R13" s="16" t="n">
        <v>1.03</v>
      </c>
      <c r="S13" s="1" t="s">
        <v>85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6" t="s">
        <v>85</v>
      </c>
      <c r="AA13" s="11" t="n">
        <v>14</v>
      </c>
      <c r="AB13" s="9" t="s">
        <v>156</v>
      </c>
      <c r="AC13" s="198" t="n">
        <f aca="false">DAVERAGE(gd_95,14,AC$24:AC$25)</f>
        <v>1.13551724137931</v>
      </c>
      <c r="AD13" s="198" t="n">
        <f aca="false">DAVERAGE(gd_95,14,AD$24:AD$25)</f>
        <v>1.07555555555556</v>
      </c>
      <c r="AE13" s="198" t="n">
        <f aca="false">DAVERAGE(gd_95,14,AE$24:AE$25)</f>
        <v>1.03483870967742</v>
      </c>
      <c r="AF13" s="198" t="n">
        <f aca="false">DAVERAGE(gd_95,14,AF$24:AF$25)</f>
        <v>1.065</v>
      </c>
      <c r="AG13" s="198" t="n">
        <f aca="false">DAVERAGE(gd_95,14,AG$24:AG$25)</f>
        <v>1.09866666666667</v>
      </c>
      <c r="AH13" s="198" t="n">
        <f aca="false">DAVERAGE(gd_95,14,AH$24:AH$25)</f>
        <v>1.08533333333333</v>
      </c>
      <c r="AI13" s="198" t="n">
        <f aca="false">DAVERAGE(gd_95,14,AI$24:AI$25)</f>
        <v>0.862068965517241</v>
      </c>
      <c r="AJ13" s="198" t="n">
        <f aca="false">DAVERAGE(gd_95,14,AJ$24:AJ$25)</f>
        <v>0.897413793103448</v>
      </c>
      <c r="AK13" s="198" t="n">
        <f aca="false">DAVERAGE(gd_95,14,AK$24:AK$25)</f>
        <v>0.962142857142857</v>
      </c>
      <c r="AL13" s="198" t="n">
        <f aca="false">DAVERAGE(gd_95,14,AL$24:AL$25)</f>
        <v>1.0458064516129</v>
      </c>
      <c r="AM13" s="198" t="n">
        <f aca="false">DAVERAGE(gd_95,14,AM$24:AM$25)</f>
        <v>1.16892857142857</v>
      </c>
      <c r="AN13" s="198" t="n">
        <f aca="false">DAVERAGE(gd_95,14,AN$24:AN$25)</f>
        <v>1.12241379310345</v>
      </c>
      <c r="AO13" s="198" t="n">
        <f aca="false">DAVERAGE(gd_96,14,AO$24:AO$25)</f>
        <v>1.18266666666667</v>
      </c>
      <c r="AP13" s="198" t="n">
        <f aca="false">DAVERAGE(gd_96,14,AP$24:AP$25)</f>
        <v>1.37689655172414</v>
      </c>
      <c r="AQ13" s="198" t="n">
        <f aca="false">DAVERAGE(gd_96,14,AQ$24:AQ$25)</f>
        <v>1.09677419354839</v>
      </c>
      <c r="AR13" s="198" t="n">
        <f aca="false">DAVERAGE(gd_96,14,AR$24:AR$25)</f>
        <v>1.07034482758621</v>
      </c>
      <c r="AS13" s="198" t="n">
        <f aca="false">DAVERAGE(gd_96,14,AS$24:AS$25)</f>
        <v>1.03433333333333</v>
      </c>
      <c r="AT13" s="198" t="n">
        <f aca="false">DAVERAGE(gd_96,14,AT$24:AT$25)</f>
        <v>1.09933333333333</v>
      </c>
      <c r="AU13" s="198" t="n">
        <f aca="false">DAVERAGE(gd_96,14,AU$24:AU$25)</f>
        <v>1.14233333333333</v>
      </c>
      <c r="AV13" s="198" t="n">
        <f aca="false">DAVERAGE(gd_96,14,AV$24:AV$25)</f>
        <v>1.27870967741936</v>
      </c>
      <c r="AW13" s="198" t="n">
        <f aca="false">DAVERAGE(gd_96,14,AW$24:AW$25)</f>
        <v>1.22714285714286</v>
      </c>
      <c r="AX13" s="198" t="n">
        <f aca="false">DAVERAGE(gd_96,14,AX$24:AX$25)</f>
        <v>1.63596774193548</v>
      </c>
      <c r="AY13" s="198" t="n">
        <f aca="false">DAVERAGE(gd_96,14,AY$24:AY$25)</f>
        <v>2.72767857142857</v>
      </c>
      <c r="AZ13" s="198" t="n">
        <f aca="false">DAVERAGE(gd_96,14,AZ$24:AZ$25)</f>
        <v>3.645</v>
      </c>
      <c r="BA13" s="198" t="n">
        <f aca="false">DAVERAGE(gd_97,14,BA$24:BA$25)</f>
        <v>3.29566666666667</v>
      </c>
      <c r="BB13" s="198" t="n">
        <f aca="false">DAVERAGE(gd_97,14,BB$24:BB$25)</f>
        <v>2.00388888888889</v>
      </c>
      <c r="BC13" s="198" t="n">
        <f aca="false">DAVERAGE(gd_97,14,BC$24:BC$25)</f>
        <v>1.523</v>
      </c>
      <c r="BD13" s="198" t="n">
        <f aca="false">DAVERAGE(gd_97,14,BD$24:BD$25)</f>
        <v>1.5535</v>
      </c>
      <c r="BE13" s="198" t="n">
        <f aca="false">DAVERAGE(gd_97,14,BE$24:BE$25)</f>
        <v>1.453</v>
      </c>
      <c r="BF13" s="198" t="n">
        <f aca="false">DAVERAGE(gd_97,14,BF$24:BF$25)</f>
        <v>1.33033333333333</v>
      </c>
      <c r="BG13" s="198" t="n">
        <f aca="false">DAVERAGE(gd_97,14,BG$24:BG$25)</f>
        <v>1.30366666666667</v>
      </c>
      <c r="BH13" s="198" t="n">
        <f aca="false">DAVERAGE(gd_97,14,BH$24:BH$25)</f>
        <v>1.42048387096774</v>
      </c>
      <c r="BI13" s="198" t="n">
        <f aca="false">DAVERAGE(gd_97,14,BI$24:BI$25)</f>
        <v>1.78053571428571</v>
      </c>
      <c r="BJ13" s="198" t="n">
        <f aca="false">DAVERAGE(gd_97,14,BJ$24:BJ$25)</f>
        <v>2.13370967741936</v>
      </c>
      <c r="BK13" s="198" t="n">
        <f aca="false">DAVERAGE(gd_97,14,BK$24:BK$25)</f>
        <v>2.45017857142857</v>
      </c>
      <c r="BL13" s="198" t="n">
        <f aca="false">DAVERAGE(gd_97,14,BL$24:BL$25)</f>
        <v>2.1001724137931</v>
      </c>
      <c r="BM13" s="198" t="n">
        <f aca="false">DAVERAGE(gd_98,14,BM$24:BM$25)</f>
        <v>1.90333333333333</v>
      </c>
      <c r="BN13" s="198" t="n">
        <f aca="false">DAVERAGE(gd_98,14,BN$24:BN$25)</f>
        <v>1.80759259259259</v>
      </c>
      <c r="BO13" s="198" t="n">
        <f aca="false">DAVERAGE(gd_98,14,BO$24:BO$25)</f>
        <v>1.97645161290323</v>
      </c>
      <c r="BP13" s="198" t="n">
        <f aca="false">DAVERAGE(gd_98,14,BP$24:BP$25)</f>
        <v>2.09240740740741</v>
      </c>
      <c r="BQ13" s="198" t="n">
        <f aca="false">DAVERAGE(gd_98,14,BQ$24:BQ$25)</f>
        <v>1.81633333333333</v>
      </c>
      <c r="BR13" s="198" t="n">
        <f aca="false">DAVERAGE(gd_98,14,BR$24:BR$25)</f>
        <v>1.51083333333333</v>
      </c>
      <c r="BS13" s="198" t="n">
        <f aca="false">DAVERAGE(gd_98,14,BS$24:BS$25)</f>
        <v>1.701</v>
      </c>
      <c r="BT13" s="198" t="n">
        <f aca="false">DAVERAGE(gd_98,14,BT$24:BT$25)</f>
        <v>1.66790322580645</v>
      </c>
      <c r="BU13" s="198" t="n">
        <f aca="false">DAVERAGE(gd_98,14,BU$24:BU$25)</f>
        <v>1.61879310344828</v>
      </c>
      <c r="BV13" s="198" t="n">
        <f aca="false">DAVERAGE(gd_98,14,BV$24:BV$25)</f>
        <v>1.67532258064516</v>
      </c>
      <c r="BW13" s="198" t="n">
        <f aca="false">DAVERAGE(gd_98,14,BW$24:BW$25)</f>
        <v>1.85892857142857</v>
      </c>
      <c r="BX13" s="198" t="n">
        <f aca="false">DAVERAGE(gd_98,14,BX$24:BX$25)</f>
        <v>1.66706896551724</v>
      </c>
      <c r="BY13" s="198" t="n">
        <f aca="false">DAVERAGE(gd_99,14,BY$24:BY$25)</f>
        <v>1.62465517241379</v>
      </c>
      <c r="BZ13" s="198" t="n">
        <f aca="false">DAVERAGE(gd_99,14,BZ$24:BZ$25)</f>
        <v>1.55303571428571</v>
      </c>
      <c r="CA13" s="198" t="n">
        <f aca="false">DAVERAGE(gd_99,14,CA$24:CA$25)</f>
        <v>1.49177419354839</v>
      </c>
      <c r="CB13" s="198" t="n">
        <f aca="false">DAVERAGE(gd_99,14,CB$24:CB$25)</f>
        <v>1.79633333333333</v>
      </c>
      <c r="CC13" s="198" t="n">
        <f aca="false">DAVERAGE(gd_99,14,CC$24:CC$25)</f>
        <v>1.92225806451613</v>
      </c>
      <c r="CD13" s="198" t="n">
        <f aca="false">DAVERAGE(gd_99,14,CD$24:CD$25)</f>
        <v>1.92183333333333</v>
      </c>
      <c r="CE13" s="198" t="n">
        <f aca="false">DAVERAGE(gd_99,14,CE$24:CE$25)</f>
        <v>1.9241935483871</v>
      </c>
      <c r="CF13" s="198" t="n">
        <f aca="false">DAVERAGE(gd_99,14,CF$24:CF$25)</f>
        <v>2.27290322580645</v>
      </c>
      <c r="CG13" s="198" t="n">
        <f aca="false">DAVERAGE(gd_99,14,CG$24:CG$25)</f>
        <v>2.24183333333333</v>
      </c>
      <c r="CH13" s="198" t="n">
        <f aca="false">DAVERAGE(gd_99,14,CH$24:CH$25)</f>
        <v>2.55870967741936</v>
      </c>
      <c r="CI13" s="198" t="n">
        <f aca="false">DAVERAGE(gd_99,14,CI$24:CI$25)</f>
        <v>2.01283333333333</v>
      </c>
      <c r="CJ13" s="198" t="n">
        <f aca="false">DAVERAGE(gd_99,14,CJ$24:CJ$25)</f>
        <v>2.13967741935484</v>
      </c>
      <c r="CK13" s="198" t="n">
        <f aca="false">DAVERAGE(gd_00,14,CK$24:CK$25)</f>
        <v>2.16677419354839</v>
      </c>
      <c r="CL13" s="198" t="n">
        <f aca="false">DAVERAGE(gd_00,14,CL$24:CL$25)</f>
        <v>2.30534482758621</v>
      </c>
      <c r="CM13" s="198" t="n">
        <f aca="false">DAVERAGE(gd_00,14,CM$24:CM$25)</f>
        <v>2.49548387096774</v>
      </c>
      <c r="CN13" s="198" t="n">
        <f aca="false">DAVERAGE(gd_00,14,CN$24:CN$25)</f>
        <v>2.611</v>
      </c>
      <c r="CO13" s="198" t="n">
        <f aca="false">DAVERAGE(gd_00,14,CO$24:CO$25)</f>
        <v>2.9158064516129</v>
      </c>
      <c r="CP13" s="198" t="n">
        <f aca="false">DAVERAGE(gd_00,14,CP$24:CP$25)</f>
        <v>3.60533333333333</v>
      </c>
      <c r="CQ13" s="198" t="n">
        <f aca="false">DAVERAGE(gd_00,14,CQ$24:CQ$25)</f>
        <v>3.20064516129032</v>
      </c>
      <c r="CR13" s="198" t="n">
        <f aca="false">DAVERAGE(gd_00,14,CR$24:CR$25)</f>
        <v>3.13403225806452</v>
      </c>
      <c r="CS13" s="198" t="n">
        <f aca="false">DAVERAGE(gd_00,14,CS$24:CS$25)</f>
        <v>3.85866666666667</v>
      </c>
      <c r="CT13" s="198" t="n">
        <f aca="false">DAVERAGE(gd_00,14,CT$24:CT$25)</f>
        <v>4.47354838709677</v>
      </c>
      <c r="CU13" s="198" t="n">
        <f aca="false">DAVERAGE(gd_00,14,CU$24:CU$25)</f>
        <v>5.17016666666667</v>
      </c>
      <c r="CV13" s="198" t="n">
        <f aca="false">DAVERAGE(gd_00,14,CV$24:CV$25)</f>
        <v>7.96951612903226</v>
      </c>
      <c r="CW13" s="198" t="n">
        <f aca="false">DAVERAGE(gd_01,14,CW$24:CW$25)</f>
        <v>7.96209677419355</v>
      </c>
      <c r="CX13" s="198" t="n">
        <f aca="false">DAVERAGE(gd_01,14,CX$24:CX$25)</f>
        <v>5.99115384615385</v>
      </c>
      <c r="CY13" s="198" t="e">
        <f aca="false">DAVERAGE(gd_01,14,CY$24:CY$25)</f>
        <v>#DIV/0!</v>
      </c>
      <c r="CZ13" s="198" t="e">
        <f aca="false">DAVERAGE(gd_01,14,CZ$24:CZ$25)</f>
        <v>#DIV/0!</v>
      </c>
      <c r="DA13" s="198" t="e">
        <f aca="false">DAVERAGE(gd_01,14,DA$24:DA$25)</f>
        <v>#DIV/0!</v>
      </c>
      <c r="DB13" s="198" t="e">
        <f aca="false">DAVERAGE(gd_01,14,DB$24:DB$25)</f>
        <v>#DIV/0!</v>
      </c>
      <c r="DC13" s="198" t="e">
        <f aca="false">DAVERAGE(gd_01,14,DC$24:DC$25)</f>
        <v>#DIV/0!</v>
      </c>
      <c r="DD13" s="198" t="e">
        <f aca="false">DAVERAGE(gd_01,14,DD$24:DD$25)</f>
        <v>#DIV/0!</v>
      </c>
      <c r="DE13" s="198" t="e">
        <f aca="false">DAVERAGE(gd_01,14,DE$24:DE$25)</f>
        <v>#DIV/0!</v>
      </c>
      <c r="DF13" s="198" t="e">
        <f aca="false">DAVERAGE(gd_01,14,DF$24:DF$25)</f>
        <v>#DIV/0!</v>
      </c>
      <c r="DG13" s="198" t="e">
        <f aca="false">DAVERAGE(gd_01,14,DG$24:DG$25)</f>
        <v>#DIV/0!</v>
      </c>
      <c r="DH13" s="198" t="e">
        <f aca="false">DAVERAGE(gd_01,14,DH$24:DH$25)</f>
        <v>#DIV/0!</v>
      </c>
    </row>
    <row r="14" customFormat="false" ht="11.25" hidden="false" customHeight="false" outlineLevel="0" collapsed="false">
      <c r="A14" s="177" t="n">
        <v>34712</v>
      </c>
      <c r="B14" s="203" t="n">
        <f aca="false">IF(A14&lt;&gt;"",MONTH(A14),0)</f>
        <v>1</v>
      </c>
      <c r="C14" s="11" t="s">
        <v>166</v>
      </c>
      <c r="D14" s="196" t="n">
        <v>0.88</v>
      </c>
      <c r="E14" s="196" t="n">
        <v>0.88</v>
      </c>
      <c r="F14" s="197" t="n">
        <v>0.93</v>
      </c>
      <c r="G14" s="198" t="s">
        <v>85</v>
      </c>
      <c r="H14" s="196" t="n">
        <v>1.13</v>
      </c>
      <c r="I14" s="196" t="n">
        <v>1.3</v>
      </c>
      <c r="J14" s="196" t="s">
        <v>85</v>
      </c>
      <c r="K14" s="196" t="n">
        <v>0.98</v>
      </c>
      <c r="L14" s="196" t="s">
        <v>85</v>
      </c>
      <c r="M14" s="196" t="s">
        <v>85</v>
      </c>
      <c r="N14" s="197" t="n">
        <v>0.98</v>
      </c>
      <c r="O14" s="196" t="s">
        <v>85</v>
      </c>
      <c r="P14" s="196" t="n">
        <v>1.15</v>
      </c>
      <c r="Q14" s="196" t="n">
        <v>0.97</v>
      </c>
      <c r="R14" s="16" t="n">
        <v>1.03</v>
      </c>
      <c r="S14" s="1" t="s">
        <v>85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6" t="s">
        <v>85</v>
      </c>
      <c r="AA14" s="11" t="n">
        <v>15</v>
      </c>
      <c r="AB14" s="9" t="s">
        <v>11</v>
      </c>
      <c r="AC14" s="198" t="s">
        <v>85</v>
      </c>
      <c r="AD14" s="198" t="s">
        <v>85</v>
      </c>
      <c r="AE14" s="198" t="s">
        <v>85</v>
      </c>
      <c r="AF14" s="198" t="s">
        <v>85</v>
      </c>
      <c r="AG14" s="198" t="s">
        <v>85</v>
      </c>
      <c r="AH14" s="198" t="s">
        <v>85</v>
      </c>
      <c r="AI14" s="198" t="s">
        <v>85</v>
      </c>
      <c r="AJ14" s="198" t="s">
        <v>85</v>
      </c>
      <c r="AK14" s="198" t="s">
        <v>85</v>
      </c>
      <c r="AL14" s="198" t="s">
        <v>85</v>
      </c>
      <c r="AM14" s="198" t="s">
        <v>85</v>
      </c>
      <c r="AN14" s="198" t="s">
        <v>85</v>
      </c>
      <c r="AO14" s="198" t="s">
        <v>85</v>
      </c>
      <c r="AP14" s="198" t="s">
        <v>85</v>
      </c>
      <c r="AQ14" s="198" t="s">
        <v>85</v>
      </c>
      <c r="AR14" s="198" t="s">
        <v>85</v>
      </c>
      <c r="AS14" s="198" t="s">
        <v>85</v>
      </c>
      <c r="AT14" s="198" t="s">
        <v>85</v>
      </c>
      <c r="AU14" s="198" t="s">
        <v>85</v>
      </c>
      <c r="AV14" s="198" t="s">
        <v>85</v>
      </c>
      <c r="AW14" s="198" t="s">
        <v>85</v>
      </c>
      <c r="AX14" s="198" t="s">
        <v>85</v>
      </c>
      <c r="AY14" s="198" t="s">
        <v>85</v>
      </c>
      <c r="AZ14" s="198" t="s">
        <v>85</v>
      </c>
      <c r="BA14" s="198" t="s">
        <v>85</v>
      </c>
      <c r="BB14" s="198" t="s">
        <v>85</v>
      </c>
      <c r="BC14" s="198" t="s">
        <v>85</v>
      </c>
      <c r="BD14" s="198" t="s">
        <v>85</v>
      </c>
      <c r="BE14" s="198" t="s">
        <v>85</v>
      </c>
      <c r="BF14" s="198" t="s">
        <v>85</v>
      </c>
      <c r="BG14" s="198" t="s">
        <v>85</v>
      </c>
      <c r="BH14" s="198" t="s">
        <v>85</v>
      </c>
      <c r="BI14" s="198" t="s">
        <v>85</v>
      </c>
      <c r="BJ14" s="198" t="s">
        <v>85</v>
      </c>
      <c r="BK14" s="198" t="s">
        <v>85</v>
      </c>
      <c r="BL14" s="198" t="s">
        <v>85</v>
      </c>
      <c r="BM14" s="198" t="s">
        <v>85</v>
      </c>
      <c r="BN14" s="198" t="n">
        <f aca="false">DAVERAGE(gd_98,15,BN$24:BN$25)</f>
        <v>2.24107142857143</v>
      </c>
      <c r="BO14" s="198" t="n">
        <f aca="false">DAVERAGE(gd_98,15,BO$24:BO$25)</f>
        <v>2.365</v>
      </c>
      <c r="BP14" s="198" t="n">
        <f aca="false">DAVERAGE(gd_98,15,BP$24:BP$25)</f>
        <v>2.51966666666667</v>
      </c>
      <c r="BQ14" s="198" t="n">
        <f aca="false">DAVERAGE(gd_98,15,BQ$24:BQ$25)</f>
        <v>2.16064516129032</v>
      </c>
      <c r="BR14" s="198" t="n">
        <f aca="false">DAVERAGE(gd_98,15,BR$24:BR$25)</f>
        <v>2.01083333333333</v>
      </c>
      <c r="BS14" s="198" t="n">
        <f aca="false">DAVERAGE(gd_98,15,BS$24:BS$25)</f>
        <v>2.3241935483871</v>
      </c>
      <c r="BT14" s="198" t="n">
        <f aca="false">DAVERAGE(gd_98,15,BT$24:BT$25)</f>
        <v>2.22322580645161</v>
      </c>
      <c r="BU14" s="198" t="n">
        <f aca="false">DAVERAGE(gd_98,15,BU$24:BU$25)</f>
        <v>2.13483333333333</v>
      </c>
      <c r="BV14" s="198" t="n">
        <f aca="false">DAVERAGE(gd_98,15,BV$24:BV$25)</f>
        <v>2.20532258064516</v>
      </c>
      <c r="BW14" s="198" t="n">
        <f aca="false">DAVERAGE(gd_98,15,BW$24:BW$25)</f>
        <v>2.35333333333333</v>
      </c>
      <c r="BX14" s="198" t="n">
        <f aca="false">DAVERAGE(gd_98,15,BX$24:BX$25)</f>
        <v>2.12322580645161</v>
      </c>
      <c r="BY14" s="198" t="n">
        <f aca="false">DAVERAGE(gd_99,15,BY$24:BY$25)</f>
        <v>1.89741935483871</v>
      </c>
      <c r="BZ14" s="198" t="n">
        <f aca="false">DAVERAGE(gd_99,15,BZ$24:BZ$25)</f>
        <v>1.81696428571429</v>
      </c>
      <c r="CA14" s="198" t="n">
        <f aca="false">DAVERAGE(gd_99,15,CA$24:CA$25)</f>
        <v>1.71338709677419</v>
      </c>
      <c r="CB14" s="198" t="n">
        <f aca="false">DAVERAGE(gd_99,15,CB$24:CB$25)</f>
        <v>2.08033333333333</v>
      </c>
      <c r="CC14" s="198" t="n">
        <f aca="false">DAVERAGE(gd_99,15,CC$24:CC$25)</f>
        <v>2.21516129032258</v>
      </c>
      <c r="CD14" s="198" t="n">
        <f aca="false">DAVERAGE(gd_99,15,CD$24:CD$25)</f>
        <v>2.29216666666667</v>
      </c>
      <c r="CE14" s="198" t="n">
        <f aca="false">DAVERAGE(gd_99,15,CE$24:CE$25)</f>
        <v>2.34177419354839</v>
      </c>
      <c r="CF14" s="198" t="n">
        <f aca="false">DAVERAGE(gd_99,15,CF$24:CF$25)</f>
        <v>2.72161290322581</v>
      </c>
      <c r="CG14" s="198" t="n">
        <f aca="false">DAVERAGE(gd_99,15,CG$24:CG$25)</f>
        <v>2.66633333333333</v>
      </c>
      <c r="CH14" s="198" t="n">
        <f aca="false">DAVERAGE(gd_99,15,CH$24:CH$25)</f>
        <v>2.93741935483871</v>
      </c>
      <c r="CI14" s="198" t="n">
        <f aca="false">DAVERAGE(gd_99,15,CI$24:CI$25)</f>
        <v>2.56416666666667</v>
      </c>
      <c r="CJ14" s="198" t="n">
        <f aca="false">DAVERAGE(gd_99,15,CJ$24:CJ$25)</f>
        <v>2.465</v>
      </c>
      <c r="CK14" s="198" t="n">
        <f aca="false">DAVERAGE(gd_00,15,CK$24:CK$25)</f>
        <v>2.42370967741936</v>
      </c>
      <c r="CL14" s="198" t="n">
        <f aca="false">DAVERAGE(gd_00,15,CL$24:CL$25)</f>
        <v>2.61689655172414</v>
      </c>
      <c r="CM14" s="198" t="n">
        <f aca="false">DAVERAGE(gd_00,15,CM$24:CM$25)</f>
        <v>2.83483870967742</v>
      </c>
      <c r="CN14" s="198" t="n">
        <f aca="false">DAVERAGE(gd_00,15,CN$24:CN$25)</f>
        <v>3.01283333333333</v>
      </c>
      <c r="CO14" s="198" t="n">
        <f aca="false">DAVERAGE(gd_00,15,CO$24:CO$25)</f>
        <v>3.62435483870968</v>
      </c>
      <c r="CP14" s="198" t="n">
        <f aca="false">DAVERAGE(gd_00,15,CP$24:CP$25)</f>
        <v>4.63066666666667</v>
      </c>
      <c r="CQ14" s="198" t="n">
        <f aca="false">DAVERAGE(gd_00,15,CQ$24:CQ$25)</f>
        <v>4.61532258064516</v>
      </c>
      <c r="CR14" s="198" t="n">
        <f aca="false">DAVERAGE(gd_00,15,CR$24:CR$25)</f>
        <v>5.24241935483871</v>
      </c>
      <c r="CS14" s="198" t="n">
        <f aca="false">DAVERAGE(gd_00,15,CS$24:CS$25)</f>
        <v>6.00766666666667</v>
      </c>
      <c r="CT14" s="198" t="n">
        <f aca="false">DAVERAGE(gd_00,15,CT$24:CT$25)</f>
        <v>5.57790322580645</v>
      </c>
      <c r="CU14" s="198" t="n">
        <f aca="false">DAVERAGE(gd_00,15,CU$24:CU$25)</f>
        <v>9.68033333333333</v>
      </c>
      <c r="CV14" s="198" t="n">
        <f aca="false">DAVERAGE(gd_00,15,CV$24:CV$25)</f>
        <v>25.0827419354839</v>
      </c>
      <c r="CW14" s="198" t="n">
        <f aca="false">DAVERAGE(gd_01,15,CW$24:CW$25)</f>
        <v>12.6813548387097</v>
      </c>
      <c r="CX14" s="198" t="n">
        <f aca="false">DAVERAGE(gd_01,15,CX$24:CX$25)</f>
        <v>14.7557692307692</v>
      </c>
      <c r="CY14" s="198" t="e">
        <f aca="false">DAVERAGE(gd_01,15,CY$24:CY$25)</f>
        <v>#DIV/0!</v>
      </c>
      <c r="CZ14" s="198" t="e">
        <f aca="false">DAVERAGE(gd_01,15,CZ$24:CZ$25)</f>
        <v>#DIV/0!</v>
      </c>
      <c r="DA14" s="198" t="e">
        <f aca="false">DAVERAGE(gd_01,15,DA$24:DA$25)</f>
        <v>#DIV/0!</v>
      </c>
      <c r="DB14" s="198" t="e">
        <f aca="false">DAVERAGE(gd_01,15,DB$24:DB$25)</f>
        <v>#DIV/0!</v>
      </c>
      <c r="DC14" s="198" t="e">
        <f aca="false">DAVERAGE(gd_01,15,DC$24:DC$25)</f>
        <v>#DIV/0!</v>
      </c>
      <c r="DD14" s="198" t="e">
        <f aca="false">DAVERAGE(gd_01,15,DD$24:DD$25)</f>
        <v>#DIV/0!</v>
      </c>
      <c r="DE14" s="198" t="e">
        <f aca="false">DAVERAGE(gd_01,15,DE$24:DE$25)</f>
        <v>#DIV/0!</v>
      </c>
      <c r="DF14" s="198" t="e">
        <f aca="false">DAVERAGE(gd_01,15,DF$24:DF$25)</f>
        <v>#DIV/0!</v>
      </c>
      <c r="DG14" s="198" t="e">
        <f aca="false">DAVERAGE(gd_01,15,DG$24:DG$25)</f>
        <v>#DIV/0!</v>
      </c>
      <c r="DH14" s="198" t="e">
        <f aca="false">DAVERAGE(gd_01,15,DH$24:DH$25)</f>
        <v>#DIV/0!</v>
      </c>
    </row>
    <row r="15" customFormat="false" ht="11.25" hidden="false" customHeight="false" outlineLevel="0" collapsed="false">
      <c r="A15" s="177" t="n">
        <v>34713</v>
      </c>
      <c r="B15" s="203" t="n">
        <f aca="false">IF(A15&lt;&gt;"",MONTH(A15),0)</f>
        <v>1</v>
      </c>
      <c r="C15" s="11" t="s">
        <v>167</v>
      </c>
      <c r="D15" s="196" t="n">
        <v>0.88</v>
      </c>
      <c r="E15" s="196" t="n">
        <v>0.88</v>
      </c>
      <c r="F15" s="197" t="n">
        <v>0.93</v>
      </c>
      <c r="G15" s="198" t="s">
        <v>85</v>
      </c>
      <c r="H15" s="196" t="s">
        <v>85</v>
      </c>
      <c r="I15" s="196" t="n">
        <v>1.3</v>
      </c>
      <c r="J15" s="196" t="s">
        <v>85</v>
      </c>
      <c r="K15" s="196" t="n">
        <v>0.98</v>
      </c>
      <c r="L15" s="196" t="s">
        <v>85</v>
      </c>
      <c r="M15" s="196" t="s">
        <v>85</v>
      </c>
      <c r="N15" s="197" t="n">
        <v>0.98</v>
      </c>
      <c r="O15" s="196" t="s">
        <v>85</v>
      </c>
      <c r="P15" s="196" t="n">
        <v>1.15</v>
      </c>
      <c r="Q15" s="196" t="n">
        <v>0.97</v>
      </c>
      <c r="R15" s="16" t="n">
        <v>1.03</v>
      </c>
      <c r="S15" s="1" t="s">
        <v>85</v>
      </c>
      <c r="T15" s="1" t="s">
        <v>85</v>
      </c>
      <c r="U15" s="1" t="n">
        <v>1.12</v>
      </c>
      <c r="V15" s="1" t="n">
        <v>1.11</v>
      </c>
      <c r="W15" s="1" t="n">
        <v>1.14</v>
      </c>
      <c r="X15" s="196" t="s">
        <v>85</v>
      </c>
      <c r="AA15" s="11" t="n">
        <v>16</v>
      </c>
      <c r="AB15" s="9" t="s">
        <v>27</v>
      </c>
      <c r="AC15" s="198" t="n">
        <f aca="false">DAVERAGE(gd_95,16,AC$24:AC$25)</f>
        <v>1.33172413793103</v>
      </c>
      <c r="AD15" s="198" t="n">
        <f aca="false">DAVERAGE(gd_95,16,AD$24:AD$25)</f>
        <v>1.32037037037037</v>
      </c>
      <c r="AE15" s="198" t="n">
        <f aca="false">DAVERAGE(gd_95,16,AE$24:AE$25)</f>
        <v>1.35129032258065</v>
      </c>
      <c r="AF15" s="198" t="n">
        <f aca="false">DAVERAGE(gd_95,16,AF$24:AF$25)</f>
        <v>1.385</v>
      </c>
      <c r="AG15" s="198" t="n">
        <f aca="false">DAVERAGE(gd_95,16,AG$24:AG$25)</f>
        <v>1.391</v>
      </c>
      <c r="AH15" s="198" t="n">
        <f aca="false">DAVERAGE(gd_95,16,AH$24:AH$25)</f>
        <v>1.313</v>
      </c>
      <c r="AI15" s="198" t="n">
        <f aca="false">DAVERAGE(gd_95,16,AI$24:AI$25)</f>
        <v>1.27327586206897</v>
      </c>
      <c r="AJ15" s="198" t="n">
        <f aca="false">DAVERAGE(gd_95,16,AJ$24:AJ$25)</f>
        <v>1.43948275862069</v>
      </c>
      <c r="AK15" s="198" t="n">
        <f aca="false">DAVERAGE(gd_95,16,AK$24:AK$25)</f>
        <v>1.50875</v>
      </c>
      <c r="AL15" s="198" t="n">
        <f aca="false">DAVERAGE(gd_95,16,AL$24:AL$25)</f>
        <v>1.51129032258065</v>
      </c>
      <c r="AM15" s="198" t="n">
        <f aca="false">DAVERAGE(gd_95,16,AM$24:AM$25)</f>
        <v>1.68178571428571</v>
      </c>
      <c r="AN15" s="198" t="n">
        <f aca="false">DAVERAGE(gd_95,16,AN$24:AN$25)</f>
        <v>1.82724137931034</v>
      </c>
      <c r="AO15" s="198" t="n">
        <f aca="false">DAVERAGE(gd_96,16,AO$24:AO$25)</f>
        <v>1.93133333333333</v>
      </c>
      <c r="AP15" s="198" t="n">
        <f aca="false">DAVERAGE(gd_96,16,AP$24:AP$25)</f>
        <v>3.02413793103448</v>
      </c>
      <c r="AQ15" s="198" t="n">
        <f aca="false">DAVERAGE(gd_96,16,AQ$24:AQ$25)</f>
        <v>2.38225806451613</v>
      </c>
      <c r="AR15" s="198" t="n">
        <f aca="false">DAVERAGE(gd_96,16,AR$24:AR$25)</f>
        <v>2.09586206896552</v>
      </c>
      <c r="AS15" s="198" t="n">
        <f aca="false">DAVERAGE(gd_96,16,AS$24:AS$25)</f>
        <v>2.01466666666667</v>
      </c>
      <c r="AT15" s="198" t="n">
        <f aca="false">DAVERAGE(gd_96,16,AT$24:AT$25)</f>
        <v>2.09333333333333</v>
      </c>
      <c r="AU15" s="198" t="n">
        <f aca="false">DAVERAGE(gd_96,16,AU$24:AU$25)</f>
        <v>2.17616666666667</v>
      </c>
      <c r="AV15" s="198" t="n">
        <f aca="false">DAVERAGE(gd_96,16,AV$24:AV$25)</f>
        <v>1.89451612903226</v>
      </c>
      <c r="AW15" s="198" t="n">
        <f aca="false">DAVERAGE(gd_96,16,AW$24:AW$25)</f>
        <v>1.68535714285714</v>
      </c>
      <c r="AX15" s="198" t="n">
        <f aca="false">DAVERAGE(gd_96,16,AX$24:AX$25)</f>
        <v>2.24725806451613</v>
      </c>
      <c r="AY15" s="198" t="n">
        <f aca="false">DAVERAGE(gd_96,16,AY$24:AY$25)</f>
        <v>2.915</v>
      </c>
      <c r="AZ15" s="198" t="n">
        <f aca="false">DAVERAGE(gd_96,16,AZ$24:AZ$25)</f>
        <v>3.58896551724138</v>
      </c>
      <c r="BA15" s="198" t="n">
        <f aca="false">DAVERAGE(gd_97,16,BA$24:BA$25)</f>
        <v>3.25783333333333</v>
      </c>
      <c r="BB15" s="198" t="n">
        <f aca="false">DAVERAGE(gd_97,16,BB$24:BB$25)</f>
        <v>2.08703703703704</v>
      </c>
      <c r="BC15" s="198" t="n">
        <f aca="false">DAVERAGE(gd_97,16,BC$24:BC$25)</f>
        <v>1.781</v>
      </c>
      <c r="BD15" s="198" t="n">
        <f aca="false">DAVERAGE(gd_97,16,BD$24:BD$25)</f>
        <v>1.89466666666667</v>
      </c>
      <c r="BE15" s="198" t="n">
        <f aca="false">DAVERAGE(gd_97,16,BE$24:BE$25)</f>
        <v>2.0685</v>
      </c>
      <c r="BF15" s="198" t="n">
        <f aca="false">DAVERAGE(gd_97,16,BF$24:BF$25)</f>
        <v>2.06</v>
      </c>
      <c r="BG15" s="198" t="n">
        <f aca="false">DAVERAGE(gd_97,16,BG$24:BG$25)</f>
        <v>2.1235</v>
      </c>
      <c r="BH15" s="198" t="n">
        <f aca="false">DAVERAGE(gd_97,16,BH$24:BH$25)</f>
        <v>2.40612903225806</v>
      </c>
      <c r="BI15" s="198" t="n">
        <f aca="false">DAVERAGE(gd_97,16,BI$24:BI$25)</f>
        <v>2.78785714285714</v>
      </c>
      <c r="BJ15" s="198" t="n">
        <f aca="false">DAVERAGE(gd_97,16,BJ$24:BJ$25)</f>
        <v>2.88870967741936</v>
      </c>
      <c r="BK15" s="198" t="n">
        <f aca="false">DAVERAGE(gd_97,16,BK$24:BK$25)</f>
        <v>2.82625</v>
      </c>
      <c r="BL15" s="198" t="n">
        <f aca="false">DAVERAGE(gd_97,16,BL$24:BL$25)</f>
        <v>2.19431034482759</v>
      </c>
      <c r="BM15" s="198" t="n">
        <f aca="false">DAVERAGE(gd_98,16,BM$24:BM$25)</f>
        <v>1.98316666666667</v>
      </c>
      <c r="BN15" s="198" t="n">
        <f aca="false">DAVERAGE(gd_98,16,BN$24:BN$25)</f>
        <v>2.09944444444444</v>
      </c>
      <c r="BO15" s="198" t="n">
        <f aca="false">DAVERAGE(gd_98,16,BO$24:BO$25)</f>
        <v>2.17193548387097</v>
      </c>
      <c r="BP15" s="198" t="n">
        <f aca="false">DAVERAGE(gd_98,16,BP$24:BP$25)</f>
        <v>2.33888888888889</v>
      </c>
      <c r="BQ15" s="198" t="n">
        <f aca="false">DAVERAGE(gd_98,16,BQ$24:BQ$25)</f>
        <v>2.03416666666667</v>
      </c>
      <c r="BR15" s="198" t="n">
        <f aca="false">DAVERAGE(gd_98,16,BR$24:BR$25)</f>
        <v>2.082</v>
      </c>
      <c r="BS15" s="198" t="n">
        <f aca="false">DAVERAGE(gd_98,16,BS$24:BS$25)</f>
        <v>2.15466666666667</v>
      </c>
      <c r="BT15" s="198" t="n">
        <f aca="false">DAVERAGE(gd_98,16,BT$24:BT$25)</f>
        <v>1.80645161290323</v>
      </c>
      <c r="BU15" s="198" t="n">
        <f aca="false">DAVERAGE(gd_98,16,BU$24:BU$25)</f>
        <v>1.90775862068966</v>
      </c>
      <c r="BV15" s="198" t="n">
        <f aca="false">DAVERAGE(gd_98,16,BV$24:BV$25)</f>
        <v>1.81854838709677</v>
      </c>
      <c r="BW15" s="198" t="n">
        <f aca="false">DAVERAGE(gd_98,16,BW$24:BW$25)</f>
        <v>2.02017857142857</v>
      </c>
      <c r="BX15" s="198" t="n">
        <f aca="false">DAVERAGE(gd_98,16,BX$24:BX$25)</f>
        <v>1.69706896551724</v>
      </c>
      <c r="BY15" s="198" t="n">
        <f aca="false">DAVERAGE(gd_99,16,BY$24:BY$25)</f>
        <v>1.77379310344828</v>
      </c>
      <c r="BZ15" s="198" t="n">
        <f aca="false">DAVERAGE(gd_99,16,BZ$24:BZ$25)</f>
        <v>1.67107142857143</v>
      </c>
      <c r="CA15" s="198" t="n">
        <f aca="false">DAVERAGE(gd_99,16,CA$24:CA$25)</f>
        <v>1.66048387096774</v>
      </c>
      <c r="CB15" s="198" t="n">
        <f aca="false">DAVERAGE(gd_99,16,CB$24:CB$25)</f>
        <v>2.02583333333333</v>
      </c>
      <c r="CC15" s="198" t="n">
        <f aca="false">DAVERAGE(gd_99,16,CC$24:CC$25)</f>
        <v>2.15693548387097</v>
      </c>
      <c r="CD15" s="198" t="n">
        <f aca="false">DAVERAGE(gd_99,16,CD$24:CD$25)</f>
        <v>2.207</v>
      </c>
      <c r="CE15" s="198" t="n">
        <f aca="false">DAVERAGE(gd_99,16,CE$24:CE$25)</f>
        <v>2.24435483870968</v>
      </c>
      <c r="CF15" s="198" t="n">
        <f aca="false">DAVERAGE(gd_99,16,CF$24:CF$25)</f>
        <v>2.72112903225806</v>
      </c>
      <c r="CG15" s="198" t="n">
        <f aca="false">DAVERAGE(gd_99,16,CG$24:CG$25)</f>
        <v>2.47233333333333</v>
      </c>
      <c r="CH15" s="198" t="n">
        <f aca="false">DAVERAGE(gd_99,16,CH$24:CH$25)</f>
        <v>2.64451612903226</v>
      </c>
      <c r="CI15" s="198" t="n">
        <f aca="false">DAVERAGE(gd_99,16,CI$24:CI$25)</f>
        <v>2.20816666666667</v>
      </c>
      <c r="CJ15" s="198" t="n">
        <f aca="false">DAVERAGE(gd_99,16,CJ$24:CJ$25)</f>
        <v>2.27822580645161</v>
      </c>
      <c r="CK15" s="198" t="n">
        <f aca="false">DAVERAGE(gd_00,16,CK$24:CK$25)</f>
        <v>2.30612903225806</v>
      </c>
      <c r="CL15" s="198" t="n">
        <f aca="false">DAVERAGE(gd_00,16,CL$24:CL$25)</f>
        <v>2.4948275862069</v>
      </c>
      <c r="CM15" s="198" t="n">
        <f aca="false">DAVERAGE(gd_00,16,CM$24:CM$25)</f>
        <v>2.71870967741936</v>
      </c>
      <c r="CN15" s="198" t="n">
        <f aca="false">DAVERAGE(gd_00,16,CN$24:CN$25)</f>
        <v>2.89716666666667</v>
      </c>
      <c r="CO15" s="198" t="n">
        <f aca="false">DAVERAGE(gd_00,16,CO$24:CO$25)</f>
        <v>3.43145161290323</v>
      </c>
      <c r="CP15" s="198" t="n">
        <f aca="false">DAVERAGE(gd_00,16,CP$24:CP$25)</f>
        <v>4.20383333333333</v>
      </c>
      <c r="CQ15" s="198" t="n">
        <f aca="false">DAVERAGE(gd_00,16,CQ$24:CQ$25)</f>
        <v>4.03774193548387</v>
      </c>
      <c r="CR15" s="198" t="n">
        <f aca="false">DAVERAGE(gd_00,16,CR$24:CR$25)</f>
        <v>4.38290322580645</v>
      </c>
      <c r="CS15" s="198" t="n">
        <f aca="false">DAVERAGE(gd_00,16,CS$24:CS$25)</f>
        <v>4.98816666666667</v>
      </c>
      <c r="CT15" s="198" t="n">
        <f aca="false">DAVERAGE(gd_00,16,CT$24:CT$25)</f>
        <v>4.96403225806452</v>
      </c>
      <c r="CU15" s="198" t="n">
        <f aca="false">DAVERAGE(gd_00,16,CU$24:CU$25)</f>
        <v>5.49166666666667</v>
      </c>
      <c r="CV15" s="198" t="n">
        <f aca="false">DAVERAGE(gd_00,16,CV$24:CV$25)</f>
        <v>8.71096774193548</v>
      </c>
      <c r="CW15" s="198" t="n">
        <f aca="false">DAVERAGE(gd_01,16,CW$24:CW$25)</f>
        <v>8.3705</v>
      </c>
      <c r="CX15" s="198" t="n">
        <f aca="false">DAVERAGE(gd_01,16,CX$24:CX$25)</f>
        <v>6.03923076923077</v>
      </c>
      <c r="CY15" s="198" t="e">
        <f aca="false">DAVERAGE(gd_01,16,CY$24:CY$25)</f>
        <v>#DIV/0!</v>
      </c>
      <c r="CZ15" s="198" t="e">
        <f aca="false">DAVERAGE(gd_01,16,CZ$24:CZ$25)</f>
        <v>#DIV/0!</v>
      </c>
      <c r="DA15" s="198" t="e">
        <f aca="false">DAVERAGE(gd_01,16,DA$24:DA$25)</f>
        <v>#DIV/0!</v>
      </c>
      <c r="DB15" s="198" t="e">
        <f aca="false">DAVERAGE(gd_01,16,DB$24:DB$25)</f>
        <v>#DIV/0!</v>
      </c>
      <c r="DC15" s="198" t="e">
        <f aca="false">DAVERAGE(gd_01,16,DC$24:DC$25)</f>
        <v>#DIV/0!</v>
      </c>
      <c r="DD15" s="198" t="e">
        <f aca="false">DAVERAGE(gd_01,16,DD$24:DD$25)</f>
        <v>#DIV/0!</v>
      </c>
      <c r="DE15" s="198" t="e">
        <f aca="false">DAVERAGE(gd_01,16,DE$24:DE$25)</f>
        <v>#DIV/0!</v>
      </c>
      <c r="DF15" s="198" t="e">
        <f aca="false">DAVERAGE(gd_01,16,DF$24:DF$25)</f>
        <v>#DIV/0!</v>
      </c>
      <c r="DG15" s="198" t="e">
        <f aca="false">DAVERAGE(gd_01,16,DG$24:DG$25)</f>
        <v>#DIV/0!</v>
      </c>
      <c r="DH15" s="198" t="e">
        <f aca="false">DAVERAGE(gd_01,16,DH$24:DH$25)</f>
        <v>#DIV/0!</v>
      </c>
    </row>
    <row r="16" customFormat="false" ht="11.25" hidden="false" customHeight="false" outlineLevel="0" collapsed="false">
      <c r="A16" s="177" t="n">
        <v>34714</v>
      </c>
      <c r="B16" s="203" t="n">
        <f aca="false">IF(A16&lt;&gt;"",MONTH(A16),0)</f>
        <v>1</v>
      </c>
      <c r="C16" s="11" t="s">
        <v>161</v>
      </c>
      <c r="D16" s="196" t="n">
        <v>0.88</v>
      </c>
      <c r="E16" s="196" t="n">
        <v>0.88</v>
      </c>
      <c r="F16" s="197" t="n">
        <v>0.93</v>
      </c>
      <c r="G16" s="198" t="s">
        <v>85</v>
      </c>
      <c r="H16" s="196" t="s">
        <v>85</v>
      </c>
      <c r="I16" s="196" t="n">
        <v>1.3</v>
      </c>
      <c r="J16" s="196" t="s">
        <v>85</v>
      </c>
      <c r="K16" s="196" t="n">
        <v>0.98</v>
      </c>
      <c r="L16" s="196" t="s">
        <v>85</v>
      </c>
      <c r="M16" s="196" t="s">
        <v>85</v>
      </c>
      <c r="N16" s="197" t="n">
        <v>0.98</v>
      </c>
      <c r="O16" s="196" t="s">
        <v>85</v>
      </c>
      <c r="P16" s="196" t="n">
        <v>1.15</v>
      </c>
      <c r="Q16" s="196" t="n">
        <v>0.97</v>
      </c>
      <c r="R16" s="16" t="n">
        <v>1.03</v>
      </c>
      <c r="S16" s="1" t="s">
        <v>85</v>
      </c>
      <c r="T16" s="1" t="s">
        <v>85</v>
      </c>
      <c r="U16" s="1" t="n">
        <v>1.12</v>
      </c>
      <c r="V16" s="1" t="n">
        <v>1.11</v>
      </c>
      <c r="W16" s="1" t="n">
        <v>1.14</v>
      </c>
      <c r="X16" s="196" t="s">
        <v>85</v>
      </c>
      <c r="AA16" s="11" t="n">
        <v>17</v>
      </c>
      <c r="AB16" s="9" t="s">
        <v>117</v>
      </c>
      <c r="AC16" s="198" t="n">
        <f aca="false">DAVERAGE(gd_95,17,AC$24:AC$25)</f>
        <v>0.947931034482759</v>
      </c>
      <c r="AD16" s="198" t="n">
        <f aca="false">DAVERAGE(gd_95,17,AD$24:AD$25)</f>
        <v>0.846666666666667</v>
      </c>
      <c r="AE16" s="198" t="n">
        <f aca="false">DAVERAGE(gd_95,17,AE$24:AE$25)</f>
        <v>0.876774193548387</v>
      </c>
      <c r="AF16" s="198" t="n">
        <f aca="false">DAVERAGE(gd_95,17,AF$24:AF$25)</f>
        <v>0.977333333333333</v>
      </c>
      <c r="AG16" s="198" t="n">
        <f aca="false">DAVERAGE(gd_95,17,AG$24:AG$25)</f>
        <v>0.991</v>
      </c>
      <c r="AH16" s="198" t="n">
        <f aca="false">DAVERAGE(gd_95,17,AH$24:AH$25)</f>
        <v>0.928333333333333</v>
      </c>
      <c r="AI16" s="198" t="n">
        <f aca="false">DAVERAGE(gd_95,17,AI$24:AI$25)</f>
        <v>0.785172413793103</v>
      </c>
      <c r="AJ16" s="198" t="n">
        <f aca="false">DAVERAGE(gd_95,17,AJ$24:AJ$25)</f>
        <v>0.830344827586207</v>
      </c>
      <c r="AK16" s="198" t="n">
        <f aca="false">DAVERAGE(gd_95,17,AK$24:AK$25)</f>
        <v>0.856071428571429</v>
      </c>
      <c r="AL16" s="198" t="n">
        <f aca="false">DAVERAGE(gd_95,17,AL$24:AL$25)</f>
        <v>1.01048387096774</v>
      </c>
      <c r="AM16" s="198" t="n">
        <f aca="false">DAVERAGE(gd_95,17,AM$24:AM$25)</f>
        <v>1.04285714285714</v>
      </c>
      <c r="AN16" s="198" t="n">
        <f aca="false">DAVERAGE(gd_95,17,AN$24:AN$25)</f>
        <v>1.07206896551724</v>
      </c>
      <c r="AO16" s="198" t="n">
        <f aca="false">DAVERAGE(gd_96,17,AO$24:AO$25)</f>
        <v>1.23</v>
      </c>
      <c r="AP16" s="198" t="n">
        <f aca="false">DAVERAGE(gd_96,17,AP$24:AP$25)</f>
        <v>1.21620689655172</v>
      </c>
      <c r="AQ16" s="198" t="n">
        <f aca="false">DAVERAGE(gd_96,17,AQ$24:AQ$25)</f>
        <v>1.05</v>
      </c>
      <c r="AR16" s="198" t="n">
        <f aca="false">DAVERAGE(gd_96,17,AR$24:AR$25)</f>
        <v>0.970344827586207</v>
      </c>
      <c r="AS16" s="198" t="n">
        <f aca="false">DAVERAGE(gd_96,17,AS$24:AS$25)</f>
        <v>0.896</v>
      </c>
      <c r="AT16" s="198" t="n">
        <f aca="false">DAVERAGE(gd_96,17,AT$24:AT$25)</f>
        <v>0.915333333333333</v>
      </c>
      <c r="AU16" s="198" t="n">
        <f aca="false">DAVERAGE(gd_96,17,AU$24:AU$25)</f>
        <v>0.985166666666667</v>
      </c>
      <c r="AV16" s="198" t="n">
        <f aca="false">DAVERAGE(gd_96,17,AV$24:AV$25)</f>
        <v>0.99258064516129</v>
      </c>
      <c r="AW16" s="198" t="n">
        <f aca="false">DAVERAGE(gd_96,17,AW$24:AW$25)</f>
        <v>1.01982142857143</v>
      </c>
      <c r="AX16" s="198" t="n">
        <f aca="false">DAVERAGE(gd_96,17,AX$24:AX$25)</f>
        <v>1.32467741935484</v>
      </c>
      <c r="AY16" s="198" t="n">
        <f aca="false">DAVERAGE(gd_96,17,AY$24:AY$25)</f>
        <v>2.21875</v>
      </c>
      <c r="AZ16" s="198" t="n">
        <f aca="false">DAVERAGE(gd_96,17,AZ$24:AZ$25)</f>
        <v>2.89310344827586</v>
      </c>
      <c r="BA16" s="198" t="n">
        <f aca="false">DAVERAGE(gd_97,17,BA$24:BA$25)</f>
        <v>2.7215</v>
      </c>
      <c r="BB16" s="198" t="n">
        <f aca="false">DAVERAGE(gd_97,17,BB$24:BB$25)</f>
        <v>1.62833333333333</v>
      </c>
      <c r="BC16" s="198" t="n">
        <f aca="false">DAVERAGE(gd_97,17,BC$24:BC$25)</f>
        <v>1.23083333333333</v>
      </c>
      <c r="BD16" s="198" t="n">
        <f aca="false">DAVERAGE(gd_97,17,BD$24:BD$25)</f>
        <v>1.43166666666667</v>
      </c>
      <c r="BE16" s="198" t="n">
        <f aca="false">DAVERAGE(gd_97,17,BE$24:BE$25)</f>
        <v>1.38566666666667</v>
      </c>
      <c r="BF16" s="198" t="n">
        <f aca="false">DAVERAGE(gd_97,17,BF$24:BF$25)</f>
        <v>1.25533333333333</v>
      </c>
      <c r="BG16" s="198" t="n">
        <f aca="false">DAVERAGE(gd_97,17,BG$24:BG$25)</f>
        <v>1.24233333333333</v>
      </c>
      <c r="BH16" s="198" t="n">
        <f aca="false">DAVERAGE(gd_97,17,BH$24:BH$25)</f>
        <v>1.27903225806452</v>
      </c>
      <c r="BI16" s="198" t="n">
        <f aca="false">DAVERAGE(gd_97,17,BI$24:BI$25)</f>
        <v>1.47375</v>
      </c>
      <c r="BJ16" s="198" t="n">
        <f aca="false">DAVERAGE(gd_97,17,BJ$24:BJ$25)</f>
        <v>1.66177419354839</v>
      </c>
      <c r="BK16" s="198" t="n">
        <f aca="false">DAVERAGE(gd_97,17,BK$24:BK$25)</f>
        <v>1.78714285714286</v>
      </c>
      <c r="BL16" s="198" t="n">
        <f aca="false">DAVERAGE(gd_97,17,BL$24:BL$25)</f>
        <v>1.54413793103448</v>
      </c>
      <c r="BM16" s="198" t="n">
        <f aca="false">DAVERAGE(gd_98,17,BM$24:BM$25)</f>
        <v>1.70466666666667</v>
      </c>
      <c r="BN16" s="198" t="n">
        <f aca="false">DAVERAGE(gd_98,17,BN$24:BN$25)</f>
        <v>1.43740740740741</v>
      </c>
      <c r="BO16" s="198" t="n">
        <f aca="false">DAVERAGE(gd_98,17,BO$24:BO$25)</f>
        <v>1.61354838709677</v>
      </c>
      <c r="BP16" s="198" t="n">
        <f aca="false">DAVERAGE(gd_98,17,BP$24:BP$25)</f>
        <v>1.895</v>
      </c>
      <c r="BQ16" s="198" t="n">
        <f aca="false">DAVERAGE(gd_98,17,BQ$24:BQ$25)</f>
        <v>1.41516666666667</v>
      </c>
      <c r="BR16" s="198" t="n">
        <f aca="false">DAVERAGE(gd_98,17,BR$24:BR$25)</f>
        <v>1.42883333333333</v>
      </c>
      <c r="BS16" s="198" t="n">
        <f aca="false">DAVERAGE(gd_98,17,BS$24:BS$25)</f>
        <v>1.579</v>
      </c>
      <c r="BT16" s="198" t="n">
        <f aca="false">DAVERAGE(gd_98,17,BT$24:BT$25)</f>
        <v>1.50548387096774</v>
      </c>
      <c r="BU16" s="198" t="n">
        <f aca="false">DAVERAGE(gd_98,17,BU$24:BU$25)</f>
        <v>1.50258620689655</v>
      </c>
      <c r="BV16" s="198" t="n">
        <f aca="false">DAVERAGE(gd_98,17,BV$24:BV$25)</f>
        <v>1.73951612903226</v>
      </c>
      <c r="BW16" s="198" t="n">
        <f aca="false">DAVERAGE(gd_98,17,BW$24:BW$25)</f>
        <v>1.88339285714286</v>
      </c>
      <c r="BX16" s="198" t="n">
        <f aca="false">DAVERAGE(gd_98,17,BX$24:BX$25)</f>
        <v>1.83293103448276</v>
      </c>
      <c r="BY16" s="198" t="n">
        <f aca="false">DAVERAGE(gd_99,17,BY$24:BY$25)</f>
        <v>1.69465517241379</v>
      </c>
      <c r="BZ16" s="198" t="n">
        <f aca="false">DAVERAGE(gd_99,17,BZ$24:BZ$25)</f>
        <v>1.61875</v>
      </c>
      <c r="CA16" s="198" t="n">
        <f aca="false">DAVERAGE(gd_99,17,CA$24:CA$25)</f>
        <v>1.57612903225806</v>
      </c>
      <c r="CB16" s="198" t="n">
        <f aca="false">DAVERAGE(gd_99,17,CB$24:CB$25)</f>
        <v>1.8405</v>
      </c>
      <c r="CC16" s="198" t="n">
        <f aca="false">DAVERAGE(gd_99,17,CC$24:CC$25)</f>
        <v>2.01048387096774</v>
      </c>
      <c r="CD16" s="198" t="n">
        <f aca="false">DAVERAGE(gd_99,17,CD$24:CD$25)</f>
        <v>2.05633333333333</v>
      </c>
      <c r="CE16" s="198" t="n">
        <f aca="false">DAVERAGE(gd_99,17,CE$24:CE$25)</f>
        <v>2.0091935483871</v>
      </c>
      <c r="CF16" s="198" t="n">
        <f aca="false">DAVERAGE(gd_99,17,CF$24:CF$25)</f>
        <v>2.32048387096774</v>
      </c>
      <c r="CG16" s="198" t="n">
        <f aca="false">DAVERAGE(gd_99,17,CG$24:CG$25)</f>
        <v>2.25783333333333</v>
      </c>
      <c r="CH16" s="198" t="n">
        <f aca="false">DAVERAGE(gd_99,17,CH$24:CH$25)</f>
        <v>2.61161290322581</v>
      </c>
      <c r="CI16" s="198" t="n">
        <f aca="false">DAVERAGE(gd_99,17,CI$24:CI$25)</f>
        <v>2.174</v>
      </c>
      <c r="CJ16" s="198" t="n">
        <f aca="false">DAVERAGE(gd_99,17,CJ$24:CJ$25)</f>
        <v>2.1691935483871</v>
      </c>
      <c r="CK16" s="198" t="n">
        <f aca="false">DAVERAGE(gd_00,17,CK$24:CK$25)</f>
        <v>2.21566666666667</v>
      </c>
      <c r="CL16" s="198" t="n">
        <f aca="false">DAVERAGE(gd_00,17,CL$24:CL$25)</f>
        <v>2.33137931034483</v>
      </c>
      <c r="CM16" s="198" t="n">
        <f aca="false">DAVERAGE(gd_00,17,CM$24:CM$25)</f>
        <v>2.59112903225806</v>
      </c>
      <c r="CN16" s="198" t="n">
        <f aca="false">DAVERAGE(gd_00,17,CN$24:CN$25)</f>
        <v>2.74716666666667</v>
      </c>
      <c r="CO16" s="198" t="n">
        <f aca="false">DAVERAGE(gd_00,17,CO$24:CO$25)</f>
        <v>3.10096774193548</v>
      </c>
      <c r="CP16" s="198" t="n">
        <f aca="false">DAVERAGE(gd_00,17,CP$24:CP$25)</f>
        <v>3.73533333333333</v>
      </c>
      <c r="CQ16" s="198" t="n">
        <f aca="false">DAVERAGE(gd_00,17,CQ$24:CQ$25)</f>
        <v>3.36548387096774</v>
      </c>
      <c r="CR16" s="198" t="n">
        <f aca="false">DAVERAGE(gd_00,17,CR$24:CR$25)</f>
        <v>3.28967741935484</v>
      </c>
      <c r="CS16" s="198" t="n">
        <f aca="false">DAVERAGE(gd_00,17,CS$24:CS$25)</f>
        <v>4.55616666666667</v>
      </c>
      <c r="CT16" s="198" t="n">
        <f aca="false">DAVERAGE(gd_00,17,CT$24:CT$25)</f>
        <v>4.6958064516129</v>
      </c>
      <c r="CU16" s="198" t="n">
        <f aca="false">DAVERAGE(gd_00,17,CU$24:CU$25)</f>
        <v>8.99633333333333</v>
      </c>
      <c r="CV16" s="198" t="n">
        <f aca="false">DAVERAGE(gd_00,17,CV$24:CV$25)</f>
        <v>17.5101612903226</v>
      </c>
      <c r="CW16" s="198" t="n">
        <f aca="false">DAVERAGE(gd_01,17,CW$24:CW$25)</f>
        <v>8.32177419354839</v>
      </c>
      <c r="CX16" s="198" t="n">
        <f aca="false">DAVERAGE(gd_01,17,CX$24:CX$25)</f>
        <v>6.42884615384615</v>
      </c>
      <c r="CY16" s="198" t="e">
        <f aca="false">DAVERAGE(gd_01,17,CY$24:CY$25)</f>
        <v>#DIV/0!</v>
      </c>
      <c r="CZ16" s="198" t="e">
        <f aca="false">DAVERAGE(gd_01,17,CZ$24:CZ$25)</f>
        <v>#DIV/0!</v>
      </c>
      <c r="DA16" s="198" t="e">
        <f aca="false">DAVERAGE(gd_01,17,DA$24:DA$25)</f>
        <v>#DIV/0!</v>
      </c>
      <c r="DB16" s="198" t="e">
        <f aca="false">DAVERAGE(gd_01,17,DB$24:DB$25)</f>
        <v>#DIV/0!</v>
      </c>
      <c r="DC16" s="198" t="e">
        <f aca="false">DAVERAGE(gd_01,17,DC$24:DC$25)</f>
        <v>#DIV/0!</v>
      </c>
      <c r="DD16" s="198" t="e">
        <f aca="false">DAVERAGE(gd_01,17,DD$24:DD$25)</f>
        <v>#DIV/0!</v>
      </c>
      <c r="DE16" s="198" t="e">
        <f aca="false">DAVERAGE(gd_01,17,DE$24:DE$25)</f>
        <v>#DIV/0!</v>
      </c>
      <c r="DF16" s="198" t="e">
        <f aca="false">DAVERAGE(gd_01,17,DF$24:DF$25)</f>
        <v>#DIV/0!</v>
      </c>
      <c r="DG16" s="198" t="e">
        <f aca="false">DAVERAGE(gd_01,17,DG$24:DG$25)</f>
        <v>#DIV/0!</v>
      </c>
      <c r="DH16" s="198" t="e">
        <f aca="false">DAVERAGE(gd_01,17,DH$24:DH$25)</f>
        <v>#DIV/0!</v>
      </c>
    </row>
    <row r="17" customFormat="false" ht="11.25" hidden="false" customHeight="false" outlineLevel="0" collapsed="false">
      <c r="A17" s="177" t="n">
        <v>34715</v>
      </c>
      <c r="B17" s="203" t="n">
        <f aca="false">IF(A17&lt;&gt;"",MONTH(A17),0)</f>
        <v>1</v>
      </c>
      <c r="C17" s="11" t="s">
        <v>162</v>
      </c>
      <c r="D17" s="196" t="n">
        <v>0.88</v>
      </c>
      <c r="E17" s="196" t="s">
        <v>85</v>
      </c>
      <c r="F17" s="197" t="s">
        <v>85</v>
      </c>
      <c r="G17" s="198" t="s">
        <v>85</v>
      </c>
      <c r="H17" s="196" t="s">
        <v>85</v>
      </c>
      <c r="I17" s="196" t="s">
        <v>85</v>
      </c>
      <c r="J17" s="196" t="s">
        <v>85</v>
      </c>
      <c r="K17" s="196" t="s">
        <v>85</v>
      </c>
      <c r="L17" s="196" t="s">
        <v>85</v>
      </c>
      <c r="M17" s="196" t="s">
        <v>85</v>
      </c>
      <c r="N17" s="197" t="s">
        <v>85</v>
      </c>
      <c r="O17" s="196" t="s">
        <v>85</v>
      </c>
      <c r="P17" s="196" t="s">
        <v>85</v>
      </c>
      <c r="Q17" s="196" t="s">
        <v>85</v>
      </c>
      <c r="R17" s="16" t="s">
        <v>85</v>
      </c>
      <c r="S17" s="1" t="s">
        <v>85</v>
      </c>
      <c r="T17" s="1" t="s">
        <v>85</v>
      </c>
      <c r="U17" s="1" t="s">
        <v>85</v>
      </c>
      <c r="V17" s="1" t="s">
        <v>85</v>
      </c>
      <c r="W17" s="1" t="s">
        <v>85</v>
      </c>
      <c r="X17" s="196" t="s">
        <v>85</v>
      </c>
      <c r="AA17" s="11" t="n">
        <v>18</v>
      </c>
      <c r="AB17" s="9" t="s">
        <v>158</v>
      </c>
      <c r="AC17" s="198" t="n">
        <f aca="false">DAVERAGE(gd_95,18,AC$24:AC$25)</f>
        <v>1.14275862068966</v>
      </c>
      <c r="AD17" s="198" t="n">
        <f aca="false">DAVERAGE(gd_95,18,AD$24:AD$25)</f>
        <v>1.07185185185185</v>
      </c>
      <c r="AE17" s="198" t="n">
        <f aca="false">DAVERAGE(gd_95,18,AE$24:AE$25)</f>
        <v>1.04741935483871</v>
      </c>
      <c r="AF17" s="198" t="n">
        <f aca="false">DAVERAGE(gd_95,18,AF$24:AF$25)</f>
        <v>1.07233333333333</v>
      </c>
      <c r="AG17" s="198" t="n">
        <f aca="false">DAVERAGE(gd_95,18,AG$24:AG$25)</f>
        <v>1.10466666666667</v>
      </c>
      <c r="AH17" s="198" t="n">
        <f aca="false">DAVERAGE(gd_95,18,AH$24:AH$25)</f>
        <v>1.08966666666667</v>
      </c>
      <c r="AI17" s="198" t="n">
        <f aca="false">DAVERAGE(gd_95,18,AI$24:AI$25)</f>
        <v>0.867586206896552</v>
      </c>
      <c r="AJ17" s="198" t="n">
        <f aca="false">DAVERAGE(gd_95,18,AJ$24:AJ$25)</f>
        <v>0.931379310344828</v>
      </c>
      <c r="AK17" s="198" t="n">
        <f aca="false">DAVERAGE(gd_95,18,AK$24:AK$25)</f>
        <v>0.981071428571429</v>
      </c>
      <c r="AL17" s="198" t="n">
        <f aca="false">DAVERAGE(gd_95,18,AL$24:AL$25)</f>
        <v>1.05887096774194</v>
      </c>
      <c r="AM17" s="198" t="n">
        <f aca="false">DAVERAGE(gd_95,18,AM$24:AM$25)</f>
        <v>1.205</v>
      </c>
      <c r="AN17" s="198" t="n">
        <f aca="false">DAVERAGE(gd_95,18,AN$24:AN$25)</f>
        <v>1.07586206896552</v>
      </c>
      <c r="AO17" s="198" t="n">
        <f aca="false">DAVERAGE(gd_96,18,AO$24:AO$25)</f>
        <v>1.149</v>
      </c>
      <c r="AP17" s="198" t="n">
        <f aca="false">DAVERAGE(gd_96,18,AP$24:AP$25)</f>
        <v>1.37689655172414</v>
      </c>
      <c r="AQ17" s="198" t="n">
        <f aca="false">DAVERAGE(gd_96,18,AQ$24:AQ$25)</f>
        <v>1.08387096774194</v>
      </c>
      <c r="AR17" s="198" t="n">
        <f aca="false">DAVERAGE(gd_96,18,AR$24:AR$25)</f>
        <v>1.08241379310345</v>
      </c>
      <c r="AS17" s="198" t="n">
        <f aca="false">DAVERAGE(gd_96,18,AS$24:AS$25)</f>
        <v>1.06033333333333</v>
      </c>
      <c r="AT17" s="198" t="n">
        <f aca="false">DAVERAGE(gd_96,18,AT$24:AT$25)</f>
        <v>1.14466666666667</v>
      </c>
      <c r="AU17" s="198" t="n">
        <f aca="false">DAVERAGE(gd_96,18,AU$24:AU$25)</f>
        <v>1.1525</v>
      </c>
      <c r="AV17" s="198" t="n">
        <f aca="false">DAVERAGE(gd_96,18,AV$24:AV$25)</f>
        <v>1.28258064516129</v>
      </c>
      <c r="AW17" s="198" t="n">
        <f aca="false">DAVERAGE(gd_96,18,AW$24:AW$25)</f>
        <v>1.25</v>
      </c>
      <c r="AX17" s="198" t="n">
        <f aca="false">DAVERAGE(gd_96,18,AX$24:AX$25)</f>
        <v>1.82209677419355</v>
      </c>
      <c r="AY17" s="198" t="n">
        <f aca="false">DAVERAGE(gd_96,18,AY$24:AY$25)</f>
        <v>2.86464285714286</v>
      </c>
      <c r="AZ17" s="198" t="n">
        <f aca="false">DAVERAGE(gd_96,18,AZ$24:AZ$25)</f>
        <v>3.64586206896552</v>
      </c>
      <c r="BA17" s="198" t="n">
        <f aca="false">DAVERAGE(gd_97,18,BA$24:BA$25)</f>
        <v>3.11383333333333</v>
      </c>
      <c r="BB17" s="198" t="n">
        <f aca="false">DAVERAGE(gd_97,18,BB$24:BB$25)</f>
        <v>1.98425925925926</v>
      </c>
      <c r="BC17" s="198" t="n">
        <f aca="false">DAVERAGE(gd_97,18,BC$24:BC$25)</f>
        <v>1.53216666666667</v>
      </c>
      <c r="BD17" s="198" t="n">
        <f aca="false">DAVERAGE(gd_97,18,BD$24:BD$25)</f>
        <v>1.6235</v>
      </c>
      <c r="BE17" s="198" t="n">
        <f aca="false">DAVERAGE(gd_97,18,BE$24:BE$25)</f>
        <v>1.5045</v>
      </c>
      <c r="BF17" s="198" t="n">
        <f aca="false">DAVERAGE(gd_97,18,BF$24:BF$25)</f>
        <v>1.35666666666667</v>
      </c>
      <c r="BG17" s="198" t="n">
        <f aca="false">DAVERAGE(gd_97,18,BG$24:BG$25)</f>
        <v>1.308</v>
      </c>
      <c r="BH17" s="198" t="n">
        <f aca="false">DAVERAGE(gd_97,18,BH$24:BH$25)</f>
        <v>1.42548387096774</v>
      </c>
      <c r="BI17" s="198" t="n">
        <f aca="false">DAVERAGE(gd_97,18,BI$24:BI$25)</f>
        <v>1.79357142857143</v>
      </c>
      <c r="BJ17" s="198" t="n">
        <f aca="false">DAVERAGE(gd_97,18,BJ$24:BJ$25)</f>
        <v>2.16741935483871</v>
      </c>
      <c r="BK17" s="198" t="n">
        <f aca="false">DAVERAGE(gd_97,18,BK$24:BK$25)</f>
        <v>2.45053571428571</v>
      </c>
      <c r="BL17" s="198" t="n">
        <f aca="false">DAVERAGE(gd_97,18,BL$24:BL$25)</f>
        <v>2.10241379310345</v>
      </c>
      <c r="BM17" s="198" t="n">
        <f aca="false">DAVERAGE(gd_98,18,BM$24:BM$25)</f>
        <v>1.94083333333333</v>
      </c>
      <c r="BN17" s="198" t="n">
        <f aca="false">DAVERAGE(gd_98,18,BN$24:BN$25)</f>
        <v>1.82944444444444</v>
      </c>
      <c r="BO17" s="198" t="n">
        <f aca="false">DAVERAGE(gd_98,18,BO$24:BO$25)</f>
        <v>1.97483870967742</v>
      </c>
      <c r="BP17" s="198" t="n">
        <f aca="false">DAVERAGE(gd_98,18,BP$24:BP$25)</f>
        <v>2.13259259259259</v>
      </c>
      <c r="BQ17" s="198" t="n">
        <f aca="false">DAVERAGE(gd_98,18,BQ$24:BQ$25)</f>
        <v>1.8005</v>
      </c>
      <c r="BR17" s="198" t="n">
        <f aca="false">DAVERAGE(gd_98,18,BR$24:BR$25)</f>
        <v>1.51383333333333</v>
      </c>
      <c r="BS17" s="198" t="n">
        <f aca="false">DAVERAGE(gd_98,18,BS$24:BS$25)</f>
        <v>1.72883333333333</v>
      </c>
      <c r="BT17" s="198" t="n">
        <f aca="false">DAVERAGE(gd_98,18,BT$24:BT$25)</f>
        <v>1.71193548387097</v>
      </c>
      <c r="BU17" s="198" t="n">
        <f aca="false">DAVERAGE(gd_98,18,BU$24:BU$25)</f>
        <v>1.68706896551724</v>
      </c>
      <c r="BV17" s="198" t="n">
        <f aca="false">DAVERAGE(gd_98,18,BV$24:BV$25)</f>
        <v>1.74258064516129</v>
      </c>
      <c r="BW17" s="198" t="n">
        <f aca="false">DAVERAGE(gd_98,18,BW$24:BW$25)</f>
        <v>1.92339285714286</v>
      </c>
      <c r="BX17" s="198" t="n">
        <f aca="false">DAVERAGE(gd_98,18,BX$24:BX$25)</f>
        <v>1.75793103448276</v>
      </c>
      <c r="BY17" s="198" t="n">
        <f aca="false">DAVERAGE(gd_99,18,BY$24:BY$25)</f>
        <v>1.69172413793103</v>
      </c>
      <c r="BZ17" s="198" t="n">
        <f aca="false">DAVERAGE(gd_99,18,BZ$24:BZ$25)</f>
        <v>1.61446428571429</v>
      </c>
      <c r="CA17" s="198" t="n">
        <f aca="false">DAVERAGE(gd_99,18,CA$24:CA$25)</f>
        <v>1.53548387096774</v>
      </c>
      <c r="CB17" s="198" t="n">
        <f aca="false">DAVERAGE(gd_99,18,CB$24:CB$25)</f>
        <v>1.85416666666667</v>
      </c>
      <c r="CC17" s="198" t="n">
        <f aca="false">DAVERAGE(gd_99,18,CC$24:CC$25)</f>
        <v>1.99790322580645</v>
      </c>
      <c r="CD17" s="198" t="n">
        <f aca="false">DAVERAGE(gd_99,18,CD$24:CD$25)</f>
        <v>2.00166666666667</v>
      </c>
      <c r="CE17" s="198" t="n">
        <f aca="false">DAVERAGE(gd_99,18,CE$24:CE$25)</f>
        <v>1.96645161290323</v>
      </c>
      <c r="CF17" s="198" t="n">
        <f aca="false">DAVERAGE(gd_99,18,CF$24:CF$25)</f>
        <v>2.335</v>
      </c>
      <c r="CG17" s="198" t="n">
        <f aca="false">DAVERAGE(gd_99,18,CG$24:CG$25)</f>
        <v>2.26633333333333</v>
      </c>
      <c r="CH17" s="198" t="n">
        <f aca="false">DAVERAGE(gd_99,18,CH$24:CH$25)</f>
        <v>2.57467741935484</v>
      </c>
      <c r="CI17" s="198" t="n">
        <f aca="false">DAVERAGE(gd_99,18,CI$24:CI$25)</f>
        <v>2.12916666666667</v>
      </c>
      <c r="CJ17" s="198" t="n">
        <f aca="false">DAVERAGE(gd_99,18,CJ$24:CJ$25)</f>
        <v>2.21112903225807</v>
      </c>
      <c r="CK17" s="198" t="n">
        <f aca="false">DAVERAGE(gd_00,18,CK$24:CK$25)</f>
        <v>2.235</v>
      </c>
      <c r="CL17" s="198" t="n">
        <f aca="false">DAVERAGE(gd_00,18,CL$24:CL$25)</f>
        <v>2.37120689655172</v>
      </c>
      <c r="CM17" s="198" t="n">
        <f aca="false">DAVERAGE(gd_00,18,CM$24:CM$25)</f>
        <v>2.56064516129032</v>
      </c>
      <c r="CN17" s="198" t="n">
        <f aca="false">DAVERAGE(gd_00,18,CN$24:CN$25)</f>
        <v>2.6925</v>
      </c>
      <c r="CO17" s="198" t="n">
        <f aca="false">DAVERAGE(gd_00,18,CO$24:CO$25)</f>
        <v>3.06709677419355</v>
      </c>
      <c r="CP17" s="198" t="n">
        <f aca="false">DAVERAGE(gd_00,18,CP$24:CP$25)</f>
        <v>3.7635</v>
      </c>
      <c r="CQ17" s="198" t="n">
        <f aca="false">DAVERAGE(gd_00,18,CQ$24:CQ$25)</f>
        <v>3.42354838709677</v>
      </c>
      <c r="CR17" s="198" t="n">
        <f aca="false">DAVERAGE(gd_00,18,CR$24:CR$25)</f>
        <v>3.20193548387097</v>
      </c>
      <c r="CS17" s="198" t="n">
        <f aca="false">DAVERAGE(gd_00,18,CS$24:CS$25)</f>
        <v>4.01466666666667</v>
      </c>
      <c r="CT17" s="198" t="n">
        <f aca="false">DAVERAGE(gd_00,18,CT$24:CT$25)</f>
        <v>4.56338709677419</v>
      </c>
      <c r="CU17" s="198" t="n">
        <f aca="false">DAVERAGE(gd_00,18,CU$24:CU$25)</f>
        <v>5.21933333333333</v>
      </c>
      <c r="CV17" s="198" t="n">
        <f aca="false">DAVERAGE(gd_00,18,CV$24:CV$25)</f>
        <v>8.01193548387097</v>
      </c>
      <c r="CW17" s="198" t="n">
        <f aca="false">DAVERAGE(gd_01,18,CW$24:CW$25)</f>
        <v>8.03564516129032</v>
      </c>
      <c r="CX17" s="198" t="n">
        <f aca="false">DAVERAGE(gd_01,18,CX$24:CX$25)</f>
        <v>6.98884615384615</v>
      </c>
      <c r="CY17" s="198" t="e">
        <f aca="false">DAVERAGE(gd_01,18,CY$24:CY$25)</f>
        <v>#DIV/0!</v>
      </c>
      <c r="CZ17" s="198" t="e">
        <f aca="false">DAVERAGE(gd_01,18,CZ$24:CZ$25)</f>
        <v>#DIV/0!</v>
      </c>
      <c r="DA17" s="198" t="e">
        <f aca="false">DAVERAGE(gd_01,18,DA$24:DA$25)</f>
        <v>#DIV/0!</v>
      </c>
      <c r="DB17" s="198" t="e">
        <f aca="false">DAVERAGE(gd_01,18,DB$24:DB$25)</f>
        <v>#DIV/0!</v>
      </c>
      <c r="DC17" s="198" t="e">
        <f aca="false">DAVERAGE(gd_01,18,DC$24:DC$25)</f>
        <v>#DIV/0!</v>
      </c>
      <c r="DD17" s="198" t="e">
        <f aca="false">DAVERAGE(gd_01,18,DD$24:DD$25)</f>
        <v>#DIV/0!</v>
      </c>
      <c r="DE17" s="198" t="e">
        <f aca="false">DAVERAGE(gd_01,18,DE$24:DE$25)</f>
        <v>#DIV/0!</v>
      </c>
      <c r="DF17" s="198" t="e">
        <f aca="false">DAVERAGE(gd_01,18,DF$24:DF$25)</f>
        <v>#DIV/0!</v>
      </c>
      <c r="DG17" s="198" t="e">
        <f aca="false">DAVERAGE(gd_01,18,DG$24:DG$25)</f>
        <v>#DIV/0!</v>
      </c>
      <c r="DH17" s="198" t="e">
        <f aca="false">DAVERAGE(gd_01,18,DH$24:DH$25)</f>
        <v>#DIV/0!</v>
      </c>
    </row>
    <row r="18" customFormat="false" ht="11.25" hidden="false" customHeight="false" outlineLevel="0" collapsed="false">
      <c r="A18" s="177" t="n">
        <v>34716</v>
      </c>
      <c r="B18" s="203" t="n">
        <f aca="false">IF(A18&lt;&gt;"",MONTH(A18),0)</f>
        <v>1</v>
      </c>
      <c r="C18" s="11" t="s">
        <v>163</v>
      </c>
      <c r="D18" s="196" t="n">
        <v>0.88</v>
      </c>
      <c r="E18" s="196" t="n">
        <v>0.94</v>
      </c>
      <c r="F18" s="197" t="n">
        <v>1.05</v>
      </c>
      <c r="G18" s="198" t="s">
        <v>85</v>
      </c>
      <c r="H18" s="196" t="n">
        <v>1.27</v>
      </c>
      <c r="I18" s="196" t="n">
        <v>1.42</v>
      </c>
      <c r="J18" s="196" t="s">
        <v>85</v>
      </c>
      <c r="K18" s="196" t="n">
        <v>0.98</v>
      </c>
      <c r="L18" s="196" t="s">
        <v>85</v>
      </c>
      <c r="M18" s="196" t="s">
        <v>85</v>
      </c>
      <c r="N18" s="197" t="n">
        <v>1</v>
      </c>
      <c r="O18" s="196" t="s">
        <v>85</v>
      </c>
      <c r="P18" s="196" t="n">
        <v>1.3</v>
      </c>
      <c r="Q18" s="196" t="n">
        <v>0.92</v>
      </c>
      <c r="R18" s="16" t="n">
        <v>1.05</v>
      </c>
      <c r="S18" s="1" t="s">
        <v>85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6" t="s">
        <v>85</v>
      </c>
      <c r="AA18" s="11" t="n">
        <v>19</v>
      </c>
      <c r="AB18" s="7" t="s">
        <v>133</v>
      </c>
      <c r="AC18" s="198" t="e">
        <f aca="false">DAVERAGE(gd_95,19,AC$24:AC$25)</f>
        <v>#DIV/0!</v>
      </c>
      <c r="AD18" s="198" t="e">
        <f aca="false">DAVERAGE(gd_95,19,AD$24:AD$25)</f>
        <v>#DIV/0!</v>
      </c>
      <c r="AE18" s="198" t="e">
        <f aca="false">DAVERAGE(gd_95,19,AE$24:AE$25)</f>
        <v>#DIV/0!</v>
      </c>
      <c r="AF18" s="198" t="e">
        <f aca="false">DAVERAGE(gd_95,19,AF$24:AF$25)</f>
        <v>#DIV/0!</v>
      </c>
      <c r="AG18" s="198" t="e">
        <f aca="false">DAVERAGE(gd_95,19,AG$24:AG$25)</f>
        <v>#DIV/0!</v>
      </c>
      <c r="AH18" s="198" t="e">
        <f aca="false">DAVERAGE(gd_95,19,AH$24:AH$25)</f>
        <v>#DIV/0!</v>
      </c>
      <c r="AI18" s="198" t="e">
        <f aca="false">DAVERAGE(gd_95,19,AI$24:AI$25)</f>
        <v>#DIV/0!</v>
      </c>
      <c r="AJ18" s="198" t="e">
        <f aca="false">DAVERAGE(gd_95,19,AJ$24:AJ$25)</f>
        <v>#DIV/0!</v>
      </c>
      <c r="AK18" s="198" t="e">
        <f aca="false">DAVERAGE(gd_95,19,AK$24:AK$25)</f>
        <v>#DIV/0!</v>
      </c>
      <c r="AL18" s="198" t="e">
        <f aca="false">DAVERAGE(gd_95,19,AL$24:AL$25)</f>
        <v>#DIV/0!</v>
      </c>
      <c r="AM18" s="198" t="e">
        <f aca="false">DAVERAGE(gd_95,19,AM$24:AM$25)</f>
        <v>#DIV/0!</v>
      </c>
      <c r="AN18" s="198" t="e">
        <f aca="false">DAVERAGE(gd_95,19,AN$24:AN$25)</f>
        <v>#DIV/0!</v>
      </c>
      <c r="AO18" s="198" t="e">
        <f aca="false">DAVERAGE(gd_96,19,AO$24:AO$25)</f>
        <v>#DIV/0!</v>
      </c>
      <c r="AP18" s="198" t="e">
        <f aca="false">DAVERAGE(gd_96,19,AP$24:AP$25)</f>
        <v>#DIV/0!</v>
      </c>
      <c r="AQ18" s="198" t="n">
        <f aca="false">DAVERAGE(gd_96,19,AQ$24:AQ$25)</f>
        <v>3.52</v>
      </c>
      <c r="AR18" s="198" t="n">
        <f aca="false">DAVERAGE(gd_96,19,AR$24:AR$25)</f>
        <v>2.501</v>
      </c>
      <c r="AS18" s="198" t="n">
        <f aca="false">DAVERAGE(gd_96,19,AS$24:AS$25)</f>
        <v>2.37967741935484</v>
      </c>
      <c r="AT18" s="198" t="n">
        <f aca="false">DAVERAGE(gd_96,19,AT$24:AT$25)</f>
        <v>2.494</v>
      </c>
      <c r="AU18" s="198" t="n">
        <f aca="false">DAVERAGE(gd_96,19,AU$24:AU$25)</f>
        <v>2.54</v>
      </c>
      <c r="AV18" s="198" t="n">
        <f aca="false">DAVERAGE(gd_96,19,AV$24:AV$25)</f>
        <v>2.10645161290323</v>
      </c>
      <c r="AW18" s="198" t="n">
        <f aca="false">DAVERAGE(gd_96,19,AW$24:AW$25)</f>
        <v>1.90983333333333</v>
      </c>
      <c r="AX18" s="198" t="n">
        <f aca="false">DAVERAGE(gd_96,19,AX$24:AX$25)</f>
        <v>2.53225806451613</v>
      </c>
      <c r="AY18" s="198" t="n">
        <f aca="false">DAVERAGE(gd_96,19,AY$24:AY$25)</f>
        <v>3.381</v>
      </c>
      <c r="AZ18" s="198" t="n">
        <f aca="false">DAVERAGE(gd_96,19,AZ$24:AZ$25)</f>
        <v>3.89193548387097</v>
      </c>
      <c r="BA18" s="198" t="n">
        <f aca="false">DAVERAGE(gd_97,19,BA$24:BA$25)</f>
        <v>3.87322580645161</v>
      </c>
      <c r="BB18" s="198" t="n">
        <f aca="false">DAVERAGE(gd_97,19,BB$24:BB$25)</f>
        <v>2.34410714285714</v>
      </c>
      <c r="BC18" s="198" t="n">
        <f aca="false">DAVERAGE(gd_97,19,BC$24:BC$25)</f>
        <v>1.95612903225806</v>
      </c>
      <c r="BD18" s="198" t="n">
        <f aca="false">DAVERAGE(gd_97,19,BD$24:BD$25)</f>
        <v>2.098</v>
      </c>
      <c r="BE18" s="198" t="n">
        <f aca="false">DAVERAGE(gd_97,19,BE$24:BE$25)</f>
        <v>2.28661290322581</v>
      </c>
      <c r="BF18" s="198" t="n">
        <f aca="false">DAVERAGE(gd_97,19,BF$24:BF$25)</f>
        <v>2.2425</v>
      </c>
      <c r="BG18" s="198" t="n">
        <f aca="false">DAVERAGE(gd_97,19,BG$24:BG$25)</f>
        <v>2.24016129032258</v>
      </c>
      <c r="BH18" s="198" t="n">
        <f aca="false">DAVERAGE(gd_97,19,BH$24:BH$25)</f>
        <v>2.52967741935484</v>
      </c>
      <c r="BI18" s="198" t="n">
        <f aca="false">DAVERAGE(gd_97,19,BI$24:BI$25)</f>
        <v>2.9625</v>
      </c>
      <c r="BJ18" s="198" t="n">
        <f aca="false">DAVERAGE(gd_97,19,BJ$24:BJ$25)</f>
        <v>3.21032258064516</v>
      </c>
      <c r="BK18" s="198" t="n">
        <f aca="false">DAVERAGE(gd_97,19,BK$24:BK$25)</f>
        <v>3.13666666666667</v>
      </c>
      <c r="BL18" s="198" t="n">
        <f aca="false">DAVERAGE(gd_97,19,BL$24:BL$25)</f>
        <v>2.36225806451613</v>
      </c>
      <c r="BM18" s="198" t="n">
        <f aca="false">DAVERAGE(gd_98,19,BM$24:BM$25)</f>
        <v>2.1591935483871</v>
      </c>
      <c r="BN18" s="198" t="n">
        <f aca="false">DAVERAGE(gd_98,19,BN$24:BN$25)</f>
        <v>2.24607142857143</v>
      </c>
      <c r="BO18" s="198" t="n">
        <f aca="false">DAVERAGE(gd_98,19,BO$24:BO$25)</f>
        <v>2.31258064516129</v>
      </c>
      <c r="BP18" s="198" t="n">
        <f aca="false">DAVERAGE(gd_98,19,BP$24:BP$25)</f>
        <v>2.50316666666667</v>
      </c>
      <c r="BQ18" s="198" t="n">
        <f aca="false">DAVERAGE(gd_98,19,BQ$24:BQ$25)</f>
        <v>2.23887096774194</v>
      </c>
      <c r="BR18" s="198" t="n">
        <f aca="false">DAVERAGE(gd_98,19,BR$24:BR$25)</f>
        <v>2.21916666666667</v>
      </c>
      <c r="BS18" s="198" t="n">
        <f aca="false">DAVERAGE(gd_98,19,BS$24:BS$25)</f>
        <v>2.23096774193548</v>
      </c>
      <c r="BT18" s="198" t="n">
        <f aca="false">DAVERAGE(gd_98,19,BT$24:BT$25)</f>
        <v>1.90983870967742</v>
      </c>
      <c r="BU18" s="198" t="n">
        <f aca="false">DAVERAGE(gd_98,19,BU$24:BU$25)</f>
        <v>2.02116666666667</v>
      </c>
      <c r="BV18" s="198" t="n">
        <f aca="false">DAVERAGE(gd_98,19,BV$24:BV$25)</f>
        <v>1.99790322580645</v>
      </c>
      <c r="BW18" s="198" t="n">
        <f aca="false">DAVERAGE(gd_98,19,BW$24:BW$25)</f>
        <v>2.17283333333333</v>
      </c>
      <c r="BX18" s="198" t="n">
        <f aca="false">DAVERAGE(gd_98,19,BX$24:BX$25)</f>
        <v>1.78112903225806</v>
      </c>
      <c r="BY18" s="198" t="n">
        <f aca="false">DAVERAGE(gd_99,19,BY$24:BY$25)</f>
        <v>1.95935483870968</v>
      </c>
      <c r="BZ18" s="198" t="n">
        <f aca="false">DAVERAGE(gd_99,19,BZ$24:BZ$25)</f>
        <v>1.8</v>
      </c>
      <c r="CA18" s="198" t="n">
        <f aca="false">DAVERAGE(gd_99,19,CA$24:CA$25)</f>
        <v>1.79209677419355</v>
      </c>
      <c r="CB18" s="198" t="n">
        <f aca="false">DAVERAGE(gd_99,19,CB$24:CB$25)</f>
        <v>2.14116666666667</v>
      </c>
      <c r="CC18" s="198" t="n">
        <f aca="false">DAVERAGE(gd_99,19,CC$24:CC$25)</f>
        <v>2.30096774193548</v>
      </c>
      <c r="CD18" s="198" t="n">
        <f aca="false">DAVERAGE(gd_99,19,CD$24:CD$25)</f>
        <v>2.31333333333333</v>
      </c>
      <c r="CE18" s="198" t="n">
        <f aca="false">DAVERAGE(gd_99,19,CE$24:CE$25)</f>
        <v>2.33612903225807</v>
      </c>
      <c r="CF18" s="198" t="n">
        <f aca="false">DAVERAGE(gd_99,19,CF$24:CF$25)</f>
        <v>2.82774193548387</v>
      </c>
      <c r="CG18" s="198" t="n">
        <f aca="false">DAVERAGE(gd_99,19,CG$24:CG$25)</f>
        <v>2.65316666666667</v>
      </c>
      <c r="CH18" s="198" t="n">
        <f aca="false">DAVERAGE(gd_99,19,CH$24:CH$25)</f>
        <v>2.77725806451613</v>
      </c>
      <c r="CI18" s="198" t="n">
        <f aca="false">DAVERAGE(gd_99,19,CI$24:CI$25)</f>
        <v>2.36933333333333</v>
      </c>
      <c r="CJ18" s="198" t="n">
        <f aca="false">DAVERAGE(gd_99,19,CJ$24:CJ$25)</f>
        <v>2.38967741935484</v>
      </c>
      <c r="CK18" s="198" t="n">
        <f aca="false">DAVERAGE(gd_00,19,CK$24:CK$25)</f>
        <v>2.44532258064516</v>
      </c>
      <c r="CL18" s="198" t="n">
        <f aca="false">DAVERAGE(gd_00,19,CL$24:CL$25)</f>
        <v>2.66879310344828</v>
      </c>
      <c r="CM18" s="198" t="n">
        <f aca="false">DAVERAGE(gd_00,19,CM$24:CM$25)</f>
        <v>2.82758064516129</v>
      </c>
      <c r="CN18" s="198" t="n">
        <f aca="false">DAVERAGE(gd_00,19,CN$24:CN$25)</f>
        <v>3.063</v>
      </c>
      <c r="CO18" s="198" t="n">
        <f aca="false">DAVERAGE(gd_00,19,CO$24:CO$25)</f>
        <v>3.62112903225806</v>
      </c>
      <c r="CP18" s="198" t="n">
        <f aca="false">DAVERAGE(gd_00,19,CP$24:CP$25)</f>
        <v>4.37866666666667</v>
      </c>
      <c r="CQ18" s="198" t="n">
        <f aca="false">DAVERAGE(gd_00,19,CQ$24:CQ$25)</f>
        <v>4.08838709677419</v>
      </c>
      <c r="CR18" s="198" t="n">
        <f aca="false">DAVERAGE(gd_00,19,CR$24:CR$25)</f>
        <v>4.45951612903226</v>
      </c>
      <c r="CS18" s="198" t="n">
        <f aca="false">DAVERAGE(gd_00,19,CS$24:CS$25)</f>
        <v>5.1645</v>
      </c>
      <c r="CT18" s="198" t="n">
        <f aca="false">DAVERAGE(gd_00,19,CT$24:CT$25)</f>
        <v>5.16854838709677</v>
      </c>
      <c r="CU18" s="198" t="n">
        <f aca="false">DAVERAGE(gd_00,19,CU$24:CU$25)</f>
        <v>5.57933333333333</v>
      </c>
      <c r="CV18" s="198" t="n">
        <f aca="false">DAVERAGE(gd_00,19,CV$24:CV$25)</f>
        <v>9.66806451612903</v>
      </c>
      <c r="CW18" s="198" t="n">
        <f aca="false">DAVERAGE(gd_01,19,CW$24:CW$25)</f>
        <v>8.22770967741936</v>
      </c>
      <c r="CX18" s="198" t="n">
        <f aca="false">DAVERAGE(gd_01,19,CX$24:CX$25)</f>
        <v>6.25923076923077</v>
      </c>
      <c r="CY18" s="198" t="e">
        <f aca="false">DAVERAGE(gd_01,19,CY$24:CY$25)</f>
        <v>#DIV/0!</v>
      </c>
      <c r="CZ18" s="198" t="e">
        <f aca="false">DAVERAGE(gd_01,19,CZ$24:CZ$25)</f>
        <v>#DIV/0!</v>
      </c>
      <c r="DA18" s="198" t="e">
        <f aca="false">DAVERAGE(gd_01,19,DA$24:DA$25)</f>
        <v>#DIV/0!</v>
      </c>
      <c r="DB18" s="198" t="e">
        <f aca="false">DAVERAGE(gd_01,19,DB$24:DB$25)</f>
        <v>#DIV/0!</v>
      </c>
      <c r="DC18" s="198" t="e">
        <f aca="false">DAVERAGE(gd_01,19,DC$24:DC$25)</f>
        <v>#DIV/0!</v>
      </c>
      <c r="DD18" s="198" t="e">
        <f aca="false">DAVERAGE(gd_01,19,DD$24:DD$25)</f>
        <v>#DIV/0!</v>
      </c>
      <c r="DE18" s="198" t="e">
        <f aca="false">DAVERAGE(gd_01,19,DE$24:DE$25)</f>
        <v>#DIV/0!</v>
      </c>
      <c r="DF18" s="198" t="e">
        <f aca="false">DAVERAGE(gd_01,19,DF$24:DF$25)</f>
        <v>#DIV/0!</v>
      </c>
      <c r="DG18" s="198" t="e">
        <f aca="false">DAVERAGE(gd_01,19,DG$24:DG$25)</f>
        <v>#DIV/0!</v>
      </c>
      <c r="DH18" s="198" t="e">
        <f aca="false">DAVERAGE(gd_01,19,DH$24:DH$25)</f>
        <v>#DIV/0!</v>
      </c>
    </row>
    <row r="19" customFormat="false" ht="11.25" hidden="false" customHeight="false" outlineLevel="0" collapsed="false">
      <c r="A19" s="177" t="n">
        <v>34717</v>
      </c>
      <c r="B19" s="203" t="n">
        <f aca="false">IF(A19&lt;&gt;"",MONTH(A19),0)</f>
        <v>1</v>
      </c>
      <c r="C19" s="11" t="s">
        <v>164</v>
      </c>
      <c r="D19" s="196" t="n">
        <v>0.92</v>
      </c>
      <c r="E19" s="196" t="n">
        <v>0.94</v>
      </c>
      <c r="F19" s="197" t="n">
        <v>1.05</v>
      </c>
      <c r="G19" s="198" t="s">
        <v>85</v>
      </c>
      <c r="H19" s="196" t="n">
        <v>1.27</v>
      </c>
      <c r="I19" s="196" t="n">
        <v>1.5</v>
      </c>
      <c r="J19" s="196" t="s">
        <v>85</v>
      </c>
      <c r="K19" s="196" t="n">
        <v>0.96</v>
      </c>
      <c r="L19" s="196" t="s">
        <v>85</v>
      </c>
      <c r="M19" s="196" t="s">
        <v>85</v>
      </c>
      <c r="N19" s="197" t="n">
        <v>1</v>
      </c>
      <c r="O19" s="196" t="s">
        <v>85</v>
      </c>
      <c r="P19" s="196" t="n">
        <v>1.28</v>
      </c>
      <c r="Q19" s="196" t="n">
        <v>0.92</v>
      </c>
      <c r="R19" s="16" t="n">
        <v>1.04</v>
      </c>
      <c r="S19" s="1" t="s">
        <v>85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6" t="s">
        <v>85</v>
      </c>
      <c r="AA19" s="11" t="n">
        <v>20</v>
      </c>
      <c r="AB19" s="7" t="s">
        <v>143</v>
      </c>
      <c r="AC19" s="198" t="n">
        <f aca="false">DAVERAGE(gd_95,20,AC$24:AC$25)</f>
        <v>1.403</v>
      </c>
      <c r="AD19" s="198" t="n">
        <f aca="false">DAVERAGE(gd_95,20,AD$24:AD$25)</f>
        <v>1.42473684210526</v>
      </c>
      <c r="AE19" s="198" t="n">
        <f aca="false">DAVERAGE(gd_95,20,AE$24:AE$25)</f>
        <v>1.46708333333333</v>
      </c>
      <c r="AF19" s="198" t="n">
        <f aca="false">DAVERAGE(gd_95,20,AF$24:AF$25)</f>
        <v>1.56</v>
      </c>
      <c r="AG19" s="198" t="n">
        <f aca="false">DAVERAGE(gd_95,20,AG$24:AG$25)</f>
        <v>1.59045454545455</v>
      </c>
      <c r="AH19" s="198" t="n">
        <f aca="false">DAVERAGE(gd_95,20,AH$24:AH$25)</f>
        <v>1.50863636363636</v>
      </c>
      <c r="AI19" s="198" t="n">
        <f aca="false">DAVERAGE(gd_95,20,AI$24:AI$25)</f>
        <v>1.37789473684211</v>
      </c>
      <c r="AJ19" s="198" t="n">
        <f aca="false">DAVERAGE(gd_95,20,AJ$24:AJ$25)</f>
        <v>1.50214285714286</v>
      </c>
      <c r="AK19" s="198" t="n">
        <f aca="false">DAVERAGE(gd_95,20,AK$24:AK$25)</f>
        <v>1.56357142857143</v>
      </c>
      <c r="AL19" s="198" t="n">
        <f aca="false">DAVERAGE(gd_95,20,AL$24:AL$25)</f>
        <v>1.65129032258065</v>
      </c>
      <c r="AM19" s="198" t="n">
        <f aca="false">DAVERAGE(gd_95,20,AM$24:AM$25)</f>
        <v>1.84357142857143</v>
      </c>
      <c r="AN19" s="198" t="n">
        <f aca="false">DAVERAGE(gd_95,20,AN$24:AN$25)</f>
        <v>1.9248275862069</v>
      </c>
      <c r="AO19" s="198" t="n">
        <f aca="false">DAVERAGE(gd_96,20,AO$24:AO$25)</f>
        <v>1.99333333333333</v>
      </c>
      <c r="AP19" s="198" t="n">
        <f aca="false">DAVERAGE(gd_96,20,AP$24:AP$25)</f>
        <v>3.34586206896552</v>
      </c>
      <c r="AQ19" s="198" t="n">
        <f aca="false">DAVERAGE(gd_96,20,AQ$24:AQ$25)</f>
        <v>2.42709677419355</v>
      </c>
      <c r="AR19" s="198" t="n">
        <f aca="false">DAVERAGE(gd_96,20,AR$24:AR$25)</f>
        <v>2.17827586206897</v>
      </c>
      <c r="AS19" s="198" t="n">
        <f aca="false">DAVERAGE(gd_96,20,AS$24:AS$25)</f>
        <v>2.17766666666667</v>
      </c>
      <c r="AT19" s="198" t="n">
        <f aca="false">DAVERAGE(gd_96,20,AT$24:AT$25)</f>
        <v>2.40433333333333</v>
      </c>
      <c r="AU19" s="198" t="n">
        <f aca="false">DAVERAGE(gd_96,20,AU$24:AU$25)</f>
        <v>2.41333333333333</v>
      </c>
      <c r="AV19" s="198" t="n">
        <f aca="false">DAVERAGE(gd_96,20,AV$24:AV$25)</f>
        <v>1.99370967741935</v>
      </c>
      <c r="AW19" s="198" t="n">
        <f aca="false">DAVERAGE(gd_96,20,AW$24:AW$25)</f>
        <v>1.77625</v>
      </c>
      <c r="AX19" s="198" t="n">
        <f aca="false">DAVERAGE(gd_96,20,AX$24:AX$25)</f>
        <v>2.29435483870968</v>
      </c>
      <c r="AY19" s="198" t="n">
        <f aca="false">DAVERAGE(gd_96,20,AY$24:AY$25)</f>
        <v>2.93232142857143</v>
      </c>
      <c r="AZ19" s="198" t="n">
        <f aca="false">DAVERAGE(gd_96,20,AZ$24:AZ$25)</f>
        <v>3.58758620689655</v>
      </c>
      <c r="BA19" s="198" t="n">
        <f aca="false">DAVERAGE(gd_97,20,BA$24:BA$25)</f>
        <v>3.25316666666667</v>
      </c>
      <c r="BB19" s="198" t="n">
        <f aca="false">DAVERAGE(gd_97,20,BB$24:BB$25)</f>
        <v>2.13592592592593</v>
      </c>
      <c r="BC19" s="198" t="n">
        <f aca="false">DAVERAGE(gd_97,20,BC$24:BC$25)</f>
        <v>1.843</v>
      </c>
      <c r="BD19" s="198" t="n">
        <f aca="false">DAVERAGE(gd_97,20,BD$24:BD$25)</f>
        <v>1.96533333333333</v>
      </c>
      <c r="BE19" s="198" t="n">
        <f aca="false">DAVERAGE(gd_97,20,BE$24:BE$25)</f>
        <v>2.1505</v>
      </c>
      <c r="BF19" s="198" t="n">
        <f aca="false">DAVERAGE(gd_97,20,BF$24:BF$25)</f>
        <v>2.131</v>
      </c>
      <c r="BG19" s="198" t="n">
        <f aca="false">DAVERAGE(gd_97,20,BG$24:BG$25)</f>
        <v>2.14516666666667</v>
      </c>
      <c r="BH19" s="198" t="n">
        <f aca="false">DAVERAGE(gd_97,20,BH$24:BH$25)</f>
        <v>2.44612903225806</v>
      </c>
      <c r="BI19" s="198" t="n">
        <f aca="false">DAVERAGE(gd_97,20,BI$24:BI$25)</f>
        <v>2.82857142857143</v>
      </c>
      <c r="BJ19" s="198" t="n">
        <f aca="false">DAVERAGE(gd_97,20,BJ$24:BJ$25)</f>
        <v>2.97951612903226</v>
      </c>
      <c r="BK19" s="198" t="n">
        <f aca="false">DAVERAGE(gd_97,20,BK$24:BK$25)</f>
        <v>2.92714285714286</v>
      </c>
      <c r="BL19" s="198" t="n">
        <f aca="false">DAVERAGE(gd_97,20,BL$24:BL$25)</f>
        <v>2.24</v>
      </c>
      <c r="BM19" s="198" t="n">
        <f aca="false">DAVERAGE(gd_98,20,BM$24:BM$25)</f>
        <v>2.04083333333333</v>
      </c>
      <c r="BN19" s="198" t="n">
        <f aca="false">DAVERAGE(gd_98,20,BN$24:BN$25)</f>
        <v>2.1687037037037</v>
      </c>
      <c r="BO19" s="198" t="n">
        <f aca="false">DAVERAGE(gd_98,20,BO$24:BO$25)</f>
        <v>2.19967741935484</v>
      </c>
      <c r="BP19" s="198" t="n">
        <f aca="false">DAVERAGE(gd_98,20,BP$24:BP$25)</f>
        <v>2.41277777777778</v>
      </c>
      <c r="BQ19" s="198" t="n">
        <f aca="false">DAVERAGE(gd_98,20,BQ$24:BQ$25)</f>
        <v>2.10683333333333</v>
      </c>
      <c r="BR19" s="198" t="n">
        <f aca="false">DAVERAGE(gd_98,20,BR$24:BR$25)</f>
        <v>2.15166666666667</v>
      </c>
      <c r="BS19" s="198" t="n">
        <f aca="false">DAVERAGE(gd_98,20,BS$24:BS$25)</f>
        <v>2.18566666666667</v>
      </c>
      <c r="BT19" s="198" t="n">
        <f aca="false">DAVERAGE(gd_98,20,BT$24:BT$25)</f>
        <v>1.845</v>
      </c>
      <c r="BU19" s="198" t="n">
        <f aca="false">DAVERAGE(gd_98,20,BU$24:BU$25)</f>
        <v>1.97620689655172</v>
      </c>
      <c r="BV19" s="198" t="n">
        <f aca="false">DAVERAGE(gd_98,20,BV$24:BV$25)</f>
        <v>1.87</v>
      </c>
      <c r="BW19" s="198" t="n">
        <f aca="false">DAVERAGE(gd_98,20,BW$24:BW$25)</f>
        <v>2.06053571428571</v>
      </c>
      <c r="BX19" s="198" t="n">
        <f aca="false">DAVERAGE(gd_98,20,BX$24:BX$25)</f>
        <v>1.66431034482759</v>
      </c>
      <c r="BY19" s="198" t="n">
        <f aca="false">DAVERAGE(gd_99,20,BY$24:BY$25)</f>
        <v>1.80362068965517</v>
      </c>
      <c r="BZ19" s="198" t="n">
        <f aca="false">DAVERAGE(gd_99,20,BZ$24:BZ$25)</f>
        <v>1.72875</v>
      </c>
      <c r="CA19" s="198" t="n">
        <f aca="false">DAVERAGE(gd_99,20,CA$24:CA$25)</f>
        <v>1.72370967741936</v>
      </c>
      <c r="CB19" s="198" t="n">
        <f aca="false">DAVERAGE(gd_99,20,CB$24:CB$25)</f>
        <v>2.08633333333333</v>
      </c>
      <c r="CC19" s="198" t="n">
        <f aca="false">DAVERAGE(gd_99,20,CC$24:CC$25)</f>
        <v>2.22967741935484</v>
      </c>
      <c r="CD19" s="198" t="n">
        <f aca="false">DAVERAGE(gd_99,20,CD$24:CD$25)</f>
        <v>2.25766666666667</v>
      </c>
      <c r="CE19" s="198" t="n">
        <f aca="false">DAVERAGE(gd_99,20,CE$24:CE$25)</f>
        <v>2.28370967741936</v>
      </c>
      <c r="CF19" s="198" t="n">
        <f aca="false">DAVERAGE(gd_99,20,CF$24:CF$25)</f>
        <v>2.77790322580645</v>
      </c>
      <c r="CG19" s="198" t="n">
        <f aca="false">DAVERAGE(gd_99,20,CG$24:CG$25)</f>
        <v>2.53016666666667</v>
      </c>
      <c r="CH19" s="198" t="n">
        <f aca="false">DAVERAGE(gd_99,20,CH$24:CH$25)</f>
        <v>2.66838709677419</v>
      </c>
      <c r="CI19" s="198" t="n">
        <f aca="false">DAVERAGE(gd_99,20,CI$24:CI$25)</f>
        <v>2.25</v>
      </c>
      <c r="CJ19" s="198" t="n">
        <f aca="false">DAVERAGE(gd_99,20,CJ$24:CJ$25)</f>
        <v>2.3091935483871</v>
      </c>
      <c r="CK19" s="198" t="n">
        <f aca="false">DAVERAGE(gd_00,20,CK$24:CK$25)</f>
        <v>2.35177419354839</v>
      </c>
      <c r="CL19" s="198" t="n">
        <f aca="false">DAVERAGE(gd_00,20,CL$24:CL$25)</f>
        <v>2.55775862068966</v>
      </c>
      <c r="CM19" s="198" t="n">
        <f aca="false">DAVERAGE(gd_00,20,CM$24:CM$25)</f>
        <v>2.76645161290323</v>
      </c>
      <c r="CN19" s="198" t="n">
        <f aca="false">DAVERAGE(gd_00,20,CN$24:CN$25)</f>
        <v>2.96616666666667</v>
      </c>
      <c r="CO19" s="198" t="n">
        <f aca="false">DAVERAGE(gd_00,20,CO$24:CO$25)</f>
        <v>3.52693548387097</v>
      </c>
      <c r="CP19" s="198" t="n">
        <f aca="false">DAVERAGE(gd_00,20,CP$24:CP$25)</f>
        <v>4.248</v>
      </c>
      <c r="CQ19" s="198" t="n">
        <f aca="false">DAVERAGE(gd_00,20,CQ$24:CQ$25)</f>
        <v>4.05758064516129</v>
      </c>
      <c r="CR19" s="198" t="n">
        <f aca="false">DAVERAGE(gd_00,20,CR$24:CR$25)</f>
        <v>4.38903225806452</v>
      </c>
      <c r="CS19" s="198" t="n">
        <f aca="false">DAVERAGE(gd_00,20,CS$24:CS$25)</f>
        <v>5.01333333333333</v>
      </c>
      <c r="CT19" s="198" t="n">
        <f aca="false">DAVERAGE(gd_00,20,CT$24:CT$25)</f>
        <v>4.9841935483871</v>
      </c>
      <c r="CU19" s="198" t="n">
        <f aca="false">DAVERAGE(gd_00,20,CU$24:CU$25)</f>
        <v>5.4595</v>
      </c>
      <c r="CV19" s="198" t="n">
        <f aca="false">DAVERAGE(gd_00,20,CV$24:CV$25)</f>
        <v>8.64774193548387</v>
      </c>
      <c r="CW19" s="198" t="n">
        <f aca="false">DAVERAGE(gd_01,20,CW$24:CW$25)</f>
        <v>8.355</v>
      </c>
      <c r="CX19" s="198" t="n">
        <f aca="false">DAVERAGE(gd_01,20,CX$24:CX$25)</f>
        <v>6.02538461538462</v>
      </c>
      <c r="CY19" s="198" t="e">
        <f aca="false">DAVERAGE(gd_01,20,CY$24:CY$25)</f>
        <v>#DIV/0!</v>
      </c>
      <c r="CZ19" s="198" t="e">
        <f aca="false">DAVERAGE(gd_01,20,CZ$24:CZ$25)</f>
        <v>#DIV/0!</v>
      </c>
      <c r="DA19" s="198" t="e">
        <f aca="false">DAVERAGE(gd_01,20,DA$24:DA$25)</f>
        <v>#DIV/0!</v>
      </c>
      <c r="DB19" s="198" t="e">
        <f aca="false">DAVERAGE(gd_01,20,DB$24:DB$25)</f>
        <v>#DIV/0!</v>
      </c>
      <c r="DC19" s="198" t="e">
        <f aca="false">DAVERAGE(gd_01,20,DC$24:DC$25)</f>
        <v>#DIV/0!</v>
      </c>
      <c r="DD19" s="198" t="e">
        <f aca="false">DAVERAGE(gd_01,20,DD$24:DD$25)</f>
        <v>#DIV/0!</v>
      </c>
      <c r="DE19" s="198" t="e">
        <f aca="false">DAVERAGE(gd_01,20,DE$24:DE$25)</f>
        <v>#DIV/0!</v>
      </c>
      <c r="DF19" s="198" t="e">
        <f aca="false">DAVERAGE(gd_01,20,DF$24:DF$25)</f>
        <v>#DIV/0!</v>
      </c>
      <c r="DG19" s="198" t="e">
        <f aca="false">DAVERAGE(gd_01,20,DG$24:DG$25)</f>
        <v>#DIV/0!</v>
      </c>
      <c r="DH19" s="198" t="e">
        <f aca="false">DAVERAGE(gd_01,20,DH$24:DH$25)</f>
        <v>#DIV/0!</v>
      </c>
    </row>
    <row r="20" customFormat="false" ht="11.25" hidden="false" customHeight="false" outlineLevel="0" collapsed="false">
      <c r="A20" s="177" t="n">
        <v>34718</v>
      </c>
      <c r="B20" s="203" t="n">
        <f aca="false">IF(A20&lt;&gt;"",MONTH(A20),0)</f>
        <v>1</v>
      </c>
      <c r="C20" s="11" t="s">
        <v>165</v>
      </c>
      <c r="D20" s="196" t="n">
        <v>0.93</v>
      </c>
      <c r="E20" s="196" t="n">
        <v>0.95</v>
      </c>
      <c r="F20" s="197" t="n">
        <v>1.04</v>
      </c>
      <c r="G20" s="198" t="s">
        <v>85</v>
      </c>
      <c r="H20" s="196" t="n">
        <v>1.25</v>
      </c>
      <c r="I20" s="196" t="n">
        <v>1.42</v>
      </c>
      <c r="J20" s="196" t="s">
        <v>85</v>
      </c>
      <c r="K20" s="196" t="n">
        <v>0.99</v>
      </c>
      <c r="L20" s="196" t="s">
        <v>85</v>
      </c>
      <c r="M20" s="196" t="s">
        <v>85</v>
      </c>
      <c r="N20" s="197" t="n">
        <v>1.06</v>
      </c>
      <c r="O20" s="196" t="s">
        <v>85</v>
      </c>
      <c r="P20" s="196" t="n">
        <v>1.29</v>
      </c>
      <c r="Q20" s="196" t="n">
        <v>0.88</v>
      </c>
      <c r="R20" s="16" t="n">
        <v>1.04</v>
      </c>
      <c r="S20" s="1" t="s">
        <v>85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6" t="s">
        <v>85</v>
      </c>
      <c r="AA20" s="11" t="n">
        <v>21</v>
      </c>
      <c r="AB20" s="7" t="s">
        <v>159</v>
      </c>
      <c r="AC20" s="198" t="n">
        <f aca="false">DAVERAGE(gd_95,21,AC$24:AC$25)</f>
        <v>1.32172413793103</v>
      </c>
      <c r="AD20" s="198" t="n">
        <f aca="false">DAVERAGE(gd_95,21,AD$24:AD$25)</f>
        <v>1.31740740740741</v>
      </c>
      <c r="AE20" s="198" t="n">
        <f aca="false">DAVERAGE(gd_95,21,AE$24:AE$25)</f>
        <v>1.3141935483871</v>
      </c>
      <c r="AF20" s="198" t="n">
        <f aca="false">DAVERAGE(gd_95,21,AF$24:AF$25)</f>
        <v>1.39166666666667</v>
      </c>
      <c r="AG20" s="198" t="n">
        <f aca="false">DAVERAGE(gd_95,21,AG$24:AG$25)</f>
        <v>1.39266666666667</v>
      </c>
      <c r="AH20" s="198" t="n">
        <f aca="false">DAVERAGE(gd_95,21,AH$24:AH$25)</f>
        <v>1.304</v>
      </c>
      <c r="AI20" s="198" t="n">
        <f aca="false">DAVERAGE(gd_95,21,AI$24:AI$25)</f>
        <v>1.25327586206897</v>
      </c>
      <c r="AJ20" s="198" t="n">
        <f aca="false">DAVERAGE(gd_95,21,AJ$24:AJ$25)</f>
        <v>1.41913793103448</v>
      </c>
      <c r="AK20" s="198" t="n">
        <f aca="false">DAVERAGE(gd_95,21,AK$24:AK$25)</f>
        <v>1.48625</v>
      </c>
      <c r="AL20" s="198" t="n">
        <f aca="false">DAVERAGE(gd_95,21,AL$24:AL$25)</f>
        <v>1.50096774193548</v>
      </c>
      <c r="AM20" s="198" t="n">
        <f aca="false">DAVERAGE(gd_95,21,AM$24:AM$25)</f>
        <v>1.70964285714286</v>
      </c>
      <c r="AN20" s="198" t="n">
        <f aca="false">DAVERAGE(gd_95,21,AN$24:AN$25)</f>
        <v>1.82551724137931</v>
      </c>
      <c r="AO20" s="198" t="n">
        <f aca="false">DAVERAGE(gd_96,21,AO$24:AO$25)</f>
        <v>1.929</v>
      </c>
      <c r="AP20" s="198" t="n">
        <f aca="false">DAVERAGE(gd_96,21,AP$24:AP$25)</f>
        <v>3.1051724137931</v>
      </c>
      <c r="AQ20" s="198" t="n">
        <f aca="false">DAVERAGE(gd_96,21,AQ$24:AQ$25)</f>
        <v>2.39516129032258</v>
      </c>
      <c r="AR20" s="198" t="n">
        <f aca="false">DAVERAGE(gd_96,21,AR$24:AR$25)</f>
        <v>2.07344827586207</v>
      </c>
      <c r="AS20" s="198" t="n">
        <f aca="false">DAVERAGE(gd_96,21,AS$24:AS$25)</f>
        <v>2.00833333333333</v>
      </c>
      <c r="AT20" s="198" t="n">
        <f aca="false">DAVERAGE(gd_96,21,AT$24:AT$25)</f>
        <v>2.09766666666667</v>
      </c>
      <c r="AU20" s="198" t="n">
        <f aca="false">DAVERAGE(gd_96,21,AU$24:AU$25)</f>
        <v>2.18</v>
      </c>
      <c r="AV20" s="198" t="n">
        <f aca="false">DAVERAGE(gd_96,21,AV$24:AV$25)</f>
        <v>1.85225806451613</v>
      </c>
      <c r="AW20" s="198" t="n">
        <f aca="false">DAVERAGE(gd_96,21,AW$24:AW$25)</f>
        <v>1.67089285714286</v>
      </c>
      <c r="AX20" s="198" t="n">
        <f aca="false">DAVERAGE(gd_96,21,AX$24:AX$25)</f>
        <v>2.20177419354839</v>
      </c>
      <c r="AY20" s="198" t="n">
        <f aca="false">DAVERAGE(gd_96,21,AY$24:AY$25)</f>
        <v>2.95982142857143</v>
      </c>
      <c r="AZ20" s="198" t="n">
        <f aca="false">DAVERAGE(gd_96,21,AZ$24:AZ$25)</f>
        <v>3.63293103448276</v>
      </c>
      <c r="BA20" s="198" t="n">
        <f aca="false">DAVERAGE(gd_97,21,BA$24:BA$25)</f>
        <v>3.3515</v>
      </c>
      <c r="BB20" s="198" t="n">
        <f aca="false">DAVERAGE(gd_97,21,BB$24:BB$25)</f>
        <v>2.08277777777778</v>
      </c>
      <c r="BC20" s="198" t="n">
        <f aca="false">DAVERAGE(gd_97,21,BC$24:BC$25)</f>
        <v>1.77016666666667</v>
      </c>
      <c r="BD20" s="198" t="n">
        <f aca="false">DAVERAGE(gd_97,21,BD$24:BD$25)</f>
        <v>1.87583333333333</v>
      </c>
      <c r="BE20" s="198" t="n">
        <f aca="false">DAVERAGE(gd_97,21,BE$24:BE$25)</f>
        <v>2.04066666666667</v>
      </c>
      <c r="BF20" s="198" t="n">
        <f aca="false">DAVERAGE(gd_97,21,BF$24:BF$25)</f>
        <v>2.033</v>
      </c>
      <c r="BG20" s="198" t="n">
        <f aca="false">DAVERAGE(gd_97,21,BG$24:BG$25)</f>
        <v>2.0675</v>
      </c>
      <c r="BH20" s="198" t="n">
        <f aca="false">DAVERAGE(gd_97,21,BH$24:BH$25)</f>
        <v>2.35983870967742</v>
      </c>
      <c r="BI20" s="198" t="n">
        <f aca="false">DAVERAGE(gd_97,21,BI$24:BI$25)</f>
        <v>2.74678571428571</v>
      </c>
      <c r="BJ20" s="198" t="n">
        <f aca="false">DAVERAGE(gd_97,21,BJ$24:BJ$25)</f>
        <v>2.88854838709677</v>
      </c>
      <c r="BK20" s="198" t="n">
        <f aca="false">DAVERAGE(gd_97,21,BK$24:BK$25)</f>
        <v>2.85964285714286</v>
      </c>
      <c r="BL20" s="198" t="n">
        <f aca="false">DAVERAGE(gd_97,21,BL$24:BL$25)</f>
        <v>2.19344827586207</v>
      </c>
      <c r="BM20" s="198" t="n">
        <f aca="false">DAVERAGE(gd_98,21,BM$24:BM$25)</f>
        <v>2.00466666666667</v>
      </c>
      <c r="BN20" s="198" t="n">
        <f aca="false">DAVERAGE(gd_98,21,BN$24:BN$25)</f>
        <v>2.11685185185185</v>
      </c>
      <c r="BO20" s="198" t="n">
        <f aca="false">DAVERAGE(gd_98,21,BO$24:BO$25)</f>
        <v>2.15838709677419</v>
      </c>
      <c r="BP20" s="198" t="n">
        <f aca="false">DAVERAGE(gd_98,21,BP$24:BP$25)</f>
        <v>2.33666666666667</v>
      </c>
      <c r="BQ20" s="198" t="n">
        <f aca="false">DAVERAGE(gd_98,21,BQ$24:BQ$25)</f>
        <v>2.04983333333333</v>
      </c>
      <c r="BR20" s="198" t="n">
        <f aca="false">DAVERAGE(gd_98,21,BR$24:BR$25)</f>
        <v>2.05783333333333</v>
      </c>
      <c r="BS20" s="198" t="n">
        <f aca="false">DAVERAGE(gd_98,21,BS$24:BS$25)</f>
        <v>2.1</v>
      </c>
      <c r="BT20" s="198" t="n">
        <f aca="false">DAVERAGE(gd_98,21,BT$24:BT$25)</f>
        <v>1.76</v>
      </c>
      <c r="BU20" s="198" t="n">
        <f aca="false">DAVERAGE(gd_98,21,BU$24:BU$25)</f>
        <v>1.86758620689655</v>
      </c>
      <c r="BV20" s="198" t="n">
        <f aca="false">DAVERAGE(gd_98,21,BV$24:BV$25)</f>
        <v>1.77483870967742</v>
      </c>
      <c r="BW20" s="198" t="n">
        <f aca="false">DAVERAGE(gd_98,21,BW$24:BW$25)</f>
        <v>2.025</v>
      </c>
      <c r="BX20" s="198" t="n">
        <f aca="false">DAVERAGE(gd_98,21,BX$24:BX$25)</f>
        <v>1.66879310344828</v>
      </c>
      <c r="BY20" s="198" t="n">
        <f aca="false">DAVERAGE(gd_99,21,BY$24:BY$25)</f>
        <v>1.77931034482759</v>
      </c>
      <c r="BZ20" s="198" t="n">
        <f aca="false">DAVERAGE(gd_99,21,BZ$24:BZ$25)</f>
        <v>1.68053571428571</v>
      </c>
      <c r="CA20" s="198" t="n">
        <f aca="false">DAVERAGE(gd_99,21,CA$24:CA$25)</f>
        <v>1.65629032258065</v>
      </c>
      <c r="CB20" s="198" t="n">
        <f aca="false">DAVERAGE(gd_99,21,CB$24:CB$25)</f>
        <v>1.98816666666667</v>
      </c>
      <c r="CC20" s="198" t="n">
        <f aca="false">DAVERAGE(gd_99,21,CC$24:CC$25)</f>
        <v>2.12</v>
      </c>
      <c r="CD20" s="198" t="n">
        <f aca="false">DAVERAGE(gd_99,21,CD$24:CD$25)</f>
        <v>2.14983333333333</v>
      </c>
      <c r="CE20" s="198" t="n">
        <f aca="false">DAVERAGE(gd_99,21,CE$24:CE$25)</f>
        <v>2.19338709677419</v>
      </c>
      <c r="CF20" s="198" t="n">
        <f aca="false">DAVERAGE(gd_99,21,CF$24:CF$25)</f>
        <v>2.64693548387097</v>
      </c>
      <c r="CG20" s="198" t="n">
        <f aca="false">DAVERAGE(gd_99,21,CG$24:CG$25)</f>
        <v>2.44533333333333</v>
      </c>
      <c r="CH20" s="198" t="n">
        <f aca="false">DAVERAGE(gd_99,21,CH$24:CH$25)</f>
        <v>2.6208064516129</v>
      </c>
      <c r="CI20" s="198" t="n">
        <f aca="false">DAVERAGE(gd_99,21,CI$24:CI$25)</f>
        <v>2.19066666666667</v>
      </c>
      <c r="CJ20" s="198" t="n">
        <f aca="false">DAVERAGE(gd_99,21,CJ$24:CJ$25)</f>
        <v>2.23483870967742</v>
      </c>
      <c r="CK20" s="198" t="n">
        <f aca="false">DAVERAGE(gd_00,21,CK$24:CK$25)</f>
        <v>2.26032258064516</v>
      </c>
      <c r="CL20" s="198" t="n">
        <f aca="false">DAVERAGE(gd_00,21,CL$24:CL$25)</f>
        <v>2.46344827586207</v>
      </c>
      <c r="CM20" s="198" t="n">
        <f aca="false">DAVERAGE(gd_00,21,CM$24:CM$25)</f>
        <v>2.67306451612903</v>
      </c>
      <c r="CN20" s="198" t="n">
        <f aca="false">DAVERAGE(gd_00,21,CN$24:CN$25)</f>
        <v>2.8775</v>
      </c>
      <c r="CO20" s="198" t="n">
        <f aca="false">DAVERAGE(gd_00,21,CO$24:CO$25)</f>
        <v>3.38483870967742</v>
      </c>
      <c r="CP20" s="198" t="n">
        <f aca="false">DAVERAGE(gd_00,21,CP$24:CP$25)</f>
        <v>4.112</v>
      </c>
      <c r="CQ20" s="198" t="n">
        <f aca="false">DAVERAGE(gd_00,21,CQ$24:CQ$25)</f>
        <v>3.87677419354839</v>
      </c>
      <c r="CR20" s="198" t="n">
        <f aca="false">DAVERAGE(gd_00,21,CR$24:CR$25)</f>
        <v>4.26096774193548</v>
      </c>
      <c r="CS20" s="198" t="n">
        <f aca="false">DAVERAGE(gd_00,21,CS$24:CS$25)</f>
        <v>4.89766666666667</v>
      </c>
      <c r="CT20" s="198" t="n">
        <f aca="false">DAVERAGE(gd_00,21,CT$24:CT$25)</f>
        <v>4.93064516129032</v>
      </c>
      <c r="CU20" s="198" t="n">
        <f aca="false">DAVERAGE(gd_00,21,CU$24:CU$25)</f>
        <v>184.232666666667</v>
      </c>
      <c r="CV20" s="198" t="n">
        <f aca="false">DAVERAGE(gd_00,21,CV$24:CV$25)</f>
        <v>8.66887096774194</v>
      </c>
      <c r="CW20" s="198" t="n">
        <f aca="false">DAVERAGE(gd_01,21,CW$24:CW$25)</f>
        <v>8.15048387096774</v>
      </c>
      <c r="CX20" s="198" t="n">
        <f aca="false">DAVERAGE(gd_01,21,CX$24:CX$25)</f>
        <v>6.04846153846154</v>
      </c>
      <c r="CY20" s="198" t="e">
        <f aca="false">DAVERAGE(gd_01,21,CY$24:CY$25)</f>
        <v>#DIV/0!</v>
      </c>
      <c r="CZ20" s="198" t="e">
        <f aca="false">DAVERAGE(gd_01,21,CZ$24:CZ$25)</f>
        <v>#DIV/0!</v>
      </c>
      <c r="DA20" s="198" t="e">
        <f aca="false">DAVERAGE(gd_01,21,DA$24:DA$25)</f>
        <v>#DIV/0!</v>
      </c>
      <c r="DB20" s="198" t="e">
        <f aca="false">DAVERAGE(gd_01,21,DB$24:DB$25)</f>
        <v>#DIV/0!</v>
      </c>
      <c r="DC20" s="198" t="e">
        <f aca="false">DAVERAGE(gd_01,21,DC$24:DC$25)</f>
        <v>#DIV/0!</v>
      </c>
      <c r="DD20" s="198" t="e">
        <f aca="false">DAVERAGE(gd_01,21,DD$24:DD$25)</f>
        <v>#DIV/0!</v>
      </c>
      <c r="DE20" s="198" t="e">
        <f aca="false">DAVERAGE(gd_01,21,DE$24:DE$25)</f>
        <v>#DIV/0!</v>
      </c>
      <c r="DF20" s="198" t="e">
        <f aca="false">DAVERAGE(gd_01,21,DF$24:DF$25)</f>
        <v>#DIV/0!</v>
      </c>
      <c r="DG20" s="198" t="e">
        <f aca="false">DAVERAGE(gd_01,21,DG$24:DG$25)</f>
        <v>#DIV/0!</v>
      </c>
      <c r="DH20" s="198" t="e">
        <f aca="false">DAVERAGE(gd_01,21,DH$24:DH$25)</f>
        <v>#DIV/0!</v>
      </c>
    </row>
    <row r="21" customFormat="false" ht="11.25" hidden="false" customHeight="false" outlineLevel="0" collapsed="false">
      <c r="A21" s="177" t="n">
        <v>34719</v>
      </c>
      <c r="B21" s="203" t="n">
        <f aca="false">IF(A21&lt;&gt;"",MONTH(A21),0)</f>
        <v>1</v>
      </c>
      <c r="C21" s="11" t="s">
        <v>166</v>
      </c>
      <c r="D21" s="196" t="n">
        <v>0.93</v>
      </c>
      <c r="E21" s="196" t="n">
        <v>0.96</v>
      </c>
      <c r="F21" s="197" t="n">
        <v>1.08</v>
      </c>
      <c r="G21" s="198" t="s">
        <v>85</v>
      </c>
      <c r="H21" s="196" t="n">
        <v>1.29</v>
      </c>
      <c r="I21" s="196" t="n">
        <v>1.52</v>
      </c>
      <c r="J21" s="196" t="s">
        <v>85</v>
      </c>
      <c r="K21" s="196" t="n">
        <v>1.02</v>
      </c>
      <c r="L21" s="196" t="s">
        <v>85</v>
      </c>
      <c r="M21" s="196" t="s">
        <v>85</v>
      </c>
      <c r="N21" s="197" t="n">
        <v>1.04</v>
      </c>
      <c r="O21" s="196" t="s">
        <v>85</v>
      </c>
      <c r="P21" s="196" t="n">
        <v>1.3</v>
      </c>
      <c r="Q21" s="196" t="n">
        <v>0.88</v>
      </c>
      <c r="R21" s="16" t="n">
        <v>1.04</v>
      </c>
      <c r="S21" s="1" t="s">
        <v>85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6" t="s">
        <v>85</v>
      </c>
      <c r="AA21" s="11" t="n">
        <v>22</v>
      </c>
      <c r="AB21" s="7" t="s">
        <v>160</v>
      </c>
      <c r="AC21" s="198" t="n">
        <f aca="false">DAVERAGE(gd_95,22,AC$24:AC$25)</f>
        <v>1.31586206896552</v>
      </c>
      <c r="AD21" s="198" t="n">
        <f aca="false">DAVERAGE(gd_95,22,AD$24:AD$25)</f>
        <v>1.2937037037037</v>
      </c>
      <c r="AE21" s="198" t="n">
        <f aca="false">DAVERAGE(gd_95,22,AE$24:AE$25)</f>
        <v>1.29516129032258</v>
      </c>
      <c r="AF21" s="198" t="n">
        <f aca="false">DAVERAGE(gd_95,22,AF$24:AF$25)</f>
        <v>1.40733333333333</v>
      </c>
      <c r="AG21" s="198" t="n">
        <f aca="false">DAVERAGE(gd_95,22,AG$24:AG$25)</f>
        <v>1.36733333333333</v>
      </c>
      <c r="AH21" s="198" t="n">
        <f aca="false">DAVERAGE(gd_95,22,AH$24:AH$25)</f>
        <v>1.29133333333333</v>
      </c>
      <c r="AI21" s="198" t="n">
        <f aca="false">DAVERAGE(gd_95,22,AI$24:AI$25)</f>
        <v>1.25431034482759</v>
      </c>
      <c r="AJ21" s="198" t="n">
        <f aca="false">DAVERAGE(gd_95,22,AJ$24:AJ$25)</f>
        <v>1.41965517241379</v>
      </c>
      <c r="AK21" s="198" t="n">
        <f aca="false">DAVERAGE(gd_95,22,AK$24:AK$25)</f>
        <v>1.5075</v>
      </c>
      <c r="AL21" s="198" t="n">
        <f aca="false">DAVERAGE(gd_95,22,AL$24:AL$25)</f>
        <v>1.50967741935484</v>
      </c>
      <c r="AM21" s="198" t="n">
        <f aca="false">DAVERAGE(gd_95,22,AM$24:AM$25)</f>
        <v>1.72321428571429</v>
      </c>
      <c r="AN21" s="198" t="n">
        <f aca="false">DAVERAGE(gd_95,22,AN$24:AN$25)</f>
        <v>1.84068965517241</v>
      </c>
      <c r="AO21" s="198" t="n">
        <f aca="false">DAVERAGE(gd_96,22,AO$24:AO$25)</f>
        <v>2.10466666666667</v>
      </c>
      <c r="AP21" s="198" t="n">
        <f aca="false">DAVERAGE(gd_96,22,AP$24:AP$25)</f>
        <v>3.13827586206897</v>
      </c>
      <c r="AQ21" s="198" t="n">
        <f aca="false">DAVERAGE(gd_96,22,AQ$24:AQ$25)</f>
        <v>2.48967741935484</v>
      </c>
      <c r="AR21" s="198" t="n">
        <f aca="false">DAVERAGE(gd_96,22,AR$24:AR$25)</f>
        <v>2.10344827586207</v>
      </c>
      <c r="AS21" s="198" t="n">
        <f aca="false">DAVERAGE(gd_96,22,AS$24:AS$25)</f>
        <v>1.976</v>
      </c>
      <c r="AT21" s="198" t="n">
        <f aca="false">DAVERAGE(gd_96,22,AT$24:AT$25)</f>
        <v>2.074</v>
      </c>
      <c r="AU21" s="198" t="n">
        <f aca="false">DAVERAGE(gd_96,22,AU$24:AU$25)</f>
        <v>2.17366666666667</v>
      </c>
      <c r="AV21" s="198" t="n">
        <f aca="false">DAVERAGE(gd_96,22,AV$24:AV$25)</f>
        <v>1.86161290322581</v>
      </c>
      <c r="AW21" s="198" t="n">
        <f aca="false">DAVERAGE(gd_96,22,AW$24:AW$25)</f>
        <v>1.69821428571429</v>
      </c>
      <c r="AX21" s="198" t="n">
        <f aca="false">DAVERAGE(gd_96,22,AX$24:AX$25)</f>
        <v>2.27596774193548</v>
      </c>
      <c r="AY21" s="198" t="n">
        <f aca="false">DAVERAGE(gd_96,22,AY$24:AY$25)</f>
        <v>3.00160714285714</v>
      </c>
      <c r="AZ21" s="198" t="n">
        <f aca="false">DAVERAGE(gd_96,22,AZ$24:AZ$25)</f>
        <v>3.72362068965517</v>
      </c>
      <c r="BA21" s="198" t="n">
        <f aca="false">DAVERAGE(gd_97,22,BA$24:BA$25)</f>
        <v>3.53666666666667</v>
      </c>
      <c r="BB21" s="198" t="n">
        <f aca="false">DAVERAGE(gd_97,22,BB$24:BB$25)</f>
        <v>2.10981481481482</v>
      </c>
      <c r="BC21" s="198" t="n">
        <f aca="false">DAVERAGE(gd_97,22,BC$24:BC$25)</f>
        <v>1.77466666666667</v>
      </c>
      <c r="BD21" s="198" t="n">
        <f aca="false">DAVERAGE(gd_97,22,BD$24:BD$25)</f>
        <v>1.9195</v>
      </c>
      <c r="BE21" s="198" t="n">
        <f aca="false">DAVERAGE(gd_97,22,BE$24:BE$25)</f>
        <v>2.054</v>
      </c>
      <c r="BF21" s="198" t="n">
        <f aca="false">DAVERAGE(gd_97,22,BF$24:BF$25)</f>
        <v>2.0355</v>
      </c>
      <c r="BG21" s="198" t="n">
        <f aca="false">DAVERAGE(gd_97,22,BG$24:BG$25)</f>
        <v>2.075</v>
      </c>
      <c r="BH21" s="198" t="n">
        <f aca="false">DAVERAGE(gd_97,22,BH$24:BH$25)</f>
        <v>2.39096774193548</v>
      </c>
      <c r="BI21" s="198" t="n">
        <f aca="false">DAVERAGE(gd_97,22,BI$24:BI$25)</f>
        <v>2.78535714285714</v>
      </c>
      <c r="BJ21" s="198" t="n">
        <f aca="false">DAVERAGE(gd_97,22,BJ$24:BJ$25)</f>
        <v>3.00741935483871</v>
      </c>
      <c r="BK21" s="198" t="n">
        <f aca="false">DAVERAGE(gd_97,22,BK$24:BK$25)</f>
        <v>2.98821428571429</v>
      </c>
      <c r="BL21" s="198" t="n">
        <f aca="false">DAVERAGE(gd_97,22,BL$24:BL$25)</f>
        <v>2.2248275862069</v>
      </c>
      <c r="BM21" s="198" t="n">
        <f aca="false">DAVERAGE(gd_98,22,BM$24:BM$25)</f>
        <v>2.06333333333333</v>
      </c>
      <c r="BN21" s="198" t="n">
        <f aca="false">DAVERAGE(gd_98,22,BN$24:BN$25)</f>
        <v>2.12592592592593</v>
      </c>
      <c r="BO21" s="198" t="n">
        <f aca="false">DAVERAGE(gd_98,22,BO$24:BO$25)</f>
        <v>2.21370967741936</v>
      </c>
      <c r="BP21" s="198" t="n">
        <f aca="false">DAVERAGE(gd_98,22,BP$24:BP$25)</f>
        <v>2.3537037037037</v>
      </c>
      <c r="BQ21" s="198" t="n">
        <f aca="false">DAVERAGE(gd_98,22,BQ$24:BQ$25)</f>
        <v>2.05666666666667</v>
      </c>
      <c r="BR21" s="198" t="n">
        <f aca="false">DAVERAGE(gd_98,22,BR$24:BR$25)</f>
        <v>2.06866666666667</v>
      </c>
      <c r="BS21" s="198" t="n">
        <f aca="false">DAVERAGE(gd_98,22,BS$24:BS$25)</f>
        <v>2.1225</v>
      </c>
      <c r="BT21" s="198" t="n">
        <f aca="false">DAVERAGE(gd_98,22,BT$24:BT$25)</f>
        <v>1.80064516129032</v>
      </c>
      <c r="BU21" s="198" t="n">
        <f aca="false">DAVERAGE(gd_98,22,BU$24:BU$25)</f>
        <v>1.88758620689655</v>
      </c>
      <c r="BV21" s="198" t="n">
        <f aca="false">DAVERAGE(gd_98,22,BV$24:BV$25)</f>
        <v>1.85338709677419</v>
      </c>
      <c r="BW21" s="198" t="n">
        <f aca="false">DAVERAGE(gd_98,22,BW$24:BW$25)</f>
        <v>2.055</v>
      </c>
      <c r="BX21" s="198" t="n">
        <f aca="false">DAVERAGE(gd_98,22,BX$24:BX$25)</f>
        <v>1.70758620689655</v>
      </c>
      <c r="BY21" s="198" t="n">
        <f aca="false">DAVERAGE(gd_99,22,BY$24:BY$25)</f>
        <v>1.86793103448276</v>
      </c>
      <c r="BZ21" s="198" t="n">
        <f aca="false">DAVERAGE(gd_99,22,BZ$24:BZ$25)</f>
        <v>1.72303571428571</v>
      </c>
      <c r="CA21" s="198" t="n">
        <f aca="false">DAVERAGE(gd_99,22,CA$24:CA$25)</f>
        <v>1.68967741935484</v>
      </c>
      <c r="CB21" s="198" t="n">
        <f aca="false">DAVERAGE(gd_99,22,CB$24:CB$25)</f>
        <v>2.02166666666667</v>
      </c>
      <c r="CC21" s="198" t="n">
        <f aca="false">DAVERAGE(gd_99,22,CC$24:CC$25)</f>
        <v>2.1591935483871</v>
      </c>
      <c r="CD21" s="198" t="n">
        <f aca="false">DAVERAGE(gd_99,22,CD$24:CD$25)</f>
        <v>2.1935</v>
      </c>
      <c r="CE21" s="198" t="n">
        <f aca="false">DAVERAGE(gd_99,22,CE$24:CE$25)</f>
        <v>2.23241935483871</v>
      </c>
      <c r="CF21" s="198" t="n">
        <f aca="false">DAVERAGE(gd_99,22,CF$24:CF$25)</f>
        <v>2.67790322580645</v>
      </c>
      <c r="CG21" s="198" t="n">
        <f aca="false">DAVERAGE(gd_99,22,CG$24:CG$25)</f>
        <v>2.5245</v>
      </c>
      <c r="CH21" s="198" t="n">
        <f aca="false">DAVERAGE(gd_99,22,CH$24:CH$25)</f>
        <v>2.69064516129032</v>
      </c>
      <c r="CI21" s="198" t="n">
        <f aca="false">DAVERAGE(gd_99,22,CI$24:CI$25)</f>
        <v>2.272</v>
      </c>
      <c r="CJ21" s="198" t="n">
        <f aca="false">DAVERAGE(gd_99,22,CJ$24:CJ$25)</f>
        <v>2.31306451612903</v>
      </c>
      <c r="CK21" s="198" t="n">
        <f aca="false">DAVERAGE(gd_00,22,CK$24:CK$25)</f>
        <v>2.36258064516129</v>
      </c>
      <c r="CL21" s="198" t="n">
        <f aca="false">DAVERAGE(gd_00,22,CL$24:CL$25)</f>
        <v>2.55758620689655</v>
      </c>
      <c r="CM21" s="198" t="n">
        <f aca="false">DAVERAGE(gd_00,22,CM$24:CM$25)</f>
        <v>2.70209677419355</v>
      </c>
      <c r="CN21" s="198" t="n">
        <f aca="false">DAVERAGE(gd_00,22,CN$24:CN$25)</f>
        <v>2.944</v>
      </c>
      <c r="CO21" s="198" t="n">
        <f aca="false">DAVERAGE(gd_00,22,CO$24:CO$25)</f>
        <v>3.38903225806452</v>
      </c>
      <c r="CP21" s="198" t="n">
        <f aca="false">DAVERAGE(gd_00,22,CP$24:CP$25)</f>
        <v>4.15516666666667</v>
      </c>
      <c r="CQ21" s="198" t="n">
        <f aca="false">DAVERAGE(gd_00,22,CQ$24:CQ$25)</f>
        <v>3.96306451612903</v>
      </c>
      <c r="CR21" s="198" t="n">
        <f aca="false">DAVERAGE(gd_00,22,CR$24:CR$25)</f>
        <v>4.29193548387097</v>
      </c>
      <c r="CS21" s="198" t="n">
        <f aca="false">DAVERAGE(gd_00,22,CS$24:CS$25)</f>
        <v>4.99333333333333</v>
      </c>
      <c r="CT21" s="198" t="n">
        <f aca="false">DAVERAGE(gd_00,22,CT$24:CT$25)</f>
        <v>5.05274193548387</v>
      </c>
      <c r="CU21" s="198" t="n">
        <f aca="false">DAVERAGE(gd_00,22,CU$24:CU$25)</f>
        <v>5.47566666666667</v>
      </c>
      <c r="CV21" s="198" t="n">
        <f aca="false">DAVERAGE(gd_00,22,CV$24:CV$25)</f>
        <v>9.2391935483871</v>
      </c>
      <c r="CW21" s="198" t="n">
        <f aca="false">DAVERAGE(gd_01,22,CW$24:CW$25)</f>
        <v>8.40145161290323</v>
      </c>
      <c r="CX21" s="198" t="n">
        <f aca="false">DAVERAGE(gd_01,22,CX$24:CX$25)</f>
        <v>6.23384615384615</v>
      </c>
      <c r="CY21" s="198" t="e">
        <f aca="false">DAVERAGE(gd_01,22,CY$24:CY$25)</f>
        <v>#DIV/0!</v>
      </c>
      <c r="CZ21" s="198" t="e">
        <f aca="false">DAVERAGE(gd_01,22,CZ$24:CZ$25)</f>
        <v>#DIV/0!</v>
      </c>
      <c r="DA21" s="198" t="e">
        <f aca="false">DAVERAGE(gd_01,22,DA$24:DA$25)</f>
        <v>#DIV/0!</v>
      </c>
      <c r="DB21" s="198" t="e">
        <f aca="false">DAVERAGE(gd_01,22,DB$24:DB$25)</f>
        <v>#DIV/0!</v>
      </c>
      <c r="DC21" s="198" t="e">
        <f aca="false">DAVERAGE(gd_01,22,DC$24:DC$25)</f>
        <v>#DIV/0!</v>
      </c>
      <c r="DD21" s="198" t="e">
        <f aca="false">DAVERAGE(gd_01,22,DD$24:DD$25)</f>
        <v>#DIV/0!</v>
      </c>
      <c r="DE21" s="198" t="e">
        <f aca="false">DAVERAGE(gd_01,22,DE$24:DE$25)</f>
        <v>#DIV/0!</v>
      </c>
      <c r="DF21" s="198" t="e">
        <f aca="false">DAVERAGE(gd_01,22,DF$24:DF$25)</f>
        <v>#DIV/0!</v>
      </c>
      <c r="DG21" s="198" t="e">
        <f aca="false">DAVERAGE(gd_01,22,DG$24:DG$25)</f>
        <v>#DIV/0!</v>
      </c>
      <c r="DH21" s="198" t="e">
        <f aca="false">DAVERAGE(gd_01,22,DH$24:DH$25)</f>
        <v>#DIV/0!</v>
      </c>
    </row>
    <row r="22" customFormat="false" ht="11.25" hidden="false" customHeight="false" outlineLevel="0" collapsed="false">
      <c r="A22" s="177" t="n">
        <v>34720</v>
      </c>
      <c r="B22" s="203" t="n">
        <f aca="false">IF(A22&lt;&gt;"",MONTH(A22),0)</f>
        <v>1</v>
      </c>
      <c r="C22" s="11" t="s">
        <v>167</v>
      </c>
      <c r="D22" s="196" t="n">
        <v>0.9</v>
      </c>
      <c r="E22" s="196" t="n">
        <v>0.96</v>
      </c>
      <c r="F22" s="197" t="n">
        <v>1.08</v>
      </c>
      <c r="G22" s="198" t="s">
        <v>85</v>
      </c>
      <c r="H22" s="196" t="s">
        <v>85</v>
      </c>
      <c r="I22" s="196" t="n">
        <v>1.52</v>
      </c>
      <c r="J22" s="196" t="s">
        <v>85</v>
      </c>
      <c r="K22" s="196" t="n">
        <v>1.02</v>
      </c>
      <c r="L22" s="196" t="s">
        <v>85</v>
      </c>
      <c r="M22" s="196" t="s">
        <v>85</v>
      </c>
      <c r="N22" s="197" t="n">
        <v>1.04</v>
      </c>
      <c r="O22" s="196" t="s">
        <v>85</v>
      </c>
      <c r="P22" s="196" t="n">
        <v>1.3</v>
      </c>
      <c r="Q22" s="196" t="n">
        <v>0.88</v>
      </c>
      <c r="R22" s="16" t="n">
        <v>1.04</v>
      </c>
      <c r="S22" s="1" t="s">
        <v>85</v>
      </c>
      <c r="T22" s="1" t="s">
        <v>85</v>
      </c>
      <c r="U22" s="1" t="n">
        <v>1.29</v>
      </c>
      <c r="V22" s="1" t="n">
        <v>1.26</v>
      </c>
      <c r="W22" s="1" t="n">
        <v>1.3</v>
      </c>
      <c r="X22" s="196" t="s">
        <v>85</v>
      </c>
      <c r="AA22" s="11" t="n">
        <v>23</v>
      </c>
      <c r="AB22" s="7" t="s">
        <v>29</v>
      </c>
      <c r="AC22" s="198" t="n">
        <f aca="false">DAVERAGE(gd_95,23,AC$24:AC$25)</f>
        <v>1.32896551724138</v>
      </c>
      <c r="AD22" s="198" t="n">
        <f aca="false">DAVERAGE(gd_95,23,AD$24:AD$25)</f>
        <v>1.31555555555556</v>
      </c>
      <c r="AE22" s="198" t="n">
        <f aca="false">DAVERAGE(gd_95,23,AE$24:AE$25)</f>
        <v>1.31483870967742</v>
      </c>
      <c r="AF22" s="198" t="n">
        <f aca="false">DAVERAGE(gd_95,23,AF$24:AF$25)</f>
        <v>1.402</v>
      </c>
      <c r="AG22" s="198" t="n">
        <f aca="false">DAVERAGE(gd_95,23,AG$24:AG$25)</f>
        <v>1.39566666666667</v>
      </c>
      <c r="AH22" s="198" t="n">
        <f aca="false">DAVERAGE(gd_95,23,AH$24:AH$25)</f>
        <v>1.32033333333333</v>
      </c>
      <c r="AI22" s="198" t="n">
        <f aca="false">DAVERAGE(gd_95,23,AI$24:AI$25)</f>
        <v>1.26206896551724</v>
      </c>
      <c r="AJ22" s="198" t="n">
        <f aca="false">DAVERAGE(gd_95,23,AJ$24:AJ$25)</f>
        <v>1.40620689655172</v>
      </c>
      <c r="AK22" s="198" t="n">
        <f aca="false">DAVERAGE(gd_95,23,AK$24:AK$25)</f>
        <v>1.50285714285714</v>
      </c>
      <c r="AL22" s="198" t="n">
        <f aca="false">DAVERAGE(gd_95,23,AL$24:AL$25)</f>
        <v>1.51206896551724</v>
      </c>
      <c r="AM22" s="198" t="n">
        <f aca="false">DAVERAGE(gd_95,23,AM$24:AM$25)</f>
        <v>1.71714285714286</v>
      </c>
      <c r="AN22" s="198" t="n">
        <f aca="false">DAVERAGE(gd_95,23,AN$24:AN$25)</f>
        <v>1.8248275862069</v>
      </c>
      <c r="AO22" s="198" t="n">
        <f aca="false">DAVERAGE(gd_96,23,AO$24:AO$25)</f>
        <v>2.01233333333333</v>
      </c>
      <c r="AP22" s="198" t="n">
        <f aca="false">DAVERAGE(gd_96,23,AP$24:AP$25)</f>
        <v>3.23344827586207</v>
      </c>
      <c r="AQ22" s="198" t="n">
        <f aca="false">DAVERAGE(gd_96,23,AQ$24:AQ$25)</f>
        <v>2.41774193548387</v>
      </c>
      <c r="AR22" s="198" t="n">
        <f aca="false">DAVERAGE(gd_96,23,AR$24:AR$25)</f>
        <v>2.07965517241379</v>
      </c>
      <c r="AS22" s="198" t="n">
        <f aca="false">DAVERAGE(gd_96,23,AS$24:AS$25)</f>
        <v>2.00133333333333</v>
      </c>
      <c r="AT22" s="198" t="n">
        <f aca="false">DAVERAGE(gd_96,23,AT$24:AT$25)</f>
        <v>2.099</v>
      </c>
      <c r="AU22" s="198" t="n">
        <f aca="false">DAVERAGE(gd_96,23,AU$24:AU$25)</f>
        <v>2.18766666666667</v>
      </c>
      <c r="AV22" s="198" t="n">
        <f aca="false">DAVERAGE(gd_96,23,AV$24:AV$25)</f>
        <v>1.86016129032258</v>
      </c>
      <c r="AW22" s="198" t="n">
        <f aca="false">DAVERAGE(gd_96,23,AW$24:AW$25)</f>
        <v>1.66607142857143</v>
      </c>
      <c r="AX22" s="198" t="n">
        <f aca="false">DAVERAGE(gd_96,23,AX$24:AX$25)</f>
        <v>2.22161290322581</v>
      </c>
      <c r="AY22" s="198" t="n">
        <f aca="false">DAVERAGE(gd_96,23,AY$24:AY$25)</f>
        <v>2.98160714285714</v>
      </c>
      <c r="AZ22" s="198" t="n">
        <f aca="false">DAVERAGE(gd_96,23,AZ$24:AZ$25)</f>
        <v>3.60827586206897</v>
      </c>
      <c r="BA22" s="198" t="n">
        <f aca="false">DAVERAGE(gd_97,23,BA$24:BA$25)</f>
        <v>3.44783333333333</v>
      </c>
      <c r="BB22" s="198" t="n">
        <f aca="false">DAVERAGE(gd_97,23,BB$24:BB$25)</f>
        <v>2.07388888888889</v>
      </c>
      <c r="BC22" s="198" t="n">
        <f aca="false">DAVERAGE(gd_97,23,BC$24:BC$25)</f>
        <v>1.76766666666667</v>
      </c>
      <c r="BD22" s="198" t="n">
        <f aca="false">DAVERAGE(gd_97,23,BD$24:BD$25)</f>
        <v>1.87233333333333</v>
      </c>
      <c r="BE22" s="198" t="n">
        <f aca="false">DAVERAGE(gd_97,23,BE$24:BE$25)</f>
        <v>2.0445</v>
      </c>
      <c r="BF22" s="198" t="n">
        <f aca="false">DAVERAGE(gd_97,23,BF$24:BF$25)</f>
        <v>2.04266666666667</v>
      </c>
      <c r="BG22" s="198" t="n">
        <f aca="false">DAVERAGE(gd_97,23,BG$24:BG$25)</f>
        <v>2.07816666666667</v>
      </c>
      <c r="BH22" s="198" t="n">
        <f aca="false">DAVERAGE(gd_97,23,BH$24:BH$25)</f>
        <v>2.36677419354839</v>
      </c>
      <c r="BI22" s="198" t="n">
        <f aca="false">DAVERAGE(gd_97,23,BI$24:BI$25)</f>
        <v>2.76</v>
      </c>
      <c r="BJ22" s="198" t="n">
        <f aca="false">DAVERAGE(gd_97,23,BJ$24:BJ$25)</f>
        <v>2.915</v>
      </c>
      <c r="BK22" s="198" t="n">
        <f aca="false">DAVERAGE(gd_97,23,BK$24:BK$25)</f>
        <v>2.90160714285714</v>
      </c>
      <c r="BL22" s="198" t="n">
        <f aca="false">DAVERAGE(gd_97,23,BL$24:BL$25)</f>
        <v>2.22172413793103</v>
      </c>
      <c r="BM22" s="198" t="n">
        <f aca="false">DAVERAGE(gd_98,23,BM$24:BM$25)</f>
        <v>2.0345</v>
      </c>
      <c r="BN22" s="198" t="n">
        <f aca="false">DAVERAGE(gd_98,23,BN$24:BN$25)</f>
        <v>2.11462962962963</v>
      </c>
      <c r="BO22" s="198" t="n">
        <f aca="false">DAVERAGE(gd_98,23,BO$24:BO$25)</f>
        <v>2.16403225806452</v>
      </c>
      <c r="BP22" s="198" t="n">
        <f aca="false">DAVERAGE(gd_98,23,BP$24:BP$25)</f>
        <v>2.33666666666667</v>
      </c>
      <c r="BQ22" s="198" t="n">
        <f aca="false">DAVERAGE(gd_98,23,BQ$24:BQ$25)</f>
        <v>2.04616666666667</v>
      </c>
      <c r="BR22" s="198" t="n">
        <f aca="false">DAVERAGE(gd_98,23,BR$24:BR$25)</f>
        <v>2.05483333333333</v>
      </c>
      <c r="BS22" s="198" t="n">
        <f aca="false">DAVERAGE(gd_98,23,BS$24:BS$25)</f>
        <v>2.095</v>
      </c>
      <c r="BT22" s="198" t="n">
        <f aca="false">DAVERAGE(gd_98,23,BT$24:BT$25)</f>
        <v>1.75951612903226</v>
      </c>
      <c r="BU22" s="198" t="n">
        <f aca="false">DAVERAGE(gd_98,23,BU$24:BU$25)</f>
        <v>1.86465517241379</v>
      </c>
      <c r="BV22" s="198" t="n">
        <f aca="false">DAVERAGE(gd_98,23,BV$24:BV$25)</f>
        <v>1.79935483870968</v>
      </c>
      <c r="BW22" s="198" t="n">
        <f aca="false">DAVERAGE(gd_98,23,BW$24:BW$25)</f>
        <v>2.04142857142857</v>
      </c>
      <c r="BX22" s="198" t="n">
        <f aca="false">DAVERAGE(gd_98,23,BX$24:BX$25)</f>
        <v>1.69155172413793</v>
      </c>
      <c r="BY22" s="198" t="n">
        <f aca="false">DAVERAGE(gd_99,23,BY$24:BY$25)</f>
        <v>1.80051724137931</v>
      </c>
      <c r="BZ22" s="198" t="n">
        <f aca="false">DAVERAGE(gd_99,23,BZ$24:BZ$25)</f>
        <v>1.70267857142857</v>
      </c>
      <c r="CA22" s="198" t="n">
        <f aca="false">DAVERAGE(gd_99,23,CA$24:CA$25)</f>
        <v>1.66677419354839</v>
      </c>
      <c r="CB22" s="198" t="n">
        <f aca="false">DAVERAGE(gd_99,23,CB$24:CB$25)</f>
        <v>1.99733333333333</v>
      </c>
      <c r="CC22" s="198" t="n">
        <f aca="false">DAVERAGE(gd_99,23,CC$24:CC$25)</f>
        <v>2.13016129032258</v>
      </c>
      <c r="CD22" s="198" t="n">
        <f aca="false">DAVERAGE(gd_99,23,CD$24:CD$25)</f>
        <v>2.15583333333333</v>
      </c>
      <c r="CE22" s="198" t="n">
        <f aca="false">DAVERAGE(gd_99,23,CE$24:CE$25)</f>
        <v>2.19822580645161</v>
      </c>
      <c r="CF22" s="198" t="n">
        <f aca="false">DAVERAGE(gd_99,23,CF$24:CF$25)</f>
        <v>2.66064516129032</v>
      </c>
      <c r="CG22" s="198" t="n">
        <f aca="false">DAVERAGE(gd_99,23,CG$24:CG$25)</f>
        <v>2.4505</v>
      </c>
      <c r="CH22" s="198" t="n">
        <f aca="false">DAVERAGE(gd_99,23,CH$24:CH$25)</f>
        <v>2.62354838709677</v>
      </c>
      <c r="CI22" s="198" t="n">
        <f aca="false">DAVERAGE(gd_99,23,CI$24:CI$25)</f>
        <v>2.21533333333333</v>
      </c>
      <c r="CJ22" s="198" t="n">
        <f aca="false">DAVERAGE(gd_99,23,CJ$24:CJ$25)</f>
        <v>2.275</v>
      </c>
      <c r="CK22" s="198" t="n">
        <f aca="false">DAVERAGE(gd_00,23,CK$24:CK$25)</f>
        <v>2.28161290322581</v>
      </c>
      <c r="CL22" s="198" t="n">
        <f aca="false">DAVERAGE(gd_00,23,CL$24:CL$25)</f>
        <v>2.48241379310345</v>
      </c>
      <c r="CM22" s="198" t="n">
        <f aca="false">DAVERAGE(gd_00,23,CM$24:CM$25)</f>
        <v>2.69225806451613</v>
      </c>
      <c r="CN22" s="198" t="n">
        <f aca="false">DAVERAGE(gd_00,23,CN$24:CN$25)</f>
        <v>2.89883333333333</v>
      </c>
      <c r="CO22" s="198" t="n">
        <f aca="false">DAVERAGE(gd_00,23,CO$24:CO$25)</f>
        <v>3.39532258064516</v>
      </c>
      <c r="CP22" s="198" t="n">
        <f aca="false">DAVERAGE(gd_00,23,CP$24:CP$25)</f>
        <v>4.12266666666667</v>
      </c>
      <c r="CQ22" s="198" t="n">
        <f aca="false">DAVERAGE(gd_00,23,CQ$24:CQ$25)</f>
        <v>3.89129032258065</v>
      </c>
      <c r="CR22" s="198" t="n">
        <f aca="false">DAVERAGE(gd_00,23,CR$24:CR$25)</f>
        <v>4.27629032258065</v>
      </c>
      <c r="CS22" s="198" t="n">
        <f aca="false">DAVERAGE(gd_00,23,CS$24:CS$25)</f>
        <v>4.933</v>
      </c>
      <c r="CT22" s="198" t="n">
        <f aca="false">DAVERAGE(gd_00,23,CT$24:CT$25)</f>
        <v>4.94290322580645</v>
      </c>
      <c r="CU22" s="198" t="n">
        <f aca="false">DAVERAGE(gd_00,23,CU$24:CU$25)</f>
        <v>5.32666666666667</v>
      </c>
      <c r="CV22" s="198" t="n">
        <f aca="false">DAVERAGE(gd_00,23,CV$24:CV$25)</f>
        <v>8.73951612903226</v>
      </c>
      <c r="CW22" s="198" t="n">
        <f aca="false">DAVERAGE(gd_01,23,CW$24:CW$25)</f>
        <v>8.22451612903226</v>
      </c>
      <c r="CX22" s="198" t="n">
        <f aca="false">DAVERAGE(gd_01,23,CX$24:CX$25)</f>
        <v>6.07692307692308</v>
      </c>
      <c r="CY22" s="198" t="e">
        <f aca="false">DAVERAGE(gd_01,23,CY$24:CY$25)</f>
        <v>#DIV/0!</v>
      </c>
      <c r="CZ22" s="198" t="e">
        <f aca="false">DAVERAGE(gd_01,23,CZ$24:CZ$25)</f>
        <v>#DIV/0!</v>
      </c>
      <c r="DA22" s="198" t="e">
        <f aca="false">DAVERAGE(gd_01,23,DA$24:DA$25)</f>
        <v>#DIV/0!</v>
      </c>
      <c r="DB22" s="198" t="e">
        <f aca="false">DAVERAGE(gd_01,23,DB$24:DB$25)</f>
        <v>#DIV/0!</v>
      </c>
      <c r="DC22" s="198" t="e">
        <f aca="false">DAVERAGE(gd_01,23,DC$24:DC$25)</f>
        <v>#DIV/0!</v>
      </c>
      <c r="DD22" s="198" t="e">
        <f aca="false">DAVERAGE(gd_01,23,DD$24:DD$25)</f>
        <v>#DIV/0!</v>
      </c>
      <c r="DE22" s="198" t="e">
        <f aca="false">DAVERAGE(gd_01,23,DE$24:DE$25)</f>
        <v>#DIV/0!</v>
      </c>
      <c r="DF22" s="198" t="e">
        <f aca="false">DAVERAGE(gd_01,23,DF$24:DF$25)</f>
        <v>#DIV/0!</v>
      </c>
      <c r="DG22" s="198" t="e">
        <f aca="false">DAVERAGE(gd_01,23,DG$24:DG$25)</f>
        <v>#DIV/0!</v>
      </c>
      <c r="DH22" s="198" t="e">
        <f aca="false">DAVERAGE(gd_01,23,DH$24:DH$25)</f>
        <v>#DIV/0!</v>
      </c>
    </row>
    <row r="23" customFormat="false" ht="11.25" hidden="false" customHeight="false" outlineLevel="0" collapsed="false">
      <c r="A23" s="177" t="n">
        <v>34721</v>
      </c>
      <c r="B23" s="203" t="n">
        <f aca="false">IF(A23&lt;&gt;"",MONTH(A23),0)</f>
        <v>1</v>
      </c>
      <c r="C23" s="11" t="s">
        <v>161</v>
      </c>
      <c r="D23" s="196" t="n">
        <v>0.9</v>
      </c>
      <c r="E23" s="196" t="n">
        <v>0.96</v>
      </c>
      <c r="F23" s="197" t="n">
        <v>1.08</v>
      </c>
      <c r="G23" s="198" t="s">
        <v>85</v>
      </c>
      <c r="H23" s="196" t="s">
        <v>85</v>
      </c>
      <c r="I23" s="196" t="n">
        <v>1.52</v>
      </c>
      <c r="J23" s="196" t="s">
        <v>85</v>
      </c>
      <c r="K23" s="196" t="n">
        <v>1.02</v>
      </c>
      <c r="L23" s="196" t="s">
        <v>85</v>
      </c>
      <c r="M23" s="196" t="s">
        <v>85</v>
      </c>
      <c r="N23" s="197" t="n">
        <v>1.04</v>
      </c>
      <c r="O23" s="196" t="s">
        <v>85</v>
      </c>
      <c r="P23" s="196" t="n">
        <v>1.3</v>
      </c>
      <c r="Q23" s="196" t="n">
        <v>0.88</v>
      </c>
      <c r="R23" s="16" t="n">
        <v>1.04</v>
      </c>
      <c r="S23" s="1" t="s">
        <v>85</v>
      </c>
      <c r="T23" s="1" t="s">
        <v>85</v>
      </c>
      <c r="U23" s="1" t="n">
        <v>1.29</v>
      </c>
      <c r="V23" s="1" t="n">
        <v>1.26</v>
      </c>
      <c r="W23" s="1" t="n">
        <v>1.3</v>
      </c>
      <c r="X23" s="196" t="s">
        <v>85</v>
      </c>
      <c r="AA23" s="11" t="n">
        <v>25</v>
      </c>
      <c r="AB23" s="9" t="s">
        <v>127</v>
      </c>
      <c r="AC23" s="198"/>
      <c r="CV23" s="198" t="n">
        <f aca="false">DAVERAGE(gd_00,25,CV$24:CV$25)</f>
        <v>8.9506</v>
      </c>
      <c r="CW23" s="198" t="n">
        <f aca="false">DAVERAGE(gd_01,25,CW$24:CW$25)</f>
        <v>8.11129032258065</v>
      </c>
      <c r="CX23" s="198" t="n">
        <f aca="false">DAVERAGE(gd_01,25,CX$24:CX$25)</f>
        <v>6.09153846153846</v>
      </c>
      <c r="CY23" s="198" t="e">
        <f aca="false">DAVERAGE(gd_01,25,CY$24:CY$25)</f>
        <v>#DIV/0!</v>
      </c>
      <c r="CZ23" s="198" t="e">
        <f aca="false">DAVERAGE(gd_01,25,CZ$24:CZ$25)</f>
        <v>#DIV/0!</v>
      </c>
      <c r="DA23" s="198" t="e">
        <f aca="false">DAVERAGE(gd_01,25,DA$24:DA$25)</f>
        <v>#DIV/0!</v>
      </c>
      <c r="DB23" s="198" t="e">
        <f aca="false">DAVERAGE(gd_01,25,DB$24:DB$25)</f>
        <v>#DIV/0!</v>
      </c>
      <c r="DC23" s="198" t="e">
        <f aca="false">DAVERAGE(gd_01,25,DC$24:DC$25)</f>
        <v>#DIV/0!</v>
      </c>
      <c r="DD23" s="198" t="e">
        <f aca="false">DAVERAGE(gd_01,25,DD$24:DD$25)</f>
        <v>#DIV/0!</v>
      </c>
      <c r="DE23" s="198" t="e">
        <f aca="false">DAVERAGE(gd_01,25,DE$24:DE$25)</f>
        <v>#DIV/0!</v>
      </c>
      <c r="DF23" s="198" t="e">
        <f aca="false">DAVERAGE(gd_01,25,DF$24:DF$25)</f>
        <v>#DIV/0!</v>
      </c>
      <c r="DG23" s="198" t="e">
        <f aca="false">DAVERAGE(gd_01,25,DG$24:DG$25)</f>
        <v>#DIV/0!</v>
      </c>
      <c r="DH23" s="198" t="e">
        <f aca="false">DAVERAGE(gd_01,25,DH$24:DH$25)</f>
        <v>#DIV/0!</v>
      </c>
    </row>
    <row r="24" customFormat="false" ht="11.25" hidden="false" customHeight="false" outlineLevel="0" collapsed="false">
      <c r="A24" s="177" t="n">
        <v>34722</v>
      </c>
      <c r="B24" s="203" t="n">
        <f aca="false">IF(A24&lt;&gt;"",MONTH(A24),0)</f>
        <v>1</v>
      </c>
      <c r="C24" s="11" t="s">
        <v>162</v>
      </c>
      <c r="D24" s="196" t="n">
        <v>0.9</v>
      </c>
      <c r="E24" s="196" t="n">
        <v>0.99</v>
      </c>
      <c r="F24" s="197" t="n">
        <v>1.14</v>
      </c>
      <c r="G24" s="198" t="s">
        <v>85</v>
      </c>
      <c r="H24" s="196" t="n">
        <v>1.22</v>
      </c>
      <c r="I24" s="196" t="n">
        <v>1.6</v>
      </c>
      <c r="J24" s="196" t="s">
        <v>85</v>
      </c>
      <c r="K24" s="196" t="n">
        <v>1.08</v>
      </c>
      <c r="L24" s="196" t="s">
        <v>85</v>
      </c>
      <c r="M24" s="196" t="s">
        <v>85</v>
      </c>
      <c r="N24" s="197" t="n">
        <v>1.04</v>
      </c>
      <c r="O24" s="196" t="s">
        <v>85</v>
      </c>
      <c r="P24" s="196" t="n">
        <v>1.37</v>
      </c>
      <c r="Q24" s="196" t="n">
        <v>0.95</v>
      </c>
      <c r="R24" s="16" t="n">
        <v>1.04</v>
      </c>
      <c r="S24" s="1" t="s">
        <v>85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6" t="s">
        <v>85</v>
      </c>
      <c r="AC24" s="9" t="s">
        <v>148</v>
      </c>
      <c r="AD24" s="9" t="s">
        <v>148</v>
      </c>
      <c r="AE24" s="9" t="s">
        <v>148</v>
      </c>
      <c r="AF24" s="9" t="s">
        <v>148</v>
      </c>
      <c r="AG24" s="9" t="s">
        <v>148</v>
      </c>
      <c r="AH24" s="9" t="s">
        <v>148</v>
      </c>
      <c r="AI24" s="9" t="s">
        <v>148</v>
      </c>
      <c r="AJ24" s="9" t="s">
        <v>148</v>
      </c>
      <c r="AK24" s="9" t="s">
        <v>148</v>
      </c>
      <c r="AL24" s="9" t="s">
        <v>148</v>
      </c>
      <c r="AM24" s="9" t="s">
        <v>148</v>
      </c>
      <c r="AN24" s="9" t="s">
        <v>148</v>
      </c>
      <c r="AO24" s="9" t="s">
        <v>148</v>
      </c>
      <c r="AP24" s="9" t="s">
        <v>148</v>
      </c>
      <c r="AQ24" s="9" t="s">
        <v>148</v>
      </c>
      <c r="AR24" s="9" t="s">
        <v>148</v>
      </c>
      <c r="AS24" s="9" t="s">
        <v>148</v>
      </c>
      <c r="AT24" s="9" t="s">
        <v>148</v>
      </c>
      <c r="AU24" s="9" t="s">
        <v>148</v>
      </c>
      <c r="AV24" s="9" t="s">
        <v>148</v>
      </c>
      <c r="AW24" s="9" t="s">
        <v>148</v>
      </c>
      <c r="AX24" s="9" t="s">
        <v>148</v>
      </c>
      <c r="AY24" s="9" t="s">
        <v>148</v>
      </c>
      <c r="AZ24" s="9" t="s">
        <v>148</v>
      </c>
      <c r="BA24" s="9" t="s">
        <v>148</v>
      </c>
      <c r="BB24" s="9" t="s">
        <v>148</v>
      </c>
      <c r="BC24" s="9" t="s">
        <v>148</v>
      </c>
      <c r="BD24" s="9" t="s">
        <v>148</v>
      </c>
      <c r="BE24" s="9" t="s">
        <v>148</v>
      </c>
      <c r="BF24" s="9" t="s">
        <v>148</v>
      </c>
      <c r="BG24" s="9" t="s">
        <v>148</v>
      </c>
      <c r="BH24" s="9" t="s">
        <v>148</v>
      </c>
      <c r="BI24" s="9" t="s">
        <v>148</v>
      </c>
      <c r="BJ24" s="9" t="s">
        <v>148</v>
      </c>
      <c r="BK24" s="9" t="s">
        <v>148</v>
      </c>
      <c r="BL24" s="9" t="s">
        <v>148</v>
      </c>
      <c r="BM24" s="9" t="s">
        <v>148</v>
      </c>
      <c r="BN24" s="9" t="s">
        <v>148</v>
      </c>
      <c r="BO24" s="9" t="s">
        <v>148</v>
      </c>
      <c r="BP24" s="9" t="s">
        <v>148</v>
      </c>
      <c r="BQ24" s="9" t="s">
        <v>148</v>
      </c>
      <c r="BR24" s="9" t="s">
        <v>148</v>
      </c>
      <c r="BS24" s="9" t="s">
        <v>148</v>
      </c>
      <c r="BT24" s="9" t="s">
        <v>148</v>
      </c>
      <c r="BU24" s="9" t="s">
        <v>148</v>
      </c>
      <c r="BV24" s="9" t="s">
        <v>148</v>
      </c>
      <c r="BW24" s="9" t="s">
        <v>148</v>
      </c>
      <c r="BX24" s="9" t="s">
        <v>148</v>
      </c>
      <c r="BY24" s="9" t="s">
        <v>148</v>
      </c>
      <c r="BZ24" s="9" t="s">
        <v>148</v>
      </c>
      <c r="CA24" s="9" t="s">
        <v>148</v>
      </c>
      <c r="CB24" s="9" t="s">
        <v>148</v>
      </c>
      <c r="CC24" s="9" t="s">
        <v>148</v>
      </c>
      <c r="CD24" s="9" t="s">
        <v>148</v>
      </c>
      <c r="CE24" s="9" t="s">
        <v>148</v>
      </c>
      <c r="CF24" s="9" t="s">
        <v>148</v>
      </c>
      <c r="CG24" s="9" t="s">
        <v>148</v>
      </c>
      <c r="CH24" s="9" t="s">
        <v>148</v>
      </c>
      <c r="CI24" s="9" t="s">
        <v>148</v>
      </c>
      <c r="CJ24" s="9" t="s">
        <v>148</v>
      </c>
      <c r="CK24" s="9" t="s">
        <v>148</v>
      </c>
      <c r="CL24" s="9" t="s">
        <v>148</v>
      </c>
      <c r="CM24" s="9" t="s">
        <v>148</v>
      </c>
      <c r="CN24" s="9" t="s">
        <v>148</v>
      </c>
      <c r="CO24" s="9" t="s">
        <v>148</v>
      </c>
      <c r="CP24" s="9" t="s">
        <v>148</v>
      </c>
      <c r="CQ24" s="9" t="s">
        <v>148</v>
      </c>
      <c r="CR24" s="9" t="s">
        <v>148</v>
      </c>
      <c r="CS24" s="9" t="s">
        <v>148</v>
      </c>
      <c r="CT24" s="9" t="s">
        <v>148</v>
      </c>
      <c r="CU24" s="9" t="s">
        <v>148</v>
      </c>
      <c r="CV24" s="9" t="s">
        <v>148</v>
      </c>
      <c r="CW24" s="9" t="s">
        <v>148</v>
      </c>
      <c r="CX24" s="9" t="s">
        <v>148</v>
      </c>
      <c r="CY24" s="9" t="s">
        <v>148</v>
      </c>
      <c r="CZ24" s="9" t="s">
        <v>148</v>
      </c>
      <c r="DA24" s="9" t="s">
        <v>148</v>
      </c>
      <c r="DB24" s="9" t="s">
        <v>148</v>
      </c>
      <c r="DC24" s="9" t="s">
        <v>148</v>
      </c>
      <c r="DD24" s="9" t="s">
        <v>148</v>
      </c>
      <c r="DE24" s="9" t="s">
        <v>148</v>
      </c>
      <c r="DF24" s="9" t="s">
        <v>148</v>
      </c>
      <c r="DG24" s="9" t="s">
        <v>148</v>
      </c>
      <c r="DH24" s="9" t="s">
        <v>148</v>
      </c>
    </row>
    <row r="25" customFormat="false" ht="11.25" hidden="false" customHeight="false" outlineLevel="0" collapsed="false">
      <c r="A25" s="177" t="n">
        <v>34723</v>
      </c>
      <c r="B25" s="203" t="n">
        <f aca="false">IF(A25&lt;&gt;"",MONTH(A25),0)</f>
        <v>1</v>
      </c>
      <c r="C25" s="11" t="s">
        <v>163</v>
      </c>
      <c r="D25" s="196" t="n">
        <v>0.89</v>
      </c>
      <c r="E25" s="196" t="n">
        <v>0.98</v>
      </c>
      <c r="F25" s="197" t="n">
        <v>1.08</v>
      </c>
      <c r="G25" s="198" t="s">
        <v>85</v>
      </c>
      <c r="H25" s="196" t="n">
        <v>1.18</v>
      </c>
      <c r="I25" s="196" t="n">
        <v>1.54</v>
      </c>
      <c r="J25" s="196" t="s">
        <v>85</v>
      </c>
      <c r="K25" s="196" t="n">
        <v>1.08</v>
      </c>
      <c r="L25" s="196" t="s">
        <v>85</v>
      </c>
      <c r="M25" s="196" t="s">
        <v>85</v>
      </c>
      <c r="N25" s="197" t="n">
        <v>1.08</v>
      </c>
      <c r="O25" s="196" t="s">
        <v>85</v>
      </c>
      <c r="P25" s="196" t="n">
        <v>1.28</v>
      </c>
      <c r="Q25" s="196" t="n">
        <v>0.95</v>
      </c>
      <c r="R25" s="16" t="n">
        <v>1.04</v>
      </c>
      <c r="S25" s="1" t="s">
        <v>85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6" t="s">
        <v>85</v>
      </c>
      <c r="AC25" s="9" t="n">
        <v>1</v>
      </c>
      <c r="AD25" s="9" t="n">
        <v>2</v>
      </c>
      <c r="AE25" s="9" t="n">
        <v>3</v>
      </c>
      <c r="AF25" s="9" t="n">
        <v>4</v>
      </c>
      <c r="AG25" s="9" t="n">
        <v>5</v>
      </c>
      <c r="AH25" s="9" t="n">
        <v>6</v>
      </c>
      <c r="AI25" s="9" t="n">
        <v>7</v>
      </c>
      <c r="AJ25" s="9" t="n">
        <v>8</v>
      </c>
      <c r="AK25" s="9" t="n">
        <v>9</v>
      </c>
      <c r="AL25" s="9" t="n">
        <v>10</v>
      </c>
      <c r="AM25" s="9" t="n">
        <v>11</v>
      </c>
      <c r="AN25" s="9" t="n">
        <v>12</v>
      </c>
      <c r="AO25" s="9" t="n">
        <v>1</v>
      </c>
      <c r="AP25" s="9" t="n">
        <v>2</v>
      </c>
      <c r="AQ25" s="9" t="n">
        <v>3</v>
      </c>
      <c r="AR25" s="9" t="n">
        <v>4</v>
      </c>
      <c r="AS25" s="9" t="n">
        <v>5</v>
      </c>
      <c r="AT25" s="9" t="n">
        <v>6</v>
      </c>
      <c r="AU25" s="9" t="n">
        <v>7</v>
      </c>
      <c r="AV25" s="9" t="n">
        <v>8</v>
      </c>
      <c r="AW25" s="9" t="n">
        <v>9</v>
      </c>
      <c r="AX25" s="9" t="n">
        <v>10</v>
      </c>
      <c r="AY25" s="9" t="n">
        <v>11</v>
      </c>
      <c r="AZ25" s="9" t="n">
        <v>12</v>
      </c>
      <c r="BA25" s="9" t="n">
        <v>1</v>
      </c>
      <c r="BB25" s="9" t="n">
        <v>2</v>
      </c>
      <c r="BC25" s="9" t="n">
        <v>3</v>
      </c>
      <c r="BD25" s="9" t="n">
        <v>4</v>
      </c>
      <c r="BE25" s="9" t="n">
        <v>5</v>
      </c>
      <c r="BF25" s="9" t="n">
        <v>6</v>
      </c>
      <c r="BG25" s="9" t="n">
        <v>7</v>
      </c>
      <c r="BH25" s="9" t="n">
        <v>8</v>
      </c>
      <c r="BI25" s="9" t="n">
        <v>9</v>
      </c>
      <c r="BJ25" s="9" t="n">
        <v>10</v>
      </c>
      <c r="BK25" s="9" t="n">
        <v>11</v>
      </c>
      <c r="BL25" s="9" t="n">
        <v>12</v>
      </c>
      <c r="BM25" s="9" t="n">
        <v>1</v>
      </c>
      <c r="BN25" s="9" t="n">
        <v>2</v>
      </c>
      <c r="BO25" s="9" t="n">
        <v>3</v>
      </c>
      <c r="BP25" s="9" t="n">
        <v>4</v>
      </c>
      <c r="BQ25" s="9" t="n">
        <v>5</v>
      </c>
      <c r="BR25" s="9" t="n">
        <v>6</v>
      </c>
      <c r="BS25" s="9" t="n">
        <v>7</v>
      </c>
      <c r="BT25" s="9" t="n">
        <v>8</v>
      </c>
      <c r="BU25" s="9" t="n">
        <v>9</v>
      </c>
      <c r="BV25" s="9" t="n">
        <v>10</v>
      </c>
      <c r="BW25" s="9" t="n">
        <v>11</v>
      </c>
      <c r="BX25" s="9" t="n">
        <v>12</v>
      </c>
      <c r="BY25" s="9" t="n">
        <v>1</v>
      </c>
      <c r="BZ25" s="9" t="n">
        <v>2</v>
      </c>
      <c r="CA25" s="9" t="n">
        <v>3</v>
      </c>
      <c r="CB25" s="9" t="n">
        <v>4</v>
      </c>
      <c r="CC25" s="9" t="n">
        <v>5</v>
      </c>
      <c r="CD25" s="9" t="n">
        <v>6</v>
      </c>
      <c r="CE25" s="9" t="n">
        <v>7</v>
      </c>
      <c r="CF25" s="9" t="n">
        <v>8</v>
      </c>
      <c r="CG25" s="9" t="n">
        <v>9</v>
      </c>
      <c r="CH25" s="9" t="n">
        <v>10</v>
      </c>
      <c r="CI25" s="9" t="n">
        <v>11</v>
      </c>
      <c r="CJ25" s="9" t="n">
        <v>12</v>
      </c>
      <c r="CK25" s="9" t="n">
        <v>1</v>
      </c>
      <c r="CL25" s="9" t="n">
        <v>2</v>
      </c>
      <c r="CM25" s="9" t="n">
        <v>3</v>
      </c>
      <c r="CN25" s="9" t="n">
        <v>4</v>
      </c>
      <c r="CO25" s="9" t="n">
        <v>5</v>
      </c>
      <c r="CP25" s="9" t="n">
        <v>6</v>
      </c>
      <c r="CQ25" s="9" t="n">
        <v>7</v>
      </c>
      <c r="CR25" s="9" t="n">
        <v>8</v>
      </c>
      <c r="CS25" s="9" t="n">
        <v>9</v>
      </c>
      <c r="CT25" s="9" t="n">
        <v>10</v>
      </c>
      <c r="CU25" s="9" t="n">
        <v>11</v>
      </c>
      <c r="CV25" s="9" t="n">
        <v>12</v>
      </c>
      <c r="CW25" s="9" t="n">
        <f aca="false">MONTH(CW2)</f>
        <v>1</v>
      </c>
      <c r="CX25" s="9" t="n">
        <f aca="false">MONTH(CX2)</f>
        <v>2</v>
      </c>
      <c r="CY25" s="9" t="n">
        <f aca="false">MONTH(CY2)</f>
        <v>3</v>
      </c>
      <c r="CZ25" s="9" t="n">
        <f aca="false">MONTH(CZ2)</f>
        <v>4</v>
      </c>
      <c r="DA25" s="9" t="n">
        <f aca="false">MONTH(DA2)</f>
        <v>5</v>
      </c>
      <c r="DB25" s="9" t="n">
        <f aca="false">MONTH(DB2)</f>
        <v>6</v>
      </c>
      <c r="DC25" s="9" t="n">
        <f aca="false">MONTH(DC2)</f>
        <v>7</v>
      </c>
      <c r="DD25" s="9" t="n">
        <f aca="false">MONTH(DD2)</f>
        <v>8</v>
      </c>
      <c r="DE25" s="9" t="n">
        <f aca="false">MONTH(DE2)</f>
        <v>9</v>
      </c>
      <c r="DF25" s="9" t="n">
        <f aca="false">MONTH(DF2)</f>
        <v>10</v>
      </c>
      <c r="DG25" s="9" t="n">
        <f aca="false">MONTH(DG2)</f>
        <v>11</v>
      </c>
      <c r="DH25" s="9" t="n">
        <f aca="false">MONTH(DH2)</f>
        <v>12</v>
      </c>
    </row>
    <row r="26" customFormat="false" ht="11.25" hidden="false" customHeight="false" outlineLevel="0" collapsed="false">
      <c r="A26" s="177" t="n">
        <v>34724</v>
      </c>
      <c r="B26" s="203" t="n">
        <f aca="false">IF(A26&lt;&gt;"",MONTH(A26),0)</f>
        <v>1</v>
      </c>
      <c r="C26" s="11" t="s">
        <v>164</v>
      </c>
      <c r="D26" s="196" t="n">
        <v>0.92</v>
      </c>
      <c r="E26" s="196" t="n">
        <v>1.03</v>
      </c>
      <c r="F26" s="197" t="n">
        <v>1.08</v>
      </c>
      <c r="G26" s="198" t="s">
        <v>85</v>
      </c>
      <c r="H26" s="196" t="n">
        <v>1.19</v>
      </c>
      <c r="I26" s="196" t="n">
        <v>1.45</v>
      </c>
      <c r="J26" s="196" t="s">
        <v>85</v>
      </c>
      <c r="K26" s="196" t="n">
        <v>1.03</v>
      </c>
      <c r="L26" s="196" t="s">
        <v>85</v>
      </c>
      <c r="M26" s="196" t="s">
        <v>85</v>
      </c>
      <c r="N26" s="197" t="n">
        <v>1.08</v>
      </c>
      <c r="O26" s="196" t="s">
        <v>85</v>
      </c>
      <c r="P26" s="196" t="n">
        <v>1.26</v>
      </c>
      <c r="Q26" s="196" t="n">
        <v>0.95</v>
      </c>
      <c r="R26" s="16" t="n">
        <v>1.04</v>
      </c>
      <c r="S26" s="1" t="s">
        <v>85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6" t="s">
        <v>85</v>
      </c>
      <c r="CM26" s="177"/>
    </row>
    <row r="27" customFormat="false" ht="11.25" hidden="false" customHeight="false" outlineLevel="0" collapsed="false">
      <c r="A27" s="177" t="n">
        <v>34725</v>
      </c>
      <c r="B27" s="203" t="n">
        <f aca="false">IF(A27&lt;&gt;"",MONTH(A27),0)</f>
        <v>1</v>
      </c>
      <c r="C27" s="11" t="s">
        <v>165</v>
      </c>
      <c r="D27" s="196" t="n">
        <v>0.91</v>
      </c>
      <c r="E27" s="196" t="n">
        <v>1.01</v>
      </c>
      <c r="F27" s="197" t="n">
        <v>1.08</v>
      </c>
      <c r="G27" s="198" t="s">
        <v>85</v>
      </c>
      <c r="H27" s="196" t="n">
        <v>1.18</v>
      </c>
      <c r="I27" s="196" t="n">
        <v>1.44</v>
      </c>
      <c r="J27" s="196" t="s">
        <v>85</v>
      </c>
      <c r="K27" s="196" t="n">
        <v>1.08</v>
      </c>
      <c r="L27" s="196" t="s">
        <v>85</v>
      </c>
      <c r="M27" s="196" t="s">
        <v>85</v>
      </c>
      <c r="N27" s="197" t="n">
        <v>1.08</v>
      </c>
      <c r="O27" s="196" t="s">
        <v>85</v>
      </c>
      <c r="P27" s="196" t="n">
        <v>1.23</v>
      </c>
      <c r="Q27" s="196" t="n">
        <v>0.95</v>
      </c>
      <c r="R27" s="16" t="n">
        <v>1.04</v>
      </c>
      <c r="S27" s="1" t="s">
        <v>85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6" t="s">
        <v>85</v>
      </c>
      <c r="CM27" s="177"/>
    </row>
    <row r="28" customFormat="false" ht="11.25" hidden="false" customHeight="false" outlineLevel="0" collapsed="false">
      <c r="A28" s="177" t="n">
        <v>34726</v>
      </c>
      <c r="B28" s="203" t="n">
        <f aca="false">IF(A28&lt;&gt;"",MONTH(A28),0)</f>
        <v>1</v>
      </c>
      <c r="C28" s="11" t="s">
        <v>166</v>
      </c>
      <c r="D28" s="196" t="n">
        <v>0.9</v>
      </c>
      <c r="E28" s="196" t="n">
        <v>1.01</v>
      </c>
      <c r="F28" s="197" t="n">
        <v>1.08</v>
      </c>
      <c r="G28" s="198" t="s">
        <v>85</v>
      </c>
      <c r="H28" s="196" t="n">
        <v>1.21</v>
      </c>
      <c r="I28" s="196" t="n">
        <v>1.5</v>
      </c>
      <c r="J28" s="196" t="s">
        <v>85</v>
      </c>
      <c r="K28" s="196" t="n">
        <v>1.08</v>
      </c>
      <c r="L28" s="196" t="s">
        <v>85</v>
      </c>
      <c r="M28" s="196" t="s">
        <v>85</v>
      </c>
      <c r="N28" s="197" t="n">
        <v>1.05</v>
      </c>
      <c r="O28" s="196" t="s">
        <v>85</v>
      </c>
      <c r="P28" s="196" t="n">
        <v>1.3</v>
      </c>
      <c r="Q28" s="196" t="n">
        <v>0.95</v>
      </c>
      <c r="R28" s="16" t="n">
        <v>1.04</v>
      </c>
      <c r="S28" s="1" t="s">
        <v>85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6" t="s">
        <v>85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3" t="n">
        <f aca="false">IF(A29&lt;&gt;"",MONTH(A29),0)</f>
        <v>1</v>
      </c>
      <c r="C29" s="11" t="s">
        <v>167</v>
      </c>
      <c r="D29" s="196" t="n">
        <v>0.89</v>
      </c>
      <c r="E29" s="196" t="n">
        <v>1.01</v>
      </c>
      <c r="F29" s="197" t="n">
        <v>1.08</v>
      </c>
      <c r="G29" s="198" t="s">
        <v>85</v>
      </c>
      <c r="H29" s="196" t="s">
        <v>85</v>
      </c>
      <c r="I29" s="196" t="n">
        <v>1.5</v>
      </c>
      <c r="J29" s="196" t="s">
        <v>85</v>
      </c>
      <c r="K29" s="196" t="n">
        <v>1.08</v>
      </c>
      <c r="L29" s="196" t="s">
        <v>85</v>
      </c>
      <c r="M29" s="196" t="s">
        <v>85</v>
      </c>
      <c r="N29" s="197" t="n">
        <v>1.05</v>
      </c>
      <c r="O29" s="196" t="s">
        <v>85</v>
      </c>
      <c r="P29" s="196" t="n">
        <v>1.3</v>
      </c>
      <c r="Q29" s="196" t="n">
        <v>0.95</v>
      </c>
      <c r="R29" s="16" t="n">
        <v>1.04</v>
      </c>
      <c r="S29" s="1" t="s">
        <v>85</v>
      </c>
      <c r="T29" s="1" t="s">
        <v>85</v>
      </c>
      <c r="U29" s="1" t="n">
        <v>1.3</v>
      </c>
      <c r="V29" s="1" t="n">
        <v>1.28</v>
      </c>
      <c r="W29" s="1" t="n">
        <v>1.28</v>
      </c>
      <c r="X29" s="196" t="s">
        <v>85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3" t="n">
        <f aca="false">IF(A30&lt;&gt;"",MONTH(A30),0)</f>
        <v>1</v>
      </c>
      <c r="C30" s="11" t="s">
        <v>161</v>
      </c>
      <c r="D30" s="196" t="n">
        <v>0.89</v>
      </c>
      <c r="E30" s="196" t="n">
        <v>1.01</v>
      </c>
      <c r="F30" s="197" t="n">
        <v>1.08</v>
      </c>
      <c r="G30" s="198" t="s">
        <v>85</v>
      </c>
      <c r="H30" s="196" t="s">
        <v>85</v>
      </c>
      <c r="I30" s="196" t="n">
        <v>1.5</v>
      </c>
      <c r="J30" s="196" t="s">
        <v>85</v>
      </c>
      <c r="K30" s="196" t="n">
        <v>1.08</v>
      </c>
      <c r="L30" s="196" t="s">
        <v>85</v>
      </c>
      <c r="M30" s="196" t="s">
        <v>85</v>
      </c>
      <c r="N30" s="197" t="n">
        <v>1.05</v>
      </c>
      <c r="O30" s="196" t="s">
        <v>85</v>
      </c>
      <c r="P30" s="196" t="n">
        <v>1.3</v>
      </c>
      <c r="Q30" s="196" t="n">
        <v>0.95</v>
      </c>
      <c r="R30" s="16" t="n">
        <v>1.04</v>
      </c>
      <c r="S30" s="1" t="s">
        <v>85</v>
      </c>
      <c r="T30" s="1" t="s">
        <v>85</v>
      </c>
      <c r="U30" s="1" t="n">
        <v>1.3</v>
      </c>
      <c r="V30" s="1" t="n">
        <v>1.28</v>
      </c>
      <c r="W30" s="1" t="n">
        <v>1.28</v>
      </c>
      <c r="X30" s="196" t="s">
        <v>85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3" t="n">
        <f aca="false">IF(A31&lt;&gt;"",MONTH(A31),0)</f>
        <v>1</v>
      </c>
      <c r="C31" s="11" t="s">
        <v>162</v>
      </c>
      <c r="D31" s="196" t="n">
        <v>0.89</v>
      </c>
      <c r="E31" s="196" t="n">
        <v>0.99</v>
      </c>
      <c r="F31" s="197" t="n">
        <v>1.08</v>
      </c>
      <c r="G31" s="198" t="s">
        <v>85</v>
      </c>
      <c r="H31" s="196" t="n">
        <v>1.21</v>
      </c>
      <c r="I31" s="196" t="n">
        <v>1.52</v>
      </c>
      <c r="J31" s="196" t="s">
        <v>85</v>
      </c>
      <c r="K31" s="196" t="n">
        <v>1.08</v>
      </c>
      <c r="L31" s="196" t="s">
        <v>85</v>
      </c>
      <c r="M31" s="196" t="s">
        <v>85</v>
      </c>
      <c r="N31" s="197" t="n">
        <v>1.05</v>
      </c>
      <c r="O31" s="196" t="s">
        <v>85</v>
      </c>
      <c r="P31" s="196" t="n">
        <v>1.3</v>
      </c>
      <c r="Q31" s="196" t="n">
        <v>0.83</v>
      </c>
      <c r="R31" s="16" t="n">
        <v>1.04</v>
      </c>
      <c r="S31" s="1" t="s">
        <v>85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6" t="s">
        <v>85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3" t="n">
        <f aca="false">IF(A32&lt;&gt;"",MONTH(A32),0)</f>
        <v>1</v>
      </c>
      <c r="C32" s="11" t="s">
        <v>163</v>
      </c>
      <c r="D32" s="196" t="n">
        <v>0.88</v>
      </c>
      <c r="E32" s="196" t="n">
        <v>1</v>
      </c>
      <c r="F32" s="197" t="n">
        <v>1.07</v>
      </c>
      <c r="G32" s="198" t="s">
        <v>85</v>
      </c>
      <c r="H32" s="196" t="n">
        <v>1.19</v>
      </c>
      <c r="I32" s="196" t="n">
        <v>1.42</v>
      </c>
      <c r="J32" s="196" t="s">
        <v>85</v>
      </c>
      <c r="K32" s="196" t="n">
        <v>1.08</v>
      </c>
      <c r="L32" s="196" t="s">
        <v>85</v>
      </c>
      <c r="M32" s="196" t="s">
        <v>85</v>
      </c>
      <c r="N32" s="197" t="n">
        <v>1.05</v>
      </c>
      <c r="O32" s="196" t="s">
        <v>85</v>
      </c>
      <c r="P32" s="196" t="n">
        <v>1.25</v>
      </c>
      <c r="Q32" s="196" t="n">
        <v>0.83</v>
      </c>
      <c r="R32" s="16" t="n">
        <v>1.06</v>
      </c>
      <c r="S32" s="1" t="s">
        <v>85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6" t="s">
        <v>85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3" t="n">
        <f aca="false">IF(A33&lt;&gt;"",MONTH(A33),0)</f>
        <v>2</v>
      </c>
      <c r="C33" s="11" t="s">
        <v>164</v>
      </c>
      <c r="D33" s="196" t="n">
        <v>0.87</v>
      </c>
      <c r="E33" s="196" t="n">
        <v>1</v>
      </c>
      <c r="F33" s="197" t="n">
        <v>1.07</v>
      </c>
      <c r="G33" s="198" t="s">
        <v>85</v>
      </c>
      <c r="H33" s="196" t="n">
        <v>1.18</v>
      </c>
      <c r="I33" s="196" t="n">
        <v>1.43</v>
      </c>
      <c r="J33" s="196" t="s">
        <v>85</v>
      </c>
      <c r="K33" s="196" t="n">
        <v>1.08</v>
      </c>
      <c r="L33" s="196" t="s">
        <v>85</v>
      </c>
      <c r="M33" s="196" t="s">
        <v>85</v>
      </c>
      <c r="N33" s="197" t="n">
        <v>1.05</v>
      </c>
      <c r="O33" s="196" t="s">
        <v>85</v>
      </c>
      <c r="P33" s="196" t="n">
        <v>1.24</v>
      </c>
      <c r="Q33" s="196" t="n">
        <v>0.83</v>
      </c>
      <c r="R33" s="16" t="n">
        <v>1.06</v>
      </c>
      <c r="S33" s="1" t="s">
        <v>85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6" t="s">
        <v>85</v>
      </c>
      <c r="AB33" s="9" t="s">
        <v>20</v>
      </c>
      <c r="AC33" s="10" t="n">
        <v>0.0173</v>
      </c>
      <c r="CM33" s="177"/>
    </row>
    <row r="34" customFormat="false" ht="11.25" hidden="false" customHeight="false" outlineLevel="0" collapsed="false">
      <c r="A34" s="177" t="n">
        <v>34732</v>
      </c>
      <c r="B34" s="203" t="n">
        <f aca="false">IF(A34&lt;&gt;"",MONTH(A34),0)</f>
        <v>2</v>
      </c>
      <c r="C34" s="11" t="s">
        <v>165</v>
      </c>
      <c r="D34" s="196" t="n">
        <v>0.9</v>
      </c>
      <c r="E34" s="196" t="n">
        <v>0.99</v>
      </c>
      <c r="F34" s="197" t="n">
        <v>1.02</v>
      </c>
      <c r="G34" s="198" t="s">
        <v>85</v>
      </c>
      <c r="H34" s="196" t="n">
        <v>1.19</v>
      </c>
      <c r="I34" s="196" t="n">
        <v>1.46</v>
      </c>
      <c r="J34" s="196" t="s">
        <v>85</v>
      </c>
      <c r="K34" s="196" t="n">
        <v>1.02</v>
      </c>
      <c r="L34" s="196" t="s">
        <v>85</v>
      </c>
      <c r="M34" s="196" t="s">
        <v>85</v>
      </c>
      <c r="N34" s="197" t="n">
        <v>1.02</v>
      </c>
      <c r="O34" s="196" t="s">
        <v>85</v>
      </c>
      <c r="P34" s="196" t="n">
        <v>1.25</v>
      </c>
      <c r="Q34" s="196" t="n">
        <v>0.83</v>
      </c>
      <c r="R34" s="16" t="n">
        <v>1.06</v>
      </c>
      <c r="S34" s="1" t="s">
        <v>85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6" t="s">
        <v>85</v>
      </c>
      <c r="AB34" s="9" t="s">
        <v>22</v>
      </c>
      <c r="AC34" s="10" t="n">
        <v>0.011</v>
      </c>
      <c r="CM34" s="177"/>
    </row>
    <row r="35" customFormat="false" ht="11.25" hidden="false" customHeight="false" outlineLevel="0" collapsed="false">
      <c r="A35" s="177" t="n">
        <v>34733</v>
      </c>
      <c r="B35" s="203" t="n">
        <f aca="false">IF(A35&lt;&gt;"",MONTH(A35),0)</f>
        <v>2</v>
      </c>
      <c r="C35" s="11" t="s">
        <v>166</v>
      </c>
      <c r="D35" s="196" t="n">
        <v>0.9</v>
      </c>
      <c r="E35" s="196" t="n">
        <v>0.98</v>
      </c>
      <c r="F35" s="197" t="n">
        <v>1.02</v>
      </c>
      <c r="G35" s="198" t="s">
        <v>85</v>
      </c>
      <c r="H35" s="196" t="n">
        <v>1.21</v>
      </c>
      <c r="I35" s="196" t="n">
        <v>1.55</v>
      </c>
      <c r="J35" s="196" t="s">
        <v>85</v>
      </c>
      <c r="K35" s="196" t="n">
        <v>0.96</v>
      </c>
      <c r="L35" s="196" t="s">
        <v>85</v>
      </c>
      <c r="M35" s="196" t="s">
        <v>85</v>
      </c>
      <c r="N35" s="197" t="n">
        <v>1.02</v>
      </c>
      <c r="O35" s="196" t="s">
        <v>85</v>
      </c>
      <c r="P35" s="196" t="n">
        <v>1.3</v>
      </c>
      <c r="Q35" s="196" t="n">
        <v>0.83</v>
      </c>
      <c r="R35" s="16" t="n">
        <v>1.03</v>
      </c>
      <c r="S35" s="1" t="s">
        <v>85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6" t="s">
        <v>85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3" t="n">
        <f aca="false">IF(A36&lt;&gt;"",MONTH(A36),0)</f>
        <v>2</v>
      </c>
      <c r="C36" s="11" t="s">
        <v>167</v>
      </c>
      <c r="D36" s="196" t="n">
        <v>0.91</v>
      </c>
      <c r="E36" s="196" t="n">
        <v>0.98</v>
      </c>
      <c r="F36" s="197" t="n">
        <v>1.02</v>
      </c>
      <c r="G36" s="198" t="s">
        <v>85</v>
      </c>
      <c r="H36" s="196" t="s">
        <v>85</v>
      </c>
      <c r="I36" s="196" t="n">
        <v>1.55</v>
      </c>
      <c r="J36" s="196" t="s">
        <v>85</v>
      </c>
      <c r="K36" s="196" t="n">
        <v>0.96</v>
      </c>
      <c r="L36" s="196" t="s">
        <v>85</v>
      </c>
      <c r="M36" s="196" t="s">
        <v>85</v>
      </c>
      <c r="N36" s="197" t="n">
        <v>1.02</v>
      </c>
      <c r="O36" s="196" t="s">
        <v>85</v>
      </c>
      <c r="P36" s="196" t="n">
        <v>1.3</v>
      </c>
      <c r="Q36" s="196" t="n">
        <v>0.83</v>
      </c>
      <c r="R36" s="16" t="n">
        <v>1.03</v>
      </c>
      <c r="S36" s="1" t="s">
        <v>85</v>
      </c>
      <c r="T36" s="1" t="s">
        <v>85</v>
      </c>
      <c r="U36" s="1" t="n">
        <v>1.29</v>
      </c>
      <c r="V36" s="1" t="n">
        <v>1.27</v>
      </c>
      <c r="W36" s="1" t="n">
        <v>1.3</v>
      </c>
      <c r="X36" s="196" t="s">
        <v>85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3" t="n">
        <f aca="false">IF(A37&lt;&gt;"",MONTH(A37),0)</f>
        <v>2</v>
      </c>
      <c r="C37" s="11" t="s">
        <v>161</v>
      </c>
      <c r="D37" s="196" t="n">
        <v>0.91</v>
      </c>
      <c r="E37" s="196" t="n">
        <v>0.98</v>
      </c>
      <c r="F37" s="197" t="n">
        <v>1.02</v>
      </c>
      <c r="G37" s="198" t="s">
        <v>85</v>
      </c>
      <c r="H37" s="196" t="s">
        <v>85</v>
      </c>
      <c r="I37" s="196" t="n">
        <v>1.55</v>
      </c>
      <c r="J37" s="196" t="s">
        <v>85</v>
      </c>
      <c r="K37" s="196" t="n">
        <v>0.96</v>
      </c>
      <c r="L37" s="196" t="s">
        <v>85</v>
      </c>
      <c r="M37" s="196" t="s">
        <v>85</v>
      </c>
      <c r="N37" s="197" t="n">
        <v>1.02</v>
      </c>
      <c r="O37" s="196" t="s">
        <v>85</v>
      </c>
      <c r="P37" s="196" t="n">
        <v>1.3</v>
      </c>
      <c r="Q37" s="196" t="n">
        <v>0.83</v>
      </c>
      <c r="R37" s="16" t="n">
        <v>1.03</v>
      </c>
      <c r="S37" s="1" t="s">
        <v>85</v>
      </c>
      <c r="T37" s="1" t="s">
        <v>85</v>
      </c>
      <c r="U37" s="1" t="n">
        <v>1.29</v>
      </c>
      <c r="V37" s="1" t="n">
        <v>1.27</v>
      </c>
      <c r="W37" s="1" t="n">
        <v>1.3</v>
      </c>
      <c r="X37" s="196" t="s">
        <v>85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3" t="n">
        <f aca="false">IF(A38&lt;&gt;"",MONTH(A38),0)</f>
        <v>2</v>
      </c>
      <c r="C38" s="11" t="s">
        <v>162</v>
      </c>
      <c r="D38" s="196" t="n">
        <v>0.91</v>
      </c>
      <c r="E38" s="196" t="n">
        <v>0.99</v>
      </c>
      <c r="F38" s="197" t="n">
        <v>1.07</v>
      </c>
      <c r="G38" s="198" t="s">
        <v>85</v>
      </c>
      <c r="H38" s="196" t="n">
        <v>1.29</v>
      </c>
      <c r="I38" s="196" t="n">
        <v>1.66</v>
      </c>
      <c r="J38" s="196" t="s">
        <v>85</v>
      </c>
      <c r="K38" s="196" t="n">
        <v>0.98</v>
      </c>
      <c r="L38" s="196" t="s">
        <v>85</v>
      </c>
      <c r="M38" s="196" t="s">
        <v>85</v>
      </c>
      <c r="N38" s="197" t="n">
        <v>1.02</v>
      </c>
      <c r="O38" s="196" t="s">
        <v>85</v>
      </c>
      <c r="P38" s="196" t="n">
        <v>1.4</v>
      </c>
      <c r="Q38" s="196" t="n">
        <v>0.83</v>
      </c>
      <c r="R38" s="16" t="n">
        <v>1.03</v>
      </c>
      <c r="S38" s="1" t="s">
        <v>85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6" t="s">
        <v>85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3" t="n">
        <f aca="false">IF(A39&lt;&gt;"",MONTH(A39),0)</f>
        <v>2</v>
      </c>
      <c r="C39" s="11" t="s">
        <v>163</v>
      </c>
      <c r="D39" s="196" t="n">
        <v>0.92</v>
      </c>
      <c r="E39" s="196" t="n">
        <v>1</v>
      </c>
      <c r="F39" s="197" t="n">
        <v>1.07</v>
      </c>
      <c r="G39" s="198" t="s">
        <v>85</v>
      </c>
      <c r="H39" s="196" t="n">
        <v>1.24</v>
      </c>
      <c r="I39" s="196" t="n">
        <v>1.58</v>
      </c>
      <c r="J39" s="196" t="s">
        <v>85</v>
      </c>
      <c r="K39" s="196" t="n">
        <v>0.98</v>
      </c>
      <c r="L39" s="196" t="s">
        <v>85</v>
      </c>
      <c r="M39" s="196" t="s">
        <v>85</v>
      </c>
      <c r="N39" s="197" t="n">
        <v>1.03</v>
      </c>
      <c r="O39" s="196" t="s">
        <v>85</v>
      </c>
      <c r="P39" s="196" t="n">
        <v>1.36</v>
      </c>
      <c r="Q39" s="196" t="n">
        <v>0.83</v>
      </c>
      <c r="R39" s="16" t="n">
        <v>1.03</v>
      </c>
      <c r="S39" s="1" t="s">
        <v>85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6" t="s">
        <v>85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3" t="n">
        <f aca="false">IF(A40&lt;&gt;"",MONTH(A40),0)</f>
        <v>2</v>
      </c>
      <c r="C40" s="11" t="s">
        <v>164</v>
      </c>
      <c r="D40" s="196" t="n">
        <v>0.93</v>
      </c>
      <c r="E40" s="196" t="n">
        <v>1.01</v>
      </c>
      <c r="F40" s="197" t="n">
        <v>1.07</v>
      </c>
      <c r="G40" s="198" t="s">
        <v>85</v>
      </c>
      <c r="H40" s="196" t="n">
        <v>1.26</v>
      </c>
      <c r="I40" s="196" t="n">
        <v>1.59</v>
      </c>
      <c r="J40" s="196" t="s">
        <v>85</v>
      </c>
      <c r="K40" s="196" t="n">
        <v>1.01</v>
      </c>
      <c r="L40" s="196" t="s">
        <v>85</v>
      </c>
      <c r="M40" s="196" t="s">
        <v>85</v>
      </c>
      <c r="N40" s="197" t="n">
        <v>1.04</v>
      </c>
      <c r="O40" s="196" t="s">
        <v>85</v>
      </c>
      <c r="P40" s="196" t="n">
        <v>1.36</v>
      </c>
      <c r="Q40" s="196" t="n">
        <v>0.83</v>
      </c>
      <c r="R40" s="16" t="n">
        <v>1.03</v>
      </c>
      <c r="S40" s="1" t="s">
        <v>85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6" t="s">
        <v>85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3" t="n">
        <f aca="false">IF(A41&lt;&gt;"",MONTH(A41),0)</f>
        <v>2</v>
      </c>
      <c r="C41" s="11" t="s">
        <v>165</v>
      </c>
      <c r="D41" s="196" t="n">
        <v>0.94</v>
      </c>
      <c r="E41" s="196" t="n">
        <v>1.05</v>
      </c>
      <c r="F41" s="197" t="n">
        <v>1.09</v>
      </c>
      <c r="G41" s="198" t="s">
        <v>85</v>
      </c>
      <c r="H41" s="196" t="n">
        <v>1.31</v>
      </c>
      <c r="I41" s="196" t="n">
        <v>1.7</v>
      </c>
      <c r="J41" s="196" t="s">
        <v>85</v>
      </c>
      <c r="K41" s="196" t="n">
        <v>1.01</v>
      </c>
      <c r="L41" s="196" t="s">
        <v>85</v>
      </c>
      <c r="M41" s="196" t="s">
        <v>85</v>
      </c>
      <c r="N41" s="197" t="n">
        <v>1.04</v>
      </c>
      <c r="O41" s="196" t="s">
        <v>85</v>
      </c>
      <c r="P41" s="196" t="n">
        <v>1.36</v>
      </c>
      <c r="Q41" s="196" t="n">
        <v>0.83</v>
      </c>
      <c r="R41" s="16" t="n">
        <v>1.03</v>
      </c>
      <c r="S41" s="1" t="s">
        <v>85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6" t="s">
        <v>85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3" t="n">
        <f aca="false">IF(A42&lt;&gt;"",MONTH(A42),0)</f>
        <v>2</v>
      </c>
      <c r="C42" s="11" t="s">
        <v>166</v>
      </c>
      <c r="D42" s="196" t="n">
        <v>1</v>
      </c>
      <c r="E42" s="196" t="n">
        <v>1.19</v>
      </c>
      <c r="F42" s="197" t="n">
        <v>1.11</v>
      </c>
      <c r="G42" s="198" t="s">
        <v>85</v>
      </c>
      <c r="H42" s="196" t="n">
        <v>1.46</v>
      </c>
      <c r="I42" s="196" t="n">
        <v>1.75</v>
      </c>
      <c r="J42" s="196" t="s">
        <v>85</v>
      </c>
      <c r="K42" s="196" t="n">
        <v>1.13</v>
      </c>
      <c r="L42" s="196" t="s">
        <v>85</v>
      </c>
      <c r="M42" s="196" t="s">
        <v>85</v>
      </c>
      <c r="N42" s="197" t="n">
        <v>1.17</v>
      </c>
      <c r="O42" s="196" t="s">
        <v>85</v>
      </c>
      <c r="P42" s="196" t="n">
        <v>1.51</v>
      </c>
      <c r="Q42" s="196" t="n">
        <v>0.86</v>
      </c>
      <c r="R42" s="16" t="n">
        <v>1.17</v>
      </c>
      <c r="S42" s="1" t="s">
        <v>85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6" t="s">
        <v>85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3" t="n">
        <f aca="false">IF(A43&lt;&gt;"",MONTH(A43),0)</f>
        <v>2</v>
      </c>
      <c r="C43" s="11" t="s">
        <v>167</v>
      </c>
      <c r="D43" s="196" t="n">
        <v>1.05</v>
      </c>
      <c r="E43" s="196" t="n">
        <v>1.19</v>
      </c>
      <c r="F43" s="197" t="n">
        <v>1.11</v>
      </c>
      <c r="G43" s="198" t="s">
        <v>85</v>
      </c>
      <c r="H43" s="196" t="s">
        <v>85</v>
      </c>
      <c r="I43" s="196" t="n">
        <v>1.75</v>
      </c>
      <c r="J43" s="196" t="s">
        <v>85</v>
      </c>
      <c r="K43" s="196" t="n">
        <v>1.13</v>
      </c>
      <c r="L43" s="196" t="s">
        <v>85</v>
      </c>
      <c r="M43" s="196" t="s">
        <v>85</v>
      </c>
      <c r="N43" s="197" t="n">
        <v>1.17</v>
      </c>
      <c r="O43" s="196" t="s">
        <v>85</v>
      </c>
      <c r="P43" s="196" t="n">
        <v>1.51</v>
      </c>
      <c r="Q43" s="196" t="n">
        <v>0.86</v>
      </c>
      <c r="R43" s="16" t="n">
        <v>1.17</v>
      </c>
      <c r="S43" s="1" t="s">
        <v>85</v>
      </c>
      <c r="T43" s="1" t="s">
        <v>85</v>
      </c>
      <c r="U43" s="1" t="n">
        <v>1.48</v>
      </c>
      <c r="V43" s="1" t="n">
        <v>1.51</v>
      </c>
      <c r="W43" s="1" t="n">
        <v>1.5</v>
      </c>
      <c r="X43" s="196" t="s">
        <v>85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3" t="n">
        <f aca="false">IF(A44&lt;&gt;"",MONTH(A44),0)</f>
        <v>2</v>
      </c>
      <c r="C44" s="11" t="s">
        <v>161</v>
      </c>
      <c r="D44" s="196" t="n">
        <v>1.05</v>
      </c>
      <c r="E44" s="196" t="n">
        <v>1.19</v>
      </c>
      <c r="F44" s="197" t="n">
        <v>1.11</v>
      </c>
      <c r="G44" s="198" t="s">
        <v>85</v>
      </c>
      <c r="H44" s="196" t="s">
        <v>85</v>
      </c>
      <c r="I44" s="196" t="n">
        <v>1.75</v>
      </c>
      <c r="J44" s="196" t="s">
        <v>85</v>
      </c>
      <c r="K44" s="196" t="n">
        <v>1.13</v>
      </c>
      <c r="L44" s="196" t="s">
        <v>85</v>
      </c>
      <c r="M44" s="196" t="s">
        <v>85</v>
      </c>
      <c r="N44" s="197" t="n">
        <v>1.17</v>
      </c>
      <c r="O44" s="196" t="s">
        <v>85</v>
      </c>
      <c r="P44" s="196" t="n">
        <v>1.51</v>
      </c>
      <c r="Q44" s="196" t="n">
        <v>0.86</v>
      </c>
      <c r="R44" s="16" t="n">
        <v>1.17</v>
      </c>
      <c r="S44" s="1" t="s">
        <v>85</v>
      </c>
      <c r="T44" s="1" t="s">
        <v>85</v>
      </c>
      <c r="U44" s="1" t="n">
        <v>1.48</v>
      </c>
      <c r="V44" s="1" t="n">
        <v>1.51</v>
      </c>
      <c r="W44" s="1" t="n">
        <v>1.5</v>
      </c>
      <c r="X44" s="196" t="s">
        <v>85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3" t="n">
        <f aca="false">IF(A45&lt;&gt;"",MONTH(A45),0)</f>
        <v>2</v>
      </c>
      <c r="C45" s="11" t="s">
        <v>162</v>
      </c>
      <c r="D45" s="196" t="n">
        <v>1.05</v>
      </c>
      <c r="E45" s="196" t="n">
        <v>1.12</v>
      </c>
      <c r="F45" s="197" t="n">
        <v>1.16</v>
      </c>
      <c r="G45" s="198" t="s">
        <v>85</v>
      </c>
      <c r="H45" s="196" t="n">
        <v>1.27</v>
      </c>
      <c r="I45" s="196" t="n">
        <v>1.68</v>
      </c>
      <c r="J45" s="196" t="s">
        <v>85</v>
      </c>
      <c r="K45" s="196" t="n">
        <v>1.18</v>
      </c>
      <c r="L45" s="196" t="s">
        <v>85</v>
      </c>
      <c r="M45" s="196" t="s">
        <v>85</v>
      </c>
      <c r="N45" s="197" t="n">
        <v>1.16</v>
      </c>
      <c r="O45" s="196" t="s">
        <v>85</v>
      </c>
      <c r="P45" s="196" t="n">
        <v>1.37</v>
      </c>
      <c r="Q45" s="196" t="n">
        <v>0.86</v>
      </c>
      <c r="R45" s="16" t="n">
        <v>1.17</v>
      </c>
      <c r="S45" s="1" t="s">
        <v>85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6" t="s">
        <v>85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3" t="n">
        <f aca="false">IF(A46&lt;&gt;"",MONTH(A46),0)</f>
        <v>2</v>
      </c>
      <c r="C46" s="11" t="s">
        <v>163</v>
      </c>
      <c r="D46" s="196" t="n">
        <v>1.3</v>
      </c>
      <c r="E46" s="196" t="n">
        <v>1.12</v>
      </c>
      <c r="F46" s="197" t="n">
        <v>1.1</v>
      </c>
      <c r="G46" s="198" t="s">
        <v>85</v>
      </c>
      <c r="H46" s="196" t="n">
        <v>1.21</v>
      </c>
      <c r="I46" s="196" t="n">
        <v>1.58</v>
      </c>
      <c r="J46" s="196" t="s">
        <v>85</v>
      </c>
      <c r="K46" s="196" t="n">
        <v>1.09</v>
      </c>
      <c r="L46" s="196" t="s">
        <v>85</v>
      </c>
      <c r="M46" s="196" t="s">
        <v>85</v>
      </c>
      <c r="N46" s="197" t="n">
        <v>1.11</v>
      </c>
      <c r="O46" s="196" t="s">
        <v>85</v>
      </c>
      <c r="P46" s="196" t="n">
        <v>1.31</v>
      </c>
      <c r="Q46" s="196" t="n">
        <v>0.85</v>
      </c>
      <c r="R46" s="16" t="n">
        <v>1.12</v>
      </c>
      <c r="S46" s="1" t="s">
        <v>85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6" t="s">
        <v>85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3" t="n">
        <f aca="false">IF(A47&lt;&gt;"",MONTH(A47),0)</f>
        <v>2</v>
      </c>
      <c r="C47" s="11" t="s">
        <v>164</v>
      </c>
      <c r="D47" s="196" t="n">
        <v>0.96</v>
      </c>
      <c r="E47" s="196" t="n">
        <v>1.1</v>
      </c>
      <c r="F47" s="197" t="n">
        <v>1.1</v>
      </c>
      <c r="G47" s="198" t="s">
        <v>85</v>
      </c>
      <c r="H47" s="196" t="n">
        <v>1.19</v>
      </c>
      <c r="I47" s="196" t="n">
        <v>1.53</v>
      </c>
      <c r="J47" s="196" t="s">
        <v>85</v>
      </c>
      <c r="K47" s="196" t="n">
        <v>1.1</v>
      </c>
      <c r="L47" s="196" t="s">
        <v>85</v>
      </c>
      <c r="M47" s="196" t="s">
        <v>85</v>
      </c>
      <c r="N47" s="197" t="n">
        <v>1.11</v>
      </c>
      <c r="O47" s="196" t="s">
        <v>85</v>
      </c>
      <c r="P47" s="196" t="n">
        <v>1.25</v>
      </c>
      <c r="Q47" s="196" t="n">
        <v>0.85</v>
      </c>
      <c r="R47" s="16" t="n">
        <v>1.09</v>
      </c>
      <c r="S47" s="1" t="s">
        <v>85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6" t="s">
        <v>85</v>
      </c>
      <c r="CM47" s="177"/>
    </row>
    <row r="48" customFormat="false" ht="11.25" hidden="false" customHeight="false" outlineLevel="0" collapsed="false">
      <c r="A48" s="177" t="n">
        <v>34746</v>
      </c>
      <c r="B48" s="203" t="n">
        <f aca="false">IF(A48&lt;&gt;"",MONTH(A48),0)</f>
        <v>2</v>
      </c>
      <c r="C48" s="11" t="s">
        <v>165</v>
      </c>
      <c r="D48" s="196" t="n">
        <v>0.98</v>
      </c>
      <c r="E48" s="196" t="n">
        <v>1.05</v>
      </c>
      <c r="F48" s="197" t="n">
        <v>1.05</v>
      </c>
      <c r="G48" s="198" t="s">
        <v>85</v>
      </c>
      <c r="H48" s="196" t="n">
        <v>1.17</v>
      </c>
      <c r="I48" s="196" t="n">
        <v>1.52</v>
      </c>
      <c r="J48" s="196" t="s">
        <v>85</v>
      </c>
      <c r="K48" s="196" t="n">
        <v>1.05</v>
      </c>
      <c r="L48" s="196" t="s">
        <v>85</v>
      </c>
      <c r="M48" s="196" t="s">
        <v>85</v>
      </c>
      <c r="N48" s="197" t="n">
        <v>1.11</v>
      </c>
      <c r="O48" s="196" t="s">
        <v>85</v>
      </c>
      <c r="P48" s="196" t="n">
        <v>1.27</v>
      </c>
      <c r="Q48" s="196" t="n">
        <v>0.85</v>
      </c>
      <c r="R48" s="16" t="n">
        <v>1.06</v>
      </c>
      <c r="S48" s="1" t="s">
        <v>85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6" t="s">
        <v>85</v>
      </c>
      <c r="CM48" s="177"/>
    </row>
    <row r="49" customFormat="false" ht="11.25" hidden="false" customHeight="false" outlineLevel="0" collapsed="false">
      <c r="A49" s="177" t="n">
        <v>34747</v>
      </c>
      <c r="B49" s="203" t="n">
        <f aca="false">IF(A49&lt;&gt;"",MONTH(A49),0)</f>
        <v>2</v>
      </c>
      <c r="C49" s="11" t="s">
        <v>166</v>
      </c>
      <c r="D49" s="196" t="n">
        <v>0.98</v>
      </c>
      <c r="E49" s="196" t="n">
        <v>1.05</v>
      </c>
      <c r="F49" s="197" t="n">
        <v>1.05</v>
      </c>
      <c r="G49" s="198" t="s">
        <v>85</v>
      </c>
      <c r="H49" s="196" t="n">
        <v>1.2</v>
      </c>
      <c r="I49" s="196" t="n">
        <v>1.55</v>
      </c>
      <c r="J49" s="196" t="s">
        <v>85</v>
      </c>
      <c r="K49" s="196" t="n">
        <v>1.06</v>
      </c>
      <c r="L49" s="196" t="s">
        <v>85</v>
      </c>
      <c r="M49" s="196" t="s">
        <v>85</v>
      </c>
      <c r="N49" s="197" t="n">
        <v>1.06</v>
      </c>
      <c r="O49" s="196" t="s">
        <v>85</v>
      </c>
      <c r="P49" s="196" t="n">
        <v>1.27</v>
      </c>
      <c r="Q49" s="196" t="n">
        <v>0.88</v>
      </c>
      <c r="R49" s="16" t="n">
        <v>1.06</v>
      </c>
      <c r="S49" s="1" t="s">
        <v>85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6" t="s">
        <v>85</v>
      </c>
      <c r="CM49" s="177"/>
    </row>
    <row r="50" customFormat="false" ht="11.25" hidden="false" customHeight="false" outlineLevel="0" collapsed="false">
      <c r="A50" s="177" t="n">
        <v>34748</v>
      </c>
      <c r="B50" s="203" t="n">
        <f aca="false">IF(A50&lt;&gt;"",MONTH(A50),0)</f>
        <v>2</v>
      </c>
      <c r="C50" s="11" t="s">
        <v>167</v>
      </c>
      <c r="D50" s="196" t="n">
        <v>0.99</v>
      </c>
      <c r="E50" s="196" t="n">
        <v>1.05</v>
      </c>
      <c r="F50" s="197" t="n">
        <v>1.05</v>
      </c>
      <c r="G50" s="198" t="s">
        <v>85</v>
      </c>
      <c r="H50" s="196" t="s">
        <v>85</v>
      </c>
      <c r="I50" s="196" t="n">
        <v>1.55</v>
      </c>
      <c r="J50" s="196" t="s">
        <v>85</v>
      </c>
      <c r="K50" s="196" t="n">
        <v>1.06</v>
      </c>
      <c r="L50" s="196" t="s">
        <v>85</v>
      </c>
      <c r="M50" s="196" t="s">
        <v>85</v>
      </c>
      <c r="N50" s="197" t="n">
        <v>1.06</v>
      </c>
      <c r="O50" s="196" t="s">
        <v>85</v>
      </c>
      <c r="P50" s="196" t="n">
        <v>1.27</v>
      </c>
      <c r="Q50" s="196" t="n">
        <v>0.88</v>
      </c>
      <c r="R50" s="16" t="n">
        <v>1.06</v>
      </c>
      <c r="S50" s="1" t="s">
        <v>85</v>
      </c>
      <c r="T50" s="1" t="s">
        <v>85</v>
      </c>
      <c r="U50" s="1" t="n">
        <v>1.25</v>
      </c>
      <c r="V50" s="1" t="n">
        <v>1.17</v>
      </c>
      <c r="W50" s="1" t="n">
        <v>1.25</v>
      </c>
      <c r="X50" s="196" t="s">
        <v>85</v>
      </c>
      <c r="CM50" s="177"/>
    </row>
    <row r="51" customFormat="false" ht="11.25" hidden="false" customHeight="false" outlineLevel="0" collapsed="false">
      <c r="A51" s="177" t="n">
        <v>34749</v>
      </c>
      <c r="B51" s="203" t="n">
        <f aca="false">IF(A51&lt;&gt;"",MONTH(A51),0)</f>
        <v>2</v>
      </c>
      <c r="C51" s="11" t="s">
        <v>161</v>
      </c>
      <c r="D51" s="196" t="n">
        <v>0.99</v>
      </c>
      <c r="E51" s="196" t="n">
        <v>1.05</v>
      </c>
      <c r="F51" s="197" t="n">
        <v>1.05</v>
      </c>
      <c r="G51" s="198" t="s">
        <v>85</v>
      </c>
      <c r="H51" s="196" t="s">
        <v>85</v>
      </c>
      <c r="I51" s="196" t="n">
        <v>1.55</v>
      </c>
      <c r="J51" s="196" t="s">
        <v>85</v>
      </c>
      <c r="K51" s="196" t="n">
        <v>1.06</v>
      </c>
      <c r="L51" s="196" t="s">
        <v>85</v>
      </c>
      <c r="M51" s="196" t="s">
        <v>85</v>
      </c>
      <c r="N51" s="197" t="n">
        <v>1.06</v>
      </c>
      <c r="O51" s="196" t="s">
        <v>85</v>
      </c>
      <c r="P51" s="196" t="n">
        <v>1.27</v>
      </c>
      <c r="Q51" s="196" t="n">
        <v>0.88</v>
      </c>
      <c r="R51" s="16" t="n">
        <v>1.06</v>
      </c>
      <c r="S51" s="1" t="s">
        <v>85</v>
      </c>
      <c r="T51" s="1" t="s">
        <v>85</v>
      </c>
      <c r="U51" s="1" t="n">
        <v>1.25</v>
      </c>
      <c r="V51" s="1" t="n">
        <v>1.17</v>
      </c>
      <c r="W51" s="1" t="n">
        <v>1.25</v>
      </c>
      <c r="X51" s="196" t="s">
        <v>85</v>
      </c>
      <c r="CM51" s="177"/>
    </row>
    <row r="52" customFormat="false" ht="11.25" hidden="false" customHeight="false" outlineLevel="0" collapsed="false">
      <c r="A52" s="177" t="n">
        <v>34750</v>
      </c>
      <c r="B52" s="203" t="n">
        <f aca="false">IF(A52&lt;&gt;"",MONTH(A52),0)</f>
        <v>2</v>
      </c>
      <c r="C52" s="11" t="s">
        <v>162</v>
      </c>
      <c r="D52" s="196" t="n">
        <v>0.99</v>
      </c>
      <c r="E52" s="196" t="s">
        <v>85</v>
      </c>
      <c r="F52" s="197" t="s">
        <v>85</v>
      </c>
      <c r="G52" s="198" t="s">
        <v>85</v>
      </c>
      <c r="H52" s="196" t="s">
        <v>85</v>
      </c>
      <c r="I52" s="196" t="s">
        <v>85</v>
      </c>
      <c r="J52" s="196" t="s">
        <v>85</v>
      </c>
      <c r="K52" s="196" t="s">
        <v>85</v>
      </c>
      <c r="L52" s="196" t="s">
        <v>85</v>
      </c>
      <c r="M52" s="196" t="s">
        <v>85</v>
      </c>
      <c r="N52" s="197" t="s">
        <v>85</v>
      </c>
      <c r="O52" s="196" t="s">
        <v>85</v>
      </c>
      <c r="P52" s="196" t="s">
        <v>85</v>
      </c>
      <c r="Q52" s="196" t="s">
        <v>85</v>
      </c>
      <c r="R52" s="16" t="s">
        <v>85</v>
      </c>
      <c r="S52" s="1" t="s">
        <v>85</v>
      </c>
      <c r="T52" s="1" t="s">
        <v>85</v>
      </c>
      <c r="U52" s="1" t="s">
        <v>85</v>
      </c>
      <c r="V52" s="1" t="s">
        <v>85</v>
      </c>
      <c r="W52" s="1" t="s">
        <v>85</v>
      </c>
      <c r="X52" s="196" t="s">
        <v>85</v>
      </c>
      <c r="CM52" s="177"/>
    </row>
    <row r="53" customFormat="false" ht="11.25" hidden="false" customHeight="false" outlineLevel="0" collapsed="false">
      <c r="A53" s="177" t="n">
        <v>34751</v>
      </c>
      <c r="B53" s="203" t="n">
        <f aca="false">IF(A53&lt;&gt;"",MONTH(A53),0)</f>
        <v>2</v>
      </c>
      <c r="C53" s="11" t="s">
        <v>163</v>
      </c>
      <c r="D53" s="196" t="n">
        <v>0.99</v>
      </c>
      <c r="E53" s="196" t="n">
        <v>1.02</v>
      </c>
      <c r="F53" s="197" t="n">
        <v>1.05</v>
      </c>
      <c r="G53" s="198" t="s">
        <v>85</v>
      </c>
      <c r="H53" s="196" t="n">
        <v>1.18</v>
      </c>
      <c r="I53" s="196" t="n">
        <v>1.55</v>
      </c>
      <c r="J53" s="196" t="s">
        <v>85</v>
      </c>
      <c r="K53" s="196" t="n">
        <v>1.03</v>
      </c>
      <c r="L53" s="196" t="s">
        <v>85</v>
      </c>
      <c r="M53" s="196" t="s">
        <v>85</v>
      </c>
      <c r="N53" s="197" t="n">
        <v>1.05</v>
      </c>
      <c r="O53" s="196" t="s">
        <v>85</v>
      </c>
      <c r="P53" s="196" t="n">
        <v>1.27</v>
      </c>
      <c r="Q53" s="196" t="n">
        <v>0.88</v>
      </c>
      <c r="R53" s="16" t="n">
        <v>1.06</v>
      </c>
      <c r="S53" s="1" t="s">
        <v>85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6" t="s">
        <v>85</v>
      </c>
      <c r="CM53" s="177"/>
    </row>
    <row r="54" customFormat="false" ht="11.25" hidden="false" customHeight="false" outlineLevel="0" collapsed="false">
      <c r="A54" s="177" t="n">
        <v>34752</v>
      </c>
      <c r="B54" s="203" t="n">
        <f aca="false">IF(A54&lt;&gt;"",MONTH(A54),0)</f>
        <v>2</v>
      </c>
      <c r="C54" s="11" t="s">
        <v>164</v>
      </c>
      <c r="D54" s="196" t="n">
        <v>0.97</v>
      </c>
      <c r="E54" s="196" t="n">
        <v>1.03</v>
      </c>
      <c r="F54" s="197" t="n">
        <v>1.05</v>
      </c>
      <c r="G54" s="198" t="s">
        <v>85</v>
      </c>
      <c r="H54" s="196" t="n">
        <v>1.19</v>
      </c>
      <c r="I54" s="196" t="n">
        <v>1.56</v>
      </c>
      <c r="J54" s="196" t="s">
        <v>85</v>
      </c>
      <c r="K54" s="196" t="n">
        <v>1.05</v>
      </c>
      <c r="L54" s="196" t="s">
        <v>85</v>
      </c>
      <c r="M54" s="196" t="s">
        <v>85</v>
      </c>
      <c r="N54" s="197" t="n">
        <v>1.05</v>
      </c>
      <c r="O54" s="196" t="s">
        <v>85</v>
      </c>
      <c r="P54" s="196" t="n">
        <v>1.29</v>
      </c>
      <c r="Q54" s="196" t="n">
        <v>0.84</v>
      </c>
      <c r="R54" s="16" t="n">
        <v>1.06</v>
      </c>
      <c r="S54" s="1" t="s">
        <v>85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6" t="s">
        <v>85</v>
      </c>
      <c r="CM54" s="177"/>
    </row>
    <row r="55" customFormat="false" ht="11.25" hidden="false" customHeight="false" outlineLevel="0" collapsed="false">
      <c r="A55" s="177" t="n">
        <v>34753</v>
      </c>
      <c r="B55" s="203" t="n">
        <f aca="false">IF(A55&lt;&gt;"",MONTH(A55),0)</f>
        <v>2</v>
      </c>
      <c r="C55" s="11" t="s">
        <v>165</v>
      </c>
      <c r="D55" s="196" t="n">
        <v>0.99</v>
      </c>
      <c r="E55" s="196" t="n">
        <v>1</v>
      </c>
      <c r="F55" s="197" t="n">
        <v>1.05</v>
      </c>
      <c r="G55" s="198" t="s">
        <v>85</v>
      </c>
      <c r="H55" s="196" t="n">
        <v>1.18</v>
      </c>
      <c r="I55" s="196" t="n">
        <v>1.58</v>
      </c>
      <c r="J55" s="196" t="s">
        <v>85</v>
      </c>
      <c r="K55" s="196" t="n">
        <v>1.05</v>
      </c>
      <c r="L55" s="196" t="s">
        <v>85</v>
      </c>
      <c r="M55" s="196" t="s">
        <v>85</v>
      </c>
      <c r="N55" s="197" t="n">
        <v>1.09</v>
      </c>
      <c r="O55" s="196" t="s">
        <v>85</v>
      </c>
      <c r="P55" s="196" t="n">
        <v>1.3</v>
      </c>
      <c r="Q55" s="196" t="n">
        <v>0.84</v>
      </c>
      <c r="R55" s="16" t="n">
        <v>1.06</v>
      </c>
      <c r="S55" s="1" t="s">
        <v>85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6" t="s">
        <v>85</v>
      </c>
      <c r="CM55" s="177"/>
    </row>
    <row r="56" customFormat="false" ht="11.25" hidden="false" customHeight="false" outlineLevel="0" collapsed="false">
      <c r="A56" s="177" t="n">
        <v>34754</v>
      </c>
      <c r="B56" s="203" t="n">
        <f aca="false">IF(A56&lt;&gt;"",MONTH(A56),0)</f>
        <v>2</v>
      </c>
      <c r="C56" s="11" t="s">
        <v>166</v>
      </c>
      <c r="D56" s="196" t="n">
        <v>0.97</v>
      </c>
      <c r="E56" s="196" t="n">
        <v>1</v>
      </c>
      <c r="F56" s="197" t="n">
        <v>1.05</v>
      </c>
      <c r="G56" s="198" t="s">
        <v>85</v>
      </c>
      <c r="H56" s="196" t="n">
        <v>1.19</v>
      </c>
      <c r="I56" s="196" t="n">
        <v>1.56</v>
      </c>
      <c r="J56" s="196" t="s">
        <v>85</v>
      </c>
      <c r="K56" s="196" t="n">
        <v>1.05</v>
      </c>
      <c r="L56" s="196" t="s">
        <v>85</v>
      </c>
      <c r="M56" s="196" t="s">
        <v>85</v>
      </c>
      <c r="N56" s="197" t="n">
        <v>1.09</v>
      </c>
      <c r="O56" s="196" t="s">
        <v>85</v>
      </c>
      <c r="P56" s="196" t="n">
        <v>1.28</v>
      </c>
      <c r="Q56" s="196" t="n">
        <v>0.84</v>
      </c>
      <c r="R56" s="16" t="n">
        <v>1.06</v>
      </c>
      <c r="S56" s="1" t="s">
        <v>85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6" t="s">
        <v>85</v>
      </c>
      <c r="CM56" s="177"/>
    </row>
    <row r="57" customFormat="false" ht="11.25" hidden="false" customHeight="false" outlineLevel="0" collapsed="false">
      <c r="A57" s="177" t="n">
        <v>34755</v>
      </c>
      <c r="B57" s="203" t="n">
        <f aca="false">IF(A57&lt;&gt;"",MONTH(A57),0)</f>
        <v>2</v>
      </c>
      <c r="C57" s="11" t="s">
        <v>167</v>
      </c>
      <c r="D57" s="196" t="n">
        <v>0.98</v>
      </c>
      <c r="E57" s="196" t="n">
        <v>1</v>
      </c>
      <c r="F57" s="197" t="n">
        <v>1.05</v>
      </c>
      <c r="G57" s="198" t="s">
        <v>85</v>
      </c>
      <c r="H57" s="196" t="s">
        <v>85</v>
      </c>
      <c r="I57" s="196" t="n">
        <v>1.56</v>
      </c>
      <c r="J57" s="196" t="s">
        <v>85</v>
      </c>
      <c r="K57" s="196" t="n">
        <v>1.05</v>
      </c>
      <c r="L57" s="196" t="s">
        <v>85</v>
      </c>
      <c r="M57" s="196" t="s">
        <v>85</v>
      </c>
      <c r="N57" s="197" t="n">
        <v>1.09</v>
      </c>
      <c r="O57" s="196" t="s">
        <v>85</v>
      </c>
      <c r="P57" s="196" t="n">
        <v>1.28</v>
      </c>
      <c r="Q57" s="196" t="n">
        <v>0.84</v>
      </c>
      <c r="R57" s="16" t="n">
        <v>1.06</v>
      </c>
      <c r="S57" s="1" t="s">
        <v>85</v>
      </c>
      <c r="T57" s="1" t="s">
        <v>85</v>
      </c>
      <c r="U57" s="1" t="n">
        <v>1.28</v>
      </c>
      <c r="V57" s="1" t="n">
        <v>1.22</v>
      </c>
      <c r="W57" s="1" t="n">
        <v>1.27</v>
      </c>
      <c r="X57" s="196" t="s">
        <v>85</v>
      </c>
      <c r="CM57" s="177"/>
    </row>
    <row r="58" customFormat="false" ht="11.25" hidden="false" customHeight="false" outlineLevel="0" collapsed="false">
      <c r="A58" s="177" t="n">
        <v>34756</v>
      </c>
      <c r="B58" s="203" t="n">
        <f aca="false">IF(A58&lt;&gt;"",MONTH(A58),0)</f>
        <v>2</v>
      </c>
      <c r="C58" s="11" t="s">
        <v>161</v>
      </c>
      <c r="D58" s="196" t="n">
        <v>0.98</v>
      </c>
      <c r="E58" s="196" t="n">
        <v>1</v>
      </c>
      <c r="F58" s="197" t="n">
        <v>1.05</v>
      </c>
      <c r="G58" s="198" t="s">
        <v>85</v>
      </c>
      <c r="H58" s="196" t="s">
        <v>85</v>
      </c>
      <c r="I58" s="196" t="n">
        <v>1.56</v>
      </c>
      <c r="J58" s="196" t="s">
        <v>85</v>
      </c>
      <c r="K58" s="196" t="n">
        <v>1.05</v>
      </c>
      <c r="L58" s="196" t="s">
        <v>85</v>
      </c>
      <c r="M58" s="196" t="s">
        <v>85</v>
      </c>
      <c r="N58" s="197" t="n">
        <v>1.09</v>
      </c>
      <c r="O58" s="196" t="s">
        <v>85</v>
      </c>
      <c r="P58" s="196" t="n">
        <v>1.28</v>
      </c>
      <c r="Q58" s="196" t="n">
        <v>0.84</v>
      </c>
      <c r="R58" s="16" t="n">
        <v>1.06</v>
      </c>
      <c r="S58" s="1" t="s">
        <v>85</v>
      </c>
      <c r="T58" s="1" t="s">
        <v>85</v>
      </c>
      <c r="U58" s="1" t="n">
        <v>1.28</v>
      </c>
      <c r="V58" s="1" t="n">
        <v>1.22</v>
      </c>
      <c r="W58" s="1" t="n">
        <v>1.27</v>
      </c>
      <c r="X58" s="196" t="s">
        <v>85</v>
      </c>
      <c r="CM58" s="177"/>
    </row>
    <row r="59" customFormat="false" ht="11.25" hidden="false" customHeight="false" outlineLevel="0" collapsed="false">
      <c r="A59" s="177" t="n">
        <v>34757</v>
      </c>
      <c r="B59" s="203" t="n">
        <f aca="false">IF(A59&lt;&gt;"",MONTH(A59),0)</f>
        <v>2</v>
      </c>
      <c r="C59" s="11" t="s">
        <v>162</v>
      </c>
      <c r="D59" s="196" t="n">
        <v>0.98</v>
      </c>
      <c r="E59" s="196" t="n">
        <v>1</v>
      </c>
      <c r="F59" s="197" t="n">
        <v>1.05</v>
      </c>
      <c r="G59" s="198" t="s">
        <v>85</v>
      </c>
      <c r="H59" s="196" t="n">
        <v>1.19</v>
      </c>
      <c r="I59" s="196" t="n">
        <v>1.56</v>
      </c>
      <c r="J59" s="196" t="s">
        <v>85</v>
      </c>
      <c r="K59" s="196" t="n">
        <v>1.05</v>
      </c>
      <c r="L59" s="196" t="s">
        <v>85</v>
      </c>
      <c r="M59" s="196" t="s">
        <v>85</v>
      </c>
      <c r="N59" s="197" t="n">
        <v>1.09</v>
      </c>
      <c r="O59" s="196" t="s">
        <v>85</v>
      </c>
      <c r="P59" s="196" t="n">
        <v>1.28</v>
      </c>
      <c r="Q59" s="196" t="n">
        <v>0.88</v>
      </c>
      <c r="R59" s="16" t="n">
        <v>1.06</v>
      </c>
      <c r="S59" s="1" t="s">
        <v>85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6" t="s">
        <v>85</v>
      </c>
      <c r="CM59" s="177"/>
    </row>
    <row r="60" customFormat="false" ht="11.25" hidden="false" customHeight="false" outlineLevel="0" collapsed="false">
      <c r="A60" s="177" t="n">
        <v>34758</v>
      </c>
      <c r="B60" s="203" t="n">
        <f aca="false">IF(A60&lt;&gt;"",MONTH(A60),0)</f>
        <v>2</v>
      </c>
      <c r="C60" s="11" t="s">
        <v>163</v>
      </c>
      <c r="D60" s="196" t="n">
        <v>1</v>
      </c>
      <c r="E60" s="196" t="n">
        <v>1</v>
      </c>
      <c r="F60" s="197" t="n">
        <v>1.06</v>
      </c>
      <c r="G60" s="198" t="s">
        <v>85</v>
      </c>
      <c r="H60" s="196" t="n">
        <v>1.28</v>
      </c>
      <c r="I60" s="196" t="n">
        <v>1.5</v>
      </c>
      <c r="J60" s="196" t="s">
        <v>85</v>
      </c>
      <c r="K60" s="196" t="n">
        <v>1.06</v>
      </c>
      <c r="L60" s="196" t="s">
        <v>85</v>
      </c>
      <c r="M60" s="196" t="s">
        <v>85</v>
      </c>
      <c r="N60" s="197" t="n">
        <v>1.05</v>
      </c>
      <c r="O60" s="196" t="s">
        <v>85</v>
      </c>
      <c r="P60" s="196" t="n">
        <v>1.26</v>
      </c>
      <c r="Q60" s="196" t="n">
        <v>0.8</v>
      </c>
      <c r="R60" s="16" t="n">
        <v>1.06</v>
      </c>
      <c r="S60" s="1" t="s">
        <v>85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6" t="s">
        <v>85</v>
      </c>
      <c r="CM60" s="177"/>
    </row>
    <row r="61" customFormat="false" ht="11.25" hidden="false" customHeight="false" outlineLevel="0" collapsed="false">
      <c r="A61" s="177" t="n">
        <v>34759</v>
      </c>
      <c r="B61" s="203" t="n">
        <f aca="false">IF(A61&lt;&gt;"",MONTH(A61),0)</f>
        <v>3</v>
      </c>
      <c r="C61" s="11" t="s">
        <v>164</v>
      </c>
      <c r="D61" s="196" t="n">
        <v>1</v>
      </c>
      <c r="E61" s="196" t="n">
        <v>1.02</v>
      </c>
      <c r="F61" s="197" t="n">
        <v>1.11</v>
      </c>
      <c r="G61" s="198" t="s">
        <v>85</v>
      </c>
      <c r="H61" s="196" t="n">
        <v>1.35</v>
      </c>
      <c r="I61" s="196" t="n">
        <v>1.51</v>
      </c>
      <c r="J61" s="196" t="s">
        <v>85</v>
      </c>
      <c r="K61" s="196" t="n">
        <v>1.06</v>
      </c>
      <c r="L61" s="196" t="s">
        <v>85</v>
      </c>
      <c r="M61" s="196" t="s">
        <v>85</v>
      </c>
      <c r="N61" s="197" t="n">
        <v>1.05</v>
      </c>
      <c r="O61" s="196" t="s">
        <v>85</v>
      </c>
      <c r="P61" s="196" t="n">
        <v>1.45</v>
      </c>
      <c r="Q61" s="196" t="n">
        <v>0.89</v>
      </c>
      <c r="R61" s="16" t="n">
        <v>1.06</v>
      </c>
      <c r="S61" s="1" t="s">
        <v>85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6" t="s">
        <v>85</v>
      </c>
      <c r="CM61" s="177"/>
    </row>
    <row r="62" customFormat="false" ht="11.25" hidden="false" customHeight="false" outlineLevel="0" collapsed="false">
      <c r="A62" s="177" t="n">
        <v>34760</v>
      </c>
      <c r="B62" s="203" t="n">
        <f aca="false">IF(A62&lt;&gt;"",MONTH(A62),0)</f>
        <v>3</v>
      </c>
      <c r="C62" s="11" t="s">
        <v>165</v>
      </c>
      <c r="D62" s="196" t="n">
        <v>1.05</v>
      </c>
      <c r="E62" s="196" t="n">
        <v>1.02</v>
      </c>
      <c r="F62" s="197" t="n">
        <v>1.11</v>
      </c>
      <c r="G62" s="198" t="s">
        <v>85</v>
      </c>
      <c r="H62" s="196" t="n">
        <v>1.36</v>
      </c>
      <c r="I62" s="196" t="n">
        <v>1.57</v>
      </c>
      <c r="J62" s="196" t="s">
        <v>85</v>
      </c>
      <c r="K62" s="196" t="n">
        <v>1.06</v>
      </c>
      <c r="L62" s="196" t="s">
        <v>85</v>
      </c>
      <c r="M62" s="196" t="s">
        <v>85</v>
      </c>
      <c r="N62" s="197" t="n">
        <v>1.06</v>
      </c>
      <c r="O62" s="196" t="s">
        <v>85</v>
      </c>
      <c r="P62" s="196" t="n">
        <v>1.48</v>
      </c>
      <c r="Q62" s="196" t="n">
        <v>0.87</v>
      </c>
      <c r="R62" s="16" t="n">
        <v>1.06</v>
      </c>
      <c r="S62" s="1" t="s">
        <v>85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6" t="s">
        <v>85</v>
      </c>
      <c r="CM62" s="177"/>
    </row>
    <row r="63" customFormat="false" ht="11.25" hidden="false" customHeight="false" outlineLevel="0" collapsed="false">
      <c r="A63" s="177" t="n">
        <v>34761</v>
      </c>
      <c r="B63" s="203" t="n">
        <f aca="false">IF(A63&lt;&gt;"",MONTH(A63),0)</f>
        <v>3</v>
      </c>
      <c r="C63" s="11" t="s">
        <v>166</v>
      </c>
      <c r="D63" s="196" t="n">
        <v>1.05</v>
      </c>
      <c r="E63" s="196" t="n">
        <v>1.07</v>
      </c>
      <c r="F63" s="197" t="n">
        <v>1.11</v>
      </c>
      <c r="G63" s="198" t="s">
        <v>85</v>
      </c>
      <c r="H63" s="196" t="n">
        <v>1.34</v>
      </c>
      <c r="I63" s="196" t="n">
        <v>1.6</v>
      </c>
      <c r="J63" s="196" t="s">
        <v>85</v>
      </c>
      <c r="K63" s="196" t="n">
        <v>1.06</v>
      </c>
      <c r="L63" s="196" t="s">
        <v>85</v>
      </c>
      <c r="M63" s="196" t="s">
        <v>85</v>
      </c>
      <c r="N63" s="197" t="n">
        <v>1.06</v>
      </c>
      <c r="O63" s="196" t="s">
        <v>85</v>
      </c>
      <c r="P63" s="196" t="n">
        <v>1.46</v>
      </c>
      <c r="Q63" s="196" t="n">
        <v>0.89</v>
      </c>
      <c r="R63" s="16" t="n">
        <v>1.06</v>
      </c>
      <c r="S63" s="1" t="s">
        <v>85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6" t="s">
        <v>85</v>
      </c>
      <c r="CM63" s="177"/>
    </row>
    <row r="64" customFormat="false" ht="11.25" hidden="false" customHeight="false" outlineLevel="0" collapsed="false">
      <c r="A64" s="177" t="n">
        <v>34762</v>
      </c>
      <c r="B64" s="203" t="n">
        <f aca="false">IF(A64&lt;&gt;"",MONTH(A64),0)</f>
        <v>3</v>
      </c>
      <c r="C64" s="11" t="s">
        <v>167</v>
      </c>
      <c r="D64" s="196" t="n">
        <v>1.12</v>
      </c>
      <c r="E64" s="196" t="n">
        <v>1.07</v>
      </c>
      <c r="F64" s="197" t="n">
        <v>1.11</v>
      </c>
      <c r="G64" s="198" t="s">
        <v>85</v>
      </c>
      <c r="H64" s="196" t="s">
        <v>85</v>
      </c>
      <c r="I64" s="196" t="n">
        <v>1.6</v>
      </c>
      <c r="J64" s="196" t="s">
        <v>85</v>
      </c>
      <c r="K64" s="196" t="n">
        <v>1.06</v>
      </c>
      <c r="L64" s="196" t="s">
        <v>85</v>
      </c>
      <c r="M64" s="196" t="s">
        <v>85</v>
      </c>
      <c r="N64" s="197" t="n">
        <v>1.06</v>
      </c>
      <c r="O64" s="196" t="s">
        <v>85</v>
      </c>
      <c r="P64" s="196" t="n">
        <v>1.46</v>
      </c>
      <c r="Q64" s="196" t="n">
        <v>0.89</v>
      </c>
      <c r="R64" s="16" t="n">
        <v>1.06</v>
      </c>
      <c r="S64" s="1" t="s">
        <v>85</v>
      </c>
      <c r="T64" s="1" t="s">
        <v>85</v>
      </c>
      <c r="U64" s="1" t="n">
        <v>1.38</v>
      </c>
      <c r="V64" s="1" t="n">
        <v>1.35</v>
      </c>
      <c r="W64" s="1" t="n">
        <v>1.38</v>
      </c>
      <c r="X64" s="196" t="s">
        <v>85</v>
      </c>
      <c r="CM64" s="177"/>
    </row>
    <row r="65" customFormat="false" ht="11.25" hidden="false" customHeight="false" outlineLevel="0" collapsed="false">
      <c r="A65" s="177" t="n">
        <v>34763</v>
      </c>
      <c r="B65" s="203" t="n">
        <f aca="false">IF(A65&lt;&gt;"",MONTH(A65),0)</f>
        <v>3</v>
      </c>
      <c r="C65" s="11" t="s">
        <v>161</v>
      </c>
      <c r="D65" s="196" t="n">
        <v>1.12</v>
      </c>
      <c r="E65" s="196" t="n">
        <v>1.07</v>
      </c>
      <c r="F65" s="197" t="n">
        <v>1.11</v>
      </c>
      <c r="G65" s="198" t="s">
        <v>85</v>
      </c>
      <c r="H65" s="196" t="s">
        <v>85</v>
      </c>
      <c r="I65" s="196" t="n">
        <v>1.6</v>
      </c>
      <c r="J65" s="196" t="s">
        <v>85</v>
      </c>
      <c r="K65" s="196" t="n">
        <v>1.06</v>
      </c>
      <c r="L65" s="196" t="s">
        <v>85</v>
      </c>
      <c r="M65" s="196" t="s">
        <v>85</v>
      </c>
      <c r="N65" s="197" t="n">
        <v>1.06</v>
      </c>
      <c r="O65" s="196" t="s">
        <v>85</v>
      </c>
      <c r="P65" s="196" t="n">
        <v>1.46</v>
      </c>
      <c r="Q65" s="196" t="n">
        <v>0.89</v>
      </c>
      <c r="R65" s="16" t="n">
        <v>1.06</v>
      </c>
      <c r="S65" s="1" t="s">
        <v>85</v>
      </c>
      <c r="T65" s="1" t="s">
        <v>85</v>
      </c>
      <c r="U65" s="1" t="n">
        <v>1.38</v>
      </c>
      <c r="V65" s="1" t="n">
        <v>1.35</v>
      </c>
      <c r="W65" s="1" t="n">
        <v>1.38</v>
      </c>
      <c r="X65" s="196" t="s">
        <v>85</v>
      </c>
      <c r="CM65" s="177"/>
    </row>
    <row r="66" customFormat="false" ht="11.25" hidden="false" customHeight="false" outlineLevel="0" collapsed="false">
      <c r="A66" s="177" t="n">
        <v>34764</v>
      </c>
      <c r="B66" s="203" t="n">
        <f aca="false">IF(A66&lt;&gt;"",MONTH(A66),0)</f>
        <v>3</v>
      </c>
      <c r="C66" s="11" t="s">
        <v>162</v>
      </c>
      <c r="D66" s="196" t="n">
        <v>1.12</v>
      </c>
      <c r="E66" s="196" t="n">
        <v>1.05</v>
      </c>
      <c r="F66" s="197" t="n">
        <v>1.1</v>
      </c>
      <c r="G66" s="198" t="s">
        <v>85</v>
      </c>
      <c r="H66" s="196" t="n">
        <v>1.28</v>
      </c>
      <c r="I66" s="196" t="n">
        <v>1.49</v>
      </c>
      <c r="J66" s="196" t="s">
        <v>85</v>
      </c>
      <c r="K66" s="196" t="n">
        <v>1.02</v>
      </c>
      <c r="L66" s="196" t="s">
        <v>85</v>
      </c>
      <c r="M66" s="196" t="s">
        <v>85</v>
      </c>
      <c r="N66" s="197" t="n">
        <v>1.06</v>
      </c>
      <c r="O66" s="196" t="s">
        <v>85</v>
      </c>
      <c r="P66" s="196" t="n">
        <v>1.4</v>
      </c>
      <c r="Q66" s="196" t="n">
        <v>0.89</v>
      </c>
      <c r="R66" s="16" t="n">
        <v>1.08</v>
      </c>
      <c r="S66" s="1" t="s">
        <v>85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6" t="s">
        <v>85</v>
      </c>
      <c r="CM66" s="177"/>
    </row>
    <row r="67" customFormat="false" ht="11.25" hidden="false" customHeight="false" outlineLevel="0" collapsed="false">
      <c r="A67" s="177" t="n">
        <v>34765</v>
      </c>
      <c r="B67" s="203" t="n">
        <f aca="false">IF(A67&lt;&gt;"",MONTH(A67),0)</f>
        <v>3</v>
      </c>
      <c r="C67" s="11" t="s">
        <v>163</v>
      </c>
      <c r="D67" s="196" t="n">
        <v>0.97</v>
      </c>
      <c r="E67" s="196" t="n">
        <v>1.04</v>
      </c>
      <c r="F67" s="197" t="n">
        <v>1.1</v>
      </c>
      <c r="G67" s="198" t="s">
        <v>85</v>
      </c>
      <c r="H67" s="196" t="n">
        <v>1.3</v>
      </c>
      <c r="I67" s="196" t="n">
        <v>1.49</v>
      </c>
      <c r="J67" s="196" t="s">
        <v>85</v>
      </c>
      <c r="K67" s="196" t="n">
        <v>1.02</v>
      </c>
      <c r="L67" s="196" t="s">
        <v>85</v>
      </c>
      <c r="M67" s="196" t="s">
        <v>85</v>
      </c>
      <c r="N67" s="197" t="n">
        <v>1.06</v>
      </c>
      <c r="O67" s="196" t="s">
        <v>85</v>
      </c>
      <c r="P67" s="196" t="n">
        <v>1.41</v>
      </c>
      <c r="Q67" s="196" t="n">
        <v>0.86</v>
      </c>
      <c r="R67" s="16" t="n">
        <v>1.08</v>
      </c>
      <c r="S67" s="1" t="s">
        <v>85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6" t="s">
        <v>85</v>
      </c>
      <c r="CM67" s="177"/>
    </row>
    <row r="68" customFormat="false" ht="11.25" hidden="false" customHeight="false" outlineLevel="0" collapsed="false">
      <c r="A68" s="177" t="n">
        <v>34766</v>
      </c>
      <c r="B68" s="203" t="n">
        <f aca="false">IF(A68&lt;&gt;"",MONTH(A68),0)</f>
        <v>3</v>
      </c>
      <c r="C68" s="11" t="s">
        <v>164</v>
      </c>
      <c r="D68" s="196" t="n">
        <v>0.98</v>
      </c>
      <c r="E68" s="196" t="n">
        <v>0.94</v>
      </c>
      <c r="F68" s="197" t="n">
        <v>1.15</v>
      </c>
      <c r="G68" s="198" t="s">
        <v>85</v>
      </c>
      <c r="H68" s="196" t="n">
        <v>1.35</v>
      </c>
      <c r="I68" s="196" t="n">
        <v>1.56</v>
      </c>
      <c r="J68" s="196" t="s">
        <v>85</v>
      </c>
      <c r="K68" s="196" t="n">
        <v>1.14</v>
      </c>
      <c r="L68" s="196" t="s">
        <v>85</v>
      </c>
      <c r="M68" s="196" t="s">
        <v>85</v>
      </c>
      <c r="N68" s="197" t="n">
        <v>1.14</v>
      </c>
      <c r="O68" s="196" t="s">
        <v>85</v>
      </c>
      <c r="P68" s="196" t="n">
        <v>1.42</v>
      </c>
      <c r="Q68" s="196" t="n">
        <v>0.86</v>
      </c>
      <c r="R68" s="16" t="n">
        <v>1.14</v>
      </c>
      <c r="S68" s="1" t="s">
        <v>85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6" t="s">
        <v>85</v>
      </c>
      <c r="CM68" s="177"/>
    </row>
    <row r="69" customFormat="false" ht="11.25" hidden="false" customHeight="false" outlineLevel="0" collapsed="false">
      <c r="A69" s="177" t="n">
        <v>34767</v>
      </c>
      <c r="B69" s="203" t="n">
        <f aca="false">IF(A69&lt;&gt;"",MONTH(A69),0)</f>
        <v>3</v>
      </c>
      <c r="C69" s="11" t="s">
        <v>165</v>
      </c>
      <c r="D69" s="196" t="n">
        <v>0.99</v>
      </c>
      <c r="E69" s="196" t="n">
        <v>1.01</v>
      </c>
      <c r="F69" s="197" t="n">
        <v>1.06</v>
      </c>
      <c r="G69" s="198" t="s">
        <v>85</v>
      </c>
      <c r="H69" s="196" t="n">
        <v>1.23</v>
      </c>
      <c r="I69" s="196" t="n">
        <v>1.57</v>
      </c>
      <c r="J69" s="196" t="s">
        <v>85</v>
      </c>
      <c r="K69" s="196" t="n">
        <v>1.05</v>
      </c>
      <c r="L69" s="196" t="s">
        <v>85</v>
      </c>
      <c r="M69" s="196" t="s">
        <v>85</v>
      </c>
      <c r="N69" s="197" t="n">
        <v>1.05</v>
      </c>
      <c r="O69" s="196" t="s">
        <v>85</v>
      </c>
      <c r="P69" s="196" t="n">
        <v>1.34</v>
      </c>
      <c r="Q69" s="196" t="n">
        <v>0.86</v>
      </c>
      <c r="R69" s="16" t="n">
        <v>1.06</v>
      </c>
      <c r="S69" s="1" t="s">
        <v>85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6" t="s">
        <v>85</v>
      </c>
      <c r="CM69" s="177"/>
    </row>
    <row r="70" customFormat="false" ht="11.25" hidden="false" customHeight="false" outlineLevel="0" collapsed="false">
      <c r="A70" s="177" t="n">
        <v>34768</v>
      </c>
      <c r="B70" s="203" t="n">
        <f aca="false">IF(A70&lt;&gt;"",MONTH(A70),0)</f>
        <v>3</v>
      </c>
      <c r="C70" s="11" t="s">
        <v>166</v>
      </c>
      <c r="D70" s="196" t="n">
        <v>0.99</v>
      </c>
      <c r="E70" s="196" t="n">
        <v>1.01</v>
      </c>
      <c r="F70" s="197" t="n">
        <v>1.06</v>
      </c>
      <c r="G70" s="198" t="s">
        <v>85</v>
      </c>
      <c r="H70" s="196" t="n">
        <v>1.2</v>
      </c>
      <c r="I70" s="196" t="n">
        <v>1.54</v>
      </c>
      <c r="J70" s="196" t="s">
        <v>85</v>
      </c>
      <c r="K70" s="196" t="n">
        <v>1.02</v>
      </c>
      <c r="L70" s="196" t="s">
        <v>85</v>
      </c>
      <c r="M70" s="196" t="s">
        <v>85</v>
      </c>
      <c r="N70" s="197" t="n">
        <v>1.05</v>
      </c>
      <c r="O70" s="196" t="s">
        <v>85</v>
      </c>
      <c r="P70" s="196" t="n">
        <v>1.27</v>
      </c>
      <c r="Q70" s="196" t="n">
        <v>0.86</v>
      </c>
      <c r="R70" s="16" t="n">
        <v>1.02</v>
      </c>
      <c r="S70" s="1" t="s">
        <v>85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6" t="s">
        <v>85</v>
      </c>
      <c r="CM70" s="177"/>
    </row>
    <row r="71" customFormat="false" ht="11.25" hidden="false" customHeight="false" outlineLevel="0" collapsed="false">
      <c r="A71" s="177" t="n">
        <v>34769</v>
      </c>
      <c r="B71" s="203" t="n">
        <f aca="false">IF(A71&lt;&gt;"",MONTH(A71),0)</f>
        <v>3</v>
      </c>
      <c r="C71" s="11" t="s">
        <v>167</v>
      </c>
      <c r="D71" s="196" t="n">
        <v>0.99</v>
      </c>
      <c r="E71" s="196" t="n">
        <v>1.01</v>
      </c>
      <c r="F71" s="197" t="n">
        <v>1.06</v>
      </c>
      <c r="G71" s="198" t="s">
        <v>85</v>
      </c>
      <c r="H71" s="196" t="s">
        <v>85</v>
      </c>
      <c r="I71" s="196" t="n">
        <v>1.54</v>
      </c>
      <c r="J71" s="196" t="s">
        <v>85</v>
      </c>
      <c r="K71" s="196" t="n">
        <v>1.02</v>
      </c>
      <c r="L71" s="196" t="s">
        <v>85</v>
      </c>
      <c r="M71" s="196" t="s">
        <v>85</v>
      </c>
      <c r="N71" s="197" t="n">
        <v>1.05</v>
      </c>
      <c r="O71" s="196" t="s">
        <v>85</v>
      </c>
      <c r="P71" s="196" t="n">
        <v>1.27</v>
      </c>
      <c r="Q71" s="196" t="n">
        <v>0.86</v>
      </c>
      <c r="R71" s="16" t="n">
        <v>1.02</v>
      </c>
      <c r="S71" s="1" t="s">
        <v>85</v>
      </c>
      <c r="T71" s="1" t="s">
        <v>85</v>
      </c>
      <c r="U71" s="1" t="n">
        <v>1.23</v>
      </c>
      <c r="V71" s="1" t="n">
        <v>1.2</v>
      </c>
      <c r="W71" s="1" t="n">
        <v>1.23</v>
      </c>
      <c r="X71" s="196" t="s">
        <v>85</v>
      </c>
      <c r="CM71" s="177"/>
    </row>
    <row r="72" customFormat="false" ht="11.25" hidden="false" customHeight="false" outlineLevel="0" collapsed="false">
      <c r="A72" s="177" t="n">
        <v>34770</v>
      </c>
      <c r="B72" s="203" t="n">
        <f aca="false">IF(A72&lt;&gt;"",MONTH(A72),0)</f>
        <v>3</v>
      </c>
      <c r="C72" s="11" t="s">
        <v>161</v>
      </c>
      <c r="D72" s="196" t="n">
        <v>0.99</v>
      </c>
      <c r="E72" s="196" t="n">
        <v>1.01</v>
      </c>
      <c r="F72" s="197" t="n">
        <v>1.06</v>
      </c>
      <c r="G72" s="198" t="s">
        <v>85</v>
      </c>
      <c r="H72" s="196" t="s">
        <v>85</v>
      </c>
      <c r="I72" s="196" t="n">
        <v>1.54</v>
      </c>
      <c r="J72" s="196" t="s">
        <v>85</v>
      </c>
      <c r="K72" s="196" t="n">
        <v>1.02</v>
      </c>
      <c r="L72" s="196" t="s">
        <v>85</v>
      </c>
      <c r="M72" s="196" t="s">
        <v>85</v>
      </c>
      <c r="N72" s="197" t="n">
        <v>1.05</v>
      </c>
      <c r="O72" s="196" t="s">
        <v>85</v>
      </c>
      <c r="P72" s="196" t="n">
        <v>1.27</v>
      </c>
      <c r="Q72" s="196" t="n">
        <v>0.86</v>
      </c>
      <c r="R72" s="16" t="n">
        <v>1.02</v>
      </c>
      <c r="S72" s="1" t="s">
        <v>85</v>
      </c>
      <c r="T72" s="1" t="s">
        <v>85</v>
      </c>
      <c r="U72" s="1" t="n">
        <v>1.23</v>
      </c>
      <c r="V72" s="1" t="n">
        <v>1.2</v>
      </c>
      <c r="W72" s="1" t="n">
        <v>1.23</v>
      </c>
      <c r="X72" s="196" t="s">
        <v>85</v>
      </c>
      <c r="CM72" s="177"/>
    </row>
    <row r="73" customFormat="false" ht="11.25" hidden="false" customHeight="false" outlineLevel="0" collapsed="false">
      <c r="A73" s="177" t="n">
        <v>34771</v>
      </c>
      <c r="B73" s="203" t="n">
        <f aca="false">IF(A73&lt;&gt;"",MONTH(A73),0)</f>
        <v>3</v>
      </c>
      <c r="C73" s="11" t="s">
        <v>162</v>
      </c>
      <c r="D73" s="196" t="n">
        <v>0.99</v>
      </c>
      <c r="E73" s="196" t="n">
        <v>0.98</v>
      </c>
      <c r="F73" s="197" t="n">
        <v>1.02</v>
      </c>
      <c r="G73" s="198" t="s">
        <v>85</v>
      </c>
      <c r="H73" s="196" t="n">
        <v>1.2</v>
      </c>
      <c r="I73" s="196" t="n">
        <v>1.5</v>
      </c>
      <c r="J73" s="196" t="s">
        <v>85</v>
      </c>
      <c r="K73" s="196" t="n">
        <v>1.02</v>
      </c>
      <c r="L73" s="196" t="s">
        <v>85</v>
      </c>
      <c r="M73" s="196" t="s">
        <v>85</v>
      </c>
      <c r="N73" s="197" t="n">
        <v>1</v>
      </c>
      <c r="O73" s="196" t="s">
        <v>85</v>
      </c>
      <c r="P73" s="196" t="n">
        <v>1.28</v>
      </c>
      <c r="Q73" s="196" t="n">
        <v>0.85</v>
      </c>
      <c r="R73" s="16" t="n">
        <v>1.02</v>
      </c>
      <c r="S73" s="1" t="s">
        <v>85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6" t="s">
        <v>85</v>
      </c>
      <c r="CM73" s="177"/>
    </row>
    <row r="74" customFormat="false" ht="11.25" hidden="false" customHeight="false" outlineLevel="0" collapsed="false">
      <c r="A74" s="177" t="n">
        <v>34772</v>
      </c>
      <c r="B74" s="203" t="n">
        <f aca="false">IF(A74&lt;&gt;"",MONTH(A74),0)</f>
        <v>3</v>
      </c>
      <c r="C74" s="11" t="s">
        <v>163</v>
      </c>
      <c r="D74" s="196" t="n">
        <v>0.99</v>
      </c>
      <c r="E74" s="196" t="n">
        <v>0.99</v>
      </c>
      <c r="F74" s="197" t="n">
        <v>1.01</v>
      </c>
      <c r="G74" s="198" t="s">
        <v>85</v>
      </c>
      <c r="H74" s="196" t="n">
        <v>1.19</v>
      </c>
      <c r="I74" s="196" t="n">
        <v>1.5</v>
      </c>
      <c r="J74" s="196" t="s">
        <v>85</v>
      </c>
      <c r="K74" s="196" t="n">
        <v>1</v>
      </c>
      <c r="L74" s="196" t="s">
        <v>85</v>
      </c>
      <c r="M74" s="196" t="s">
        <v>85</v>
      </c>
      <c r="N74" s="197" t="n">
        <v>1</v>
      </c>
      <c r="O74" s="196" t="s">
        <v>85</v>
      </c>
      <c r="P74" s="196" t="n">
        <v>1.28</v>
      </c>
      <c r="Q74" s="196" t="n">
        <v>0.85</v>
      </c>
      <c r="R74" s="16" t="n">
        <v>1.04</v>
      </c>
      <c r="S74" s="1" t="s">
        <v>85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6" t="s">
        <v>85</v>
      </c>
      <c r="CM74" s="177"/>
    </row>
    <row r="75" customFormat="false" ht="11.25" hidden="false" customHeight="false" outlineLevel="0" collapsed="false">
      <c r="A75" s="177" t="n">
        <v>34773</v>
      </c>
      <c r="B75" s="203" t="n">
        <f aca="false">IF(A75&lt;&gt;"",MONTH(A75),0)</f>
        <v>3</v>
      </c>
      <c r="C75" s="11" t="s">
        <v>164</v>
      </c>
      <c r="D75" s="196" t="n">
        <v>1.01</v>
      </c>
      <c r="E75" s="196" t="n">
        <v>0.99</v>
      </c>
      <c r="F75" s="197" t="n">
        <v>1.01</v>
      </c>
      <c r="G75" s="198" t="s">
        <v>85</v>
      </c>
      <c r="H75" s="196" t="n">
        <v>1.19</v>
      </c>
      <c r="I75" s="196" t="n">
        <v>1.55</v>
      </c>
      <c r="J75" s="196" t="s">
        <v>85</v>
      </c>
      <c r="K75" s="196" t="n">
        <v>1</v>
      </c>
      <c r="L75" s="196" t="s">
        <v>85</v>
      </c>
      <c r="M75" s="196" t="s">
        <v>85</v>
      </c>
      <c r="N75" s="197" t="n">
        <v>1</v>
      </c>
      <c r="O75" s="196" t="s">
        <v>85</v>
      </c>
      <c r="P75" s="196" t="n">
        <v>1.28</v>
      </c>
      <c r="Q75" s="196" t="n">
        <v>0.85</v>
      </c>
      <c r="R75" s="16" t="n">
        <v>1.04</v>
      </c>
      <c r="S75" s="1" t="s">
        <v>85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6" t="s">
        <v>85</v>
      </c>
      <c r="CM75" s="177"/>
    </row>
    <row r="76" customFormat="false" ht="11.25" hidden="false" customHeight="false" outlineLevel="0" collapsed="false">
      <c r="A76" s="177" t="n">
        <v>34774</v>
      </c>
      <c r="B76" s="203" t="n">
        <f aca="false">IF(A76&lt;&gt;"",MONTH(A76),0)</f>
        <v>3</v>
      </c>
      <c r="C76" s="11" t="s">
        <v>165</v>
      </c>
      <c r="D76" s="196" t="n">
        <v>1.01</v>
      </c>
      <c r="E76" s="196" t="n">
        <v>0.99</v>
      </c>
      <c r="F76" s="197" t="n">
        <v>1.01</v>
      </c>
      <c r="G76" s="198" t="s">
        <v>85</v>
      </c>
      <c r="H76" s="196" t="n">
        <v>1.21</v>
      </c>
      <c r="I76" s="196" t="n">
        <v>1.57</v>
      </c>
      <c r="J76" s="196" t="s">
        <v>85</v>
      </c>
      <c r="K76" s="196" t="n">
        <v>1.02</v>
      </c>
      <c r="L76" s="196" t="s">
        <v>85</v>
      </c>
      <c r="M76" s="196" t="s">
        <v>85</v>
      </c>
      <c r="N76" s="197" t="n">
        <v>1</v>
      </c>
      <c r="O76" s="196" t="s">
        <v>85</v>
      </c>
      <c r="P76" s="196" t="n">
        <v>1.3</v>
      </c>
      <c r="Q76" s="196" t="n">
        <v>0.85</v>
      </c>
      <c r="R76" s="16" t="n">
        <v>1.04</v>
      </c>
      <c r="S76" s="1" t="s">
        <v>85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6" t="s">
        <v>85</v>
      </c>
      <c r="CM76" s="177"/>
    </row>
    <row r="77" customFormat="false" ht="11.25" hidden="false" customHeight="false" outlineLevel="0" collapsed="false">
      <c r="A77" s="177" t="n">
        <v>34775</v>
      </c>
      <c r="B77" s="203" t="n">
        <f aca="false">IF(A77&lt;&gt;"",MONTH(A77),0)</f>
        <v>3</v>
      </c>
      <c r="C77" s="11" t="s">
        <v>166</v>
      </c>
      <c r="D77" s="196" t="n">
        <v>1.05</v>
      </c>
      <c r="E77" s="196" t="n">
        <v>0.99</v>
      </c>
      <c r="F77" s="197" t="n">
        <v>1.02</v>
      </c>
      <c r="G77" s="198" t="s">
        <v>85</v>
      </c>
      <c r="H77" s="196" t="n">
        <v>1.19</v>
      </c>
      <c r="I77" s="196" t="n">
        <v>1.54</v>
      </c>
      <c r="J77" s="196" t="s">
        <v>85</v>
      </c>
      <c r="K77" s="196" t="n">
        <v>1.01</v>
      </c>
      <c r="L77" s="196" t="s">
        <v>85</v>
      </c>
      <c r="M77" s="196" t="s">
        <v>85</v>
      </c>
      <c r="N77" s="197" t="n">
        <v>1.02</v>
      </c>
      <c r="O77" s="196" t="s">
        <v>85</v>
      </c>
      <c r="P77" s="196" t="n">
        <v>1.28</v>
      </c>
      <c r="Q77" s="196" t="n">
        <v>0.89</v>
      </c>
      <c r="R77" s="16" t="n">
        <v>1.04</v>
      </c>
      <c r="S77" s="1" t="s">
        <v>85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6" t="s">
        <v>85</v>
      </c>
      <c r="CM77" s="177"/>
    </row>
    <row r="78" customFormat="false" ht="11.25" hidden="false" customHeight="false" outlineLevel="0" collapsed="false">
      <c r="A78" s="177" t="n">
        <v>34776</v>
      </c>
      <c r="B78" s="203" t="n">
        <f aca="false">IF(A78&lt;&gt;"",MONTH(A78),0)</f>
        <v>3</v>
      </c>
      <c r="C78" s="11" t="s">
        <v>167</v>
      </c>
      <c r="D78" s="196" t="n">
        <v>1.06</v>
      </c>
      <c r="E78" s="196" t="n">
        <v>0.99</v>
      </c>
      <c r="F78" s="197" t="n">
        <v>1.02</v>
      </c>
      <c r="G78" s="198" t="s">
        <v>85</v>
      </c>
      <c r="H78" s="196" t="s">
        <v>85</v>
      </c>
      <c r="I78" s="196" t="n">
        <v>1.54</v>
      </c>
      <c r="J78" s="196" t="s">
        <v>85</v>
      </c>
      <c r="K78" s="196" t="n">
        <v>1.01</v>
      </c>
      <c r="L78" s="196" t="s">
        <v>85</v>
      </c>
      <c r="M78" s="196" t="s">
        <v>85</v>
      </c>
      <c r="N78" s="197" t="n">
        <v>1.02</v>
      </c>
      <c r="O78" s="196" t="s">
        <v>85</v>
      </c>
      <c r="P78" s="196" t="n">
        <v>1.28</v>
      </c>
      <c r="Q78" s="196" t="n">
        <v>0.89</v>
      </c>
      <c r="R78" s="16" t="n">
        <v>1.04</v>
      </c>
      <c r="S78" s="1" t="s">
        <v>85</v>
      </c>
      <c r="T78" s="1" t="s">
        <v>85</v>
      </c>
      <c r="U78" s="1" t="n">
        <v>1.26</v>
      </c>
      <c r="V78" s="1" t="n">
        <v>1.22</v>
      </c>
      <c r="W78" s="1" t="n">
        <v>1.26</v>
      </c>
      <c r="X78" s="196" t="s">
        <v>85</v>
      </c>
      <c r="CM78" s="177"/>
    </row>
    <row r="79" customFormat="false" ht="11.25" hidden="false" customHeight="false" outlineLevel="0" collapsed="false">
      <c r="A79" s="177" t="n">
        <v>34777</v>
      </c>
      <c r="B79" s="203" t="n">
        <f aca="false">IF(A79&lt;&gt;"",MONTH(A79),0)</f>
        <v>3</v>
      </c>
      <c r="C79" s="11" t="s">
        <v>161</v>
      </c>
      <c r="D79" s="196" t="n">
        <v>1.06</v>
      </c>
      <c r="E79" s="196" t="n">
        <v>0.99</v>
      </c>
      <c r="F79" s="197" t="n">
        <v>1.02</v>
      </c>
      <c r="G79" s="198" t="s">
        <v>85</v>
      </c>
      <c r="H79" s="196" t="s">
        <v>85</v>
      </c>
      <c r="I79" s="196" t="n">
        <v>1.54</v>
      </c>
      <c r="J79" s="196" t="s">
        <v>85</v>
      </c>
      <c r="K79" s="196" t="n">
        <v>1.01</v>
      </c>
      <c r="L79" s="196" t="s">
        <v>85</v>
      </c>
      <c r="M79" s="196" t="s">
        <v>85</v>
      </c>
      <c r="N79" s="197" t="n">
        <v>1.02</v>
      </c>
      <c r="O79" s="196" t="s">
        <v>85</v>
      </c>
      <c r="P79" s="196" t="n">
        <v>1.28</v>
      </c>
      <c r="Q79" s="196" t="n">
        <v>0.89</v>
      </c>
      <c r="R79" s="16" t="n">
        <v>1.04</v>
      </c>
      <c r="S79" s="1" t="s">
        <v>85</v>
      </c>
      <c r="T79" s="1" t="s">
        <v>85</v>
      </c>
      <c r="U79" s="1" t="n">
        <v>1.26</v>
      </c>
      <c r="V79" s="1" t="n">
        <v>1.22</v>
      </c>
      <c r="W79" s="1" t="n">
        <v>1.26</v>
      </c>
      <c r="X79" s="196" t="s">
        <v>85</v>
      </c>
      <c r="CM79" s="177"/>
    </row>
    <row r="80" customFormat="false" ht="11.25" hidden="false" customHeight="false" outlineLevel="0" collapsed="false">
      <c r="A80" s="177" t="n">
        <v>34778</v>
      </c>
      <c r="B80" s="203" t="n">
        <f aca="false">IF(A80&lt;&gt;"",MONTH(A80),0)</f>
        <v>3</v>
      </c>
      <c r="C80" s="11" t="s">
        <v>162</v>
      </c>
      <c r="D80" s="196" t="n">
        <v>1.06</v>
      </c>
      <c r="E80" s="196" t="n">
        <v>0.99</v>
      </c>
      <c r="F80" s="197" t="n">
        <v>1.02</v>
      </c>
      <c r="G80" s="198" t="s">
        <v>85</v>
      </c>
      <c r="H80" s="196" t="n">
        <v>1.19</v>
      </c>
      <c r="I80" s="196" t="n">
        <v>1.5</v>
      </c>
      <c r="J80" s="196" t="s">
        <v>85</v>
      </c>
      <c r="K80" s="196" t="n">
        <v>1.01</v>
      </c>
      <c r="L80" s="196" t="s">
        <v>85</v>
      </c>
      <c r="M80" s="196" t="s">
        <v>85</v>
      </c>
      <c r="N80" s="197" t="n">
        <v>1.02</v>
      </c>
      <c r="O80" s="196" t="s">
        <v>85</v>
      </c>
      <c r="P80" s="196" t="n">
        <v>1.27</v>
      </c>
      <c r="Q80" s="196" t="n">
        <v>0.89</v>
      </c>
      <c r="R80" s="16" t="n">
        <v>1.04</v>
      </c>
      <c r="S80" s="1" t="s">
        <v>85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6" t="s">
        <v>85</v>
      </c>
      <c r="CM80" s="177"/>
    </row>
    <row r="81" customFormat="false" ht="11.25" hidden="false" customHeight="false" outlineLevel="0" collapsed="false">
      <c r="A81" s="177" t="n">
        <v>34779</v>
      </c>
      <c r="B81" s="203" t="n">
        <f aca="false">IF(A81&lt;&gt;"",MONTH(A81),0)</f>
        <v>3</v>
      </c>
      <c r="C81" s="11" t="s">
        <v>163</v>
      </c>
      <c r="D81" s="196" t="n">
        <v>1.07</v>
      </c>
      <c r="E81" s="196" t="n">
        <v>0.99</v>
      </c>
      <c r="F81" s="197" t="n">
        <v>1.03</v>
      </c>
      <c r="G81" s="198" t="s">
        <v>85</v>
      </c>
      <c r="H81" s="196" t="n">
        <v>1.19</v>
      </c>
      <c r="I81" s="196" t="n">
        <v>1.46</v>
      </c>
      <c r="J81" s="196" t="s">
        <v>85</v>
      </c>
      <c r="K81" s="196" t="n">
        <v>1.02</v>
      </c>
      <c r="L81" s="196" t="s">
        <v>85</v>
      </c>
      <c r="M81" s="196" t="s">
        <v>85</v>
      </c>
      <c r="N81" s="197" t="n">
        <v>1.02</v>
      </c>
      <c r="O81" s="196" t="s">
        <v>85</v>
      </c>
      <c r="P81" s="196" t="n">
        <v>1.28</v>
      </c>
      <c r="Q81" s="196" t="n">
        <v>0.89</v>
      </c>
      <c r="R81" s="16" t="n">
        <v>1.04</v>
      </c>
      <c r="S81" s="1" t="s">
        <v>85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6" t="s">
        <v>85</v>
      </c>
      <c r="CM81" s="177"/>
    </row>
    <row r="82" customFormat="false" ht="11.25" hidden="false" customHeight="false" outlineLevel="0" collapsed="false">
      <c r="A82" s="177" t="n">
        <v>34780</v>
      </c>
      <c r="B82" s="203" t="n">
        <f aca="false">IF(A82&lt;&gt;"",MONTH(A82),0)</f>
        <v>3</v>
      </c>
      <c r="C82" s="11" t="s">
        <v>164</v>
      </c>
      <c r="D82" s="196" t="n">
        <v>1.06</v>
      </c>
      <c r="E82" s="196" t="n">
        <v>1</v>
      </c>
      <c r="F82" s="197" t="n">
        <v>1.03</v>
      </c>
      <c r="G82" s="198" t="s">
        <v>85</v>
      </c>
      <c r="H82" s="196" t="n">
        <v>1.21</v>
      </c>
      <c r="I82" s="196" t="n">
        <v>1.45</v>
      </c>
      <c r="J82" s="196" t="s">
        <v>85</v>
      </c>
      <c r="K82" s="196" t="n">
        <v>1.02</v>
      </c>
      <c r="L82" s="196" t="s">
        <v>85</v>
      </c>
      <c r="M82" s="196" t="s">
        <v>85</v>
      </c>
      <c r="N82" s="197" t="n">
        <v>1.02</v>
      </c>
      <c r="O82" s="196" t="s">
        <v>85</v>
      </c>
      <c r="P82" s="196" t="n">
        <v>1.3</v>
      </c>
      <c r="Q82" s="196" t="n">
        <v>0.89</v>
      </c>
      <c r="R82" s="16" t="n">
        <v>1.04</v>
      </c>
      <c r="S82" s="1" t="s">
        <v>85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6" t="s">
        <v>85</v>
      </c>
      <c r="CM82" s="177"/>
    </row>
    <row r="83" customFormat="false" ht="11.25" hidden="false" customHeight="false" outlineLevel="0" collapsed="false">
      <c r="A83" s="177" t="n">
        <v>34781</v>
      </c>
      <c r="B83" s="203" t="n">
        <f aca="false">IF(A83&lt;&gt;"",MONTH(A83),0)</f>
        <v>3</v>
      </c>
      <c r="C83" s="11" t="s">
        <v>165</v>
      </c>
      <c r="D83" s="196" t="n">
        <v>1.06</v>
      </c>
      <c r="E83" s="196" t="n">
        <v>1.03</v>
      </c>
      <c r="F83" s="197" t="n">
        <v>1.06</v>
      </c>
      <c r="G83" s="198" t="s">
        <v>85</v>
      </c>
      <c r="H83" s="196" t="n">
        <v>1.3</v>
      </c>
      <c r="I83" s="196" t="n">
        <v>1.5</v>
      </c>
      <c r="J83" s="196" t="s">
        <v>85</v>
      </c>
      <c r="K83" s="196" t="n">
        <v>1.02</v>
      </c>
      <c r="L83" s="196" t="s">
        <v>85</v>
      </c>
      <c r="M83" s="196" t="s">
        <v>85</v>
      </c>
      <c r="N83" s="197" t="n">
        <v>1.02</v>
      </c>
      <c r="O83" s="196" t="s">
        <v>85</v>
      </c>
      <c r="P83" s="196" t="n">
        <v>1.35</v>
      </c>
      <c r="Q83" s="196" t="n">
        <v>0.89</v>
      </c>
      <c r="R83" s="16" t="n">
        <v>1.04</v>
      </c>
      <c r="S83" s="1" t="s">
        <v>85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6" t="s">
        <v>85</v>
      </c>
      <c r="CM83" s="177"/>
    </row>
    <row r="84" customFormat="false" ht="11.25" hidden="false" customHeight="false" outlineLevel="0" collapsed="false">
      <c r="A84" s="177" t="n">
        <v>34782</v>
      </c>
      <c r="B84" s="203" t="n">
        <f aca="false">IF(A84&lt;&gt;"",MONTH(A84),0)</f>
        <v>3</v>
      </c>
      <c r="C84" s="11" t="s">
        <v>166</v>
      </c>
      <c r="D84" s="196" t="n">
        <v>1.07</v>
      </c>
      <c r="E84" s="196" t="n">
        <v>1.03</v>
      </c>
      <c r="F84" s="197" t="n">
        <v>1.06</v>
      </c>
      <c r="G84" s="198" t="s">
        <v>85</v>
      </c>
      <c r="H84" s="196" t="n">
        <v>1.28</v>
      </c>
      <c r="I84" s="196" t="n">
        <v>1.53</v>
      </c>
      <c r="J84" s="196" t="s">
        <v>85</v>
      </c>
      <c r="K84" s="196" t="n">
        <v>1.06</v>
      </c>
      <c r="L84" s="196" t="s">
        <v>85</v>
      </c>
      <c r="M84" s="196" t="s">
        <v>85</v>
      </c>
      <c r="N84" s="197" t="n">
        <v>1.02</v>
      </c>
      <c r="O84" s="196" t="s">
        <v>85</v>
      </c>
      <c r="P84" s="196" t="n">
        <v>1.37</v>
      </c>
      <c r="Q84" s="196" t="n">
        <v>0.89</v>
      </c>
      <c r="R84" s="16" t="n">
        <v>1.04</v>
      </c>
      <c r="S84" s="1" t="s">
        <v>85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6" t="s">
        <v>85</v>
      </c>
      <c r="CM84" s="177"/>
    </row>
    <row r="85" customFormat="false" ht="11.25" hidden="false" customHeight="false" outlineLevel="0" collapsed="false">
      <c r="A85" s="177" t="n">
        <v>34783</v>
      </c>
      <c r="B85" s="203" t="n">
        <f aca="false">IF(A85&lt;&gt;"",MONTH(A85),0)</f>
        <v>3</v>
      </c>
      <c r="C85" s="11" t="s">
        <v>167</v>
      </c>
      <c r="D85" s="196" t="n">
        <v>1.07</v>
      </c>
      <c r="E85" s="196" t="n">
        <v>1.03</v>
      </c>
      <c r="F85" s="197" t="n">
        <v>1.06</v>
      </c>
      <c r="G85" s="198" t="s">
        <v>85</v>
      </c>
      <c r="H85" s="196" t="s">
        <v>85</v>
      </c>
      <c r="I85" s="196" t="n">
        <v>1.53</v>
      </c>
      <c r="J85" s="196" t="s">
        <v>85</v>
      </c>
      <c r="K85" s="196" t="n">
        <v>1.06</v>
      </c>
      <c r="L85" s="196" t="s">
        <v>85</v>
      </c>
      <c r="M85" s="196" t="s">
        <v>85</v>
      </c>
      <c r="N85" s="197" t="n">
        <v>1.02</v>
      </c>
      <c r="O85" s="196" t="s">
        <v>85</v>
      </c>
      <c r="P85" s="196" t="n">
        <v>1.37</v>
      </c>
      <c r="Q85" s="196" t="n">
        <v>0.89</v>
      </c>
      <c r="R85" s="16" t="n">
        <v>1.04</v>
      </c>
      <c r="S85" s="1" t="s">
        <v>85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6" t="s">
        <v>85</v>
      </c>
      <c r="CM85" s="177"/>
    </row>
    <row r="86" customFormat="false" ht="11.25" hidden="false" customHeight="false" outlineLevel="0" collapsed="false">
      <c r="A86" s="177" t="n">
        <v>34784</v>
      </c>
      <c r="B86" s="203" t="n">
        <f aca="false">IF(A86&lt;&gt;"",MONTH(A86),0)</f>
        <v>3</v>
      </c>
      <c r="C86" s="11" t="s">
        <v>161</v>
      </c>
      <c r="D86" s="196" t="n">
        <v>1.07</v>
      </c>
      <c r="E86" s="196" t="n">
        <v>1.03</v>
      </c>
      <c r="F86" s="197" t="n">
        <v>1.06</v>
      </c>
      <c r="G86" s="198" t="s">
        <v>85</v>
      </c>
      <c r="H86" s="196" t="s">
        <v>85</v>
      </c>
      <c r="I86" s="196" t="n">
        <v>1.53</v>
      </c>
      <c r="J86" s="196" t="s">
        <v>85</v>
      </c>
      <c r="K86" s="196" t="n">
        <v>1.06</v>
      </c>
      <c r="L86" s="196" t="s">
        <v>85</v>
      </c>
      <c r="M86" s="196" t="s">
        <v>85</v>
      </c>
      <c r="N86" s="197" t="n">
        <v>1.02</v>
      </c>
      <c r="O86" s="196" t="s">
        <v>85</v>
      </c>
      <c r="P86" s="196" t="n">
        <v>1.37</v>
      </c>
      <c r="Q86" s="196" t="n">
        <v>0.89</v>
      </c>
      <c r="R86" s="16" t="n">
        <v>1.04</v>
      </c>
      <c r="S86" s="1" t="s">
        <v>85</v>
      </c>
      <c r="T86" s="1" t="s">
        <v>85</v>
      </c>
      <c r="U86" s="1" t="n">
        <v>1.33</v>
      </c>
      <c r="V86" s="1" t="n">
        <v>1.33</v>
      </c>
      <c r="W86" s="1" t="n">
        <v>1.35</v>
      </c>
      <c r="X86" s="196" t="s">
        <v>85</v>
      </c>
      <c r="CM86" s="177"/>
    </row>
    <row r="87" customFormat="false" ht="11.25" hidden="false" customHeight="false" outlineLevel="0" collapsed="false">
      <c r="A87" s="177" t="n">
        <v>34785</v>
      </c>
      <c r="B87" s="203" t="n">
        <f aca="false">IF(A87&lt;&gt;"",MONTH(A87),0)</f>
        <v>3</v>
      </c>
      <c r="C87" s="11" t="s">
        <v>162</v>
      </c>
      <c r="D87" s="196" t="n">
        <v>1.07</v>
      </c>
      <c r="E87" s="196" t="n">
        <v>1.01</v>
      </c>
      <c r="F87" s="197" t="n">
        <v>1.06</v>
      </c>
      <c r="G87" s="198" t="s">
        <v>85</v>
      </c>
      <c r="H87" s="196" t="s">
        <v>85</v>
      </c>
      <c r="I87" s="196" t="n">
        <v>1.56</v>
      </c>
      <c r="J87" s="196" t="s">
        <v>85</v>
      </c>
      <c r="K87" s="196" t="n">
        <v>1.06</v>
      </c>
      <c r="L87" s="196" t="s">
        <v>85</v>
      </c>
      <c r="M87" s="196" t="s">
        <v>85</v>
      </c>
      <c r="N87" s="197" t="n">
        <v>1.02</v>
      </c>
      <c r="O87" s="196" t="s">
        <v>85</v>
      </c>
      <c r="P87" s="196" t="n">
        <v>1.37</v>
      </c>
      <c r="Q87" s="196" t="n">
        <v>0.89</v>
      </c>
      <c r="R87" s="16" t="n">
        <v>1.04</v>
      </c>
      <c r="S87" s="1" t="s">
        <v>85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6" t="s">
        <v>85</v>
      </c>
      <c r="CM87" s="177"/>
    </row>
    <row r="88" customFormat="false" ht="11.25" hidden="false" customHeight="false" outlineLevel="0" collapsed="false">
      <c r="A88" s="177" t="n">
        <v>34786</v>
      </c>
      <c r="B88" s="203" t="n">
        <f aca="false">IF(A88&lt;&gt;"",MONTH(A88),0)</f>
        <v>3</v>
      </c>
      <c r="C88" s="11" t="s">
        <v>163</v>
      </c>
      <c r="D88" s="196" t="n">
        <v>1.07</v>
      </c>
      <c r="E88" s="196" t="n">
        <v>1</v>
      </c>
      <c r="F88" s="197" t="n">
        <v>1.06</v>
      </c>
      <c r="G88" s="198" t="s">
        <v>85</v>
      </c>
      <c r="H88" s="196" t="n">
        <v>1.29</v>
      </c>
      <c r="I88" s="196" t="n">
        <v>1.59</v>
      </c>
      <c r="J88" s="196" t="s">
        <v>85</v>
      </c>
      <c r="K88" s="196" t="n">
        <v>1.02</v>
      </c>
      <c r="L88" s="196" t="s">
        <v>85</v>
      </c>
      <c r="M88" s="196" t="s">
        <v>85</v>
      </c>
      <c r="N88" s="197" t="n">
        <v>1.02</v>
      </c>
      <c r="O88" s="196" t="s">
        <v>85</v>
      </c>
      <c r="P88" s="196" t="n">
        <v>1.37</v>
      </c>
      <c r="Q88" s="196" t="n">
        <v>0.89</v>
      </c>
      <c r="R88" s="16" t="n">
        <v>1.04</v>
      </c>
      <c r="S88" s="1" t="s">
        <v>85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6" t="s">
        <v>85</v>
      </c>
      <c r="CM88" s="177"/>
    </row>
    <row r="89" customFormat="false" ht="11.25" hidden="false" customHeight="false" outlineLevel="0" collapsed="false">
      <c r="A89" s="177" t="n">
        <v>34787</v>
      </c>
      <c r="B89" s="203" t="n">
        <f aca="false">IF(A89&lt;&gt;"",MONTH(A89),0)</f>
        <v>3</v>
      </c>
      <c r="C89" s="11" t="s">
        <v>164</v>
      </c>
      <c r="D89" s="196" t="n">
        <v>1.06</v>
      </c>
      <c r="E89" s="196" t="n">
        <v>0.99</v>
      </c>
      <c r="F89" s="197" t="n">
        <v>1.04</v>
      </c>
      <c r="G89" s="198" t="s">
        <v>85</v>
      </c>
      <c r="H89" s="196" t="n">
        <v>1.29</v>
      </c>
      <c r="I89" s="196" t="n">
        <v>1.57</v>
      </c>
      <c r="J89" s="196" t="s">
        <v>85</v>
      </c>
      <c r="K89" s="196" t="n">
        <v>1.01</v>
      </c>
      <c r="L89" s="196" t="s">
        <v>85</v>
      </c>
      <c r="M89" s="196" t="s">
        <v>85</v>
      </c>
      <c r="N89" s="197" t="n">
        <v>1.02</v>
      </c>
      <c r="O89" s="196" t="s">
        <v>85</v>
      </c>
      <c r="P89" s="196" t="n">
        <v>1.45</v>
      </c>
      <c r="Q89" s="196" t="n">
        <v>0.89</v>
      </c>
      <c r="R89" s="16" t="n">
        <v>1.04</v>
      </c>
      <c r="S89" s="1" t="s">
        <v>85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6" t="s">
        <v>85</v>
      </c>
      <c r="CM89" s="177"/>
    </row>
    <row r="90" customFormat="false" ht="11.25" hidden="false" customHeight="false" outlineLevel="0" collapsed="false">
      <c r="A90" s="177" t="n">
        <v>34788</v>
      </c>
      <c r="B90" s="203" t="n">
        <f aca="false">IF(A90&lt;&gt;"",MONTH(A90),0)</f>
        <v>3</v>
      </c>
      <c r="C90" s="11" t="s">
        <v>165</v>
      </c>
      <c r="D90" s="196" t="n">
        <v>1.1</v>
      </c>
      <c r="E90" s="196" t="n">
        <v>0.99</v>
      </c>
      <c r="F90" s="197" t="n">
        <v>1.04</v>
      </c>
      <c r="G90" s="198" t="s">
        <v>85</v>
      </c>
      <c r="H90" s="196" t="n">
        <v>1.29</v>
      </c>
      <c r="I90" s="196" t="n">
        <v>1.59</v>
      </c>
      <c r="J90" s="196" t="s">
        <v>85</v>
      </c>
      <c r="K90" s="196" t="n">
        <v>1.01</v>
      </c>
      <c r="L90" s="196" t="s">
        <v>85</v>
      </c>
      <c r="M90" s="196" t="s">
        <v>85</v>
      </c>
      <c r="N90" s="197" t="n">
        <v>1.02</v>
      </c>
      <c r="O90" s="196" t="s">
        <v>85</v>
      </c>
      <c r="P90" s="196" t="n">
        <v>1.38</v>
      </c>
      <c r="Q90" s="196" t="n">
        <v>0.89</v>
      </c>
      <c r="R90" s="16" t="n">
        <v>1.04</v>
      </c>
      <c r="S90" s="1" t="s">
        <v>85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6" t="s">
        <v>85</v>
      </c>
      <c r="CM90" s="177"/>
    </row>
    <row r="91" customFormat="false" ht="11.25" hidden="false" customHeight="false" outlineLevel="0" collapsed="false">
      <c r="A91" s="177" t="n">
        <v>34789</v>
      </c>
      <c r="B91" s="203" t="n">
        <f aca="false">IF(A91&lt;&gt;"",MONTH(A91),0)</f>
        <v>3</v>
      </c>
      <c r="C91" s="11" t="s">
        <v>166</v>
      </c>
      <c r="D91" s="196" t="n">
        <v>1.12</v>
      </c>
      <c r="E91" s="196" t="n">
        <v>0.97</v>
      </c>
      <c r="F91" s="197" t="n">
        <v>1.05</v>
      </c>
      <c r="G91" s="198" t="s">
        <v>85</v>
      </c>
      <c r="H91" s="196" t="n">
        <v>1.26</v>
      </c>
      <c r="I91" s="196" t="n">
        <v>1.56</v>
      </c>
      <c r="J91" s="196" t="s">
        <v>85</v>
      </c>
      <c r="K91" s="196" t="n">
        <v>1.05</v>
      </c>
      <c r="L91" s="196" t="s">
        <v>85</v>
      </c>
      <c r="M91" s="196" t="s">
        <v>85</v>
      </c>
      <c r="N91" s="197" t="n">
        <v>1.05</v>
      </c>
      <c r="O91" s="196" t="s">
        <v>85</v>
      </c>
      <c r="P91" s="196" t="n">
        <v>1.34</v>
      </c>
      <c r="Q91" s="196" t="n">
        <v>0.84</v>
      </c>
      <c r="R91" s="16" t="n">
        <v>1.05</v>
      </c>
      <c r="S91" s="1" t="s">
        <v>85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6" t="s">
        <v>85</v>
      </c>
      <c r="CM91" s="177"/>
    </row>
    <row r="92" customFormat="false" ht="11.25" hidden="false" customHeight="false" outlineLevel="0" collapsed="false">
      <c r="A92" s="177" t="n">
        <v>34790</v>
      </c>
      <c r="B92" s="203" t="n">
        <f aca="false">IF(A92&lt;&gt;"",MONTH(A92),0)</f>
        <v>4</v>
      </c>
      <c r="C92" s="11" t="s">
        <v>167</v>
      </c>
      <c r="D92" s="196" t="n">
        <v>1.1</v>
      </c>
      <c r="E92" s="196" t="n">
        <v>0.97</v>
      </c>
      <c r="F92" s="197" t="n">
        <v>1.05</v>
      </c>
      <c r="G92" s="198" t="s">
        <v>85</v>
      </c>
      <c r="H92" s="196" t="s">
        <v>85</v>
      </c>
      <c r="I92" s="196" t="n">
        <v>1.56</v>
      </c>
      <c r="J92" s="196" t="s">
        <v>85</v>
      </c>
      <c r="K92" s="196" t="n">
        <v>1.05</v>
      </c>
      <c r="L92" s="196" t="s">
        <v>85</v>
      </c>
      <c r="M92" s="196" t="s">
        <v>85</v>
      </c>
      <c r="N92" s="197" t="n">
        <v>1.05</v>
      </c>
      <c r="O92" s="196" t="s">
        <v>85</v>
      </c>
      <c r="P92" s="196" t="n">
        <v>1.34</v>
      </c>
      <c r="Q92" s="196" t="n">
        <v>0.84</v>
      </c>
      <c r="R92" s="16" t="n">
        <v>1.05</v>
      </c>
      <c r="S92" s="1" t="s">
        <v>85</v>
      </c>
      <c r="T92" s="1" t="s">
        <v>85</v>
      </c>
      <c r="U92" s="1" t="n">
        <v>1.35</v>
      </c>
      <c r="V92" s="1" t="n">
        <v>1.38</v>
      </c>
      <c r="W92" s="1" t="n">
        <v>1.37</v>
      </c>
      <c r="X92" s="196" t="s">
        <v>85</v>
      </c>
      <c r="CM92" s="177"/>
    </row>
    <row r="93" customFormat="false" ht="11.25" hidden="false" customHeight="false" outlineLevel="0" collapsed="false">
      <c r="A93" s="177" t="n">
        <v>34791</v>
      </c>
      <c r="B93" s="203" t="n">
        <f aca="false">IF(A93&lt;&gt;"",MONTH(A93),0)</f>
        <v>4</v>
      </c>
      <c r="C93" s="11" t="s">
        <v>161</v>
      </c>
      <c r="D93" s="196" t="n">
        <v>1.1</v>
      </c>
      <c r="E93" s="196" t="n">
        <v>0.97</v>
      </c>
      <c r="F93" s="197" t="n">
        <v>1.05</v>
      </c>
      <c r="G93" s="198" t="s">
        <v>85</v>
      </c>
      <c r="H93" s="196" t="s">
        <v>85</v>
      </c>
      <c r="I93" s="196" t="n">
        <v>1.56</v>
      </c>
      <c r="J93" s="196" t="s">
        <v>85</v>
      </c>
      <c r="K93" s="196" t="n">
        <v>1.05</v>
      </c>
      <c r="L93" s="196" t="s">
        <v>85</v>
      </c>
      <c r="M93" s="196" t="s">
        <v>85</v>
      </c>
      <c r="N93" s="197" t="n">
        <v>1.05</v>
      </c>
      <c r="O93" s="196" t="s">
        <v>85</v>
      </c>
      <c r="P93" s="196" t="n">
        <v>1.34</v>
      </c>
      <c r="Q93" s="196" t="n">
        <v>0.84</v>
      </c>
      <c r="R93" s="16" t="n">
        <v>1.05</v>
      </c>
      <c r="S93" s="1" t="s">
        <v>85</v>
      </c>
      <c r="T93" s="1" t="s">
        <v>85</v>
      </c>
      <c r="U93" s="1" t="n">
        <v>1.35</v>
      </c>
      <c r="V93" s="1" t="n">
        <v>1.38</v>
      </c>
      <c r="W93" s="1" t="n">
        <v>1.37</v>
      </c>
      <c r="X93" s="196" t="s">
        <v>85</v>
      </c>
      <c r="CM93" s="177"/>
    </row>
    <row r="94" customFormat="false" ht="11.25" hidden="false" customHeight="false" outlineLevel="0" collapsed="false">
      <c r="A94" s="177" t="n">
        <v>34792</v>
      </c>
      <c r="B94" s="203" t="n">
        <f aca="false">IF(A94&lt;&gt;"",MONTH(A94),0)</f>
        <v>4</v>
      </c>
      <c r="C94" s="11" t="s">
        <v>162</v>
      </c>
      <c r="D94" s="196" t="n">
        <v>1.1</v>
      </c>
      <c r="E94" s="196" t="n">
        <v>0.97</v>
      </c>
      <c r="F94" s="197" t="n">
        <v>1.05</v>
      </c>
      <c r="G94" s="198" t="s">
        <v>85</v>
      </c>
      <c r="H94" s="196" t="n">
        <v>1.3</v>
      </c>
      <c r="I94" s="196" t="n">
        <v>1.59</v>
      </c>
      <c r="J94" s="196" t="s">
        <v>85</v>
      </c>
      <c r="K94" s="196" t="n">
        <v>1.02</v>
      </c>
      <c r="L94" s="196" t="s">
        <v>85</v>
      </c>
      <c r="M94" s="196" t="s">
        <v>85</v>
      </c>
      <c r="N94" s="197" t="n">
        <v>1.05</v>
      </c>
      <c r="O94" s="196" t="s">
        <v>85</v>
      </c>
      <c r="P94" s="196" t="n">
        <v>1.4</v>
      </c>
      <c r="Q94" s="196" t="n">
        <v>0.84</v>
      </c>
      <c r="R94" s="16" t="n">
        <v>1.05</v>
      </c>
      <c r="S94" s="1" t="s">
        <v>85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6" t="s">
        <v>85</v>
      </c>
      <c r="CM94" s="177"/>
    </row>
    <row r="95" customFormat="false" ht="11.25" hidden="false" customHeight="false" outlineLevel="0" collapsed="false">
      <c r="A95" s="177" t="n">
        <v>34793</v>
      </c>
      <c r="B95" s="203" t="n">
        <f aca="false">IF(A95&lt;&gt;"",MONTH(A95),0)</f>
        <v>4</v>
      </c>
      <c r="C95" s="11" t="s">
        <v>163</v>
      </c>
      <c r="D95" s="196" t="n">
        <v>1.17</v>
      </c>
      <c r="E95" s="196" t="n">
        <v>0.97</v>
      </c>
      <c r="F95" s="197" t="n">
        <v>1.03</v>
      </c>
      <c r="G95" s="198" t="s">
        <v>85</v>
      </c>
      <c r="H95" s="196" t="n">
        <v>1.29</v>
      </c>
      <c r="I95" s="196" t="n">
        <v>1.67</v>
      </c>
      <c r="J95" s="196" t="s">
        <v>85</v>
      </c>
      <c r="K95" s="196" t="n">
        <v>1.02</v>
      </c>
      <c r="L95" s="196" t="s">
        <v>85</v>
      </c>
      <c r="M95" s="196" t="s">
        <v>85</v>
      </c>
      <c r="N95" s="197" t="n">
        <v>1.05</v>
      </c>
      <c r="O95" s="196" t="s">
        <v>85</v>
      </c>
      <c r="P95" s="196" t="n">
        <v>1.42</v>
      </c>
      <c r="Q95" s="196" t="n">
        <v>1.01</v>
      </c>
      <c r="R95" s="16" t="n">
        <v>1.05</v>
      </c>
      <c r="S95" s="1" t="s">
        <v>85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6" t="s">
        <v>85</v>
      </c>
      <c r="CM95" s="177"/>
    </row>
    <row r="96" customFormat="false" ht="11.25" hidden="false" customHeight="false" outlineLevel="0" collapsed="false">
      <c r="A96" s="177" t="n">
        <v>34794</v>
      </c>
      <c r="B96" s="203" t="n">
        <f aca="false">IF(A96&lt;&gt;"",MONTH(A96),0)</f>
        <v>4</v>
      </c>
      <c r="C96" s="11" t="s">
        <v>164</v>
      </c>
      <c r="D96" s="196" t="n">
        <v>1.3</v>
      </c>
      <c r="E96" s="196" t="n">
        <v>0.96</v>
      </c>
      <c r="F96" s="197" t="n">
        <v>1.02</v>
      </c>
      <c r="G96" s="198" t="s">
        <v>85</v>
      </c>
      <c r="H96" s="196" t="n">
        <v>1.25</v>
      </c>
      <c r="I96" s="196" t="n">
        <v>1.62</v>
      </c>
      <c r="J96" s="196" t="s">
        <v>85</v>
      </c>
      <c r="K96" s="196" t="n">
        <v>1.02</v>
      </c>
      <c r="L96" s="196" t="s">
        <v>85</v>
      </c>
      <c r="M96" s="196" t="s">
        <v>85</v>
      </c>
      <c r="N96" s="197" t="n">
        <v>1.04</v>
      </c>
      <c r="O96" s="196" t="s">
        <v>85</v>
      </c>
      <c r="P96" s="196" t="n">
        <v>1.38</v>
      </c>
      <c r="Q96" s="196" t="n">
        <v>0.98</v>
      </c>
      <c r="R96" s="16" t="n">
        <v>1.04</v>
      </c>
      <c r="S96" s="1" t="s">
        <v>85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6" t="s">
        <v>85</v>
      </c>
      <c r="CM96" s="177"/>
    </row>
    <row r="97" customFormat="false" ht="11.25" hidden="false" customHeight="false" outlineLevel="0" collapsed="false">
      <c r="A97" s="177" t="n">
        <v>34795</v>
      </c>
      <c r="B97" s="203" t="n">
        <f aca="false">IF(A97&lt;&gt;"",MONTH(A97),0)</f>
        <v>4</v>
      </c>
      <c r="C97" s="11" t="s">
        <v>165</v>
      </c>
      <c r="D97" s="196" t="n">
        <v>1.26</v>
      </c>
      <c r="E97" s="196" t="n">
        <v>0.96</v>
      </c>
      <c r="F97" s="197" t="n">
        <v>1.02</v>
      </c>
      <c r="G97" s="198" t="s">
        <v>85</v>
      </c>
      <c r="H97" s="196" t="n">
        <v>1.22</v>
      </c>
      <c r="I97" s="196" t="n">
        <v>1.56</v>
      </c>
      <c r="J97" s="196" t="s">
        <v>85</v>
      </c>
      <c r="K97" s="196" t="n">
        <v>1.03</v>
      </c>
      <c r="L97" s="196" t="s">
        <v>85</v>
      </c>
      <c r="M97" s="196" t="s">
        <v>85</v>
      </c>
      <c r="N97" s="197" t="n">
        <v>1.04</v>
      </c>
      <c r="O97" s="196" t="s">
        <v>85</v>
      </c>
      <c r="P97" s="196" t="n">
        <v>1.26</v>
      </c>
      <c r="Q97" s="196" t="n">
        <v>0.98</v>
      </c>
      <c r="R97" s="16" t="n">
        <v>1.04</v>
      </c>
      <c r="S97" s="1" t="s">
        <v>85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6" t="s">
        <v>85</v>
      </c>
      <c r="CM97" s="177"/>
    </row>
    <row r="98" customFormat="false" ht="11.25" hidden="false" customHeight="false" outlineLevel="0" collapsed="false">
      <c r="A98" s="177" t="n">
        <v>34796</v>
      </c>
      <c r="B98" s="203" t="n">
        <f aca="false">IF(A98&lt;&gt;"",MONTH(A98),0)</f>
        <v>4</v>
      </c>
      <c r="C98" s="11" t="s">
        <v>166</v>
      </c>
      <c r="D98" s="196" t="n">
        <v>1.21</v>
      </c>
      <c r="E98" s="196" t="n">
        <v>0.96</v>
      </c>
      <c r="F98" s="197" t="n">
        <v>1.02</v>
      </c>
      <c r="G98" s="198" t="s">
        <v>85</v>
      </c>
      <c r="H98" s="196" t="n">
        <v>1.22</v>
      </c>
      <c r="I98" s="196" t="n">
        <v>1.54</v>
      </c>
      <c r="J98" s="196" t="s">
        <v>85</v>
      </c>
      <c r="K98" s="196" t="n">
        <v>1.03</v>
      </c>
      <c r="L98" s="196" t="s">
        <v>85</v>
      </c>
      <c r="M98" s="196" t="s">
        <v>85</v>
      </c>
      <c r="N98" s="197" t="n">
        <v>1.02</v>
      </c>
      <c r="O98" s="196" t="s">
        <v>85</v>
      </c>
      <c r="P98" s="196" t="n">
        <v>1.27</v>
      </c>
      <c r="Q98" s="196" t="n">
        <v>0.9</v>
      </c>
      <c r="R98" s="16" t="n">
        <v>1.04</v>
      </c>
      <c r="S98" s="1" t="s">
        <v>85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6" t="s">
        <v>85</v>
      </c>
      <c r="CM98" s="177"/>
    </row>
    <row r="99" customFormat="false" ht="11.25" hidden="false" customHeight="false" outlineLevel="0" collapsed="false">
      <c r="A99" s="177" t="n">
        <v>34797</v>
      </c>
      <c r="B99" s="203" t="n">
        <f aca="false">IF(A99&lt;&gt;"",MONTH(A99),0)</f>
        <v>4</v>
      </c>
      <c r="C99" s="11" t="s">
        <v>167</v>
      </c>
      <c r="D99" s="196" t="n">
        <v>1.16</v>
      </c>
      <c r="E99" s="196" t="n">
        <v>0.96</v>
      </c>
      <c r="F99" s="197" t="n">
        <v>1.02</v>
      </c>
      <c r="G99" s="198" t="s">
        <v>85</v>
      </c>
      <c r="H99" s="196" t="s">
        <v>85</v>
      </c>
      <c r="I99" s="196" t="n">
        <v>1.54</v>
      </c>
      <c r="J99" s="196" t="s">
        <v>85</v>
      </c>
      <c r="K99" s="196" t="n">
        <v>1.03</v>
      </c>
      <c r="L99" s="196" t="s">
        <v>85</v>
      </c>
      <c r="M99" s="196" t="s">
        <v>85</v>
      </c>
      <c r="N99" s="197" t="n">
        <v>1.02</v>
      </c>
      <c r="O99" s="196" t="s">
        <v>85</v>
      </c>
      <c r="P99" s="196" t="n">
        <v>1.27</v>
      </c>
      <c r="Q99" s="196" t="n">
        <v>0.9</v>
      </c>
      <c r="R99" s="16" t="n">
        <v>1.04</v>
      </c>
      <c r="S99" s="1" t="s">
        <v>85</v>
      </c>
      <c r="T99" s="1" t="s">
        <v>85</v>
      </c>
      <c r="U99" s="1" t="n">
        <v>1.3</v>
      </c>
      <c r="V99" s="1" t="n">
        <v>1.3</v>
      </c>
      <c r="W99" s="1" t="n">
        <v>1.32</v>
      </c>
      <c r="X99" s="196" t="s">
        <v>85</v>
      </c>
      <c r="CM99" s="177"/>
    </row>
    <row r="100" customFormat="false" ht="11.25" hidden="false" customHeight="false" outlineLevel="0" collapsed="false">
      <c r="A100" s="177" t="n">
        <v>34798</v>
      </c>
      <c r="B100" s="203" t="n">
        <f aca="false">IF(A100&lt;&gt;"",MONTH(A100),0)</f>
        <v>4</v>
      </c>
      <c r="C100" s="11" t="s">
        <v>161</v>
      </c>
      <c r="D100" s="196" t="n">
        <v>1.16</v>
      </c>
      <c r="E100" s="196" t="n">
        <v>0.96</v>
      </c>
      <c r="F100" s="197" t="n">
        <v>1.02</v>
      </c>
      <c r="G100" s="198" t="s">
        <v>85</v>
      </c>
      <c r="H100" s="196" t="s">
        <v>85</v>
      </c>
      <c r="I100" s="196" t="n">
        <v>1.54</v>
      </c>
      <c r="J100" s="196" t="s">
        <v>85</v>
      </c>
      <c r="K100" s="196" t="n">
        <v>1.03</v>
      </c>
      <c r="L100" s="196" t="s">
        <v>85</v>
      </c>
      <c r="M100" s="196" t="s">
        <v>85</v>
      </c>
      <c r="N100" s="197" t="n">
        <v>1.02</v>
      </c>
      <c r="O100" s="196" t="s">
        <v>85</v>
      </c>
      <c r="P100" s="196" t="n">
        <v>1.27</v>
      </c>
      <c r="Q100" s="196" t="n">
        <v>0.9</v>
      </c>
      <c r="R100" s="16" t="n">
        <v>1.04</v>
      </c>
      <c r="S100" s="1" t="s">
        <v>85</v>
      </c>
      <c r="T100" s="1" t="s">
        <v>85</v>
      </c>
      <c r="U100" s="1" t="n">
        <v>1.3</v>
      </c>
      <c r="V100" s="1" t="n">
        <v>1.3</v>
      </c>
      <c r="W100" s="1" t="n">
        <v>1.32</v>
      </c>
      <c r="X100" s="196" t="s">
        <v>85</v>
      </c>
      <c r="CM100" s="177"/>
    </row>
    <row r="101" customFormat="false" ht="11.25" hidden="false" customHeight="false" outlineLevel="0" collapsed="false">
      <c r="A101" s="177" t="n">
        <v>34799</v>
      </c>
      <c r="B101" s="203" t="n">
        <f aca="false">IF(A101&lt;&gt;"",MONTH(A101),0)</f>
        <v>4</v>
      </c>
      <c r="C101" s="11" t="s">
        <v>162</v>
      </c>
      <c r="D101" s="196" t="n">
        <v>1.16</v>
      </c>
      <c r="E101" s="196" t="n">
        <v>0.99</v>
      </c>
      <c r="F101" s="197" t="n">
        <v>1.02</v>
      </c>
      <c r="G101" s="198" t="s">
        <v>85</v>
      </c>
      <c r="H101" s="196" t="n">
        <v>1.3</v>
      </c>
      <c r="I101" s="196" t="n">
        <v>1.55</v>
      </c>
      <c r="J101" s="196" t="s">
        <v>85</v>
      </c>
      <c r="K101" s="196" t="n">
        <v>1.02</v>
      </c>
      <c r="L101" s="196" t="s">
        <v>85</v>
      </c>
      <c r="M101" s="196" t="s">
        <v>85</v>
      </c>
      <c r="N101" s="197" t="n">
        <v>1.02</v>
      </c>
      <c r="O101" s="196" t="s">
        <v>85</v>
      </c>
      <c r="P101" s="196" t="n">
        <v>1.39</v>
      </c>
      <c r="Q101" s="196" t="n">
        <v>0.96</v>
      </c>
      <c r="R101" s="16" t="n">
        <v>1.04</v>
      </c>
      <c r="S101" s="1" t="s">
        <v>85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6" t="s">
        <v>85</v>
      </c>
      <c r="CM101" s="177"/>
    </row>
    <row r="102" customFormat="false" ht="11.25" hidden="false" customHeight="false" outlineLevel="0" collapsed="false">
      <c r="A102" s="177" t="n">
        <v>34800</v>
      </c>
      <c r="B102" s="203" t="n">
        <f aca="false">IF(A102&lt;&gt;"",MONTH(A102),0)</f>
        <v>4</v>
      </c>
      <c r="C102" s="11" t="s">
        <v>163</v>
      </c>
      <c r="D102" s="196" t="n">
        <v>1.24</v>
      </c>
      <c r="E102" s="196" t="n">
        <v>0.99</v>
      </c>
      <c r="F102" s="197" t="n">
        <v>1.04</v>
      </c>
      <c r="G102" s="198" t="s">
        <v>85</v>
      </c>
      <c r="H102" s="196" t="n">
        <v>1.32</v>
      </c>
      <c r="I102" s="196" t="n">
        <v>1.59</v>
      </c>
      <c r="J102" s="196" t="s">
        <v>85</v>
      </c>
      <c r="K102" s="196" t="n">
        <v>1.04</v>
      </c>
      <c r="L102" s="196" t="s">
        <v>85</v>
      </c>
      <c r="M102" s="196" t="s">
        <v>85</v>
      </c>
      <c r="N102" s="197" t="n">
        <v>1.02</v>
      </c>
      <c r="O102" s="196" t="s">
        <v>85</v>
      </c>
      <c r="P102" s="196" t="n">
        <v>1.43</v>
      </c>
      <c r="Q102" s="196" t="n">
        <v>0.97</v>
      </c>
      <c r="R102" s="16" t="n">
        <v>1.04</v>
      </c>
      <c r="S102" s="1" t="s">
        <v>85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6" t="s">
        <v>85</v>
      </c>
      <c r="CM102" s="177"/>
    </row>
    <row r="103" customFormat="false" ht="11.25" hidden="false" customHeight="false" outlineLevel="0" collapsed="false">
      <c r="A103" s="177" t="n">
        <v>34801</v>
      </c>
      <c r="B103" s="203" t="n">
        <f aca="false">IF(A103&lt;&gt;"",MONTH(A103),0)</f>
        <v>4</v>
      </c>
      <c r="C103" s="11" t="s">
        <v>164</v>
      </c>
      <c r="D103" s="196" t="n">
        <v>1.22</v>
      </c>
      <c r="E103" s="196" t="n">
        <v>0.97</v>
      </c>
      <c r="F103" s="197" t="n">
        <v>1.04</v>
      </c>
      <c r="G103" s="198" t="s">
        <v>85</v>
      </c>
      <c r="H103" s="196" t="n">
        <v>1.25</v>
      </c>
      <c r="I103" s="196" t="n">
        <v>1.6</v>
      </c>
      <c r="J103" s="196" t="s">
        <v>85</v>
      </c>
      <c r="K103" s="196" t="n">
        <v>1.04</v>
      </c>
      <c r="L103" s="196" t="s">
        <v>85</v>
      </c>
      <c r="M103" s="196" t="s">
        <v>85</v>
      </c>
      <c r="N103" s="197" t="n">
        <v>1.04</v>
      </c>
      <c r="O103" s="196" t="s">
        <v>85</v>
      </c>
      <c r="P103" s="196" t="n">
        <v>1.37</v>
      </c>
      <c r="Q103" s="196" t="n">
        <v>0.97</v>
      </c>
      <c r="R103" s="16" t="n">
        <v>1.04</v>
      </c>
      <c r="S103" s="1" t="s">
        <v>85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6" t="s">
        <v>85</v>
      </c>
      <c r="CM103" s="177"/>
    </row>
    <row r="104" customFormat="false" ht="11.25" hidden="false" customHeight="false" outlineLevel="0" collapsed="false">
      <c r="A104" s="177" t="n">
        <v>34802</v>
      </c>
      <c r="B104" s="203" t="n">
        <f aca="false">IF(A104&lt;&gt;"",MONTH(A104),0)</f>
        <v>4</v>
      </c>
      <c r="C104" s="11" t="s">
        <v>165</v>
      </c>
      <c r="D104" s="196" t="n">
        <v>1.15</v>
      </c>
      <c r="E104" s="196" t="n">
        <v>1.02</v>
      </c>
      <c r="F104" s="197" t="n">
        <v>1.06</v>
      </c>
      <c r="G104" s="198" t="s">
        <v>85</v>
      </c>
      <c r="H104" s="196" t="n">
        <v>1.27</v>
      </c>
      <c r="I104" s="196" t="n">
        <v>1.61</v>
      </c>
      <c r="J104" s="196" t="s">
        <v>85</v>
      </c>
      <c r="K104" s="196" t="n">
        <v>1.04</v>
      </c>
      <c r="L104" s="196" t="s">
        <v>85</v>
      </c>
      <c r="M104" s="196" t="s">
        <v>85</v>
      </c>
      <c r="N104" s="197" t="n">
        <v>1.06</v>
      </c>
      <c r="O104" s="196" t="s">
        <v>85</v>
      </c>
      <c r="P104" s="196" t="n">
        <v>1.35</v>
      </c>
      <c r="Q104" s="196" t="n">
        <v>0.97</v>
      </c>
      <c r="R104" s="16" t="n">
        <v>1.08</v>
      </c>
      <c r="S104" s="1" t="s">
        <v>85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6" t="s">
        <v>85</v>
      </c>
      <c r="CM104" s="177"/>
    </row>
    <row r="105" customFormat="false" ht="11.25" hidden="false" customHeight="false" outlineLevel="0" collapsed="false">
      <c r="A105" s="177" t="n">
        <v>34803</v>
      </c>
      <c r="B105" s="203" t="n">
        <f aca="false">IF(A105&lt;&gt;"",MONTH(A105),0)</f>
        <v>4</v>
      </c>
      <c r="C105" s="11" t="s">
        <v>166</v>
      </c>
      <c r="D105" s="196" t="n">
        <v>1.17</v>
      </c>
      <c r="E105" s="196" t="n">
        <v>1.02</v>
      </c>
      <c r="F105" s="197" t="n">
        <v>1.06</v>
      </c>
      <c r="G105" s="198" t="s">
        <v>85</v>
      </c>
      <c r="H105" s="196" t="n">
        <v>1.27</v>
      </c>
      <c r="I105" s="196" t="n">
        <v>1.61</v>
      </c>
      <c r="J105" s="196" t="s">
        <v>85</v>
      </c>
      <c r="K105" s="196" t="n">
        <v>1.04</v>
      </c>
      <c r="L105" s="196" t="s">
        <v>85</v>
      </c>
      <c r="M105" s="196" t="s">
        <v>85</v>
      </c>
      <c r="N105" s="197" t="n">
        <v>1.06</v>
      </c>
      <c r="O105" s="196" t="s">
        <v>85</v>
      </c>
      <c r="P105" s="196" t="n">
        <v>1.35</v>
      </c>
      <c r="Q105" s="196" t="n">
        <v>0.97</v>
      </c>
      <c r="R105" s="16" t="n">
        <v>1.08</v>
      </c>
      <c r="S105" s="1" t="s">
        <v>85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6" t="s">
        <v>85</v>
      </c>
      <c r="CM105" s="177"/>
    </row>
    <row r="106" customFormat="false" ht="11.25" hidden="false" customHeight="false" outlineLevel="0" collapsed="false">
      <c r="A106" s="177" t="n">
        <v>34804</v>
      </c>
      <c r="B106" s="203" t="n">
        <f aca="false">IF(A106&lt;&gt;"",MONTH(A106),0)</f>
        <v>4</v>
      </c>
      <c r="C106" s="11" t="s">
        <v>167</v>
      </c>
      <c r="D106" s="196" t="n">
        <v>1.17</v>
      </c>
      <c r="E106" s="196" t="n">
        <v>1.02</v>
      </c>
      <c r="F106" s="197" t="n">
        <v>1.06</v>
      </c>
      <c r="G106" s="198" t="s">
        <v>85</v>
      </c>
      <c r="H106" s="196" t="s">
        <v>85</v>
      </c>
      <c r="I106" s="196" t="n">
        <v>1.61</v>
      </c>
      <c r="J106" s="196" t="s">
        <v>85</v>
      </c>
      <c r="K106" s="196" t="n">
        <v>1.04</v>
      </c>
      <c r="L106" s="196" t="s">
        <v>85</v>
      </c>
      <c r="M106" s="196" t="s">
        <v>85</v>
      </c>
      <c r="N106" s="197" t="n">
        <v>1.06</v>
      </c>
      <c r="O106" s="196" t="s">
        <v>85</v>
      </c>
      <c r="P106" s="196" t="n">
        <v>1.35</v>
      </c>
      <c r="Q106" s="196" t="n">
        <v>0.97</v>
      </c>
      <c r="R106" s="16" t="n">
        <v>1.08</v>
      </c>
      <c r="S106" s="1" t="s">
        <v>85</v>
      </c>
      <c r="T106" s="1" t="s">
        <v>85</v>
      </c>
      <c r="U106" s="1" t="n">
        <v>1.34</v>
      </c>
      <c r="V106" s="1" t="n">
        <v>1.34</v>
      </c>
      <c r="W106" s="1" t="n">
        <v>1.36</v>
      </c>
      <c r="X106" s="196" t="s">
        <v>85</v>
      </c>
      <c r="CM106" s="177"/>
    </row>
    <row r="107" customFormat="false" ht="11.25" hidden="false" customHeight="false" outlineLevel="0" collapsed="false">
      <c r="A107" s="177" t="n">
        <v>34805</v>
      </c>
      <c r="B107" s="203" t="n">
        <f aca="false">IF(A107&lt;&gt;"",MONTH(A107),0)</f>
        <v>4</v>
      </c>
      <c r="C107" s="11" t="s">
        <v>161</v>
      </c>
      <c r="D107" s="196" t="n">
        <v>1.17</v>
      </c>
      <c r="E107" s="196" t="n">
        <v>1.02</v>
      </c>
      <c r="F107" s="197" t="n">
        <v>1.06</v>
      </c>
      <c r="G107" s="198" t="s">
        <v>85</v>
      </c>
      <c r="H107" s="196" t="s">
        <v>85</v>
      </c>
      <c r="I107" s="196" t="n">
        <v>1.61</v>
      </c>
      <c r="J107" s="196" t="s">
        <v>85</v>
      </c>
      <c r="K107" s="196" t="n">
        <v>1.04</v>
      </c>
      <c r="L107" s="196" t="s">
        <v>85</v>
      </c>
      <c r="M107" s="196" t="s">
        <v>85</v>
      </c>
      <c r="N107" s="197" t="n">
        <v>1.06</v>
      </c>
      <c r="O107" s="196" t="s">
        <v>85</v>
      </c>
      <c r="P107" s="196" t="n">
        <v>1.35</v>
      </c>
      <c r="Q107" s="196" t="n">
        <v>0.97</v>
      </c>
      <c r="R107" s="16" t="n">
        <v>1.08</v>
      </c>
      <c r="S107" s="1" t="s">
        <v>85</v>
      </c>
      <c r="T107" s="1" t="s">
        <v>85</v>
      </c>
      <c r="U107" s="1" t="n">
        <v>1.34</v>
      </c>
      <c r="V107" s="1" t="n">
        <v>1.34</v>
      </c>
      <c r="W107" s="1" t="n">
        <v>1.36</v>
      </c>
      <c r="X107" s="196" t="s">
        <v>85</v>
      </c>
      <c r="CM107" s="177"/>
    </row>
    <row r="108" customFormat="false" ht="11.25" hidden="false" customHeight="false" outlineLevel="0" collapsed="false">
      <c r="A108" s="177" t="n">
        <v>34806</v>
      </c>
      <c r="B108" s="203" t="n">
        <f aca="false">IF(A108&lt;&gt;"",MONTH(A108),0)</f>
        <v>4</v>
      </c>
      <c r="C108" s="11" t="s">
        <v>162</v>
      </c>
      <c r="D108" s="196" t="n">
        <v>1.17</v>
      </c>
      <c r="E108" s="196" t="n">
        <v>1</v>
      </c>
      <c r="F108" s="197" t="n">
        <v>1.06</v>
      </c>
      <c r="G108" s="198" t="s">
        <v>85</v>
      </c>
      <c r="H108" s="196" t="n">
        <v>1.3</v>
      </c>
      <c r="I108" s="196" t="n">
        <v>1.63</v>
      </c>
      <c r="J108" s="196" t="s">
        <v>85</v>
      </c>
      <c r="K108" s="196" t="n">
        <v>1.05</v>
      </c>
      <c r="L108" s="196" t="s">
        <v>85</v>
      </c>
      <c r="M108" s="196" t="s">
        <v>85</v>
      </c>
      <c r="N108" s="197" t="n">
        <v>1.06</v>
      </c>
      <c r="O108" s="196" t="s">
        <v>85</v>
      </c>
      <c r="P108" s="196" t="n">
        <v>1.39</v>
      </c>
      <c r="Q108" s="196" t="n">
        <v>0.96</v>
      </c>
      <c r="R108" s="16" t="n">
        <v>1.08</v>
      </c>
      <c r="S108" s="1" t="s">
        <v>85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6" t="s">
        <v>85</v>
      </c>
      <c r="CM108" s="177"/>
    </row>
    <row r="109" customFormat="false" ht="11.25" hidden="false" customHeight="false" outlineLevel="0" collapsed="false">
      <c r="A109" s="177" t="n">
        <v>34807</v>
      </c>
      <c r="B109" s="203" t="n">
        <f aca="false">IF(A109&lt;&gt;"",MONTH(A109),0)</f>
        <v>4</v>
      </c>
      <c r="C109" s="11" t="s">
        <v>163</v>
      </c>
      <c r="D109" s="196" t="n">
        <v>1.26</v>
      </c>
      <c r="E109" s="196" t="n">
        <v>1.01</v>
      </c>
      <c r="F109" s="197" t="n">
        <v>1.06</v>
      </c>
      <c r="G109" s="198" t="s">
        <v>85</v>
      </c>
      <c r="H109" s="196" t="n">
        <v>1.32</v>
      </c>
      <c r="I109" s="196" t="n">
        <v>1.64</v>
      </c>
      <c r="J109" s="196" t="s">
        <v>85</v>
      </c>
      <c r="K109" s="196" t="n">
        <v>1.06</v>
      </c>
      <c r="L109" s="196" t="s">
        <v>85</v>
      </c>
      <c r="M109" s="196" t="s">
        <v>85</v>
      </c>
      <c r="N109" s="197" t="n">
        <v>1.06</v>
      </c>
      <c r="O109" s="196" t="s">
        <v>85</v>
      </c>
      <c r="P109" s="196" t="n">
        <v>1.42</v>
      </c>
      <c r="Q109" s="196" t="n">
        <v>0.96</v>
      </c>
      <c r="R109" s="16" t="n">
        <v>1.06</v>
      </c>
      <c r="S109" s="1" t="s">
        <v>85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6" t="s">
        <v>85</v>
      </c>
      <c r="CM109" s="177"/>
    </row>
    <row r="110" customFormat="false" ht="11.25" hidden="false" customHeight="false" outlineLevel="0" collapsed="false">
      <c r="A110" s="177" t="n">
        <v>34808</v>
      </c>
      <c r="B110" s="203" t="n">
        <f aca="false">IF(A110&lt;&gt;"",MONTH(A110),0)</f>
        <v>4</v>
      </c>
      <c r="C110" s="11" t="s">
        <v>164</v>
      </c>
      <c r="D110" s="196" t="n">
        <v>1.25</v>
      </c>
      <c r="E110" s="196" t="n">
        <v>1.05</v>
      </c>
      <c r="F110" s="197" t="n">
        <v>1.08</v>
      </c>
      <c r="G110" s="198" t="s">
        <v>85</v>
      </c>
      <c r="H110" s="196" t="n">
        <v>1.46</v>
      </c>
      <c r="I110" s="196" t="n">
        <v>1.66</v>
      </c>
      <c r="J110" s="196" t="s">
        <v>85</v>
      </c>
      <c r="K110" s="196" t="n">
        <v>1.1</v>
      </c>
      <c r="L110" s="196" t="s">
        <v>85</v>
      </c>
      <c r="M110" s="196" t="s">
        <v>85</v>
      </c>
      <c r="N110" s="197" t="n">
        <v>1.07</v>
      </c>
      <c r="O110" s="196" t="s">
        <v>85</v>
      </c>
      <c r="P110" s="196" t="n">
        <v>1.5</v>
      </c>
      <c r="Q110" s="196" t="n">
        <v>0.96</v>
      </c>
      <c r="R110" s="16" t="n">
        <v>1.09</v>
      </c>
      <c r="S110" s="1" t="s">
        <v>85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6" t="s">
        <v>85</v>
      </c>
      <c r="CM110" s="177"/>
    </row>
    <row r="111" customFormat="false" ht="11.25" hidden="false" customHeight="false" outlineLevel="0" collapsed="false">
      <c r="A111" s="177" t="n">
        <v>34809</v>
      </c>
      <c r="B111" s="203" t="n">
        <f aca="false">IF(A111&lt;&gt;"",MONTH(A111),0)</f>
        <v>4</v>
      </c>
      <c r="C111" s="11" t="s">
        <v>165</v>
      </c>
      <c r="D111" s="196" t="n">
        <v>1.29</v>
      </c>
      <c r="E111" s="196" t="n">
        <v>1.07</v>
      </c>
      <c r="F111" s="197" t="n">
        <v>1.1</v>
      </c>
      <c r="G111" s="198" t="s">
        <v>85</v>
      </c>
      <c r="H111" s="196" t="n">
        <v>1.42</v>
      </c>
      <c r="I111" s="196" t="n">
        <v>1.69</v>
      </c>
      <c r="J111" s="196" t="s">
        <v>85</v>
      </c>
      <c r="K111" s="196" t="n">
        <v>1.13</v>
      </c>
      <c r="L111" s="196" t="s">
        <v>85</v>
      </c>
      <c r="M111" s="196" t="s">
        <v>85</v>
      </c>
      <c r="N111" s="197" t="n">
        <v>1.1</v>
      </c>
      <c r="O111" s="196" t="s">
        <v>85</v>
      </c>
      <c r="P111" s="196" t="n">
        <v>1.54</v>
      </c>
      <c r="Q111" s="196" t="n">
        <v>1.06</v>
      </c>
      <c r="R111" s="16" t="n">
        <v>1.1</v>
      </c>
      <c r="S111" s="1" t="s">
        <v>85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6" t="s">
        <v>85</v>
      </c>
      <c r="CM111" s="177"/>
    </row>
    <row r="112" customFormat="false" ht="11.25" hidden="false" customHeight="false" outlineLevel="0" collapsed="false">
      <c r="A112" s="177" t="n">
        <v>34810</v>
      </c>
      <c r="B112" s="203" t="n">
        <f aca="false">IF(A112&lt;&gt;"",MONTH(A112),0)</f>
        <v>4</v>
      </c>
      <c r="C112" s="11" t="s">
        <v>166</v>
      </c>
      <c r="D112" s="196" t="n">
        <v>1.33</v>
      </c>
      <c r="E112" s="196" t="n">
        <v>1.07</v>
      </c>
      <c r="F112" s="197" t="n">
        <v>1.1</v>
      </c>
      <c r="G112" s="198" t="s">
        <v>85</v>
      </c>
      <c r="H112" s="196" t="n">
        <v>1.37</v>
      </c>
      <c r="I112" s="196" t="n">
        <v>1.66</v>
      </c>
      <c r="J112" s="196" t="s">
        <v>85</v>
      </c>
      <c r="K112" s="196" t="n">
        <v>1.06</v>
      </c>
      <c r="L112" s="196" t="s">
        <v>85</v>
      </c>
      <c r="M112" s="196" t="s">
        <v>85</v>
      </c>
      <c r="N112" s="197" t="n">
        <v>1.1</v>
      </c>
      <c r="O112" s="196" t="s">
        <v>85</v>
      </c>
      <c r="P112" s="196" t="n">
        <v>1.45</v>
      </c>
      <c r="Q112" s="196" t="n">
        <v>1.06</v>
      </c>
      <c r="R112" s="16" t="n">
        <v>1.1</v>
      </c>
      <c r="S112" s="1" t="s">
        <v>85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6" t="s">
        <v>85</v>
      </c>
      <c r="CM112" s="177"/>
    </row>
    <row r="113" customFormat="false" ht="11.25" hidden="false" customHeight="false" outlineLevel="0" collapsed="false">
      <c r="A113" s="177" t="n">
        <v>34811</v>
      </c>
      <c r="B113" s="203" t="n">
        <f aca="false">IF(A113&lt;&gt;"",MONTH(A113),0)</f>
        <v>4</v>
      </c>
      <c r="C113" s="11" t="s">
        <v>167</v>
      </c>
      <c r="D113" s="196" t="n">
        <v>1.43</v>
      </c>
      <c r="E113" s="196" t="n">
        <v>1.07</v>
      </c>
      <c r="F113" s="197" t="n">
        <v>1.1</v>
      </c>
      <c r="G113" s="198" t="s">
        <v>85</v>
      </c>
      <c r="H113" s="196" t="s">
        <v>85</v>
      </c>
      <c r="I113" s="196" t="n">
        <v>1.66</v>
      </c>
      <c r="J113" s="196" t="s">
        <v>85</v>
      </c>
      <c r="K113" s="196" t="n">
        <v>1.06</v>
      </c>
      <c r="L113" s="196" t="s">
        <v>85</v>
      </c>
      <c r="M113" s="196" t="s">
        <v>85</v>
      </c>
      <c r="N113" s="197" t="n">
        <v>1.1</v>
      </c>
      <c r="O113" s="196" t="s">
        <v>85</v>
      </c>
      <c r="P113" s="196" t="n">
        <v>1.45</v>
      </c>
      <c r="Q113" s="196" t="n">
        <v>1.06</v>
      </c>
      <c r="R113" s="16" t="n">
        <v>1.1</v>
      </c>
      <c r="S113" s="1" t="s">
        <v>85</v>
      </c>
      <c r="T113" s="1" t="s">
        <v>85</v>
      </c>
      <c r="U113" s="1" t="n">
        <v>1.46</v>
      </c>
      <c r="V113" s="1" t="n">
        <v>1.49</v>
      </c>
      <c r="W113" s="1" t="n">
        <v>1.46</v>
      </c>
      <c r="X113" s="196" t="s">
        <v>85</v>
      </c>
      <c r="CM113" s="177"/>
    </row>
    <row r="114" customFormat="false" ht="11.25" hidden="false" customHeight="false" outlineLevel="0" collapsed="false">
      <c r="A114" s="177" t="n">
        <v>34812</v>
      </c>
      <c r="B114" s="203" t="n">
        <f aca="false">IF(A114&lt;&gt;"",MONTH(A114),0)</f>
        <v>4</v>
      </c>
      <c r="C114" s="11" t="s">
        <v>161</v>
      </c>
      <c r="D114" s="196" t="n">
        <v>1.43</v>
      </c>
      <c r="E114" s="196" t="n">
        <v>1.07</v>
      </c>
      <c r="F114" s="197" t="n">
        <v>1.1</v>
      </c>
      <c r="G114" s="198" t="s">
        <v>85</v>
      </c>
      <c r="H114" s="196" t="s">
        <v>85</v>
      </c>
      <c r="I114" s="196" t="n">
        <v>1.66</v>
      </c>
      <c r="J114" s="196" t="s">
        <v>85</v>
      </c>
      <c r="K114" s="196" t="n">
        <v>1.06</v>
      </c>
      <c r="L114" s="196" t="s">
        <v>85</v>
      </c>
      <c r="M114" s="196" t="s">
        <v>85</v>
      </c>
      <c r="N114" s="197" t="n">
        <v>1.1</v>
      </c>
      <c r="O114" s="196" t="s">
        <v>85</v>
      </c>
      <c r="P114" s="196" t="n">
        <v>1.45</v>
      </c>
      <c r="Q114" s="196" t="n">
        <v>1.06</v>
      </c>
      <c r="R114" s="16" t="n">
        <v>1.1</v>
      </c>
      <c r="S114" s="1" t="s">
        <v>85</v>
      </c>
      <c r="T114" s="1" t="s">
        <v>85</v>
      </c>
      <c r="U114" s="1" t="n">
        <v>1.46</v>
      </c>
      <c r="V114" s="1" t="n">
        <v>1.49</v>
      </c>
      <c r="W114" s="1" t="n">
        <v>1.46</v>
      </c>
      <c r="X114" s="196" t="s">
        <v>85</v>
      </c>
      <c r="CM114" s="177"/>
    </row>
    <row r="115" customFormat="false" ht="11.25" hidden="false" customHeight="false" outlineLevel="0" collapsed="false">
      <c r="A115" s="177" t="n">
        <v>34813</v>
      </c>
      <c r="B115" s="203" t="n">
        <f aca="false">IF(A115&lt;&gt;"",MONTH(A115),0)</f>
        <v>4</v>
      </c>
      <c r="C115" s="11" t="s">
        <v>162</v>
      </c>
      <c r="D115" s="196" t="n">
        <v>1.43</v>
      </c>
      <c r="E115" s="196" t="n">
        <v>1.04</v>
      </c>
      <c r="F115" s="197" t="n">
        <v>1.1</v>
      </c>
      <c r="G115" s="198" t="s">
        <v>85</v>
      </c>
      <c r="H115" s="196" t="n">
        <v>1.37</v>
      </c>
      <c r="I115" s="196" t="n">
        <v>1.68</v>
      </c>
      <c r="J115" s="196" t="s">
        <v>85</v>
      </c>
      <c r="K115" s="196" t="n">
        <v>1.06</v>
      </c>
      <c r="L115" s="196" t="s">
        <v>85</v>
      </c>
      <c r="M115" s="196" t="s">
        <v>85</v>
      </c>
      <c r="N115" s="197" t="n">
        <v>1.1</v>
      </c>
      <c r="O115" s="196" t="s">
        <v>85</v>
      </c>
      <c r="P115" s="196" t="n">
        <v>1.5</v>
      </c>
      <c r="Q115" s="196" t="n">
        <v>1.03</v>
      </c>
      <c r="R115" s="16" t="n">
        <v>1.1</v>
      </c>
      <c r="S115" s="1" t="s">
        <v>85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6" t="s">
        <v>85</v>
      </c>
      <c r="CM115" s="177"/>
    </row>
    <row r="116" customFormat="false" ht="11.25" hidden="false" customHeight="false" outlineLevel="0" collapsed="false">
      <c r="A116" s="177" t="n">
        <v>34814</v>
      </c>
      <c r="B116" s="203" t="n">
        <f aca="false">IF(A116&lt;&gt;"",MONTH(A116),0)</f>
        <v>4</v>
      </c>
      <c r="C116" s="11" t="s">
        <v>163</v>
      </c>
      <c r="D116" s="196" t="n">
        <v>1.3</v>
      </c>
      <c r="E116" s="196" t="n">
        <v>1.01</v>
      </c>
      <c r="F116" s="197" t="n">
        <v>1.06</v>
      </c>
      <c r="G116" s="198" t="s">
        <v>85</v>
      </c>
      <c r="H116" s="196" t="n">
        <v>1.37</v>
      </c>
      <c r="I116" s="196" t="n">
        <v>1.68</v>
      </c>
      <c r="J116" s="196" t="s">
        <v>85</v>
      </c>
      <c r="K116" s="196" t="n">
        <v>1.04</v>
      </c>
      <c r="L116" s="196" t="s">
        <v>85</v>
      </c>
      <c r="M116" s="196" t="s">
        <v>85</v>
      </c>
      <c r="N116" s="197" t="n">
        <v>1.1</v>
      </c>
      <c r="O116" s="196" t="s">
        <v>85</v>
      </c>
      <c r="P116" s="196" t="n">
        <v>1.5</v>
      </c>
      <c r="Q116" s="196" t="n">
        <v>1.06</v>
      </c>
      <c r="R116" s="16" t="n">
        <v>1.1</v>
      </c>
      <c r="S116" s="1" t="s">
        <v>85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6" t="s">
        <v>85</v>
      </c>
      <c r="CM116" s="177"/>
    </row>
    <row r="117" customFormat="false" ht="11.25" hidden="false" customHeight="false" outlineLevel="0" collapsed="false">
      <c r="A117" s="177" t="n">
        <v>34815</v>
      </c>
      <c r="B117" s="203" t="n">
        <f aca="false">IF(A117&lt;&gt;"",MONTH(A117),0)</f>
        <v>4</v>
      </c>
      <c r="C117" s="11" t="s">
        <v>164</v>
      </c>
      <c r="D117" s="196" t="n">
        <v>1.32</v>
      </c>
      <c r="E117" s="196" t="n">
        <v>1.01</v>
      </c>
      <c r="F117" s="197" t="n">
        <v>1.06</v>
      </c>
      <c r="G117" s="198" t="s">
        <v>85</v>
      </c>
      <c r="H117" s="196" t="n">
        <v>1.33</v>
      </c>
      <c r="I117" s="196" t="n">
        <v>1.65</v>
      </c>
      <c r="J117" s="196" t="s">
        <v>85</v>
      </c>
      <c r="K117" s="196" t="n">
        <v>1.04</v>
      </c>
      <c r="L117" s="196" t="s">
        <v>85</v>
      </c>
      <c r="M117" s="196" t="s">
        <v>85</v>
      </c>
      <c r="N117" s="197" t="n">
        <v>1.1</v>
      </c>
      <c r="O117" s="196" t="s">
        <v>85</v>
      </c>
      <c r="P117" s="196" t="n">
        <v>1.46</v>
      </c>
      <c r="Q117" s="196" t="n">
        <v>1.06</v>
      </c>
      <c r="R117" s="16" t="n">
        <v>1.1</v>
      </c>
      <c r="S117" s="1" t="s">
        <v>85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6" t="s">
        <v>85</v>
      </c>
      <c r="CM117" s="177"/>
    </row>
    <row r="118" customFormat="false" ht="11.25" hidden="false" customHeight="false" outlineLevel="0" collapsed="false">
      <c r="A118" s="177" t="n">
        <v>34816</v>
      </c>
      <c r="B118" s="203" t="n">
        <f aca="false">IF(A118&lt;&gt;"",MONTH(A118),0)</f>
        <v>4</v>
      </c>
      <c r="C118" s="11" t="s">
        <v>165</v>
      </c>
      <c r="D118" s="196" t="n">
        <v>1.29</v>
      </c>
      <c r="E118" s="196" t="n">
        <v>0.98</v>
      </c>
      <c r="F118" s="197" t="n">
        <v>1.06</v>
      </c>
      <c r="G118" s="198" t="s">
        <v>85</v>
      </c>
      <c r="H118" s="196" t="n">
        <v>1.28</v>
      </c>
      <c r="I118" s="196" t="n">
        <v>1.6</v>
      </c>
      <c r="J118" s="196" t="s">
        <v>85</v>
      </c>
      <c r="K118" s="196" t="n">
        <v>1.04</v>
      </c>
      <c r="L118" s="196" t="s">
        <v>85</v>
      </c>
      <c r="M118" s="196" t="s">
        <v>85</v>
      </c>
      <c r="N118" s="197" t="n">
        <v>1.1</v>
      </c>
      <c r="O118" s="196" t="s">
        <v>85</v>
      </c>
      <c r="P118" s="196" t="n">
        <v>1.39</v>
      </c>
      <c r="Q118" s="196" t="n">
        <v>1.02</v>
      </c>
      <c r="R118" s="16" t="n">
        <v>1.1</v>
      </c>
      <c r="S118" s="1" t="s">
        <v>85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6" t="s">
        <v>85</v>
      </c>
      <c r="CM118" s="177"/>
    </row>
    <row r="119" customFormat="false" ht="11.25" hidden="false" customHeight="false" outlineLevel="0" collapsed="false">
      <c r="A119" s="177" t="n">
        <v>34817</v>
      </c>
      <c r="B119" s="203" t="n">
        <f aca="false">IF(A119&lt;&gt;"",MONTH(A119),0)</f>
        <v>4</v>
      </c>
      <c r="C119" s="11" t="s">
        <v>166</v>
      </c>
      <c r="D119" s="196" t="n">
        <v>1.24</v>
      </c>
      <c r="E119" s="196" t="n">
        <v>0.98</v>
      </c>
      <c r="F119" s="197" t="n">
        <v>1.06</v>
      </c>
      <c r="G119" s="198" t="s">
        <v>85</v>
      </c>
      <c r="H119" s="196" t="n">
        <v>1.27</v>
      </c>
      <c r="I119" s="196" t="n">
        <v>1.61</v>
      </c>
      <c r="J119" s="196" t="s">
        <v>85</v>
      </c>
      <c r="K119" s="196" t="n">
        <v>1.04</v>
      </c>
      <c r="L119" s="196" t="s">
        <v>85</v>
      </c>
      <c r="M119" s="196" t="s">
        <v>85</v>
      </c>
      <c r="N119" s="197" t="n">
        <v>1.1</v>
      </c>
      <c r="O119" s="196" t="s">
        <v>85</v>
      </c>
      <c r="P119" s="196" t="n">
        <v>1.32</v>
      </c>
      <c r="Q119" s="196" t="n">
        <v>1.02</v>
      </c>
      <c r="R119" s="16" t="n">
        <v>1.1</v>
      </c>
      <c r="S119" s="1" t="s">
        <v>85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6" t="s">
        <v>85</v>
      </c>
      <c r="CM119" s="177"/>
    </row>
    <row r="120" customFormat="false" ht="11.25" hidden="false" customHeight="false" outlineLevel="0" collapsed="false">
      <c r="A120" s="177" t="n">
        <v>34818</v>
      </c>
      <c r="B120" s="203" t="n">
        <f aca="false">IF(A120&lt;&gt;"",MONTH(A120),0)</f>
        <v>4</v>
      </c>
      <c r="C120" s="11" t="s">
        <v>167</v>
      </c>
      <c r="D120" s="196" t="n">
        <v>1.26</v>
      </c>
      <c r="E120" s="196" t="n">
        <v>0.98</v>
      </c>
      <c r="F120" s="197" t="n">
        <v>1.06</v>
      </c>
      <c r="G120" s="198" t="s">
        <v>85</v>
      </c>
      <c r="H120" s="196" t="s">
        <v>85</v>
      </c>
      <c r="I120" s="196" t="n">
        <v>1.61</v>
      </c>
      <c r="J120" s="196" t="s">
        <v>85</v>
      </c>
      <c r="K120" s="196" t="n">
        <v>1.04</v>
      </c>
      <c r="L120" s="196" t="s">
        <v>85</v>
      </c>
      <c r="M120" s="196" t="s">
        <v>85</v>
      </c>
      <c r="N120" s="197" t="n">
        <v>1.1</v>
      </c>
      <c r="O120" s="196" t="s">
        <v>85</v>
      </c>
      <c r="P120" s="196" t="n">
        <v>1.32</v>
      </c>
      <c r="Q120" s="196" t="n">
        <v>1.02</v>
      </c>
      <c r="R120" s="16" t="n">
        <v>1.1</v>
      </c>
      <c r="S120" s="1" t="s">
        <v>85</v>
      </c>
      <c r="T120" s="1" t="s">
        <v>85</v>
      </c>
      <c r="U120" s="1" t="n">
        <v>1.39</v>
      </c>
      <c r="V120" s="1" t="n">
        <v>1.41</v>
      </c>
      <c r="W120" s="1" t="n">
        <v>1.4</v>
      </c>
      <c r="X120" s="196" t="s">
        <v>85</v>
      </c>
      <c r="CM120" s="177"/>
    </row>
    <row r="121" customFormat="false" ht="11.25" hidden="false" customHeight="false" outlineLevel="0" collapsed="false">
      <c r="A121" s="177" t="n">
        <v>34819</v>
      </c>
      <c r="B121" s="203" t="n">
        <f aca="false">IF(A121&lt;&gt;"",MONTH(A121),0)</f>
        <v>4</v>
      </c>
      <c r="C121" s="11" t="s">
        <v>161</v>
      </c>
      <c r="D121" s="196" t="n">
        <v>1.26</v>
      </c>
      <c r="E121" s="196" t="n">
        <v>0.98</v>
      </c>
      <c r="F121" s="197" t="n">
        <v>1.06</v>
      </c>
      <c r="G121" s="198" t="s">
        <v>85</v>
      </c>
      <c r="H121" s="196" t="s">
        <v>85</v>
      </c>
      <c r="I121" s="196" t="n">
        <v>1.61</v>
      </c>
      <c r="J121" s="196" t="s">
        <v>85</v>
      </c>
      <c r="K121" s="196" t="n">
        <v>1.04</v>
      </c>
      <c r="L121" s="196" t="s">
        <v>85</v>
      </c>
      <c r="M121" s="196" t="s">
        <v>85</v>
      </c>
      <c r="N121" s="197" t="n">
        <v>1.1</v>
      </c>
      <c r="O121" s="196" t="s">
        <v>85</v>
      </c>
      <c r="P121" s="196" t="n">
        <v>1.32</v>
      </c>
      <c r="Q121" s="196" t="n">
        <v>1.02</v>
      </c>
      <c r="R121" s="16" t="n">
        <v>1.1</v>
      </c>
      <c r="S121" s="1" t="s">
        <v>85</v>
      </c>
      <c r="T121" s="1" t="s">
        <v>85</v>
      </c>
      <c r="U121" s="1" t="n">
        <v>1.39</v>
      </c>
      <c r="V121" s="1" t="n">
        <v>1.41</v>
      </c>
      <c r="W121" s="1" t="n">
        <v>1.4</v>
      </c>
      <c r="X121" s="196" t="s">
        <v>85</v>
      </c>
      <c r="CM121" s="177"/>
    </row>
    <row r="122" customFormat="false" ht="11.25" hidden="false" customHeight="false" outlineLevel="0" collapsed="false">
      <c r="A122" s="177" t="n">
        <v>34820</v>
      </c>
      <c r="B122" s="203" t="n">
        <f aca="false">IF(A122&lt;&gt;"",MONTH(A122),0)</f>
        <v>5</v>
      </c>
      <c r="C122" s="11" t="s">
        <v>162</v>
      </c>
      <c r="D122" s="196" t="n">
        <v>1.2</v>
      </c>
      <c r="E122" s="196" t="n">
        <v>0.98</v>
      </c>
      <c r="F122" s="197" t="n">
        <v>1.07</v>
      </c>
      <c r="G122" s="198" t="s">
        <v>85</v>
      </c>
      <c r="H122" s="196" t="n">
        <v>1.31</v>
      </c>
      <c r="I122" s="196" t="n">
        <v>1.66</v>
      </c>
      <c r="J122" s="196" t="s">
        <v>85</v>
      </c>
      <c r="K122" s="196" t="n">
        <v>1.04</v>
      </c>
      <c r="L122" s="196" t="s">
        <v>85</v>
      </c>
      <c r="M122" s="196" t="s">
        <v>85</v>
      </c>
      <c r="N122" s="197" t="n">
        <v>1.07</v>
      </c>
      <c r="O122" s="196" t="s">
        <v>85</v>
      </c>
      <c r="P122" s="196" t="n">
        <v>1.42</v>
      </c>
      <c r="Q122" s="196" t="n">
        <v>1.03</v>
      </c>
      <c r="R122" s="16" t="n">
        <v>1.06</v>
      </c>
      <c r="S122" s="1" t="s">
        <v>85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6" t="s">
        <v>85</v>
      </c>
      <c r="CM122" s="177"/>
    </row>
    <row r="123" customFormat="false" ht="11.25" hidden="false" customHeight="false" outlineLevel="0" collapsed="false">
      <c r="A123" s="177" t="n">
        <v>34821</v>
      </c>
      <c r="B123" s="203" t="n">
        <f aca="false">IF(A123&lt;&gt;"",MONTH(A123),0)</f>
        <v>5</v>
      </c>
      <c r="C123" s="11" t="s">
        <v>163</v>
      </c>
      <c r="D123" s="196" t="n">
        <v>1.34</v>
      </c>
      <c r="E123" s="196" t="n">
        <v>0.98</v>
      </c>
      <c r="F123" s="197" t="n">
        <v>1.07</v>
      </c>
      <c r="G123" s="198" t="s">
        <v>85</v>
      </c>
      <c r="H123" s="196" t="n">
        <v>1.31</v>
      </c>
      <c r="I123" s="196" t="n">
        <v>1.68</v>
      </c>
      <c r="J123" s="196" t="s">
        <v>85</v>
      </c>
      <c r="K123" s="196" t="n">
        <v>1.07</v>
      </c>
      <c r="L123" s="196" t="s">
        <v>85</v>
      </c>
      <c r="M123" s="196" t="s">
        <v>85</v>
      </c>
      <c r="N123" s="197" t="n">
        <v>1.07</v>
      </c>
      <c r="O123" s="196" t="s">
        <v>85</v>
      </c>
      <c r="P123" s="196" t="n">
        <v>1.41</v>
      </c>
      <c r="Q123" s="196" t="n">
        <v>1.07</v>
      </c>
      <c r="R123" s="16" t="n">
        <v>1.08</v>
      </c>
      <c r="S123" s="1" t="s">
        <v>85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6" t="s">
        <v>85</v>
      </c>
      <c r="CM123" s="177"/>
    </row>
    <row r="124" customFormat="false" ht="11.25" hidden="false" customHeight="false" outlineLevel="0" collapsed="false">
      <c r="A124" s="177" t="n">
        <v>34822</v>
      </c>
      <c r="B124" s="203" t="n">
        <f aca="false">IF(A124&lt;&gt;"",MONTH(A124),0)</f>
        <v>5</v>
      </c>
      <c r="C124" s="11" t="s">
        <v>164</v>
      </c>
      <c r="D124" s="196" t="n">
        <v>1.38</v>
      </c>
      <c r="E124" s="196" t="n">
        <v>0.98</v>
      </c>
      <c r="F124" s="197" t="n">
        <v>1.09</v>
      </c>
      <c r="G124" s="198" t="s">
        <v>85</v>
      </c>
      <c r="H124" s="196" t="n">
        <v>1.3</v>
      </c>
      <c r="I124" s="196" t="n">
        <v>1.67</v>
      </c>
      <c r="J124" s="196" t="s">
        <v>85</v>
      </c>
      <c r="K124" s="196" t="n">
        <v>1.08</v>
      </c>
      <c r="L124" s="196" t="s">
        <v>85</v>
      </c>
      <c r="M124" s="196" t="s">
        <v>85</v>
      </c>
      <c r="N124" s="197" t="n">
        <v>1.07</v>
      </c>
      <c r="O124" s="196" t="s">
        <v>85</v>
      </c>
      <c r="P124" s="196" t="n">
        <v>1.39</v>
      </c>
      <c r="Q124" s="196" t="n">
        <v>1.07</v>
      </c>
      <c r="R124" s="16" t="n">
        <v>1.08</v>
      </c>
      <c r="S124" s="1" t="s">
        <v>85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6" t="s">
        <v>85</v>
      </c>
      <c r="CM124" s="177"/>
    </row>
    <row r="125" customFormat="false" ht="11.25" hidden="false" customHeight="false" outlineLevel="0" collapsed="false">
      <c r="A125" s="177" t="n">
        <v>34823</v>
      </c>
      <c r="B125" s="203" t="n">
        <f aca="false">IF(A125&lt;&gt;"",MONTH(A125),0)</f>
        <v>5</v>
      </c>
      <c r="C125" s="11" t="s">
        <v>165</v>
      </c>
      <c r="D125" s="196" t="n">
        <v>1.34</v>
      </c>
      <c r="E125" s="196" t="n">
        <v>0.98</v>
      </c>
      <c r="F125" s="197" t="n">
        <v>1.07</v>
      </c>
      <c r="G125" s="198" t="s">
        <v>85</v>
      </c>
      <c r="H125" s="196" t="n">
        <v>1.29</v>
      </c>
      <c r="I125" s="196" t="n">
        <v>1.63</v>
      </c>
      <c r="J125" s="196" t="s">
        <v>85</v>
      </c>
      <c r="K125" s="196" t="n">
        <v>1.09</v>
      </c>
      <c r="L125" s="196" t="s">
        <v>85</v>
      </c>
      <c r="M125" s="196" t="s">
        <v>85</v>
      </c>
      <c r="N125" s="197" t="n">
        <v>1.07</v>
      </c>
      <c r="O125" s="196" t="s">
        <v>85</v>
      </c>
      <c r="P125" s="196" t="n">
        <v>1.39</v>
      </c>
      <c r="Q125" s="196" t="n">
        <v>1.07</v>
      </c>
      <c r="R125" s="16" t="n">
        <v>1.08</v>
      </c>
      <c r="S125" s="1" t="s">
        <v>85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6" t="s">
        <v>85</v>
      </c>
      <c r="CM125" s="177"/>
    </row>
    <row r="126" customFormat="false" ht="11.25" hidden="false" customHeight="false" outlineLevel="0" collapsed="false">
      <c r="A126" s="177" t="n">
        <v>34824</v>
      </c>
      <c r="B126" s="203" t="n">
        <f aca="false">IF(A126&lt;&gt;"",MONTH(A126),0)</f>
        <v>5</v>
      </c>
      <c r="C126" s="11" t="s">
        <v>166</v>
      </c>
      <c r="D126" s="196" t="n">
        <v>1.25</v>
      </c>
      <c r="E126" s="196" t="n">
        <v>0.98</v>
      </c>
      <c r="F126" s="197" t="n">
        <v>1.1</v>
      </c>
      <c r="G126" s="198" t="s">
        <v>85</v>
      </c>
      <c r="H126" s="196" t="n">
        <v>1.27</v>
      </c>
      <c r="I126" s="196" t="n">
        <v>1.6</v>
      </c>
      <c r="J126" s="196" t="s">
        <v>85</v>
      </c>
      <c r="K126" s="196" t="n">
        <v>1.1</v>
      </c>
      <c r="L126" s="196" t="s">
        <v>85</v>
      </c>
      <c r="M126" s="196" t="s">
        <v>85</v>
      </c>
      <c r="N126" s="197" t="n">
        <v>1.1</v>
      </c>
      <c r="O126" s="196" t="s">
        <v>85</v>
      </c>
      <c r="P126" s="196" t="n">
        <v>1.31</v>
      </c>
      <c r="Q126" s="196" t="n">
        <v>1</v>
      </c>
      <c r="R126" s="16" t="n">
        <v>1.08</v>
      </c>
      <c r="S126" s="1" t="s">
        <v>85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6" t="s">
        <v>85</v>
      </c>
      <c r="CM126" s="177"/>
    </row>
    <row r="127" customFormat="false" ht="11.25" hidden="false" customHeight="false" outlineLevel="0" collapsed="false">
      <c r="A127" s="177" t="n">
        <v>34825</v>
      </c>
      <c r="B127" s="203" t="n">
        <f aca="false">IF(A127&lt;&gt;"",MONTH(A127),0)</f>
        <v>5</v>
      </c>
      <c r="C127" s="11" t="s">
        <v>167</v>
      </c>
      <c r="D127" s="196" t="n">
        <v>1.25</v>
      </c>
      <c r="E127" s="196" t="n">
        <v>0.98</v>
      </c>
      <c r="F127" s="197" t="n">
        <v>1.1</v>
      </c>
      <c r="G127" s="198" t="s">
        <v>85</v>
      </c>
      <c r="H127" s="196" t="s">
        <v>85</v>
      </c>
      <c r="I127" s="196" t="n">
        <v>1.6</v>
      </c>
      <c r="J127" s="196" t="s">
        <v>85</v>
      </c>
      <c r="K127" s="196" t="n">
        <v>1.1</v>
      </c>
      <c r="L127" s="196" t="s">
        <v>85</v>
      </c>
      <c r="M127" s="196" t="s">
        <v>85</v>
      </c>
      <c r="N127" s="197" t="n">
        <v>1.1</v>
      </c>
      <c r="O127" s="196" t="s">
        <v>85</v>
      </c>
      <c r="P127" s="196" t="n">
        <v>1.31</v>
      </c>
      <c r="Q127" s="196" t="n">
        <v>1</v>
      </c>
      <c r="R127" s="16" t="n">
        <v>1.08</v>
      </c>
      <c r="S127" s="1" t="s">
        <v>85</v>
      </c>
      <c r="T127" s="1" t="s">
        <v>85</v>
      </c>
      <c r="U127" s="1" t="n">
        <v>1.33</v>
      </c>
      <c r="V127" s="1" t="n">
        <v>1.31</v>
      </c>
      <c r="W127" s="1" t="n">
        <v>1.36</v>
      </c>
      <c r="X127" s="196" t="s">
        <v>85</v>
      </c>
      <c r="CM127" s="177"/>
    </row>
    <row r="128" customFormat="false" ht="11.25" hidden="false" customHeight="false" outlineLevel="0" collapsed="false">
      <c r="A128" s="177" t="n">
        <v>34826</v>
      </c>
      <c r="B128" s="203" t="n">
        <f aca="false">IF(A128&lt;&gt;"",MONTH(A128),0)</f>
        <v>5</v>
      </c>
      <c r="C128" s="11" t="s">
        <v>161</v>
      </c>
      <c r="D128" s="196" t="n">
        <v>1.25</v>
      </c>
      <c r="E128" s="196" t="n">
        <v>0.98</v>
      </c>
      <c r="F128" s="197" t="n">
        <v>1.1</v>
      </c>
      <c r="G128" s="198" t="s">
        <v>85</v>
      </c>
      <c r="H128" s="196" t="s">
        <v>85</v>
      </c>
      <c r="I128" s="196" t="n">
        <v>1.6</v>
      </c>
      <c r="J128" s="196" t="s">
        <v>85</v>
      </c>
      <c r="K128" s="196" t="n">
        <v>1.1</v>
      </c>
      <c r="L128" s="196" t="s">
        <v>85</v>
      </c>
      <c r="M128" s="196" t="s">
        <v>85</v>
      </c>
      <c r="N128" s="197" t="n">
        <v>1.1</v>
      </c>
      <c r="O128" s="196" t="s">
        <v>85</v>
      </c>
      <c r="P128" s="196" t="n">
        <v>1.31</v>
      </c>
      <c r="Q128" s="196" t="n">
        <v>1</v>
      </c>
      <c r="R128" s="16" t="n">
        <v>1.08</v>
      </c>
      <c r="S128" s="1" t="s">
        <v>85</v>
      </c>
      <c r="T128" s="1" t="s">
        <v>85</v>
      </c>
      <c r="U128" s="1" t="n">
        <v>1.33</v>
      </c>
      <c r="V128" s="1" t="n">
        <v>1.31</v>
      </c>
      <c r="W128" s="1" t="n">
        <v>1.36</v>
      </c>
      <c r="X128" s="196" t="s">
        <v>85</v>
      </c>
      <c r="CM128" s="177"/>
    </row>
    <row r="129" customFormat="false" ht="11.25" hidden="false" customHeight="false" outlineLevel="0" collapsed="false">
      <c r="A129" s="177" t="n">
        <v>34827</v>
      </c>
      <c r="B129" s="203" t="n">
        <f aca="false">IF(A129&lt;&gt;"",MONTH(A129),0)</f>
        <v>5</v>
      </c>
      <c r="C129" s="11" t="s">
        <v>162</v>
      </c>
      <c r="D129" s="196" t="n">
        <v>1.25</v>
      </c>
      <c r="E129" s="196" t="n">
        <v>0.99</v>
      </c>
      <c r="F129" s="197" t="n">
        <v>1.1</v>
      </c>
      <c r="G129" s="198" t="s">
        <v>85</v>
      </c>
      <c r="H129" s="196" t="n">
        <v>1.26</v>
      </c>
      <c r="I129" s="196" t="n">
        <v>1.6</v>
      </c>
      <c r="J129" s="196" t="s">
        <v>85</v>
      </c>
      <c r="K129" s="196" t="n">
        <v>1.1</v>
      </c>
      <c r="L129" s="196" t="s">
        <v>85</v>
      </c>
      <c r="M129" s="196" t="s">
        <v>85</v>
      </c>
      <c r="N129" s="197" t="n">
        <v>1.1</v>
      </c>
      <c r="O129" s="196" t="s">
        <v>85</v>
      </c>
      <c r="P129" s="196" t="n">
        <v>1.25</v>
      </c>
      <c r="Q129" s="196" t="n">
        <v>1</v>
      </c>
      <c r="R129" s="16" t="n">
        <v>1.1</v>
      </c>
      <c r="S129" s="1" t="s">
        <v>85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6" t="s">
        <v>85</v>
      </c>
      <c r="CM129" s="177"/>
    </row>
    <row r="130" customFormat="false" ht="11.25" hidden="false" customHeight="false" outlineLevel="0" collapsed="false">
      <c r="A130" s="177" t="n">
        <v>34828</v>
      </c>
      <c r="B130" s="203" t="n">
        <f aca="false">IF(A130&lt;&gt;"",MONTH(A130),0)</f>
        <v>5</v>
      </c>
      <c r="C130" s="11" t="s">
        <v>163</v>
      </c>
      <c r="D130" s="196" t="n">
        <v>1.27</v>
      </c>
      <c r="E130" s="196" t="n">
        <v>0.99</v>
      </c>
      <c r="F130" s="197" t="n">
        <v>1.11</v>
      </c>
      <c r="G130" s="198" t="s">
        <v>85</v>
      </c>
      <c r="H130" s="196" t="n">
        <v>1.26</v>
      </c>
      <c r="I130" s="196" t="n">
        <v>1.6</v>
      </c>
      <c r="J130" s="196" t="s">
        <v>85</v>
      </c>
      <c r="K130" s="196" t="n">
        <v>1.08</v>
      </c>
      <c r="L130" s="196" t="s">
        <v>85</v>
      </c>
      <c r="M130" s="196" t="s">
        <v>85</v>
      </c>
      <c r="N130" s="197" t="n">
        <v>1.1</v>
      </c>
      <c r="O130" s="196" t="s">
        <v>85</v>
      </c>
      <c r="P130" s="196" t="n">
        <v>1.33</v>
      </c>
      <c r="Q130" s="196" t="n">
        <v>1</v>
      </c>
      <c r="R130" s="16" t="n">
        <v>1.1</v>
      </c>
      <c r="S130" s="1" t="s">
        <v>85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6" t="s">
        <v>85</v>
      </c>
      <c r="CM130" s="177"/>
    </row>
    <row r="131" customFormat="false" ht="11.25" hidden="false" customHeight="false" outlineLevel="0" collapsed="false">
      <c r="A131" s="177" t="n">
        <v>34829</v>
      </c>
      <c r="B131" s="203" t="n">
        <f aca="false">IF(A131&lt;&gt;"",MONTH(A131),0)</f>
        <v>5</v>
      </c>
      <c r="C131" s="11" t="s">
        <v>164</v>
      </c>
      <c r="D131" s="196" t="n">
        <v>1.28</v>
      </c>
      <c r="E131" s="196" t="n">
        <v>0.98</v>
      </c>
      <c r="F131" s="197" t="n">
        <v>1.12</v>
      </c>
      <c r="G131" s="198" t="s">
        <v>85</v>
      </c>
      <c r="H131" s="196" t="n">
        <v>1.32</v>
      </c>
      <c r="I131" s="196" t="n">
        <v>1.62</v>
      </c>
      <c r="J131" s="196" t="s">
        <v>85</v>
      </c>
      <c r="K131" s="196" t="n">
        <v>1.09</v>
      </c>
      <c r="L131" s="196" t="s">
        <v>85</v>
      </c>
      <c r="M131" s="196" t="s">
        <v>85</v>
      </c>
      <c r="N131" s="197" t="n">
        <v>1.1</v>
      </c>
      <c r="O131" s="196" t="s">
        <v>85</v>
      </c>
      <c r="P131" s="196" t="n">
        <v>1.39</v>
      </c>
      <c r="Q131" s="196" t="n">
        <v>1</v>
      </c>
      <c r="R131" s="16" t="n">
        <v>1.1</v>
      </c>
      <c r="S131" s="1" t="s">
        <v>85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6" t="s">
        <v>85</v>
      </c>
      <c r="CM131" s="177"/>
    </row>
    <row r="132" customFormat="false" ht="11.25" hidden="false" customHeight="false" outlineLevel="0" collapsed="false">
      <c r="A132" s="177" t="n">
        <v>34830</v>
      </c>
      <c r="B132" s="203" t="n">
        <f aca="false">IF(A132&lt;&gt;"",MONTH(A132),0)</f>
        <v>5</v>
      </c>
      <c r="C132" s="11" t="s">
        <v>165</v>
      </c>
      <c r="D132" s="196" t="n">
        <v>1.27</v>
      </c>
      <c r="E132" s="196" t="n">
        <v>0.98</v>
      </c>
      <c r="F132" s="197" t="n">
        <v>1.12</v>
      </c>
      <c r="G132" s="198" t="s">
        <v>85</v>
      </c>
      <c r="H132" s="196" t="n">
        <v>1.36</v>
      </c>
      <c r="I132" s="196" t="n">
        <v>1.61</v>
      </c>
      <c r="J132" s="196" t="s">
        <v>85</v>
      </c>
      <c r="K132" s="196" t="n">
        <v>1.11</v>
      </c>
      <c r="L132" s="196" t="s">
        <v>85</v>
      </c>
      <c r="M132" s="196" t="s">
        <v>85</v>
      </c>
      <c r="N132" s="197" t="n">
        <v>1.1</v>
      </c>
      <c r="O132" s="196" t="s">
        <v>85</v>
      </c>
      <c r="P132" s="196" t="n">
        <v>1.42</v>
      </c>
      <c r="Q132" s="196" t="n">
        <v>1</v>
      </c>
      <c r="R132" s="16" t="n">
        <v>1.11</v>
      </c>
      <c r="S132" s="1" t="s">
        <v>85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6" t="s">
        <v>85</v>
      </c>
      <c r="CM132" s="177"/>
    </row>
    <row r="133" customFormat="false" ht="11.25" hidden="false" customHeight="false" outlineLevel="0" collapsed="false">
      <c r="A133" s="177" t="n">
        <v>34831</v>
      </c>
      <c r="B133" s="203" t="n">
        <f aca="false">IF(A133&lt;&gt;"",MONTH(A133),0)</f>
        <v>5</v>
      </c>
      <c r="C133" s="11" t="s">
        <v>166</v>
      </c>
      <c r="D133" s="196" t="n">
        <v>1.29</v>
      </c>
      <c r="E133" s="196" t="n">
        <v>0.97</v>
      </c>
      <c r="F133" s="197" t="n">
        <v>1.13</v>
      </c>
      <c r="G133" s="198" t="s">
        <v>85</v>
      </c>
      <c r="H133" s="196" t="n">
        <v>1.35</v>
      </c>
      <c r="I133" s="196" t="n">
        <v>1.61</v>
      </c>
      <c r="J133" s="196" t="s">
        <v>85</v>
      </c>
      <c r="K133" s="196" t="n">
        <v>1.12</v>
      </c>
      <c r="L133" s="196" t="s">
        <v>85</v>
      </c>
      <c r="M133" s="196" t="s">
        <v>85</v>
      </c>
      <c r="N133" s="197" t="n">
        <v>1.1</v>
      </c>
      <c r="O133" s="196" t="s">
        <v>85</v>
      </c>
      <c r="P133" s="196" t="n">
        <v>1.4</v>
      </c>
      <c r="Q133" s="196" t="n">
        <v>1</v>
      </c>
      <c r="R133" s="16" t="n">
        <v>1.11</v>
      </c>
      <c r="S133" s="1" t="s">
        <v>85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6" t="s">
        <v>85</v>
      </c>
      <c r="CM133" s="177"/>
    </row>
    <row r="134" customFormat="false" ht="11.25" hidden="false" customHeight="false" outlineLevel="0" collapsed="false">
      <c r="A134" s="177" t="n">
        <v>34832</v>
      </c>
      <c r="B134" s="203" t="n">
        <f aca="false">IF(A134&lt;&gt;"",MONTH(A134),0)</f>
        <v>5</v>
      </c>
      <c r="C134" s="11" t="s">
        <v>167</v>
      </c>
      <c r="D134" s="196" t="n">
        <v>1.26</v>
      </c>
      <c r="E134" s="196" t="n">
        <v>0.97</v>
      </c>
      <c r="F134" s="197" t="n">
        <v>1.13</v>
      </c>
      <c r="G134" s="198" t="s">
        <v>85</v>
      </c>
      <c r="H134" s="196" t="s">
        <v>85</v>
      </c>
      <c r="I134" s="196" t="n">
        <v>1.61</v>
      </c>
      <c r="J134" s="196" t="s">
        <v>85</v>
      </c>
      <c r="K134" s="196" t="n">
        <v>1.12</v>
      </c>
      <c r="L134" s="196" t="s">
        <v>85</v>
      </c>
      <c r="M134" s="196" t="s">
        <v>85</v>
      </c>
      <c r="N134" s="197" t="n">
        <v>1.1</v>
      </c>
      <c r="O134" s="196" t="s">
        <v>85</v>
      </c>
      <c r="P134" s="196" t="n">
        <v>1.4</v>
      </c>
      <c r="Q134" s="196" t="n">
        <v>1</v>
      </c>
      <c r="R134" s="16" t="n">
        <v>1.11</v>
      </c>
      <c r="S134" s="1" t="s">
        <v>85</v>
      </c>
      <c r="T134" s="1" t="s">
        <v>85</v>
      </c>
      <c r="U134" s="1" t="n">
        <v>1.37</v>
      </c>
      <c r="V134" s="1" t="n">
        <v>1.35</v>
      </c>
      <c r="W134" s="1" t="n">
        <v>1.37</v>
      </c>
      <c r="X134" s="196" t="s">
        <v>85</v>
      </c>
      <c r="CM134" s="177"/>
    </row>
    <row r="135" customFormat="false" ht="11.25" hidden="false" customHeight="false" outlineLevel="0" collapsed="false">
      <c r="A135" s="177" t="n">
        <v>34833</v>
      </c>
      <c r="B135" s="203" t="n">
        <f aca="false">IF(A135&lt;&gt;"",MONTH(A135),0)</f>
        <v>5</v>
      </c>
      <c r="C135" s="11" t="s">
        <v>161</v>
      </c>
      <c r="D135" s="196" t="n">
        <v>1.26</v>
      </c>
      <c r="E135" s="196" t="n">
        <v>0.97</v>
      </c>
      <c r="F135" s="197" t="n">
        <v>1.13</v>
      </c>
      <c r="G135" s="198" t="s">
        <v>85</v>
      </c>
      <c r="H135" s="196" t="s">
        <v>85</v>
      </c>
      <c r="I135" s="196" t="n">
        <v>1.61</v>
      </c>
      <c r="J135" s="196" t="s">
        <v>85</v>
      </c>
      <c r="K135" s="196" t="n">
        <v>1.12</v>
      </c>
      <c r="L135" s="196" t="s">
        <v>85</v>
      </c>
      <c r="M135" s="196" t="s">
        <v>85</v>
      </c>
      <c r="N135" s="197" t="n">
        <v>1.1</v>
      </c>
      <c r="O135" s="196" t="s">
        <v>85</v>
      </c>
      <c r="P135" s="196" t="n">
        <v>1.4</v>
      </c>
      <c r="Q135" s="196" t="n">
        <v>1</v>
      </c>
      <c r="R135" s="16" t="n">
        <v>1.11</v>
      </c>
      <c r="S135" s="1" t="s">
        <v>85</v>
      </c>
      <c r="T135" s="1" t="s">
        <v>85</v>
      </c>
      <c r="U135" s="1" t="n">
        <v>1.37</v>
      </c>
      <c r="V135" s="1" t="n">
        <v>1.35</v>
      </c>
      <c r="W135" s="1" t="n">
        <v>1.37</v>
      </c>
      <c r="X135" s="196" t="s">
        <v>85</v>
      </c>
      <c r="CM135" s="177"/>
    </row>
    <row r="136" customFormat="false" ht="11.25" hidden="false" customHeight="false" outlineLevel="0" collapsed="false">
      <c r="A136" s="177" t="n">
        <v>34834</v>
      </c>
      <c r="B136" s="203" t="n">
        <f aca="false">IF(A136&lt;&gt;"",MONTH(A136),0)</f>
        <v>5</v>
      </c>
      <c r="C136" s="11" t="s">
        <v>162</v>
      </c>
      <c r="D136" s="196" t="n">
        <v>1.26</v>
      </c>
      <c r="E136" s="196" t="n">
        <v>0.97</v>
      </c>
      <c r="F136" s="197" t="n">
        <v>1.08</v>
      </c>
      <c r="G136" s="198" t="s">
        <v>85</v>
      </c>
      <c r="H136" s="196" t="n">
        <v>1.37</v>
      </c>
      <c r="I136" s="196" t="n">
        <v>1.64</v>
      </c>
      <c r="J136" s="196" t="s">
        <v>85</v>
      </c>
      <c r="K136" s="196" t="n">
        <v>1.09</v>
      </c>
      <c r="L136" s="196" t="s">
        <v>85</v>
      </c>
      <c r="M136" s="196" t="s">
        <v>85</v>
      </c>
      <c r="N136" s="197" t="n">
        <v>1.1</v>
      </c>
      <c r="O136" s="196" t="s">
        <v>85</v>
      </c>
      <c r="P136" s="196" t="n">
        <v>1.46</v>
      </c>
      <c r="Q136" s="196" t="n">
        <v>0.95</v>
      </c>
      <c r="R136" s="16" t="n">
        <v>1.1</v>
      </c>
      <c r="S136" s="1" t="s">
        <v>85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6" t="s">
        <v>85</v>
      </c>
      <c r="CM136" s="177"/>
    </row>
    <row r="137" customFormat="false" ht="11.25" hidden="false" customHeight="false" outlineLevel="0" collapsed="false">
      <c r="A137" s="177" t="n">
        <v>34835</v>
      </c>
      <c r="B137" s="203" t="n">
        <f aca="false">IF(A137&lt;&gt;"",MONTH(A137),0)</f>
        <v>5</v>
      </c>
      <c r="C137" s="11" t="s">
        <v>163</v>
      </c>
      <c r="D137" s="196" t="n">
        <v>1.21</v>
      </c>
      <c r="E137" s="196" t="n">
        <v>0.96</v>
      </c>
      <c r="F137" s="197" t="n">
        <v>1.12</v>
      </c>
      <c r="G137" s="198" t="s">
        <v>85</v>
      </c>
      <c r="H137" s="196" t="n">
        <v>1.36</v>
      </c>
      <c r="I137" s="196" t="n">
        <v>1.66</v>
      </c>
      <c r="J137" s="196" t="s">
        <v>85</v>
      </c>
      <c r="K137" s="196" t="n">
        <v>1.11</v>
      </c>
      <c r="L137" s="196" t="s">
        <v>85</v>
      </c>
      <c r="M137" s="196" t="s">
        <v>85</v>
      </c>
      <c r="N137" s="197" t="n">
        <v>1.1</v>
      </c>
      <c r="O137" s="196" t="s">
        <v>85</v>
      </c>
      <c r="P137" s="196" t="n">
        <v>1.48</v>
      </c>
      <c r="Q137" s="196" t="n">
        <v>0.95</v>
      </c>
      <c r="R137" s="16" t="n">
        <v>1.13</v>
      </c>
      <c r="S137" s="1" t="s">
        <v>85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6" t="s">
        <v>85</v>
      </c>
      <c r="CM137" s="177"/>
    </row>
    <row r="138" customFormat="false" ht="11.25" hidden="false" customHeight="false" outlineLevel="0" collapsed="false">
      <c r="A138" s="177" t="n">
        <v>34836</v>
      </c>
      <c r="B138" s="203" t="n">
        <f aca="false">IF(A138&lt;&gt;"",MONTH(A138),0)</f>
        <v>5</v>
      </c>
      <c r="C138" s="11" t="s">
        <v>164</v>
      </c>
      <c r="D138" s="196" t="n">
        <v>1.2</v>
      </c>
      <c r="E138" s="196" t="n">
        <v>0.96</v>
      </c>
      <c r="F138" s="197" t="n">
        <v>1.12</v>
      </c>
      <c r="G138" s="198" t="s">
        <v>85</v>
      </c>
      <c r="H138" s="196" t="n">
        <v>1.35</v>
      </c>
      <c r="I138" s="196" t="n">
        <v>1.65</v>
      </c>
      <c r="J138" s="196" t="s">
        <v>85</v>
      </c>
      <c r="K138" s="196" t="n">
        <v>1.11</v>
      </c>
      <c r="L138" s="196" t="s">
        <v>85</v>
      </c>
      <c r="M138" s="196" t="s">
        <v>85</v>
      </c>
      <c r="N138" s="197" t="n">
        <v>1.1</v>
      </c>
      <c r="O138" s="196" t="s">
        <v>85</v>
      </c>
      <c r="P138" s="196" t="n">
        <v>1.43</v>
      </c>
      <c r="Q138" s="196" t="n">
        <v>0.97</v>
      </c>
      <c r="R138" s="16" t="n">
        <v>1.11</v>
      </c>
      <c r="S138" s="1" t="s">
        <v>85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6" t="s">
        <v>85</v>
      </c>
      <c r="CM138" s="177"/>
    </row>
    <row r="139" customFormat="false" ht="11.25" hidden="false" customHeight="false" outlineLevel="0" collapsed="false">
      <c r="A139" s="177" t="n">
        <v>34837</v>
      </c>
      <c r="B139" s="203" t="n">
        <f aca="false">IF(A139&lt;&gt;"",MONTH(A139),0)</f>
        <v>5</v>
      </c>
      <c r="C139" s="11" t="s">
        <v>165</v>
      </c>
      <c r="D139" s="196" t="n">
        <v>1.24</v>
      </c>
      <c r="E139" s="196" t="n">
        <v>0.96</v>
      </c>
      <c r="F139" s="197" t="n">
        <v>1.11</v>
      </c>
      <c r="G139" s="198" t="s">
        <v>85</v>
      </c>
      <c r="H139" s="196" t="n">
        <v>1.35</v>
      </c>
      <c r="I139" s="196" t="n">
        <v>1.65</v>
      </c>
      <c r="J139" s="196" t="s">
        <v>85</v>
      </c>
      <c r="K139" s="196" t="n">
        <v>1.11</v>
      </c>
      <c r="L139" s="196" t="s">
        <v>85</v>
      </c>
      <c r="M139" s="196" t="s">
        <v>85</v>
      </c>
      <c r="N139" s="197" t="n">
        <v>1.1</v>
      </c>
      <c r="O139" s="196" t="s">
        <v>85</v>
      </c>
      <c r="P139" s="196" t="n">
        <v>1.41</v>
      </c>
      <c r="Q139" s="196" t="n">
        <v>0.97</v>
      </c>
      <c r="R139" s="16" t="n">
        <v>1.11</v>
      </c>
      <c r="S139" s="1" t="s">
        <v>85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6" t="s">
        <v>85</v>
      </c>
      <c r="CM139" s="177"/>
    </row>
    <row r="140" customFormat="false" ht="11.25" hidden="false" customHeight="false" outlineLevel="0" collapsed="false">
      <c r="A140" s="177" t="n">
        <v>34838</v>
      </c>
      <c r="B140" s="203" t="n">
        <f aca="false">IF(A140&lt;&gt;"",MONTH(A140),0)</f>
        <v>5</v>
      </c>
      <c r="C140" s="11" t="s">
        <v>166</v>
      </c>
      <c r="D140" s="196" t="n">
        <v>1.23</v>
      </c>
      <c r="E140" s="196" t="n">
        <v>0.96</v>
      </c>
      <c r="F140" s="197" t="n">
        <v>1.11</v>
      </c>
      <c r="G140" s="198" t="s">
        <v>85</v>
      </c>
      <c r="H140" s="196" t="n">
        <v>1.34</v>
      </c>
      <c r="I140" s="196" t="n">
        <v>1.65</v>
      </c>
      <c r="J140" s="196" t="s">
        <v>85</v>
      </c>
      <c r="K140" s="196" t="n">
        <v>1.11</v>
      </c>
      <c r="L140" s="196" t="s">
        <v>85</v>
      </c>
      <c r="M140" s="196" t="s">
        <v>85</v>
      </c>
      <c r="N140" s="197" t="n">
        <v>1.1</v>
      </c>
      <c r="O140" s="196" t="s">
        <v>85</v>
      </c>
      <c r="P140" s="196" t="n">
        <v>1.4</v>
      </c>
      <c r="Q140" s="196" t="n">
        <v>0.97</v>
      </c>
      <c r="R140" s="16" t="n">
        <v>1.11</v>
      </c>
      <c r="S140" s="1" t="s">
        <v>85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6" t="s">
        <v>85</v>
      </c>
      <c r="CM140" s="177"/>
    </row>
    <row r="141" customFormat="false" ht="11.25" hidden="false" customHeight="false" outlineLevel="0" collapsed="false">
      <c r="A141" s="177" t="n">
        <v>34839</v>
      </c>
      <c r="B141" s="203" t="n">
        <f aca="false">IF(A141&lt;&gt;"",MONTH(A141),0)</f>
        <v>5</v>
      </c>
      <c r="C141" s="11" t="s">
        <v>167</v>
      </c>
      <c r="D141" s="196" t="n">
        <v>1.23</v>
      </c>
      <c r="E141" s="196" t="n">
        <v>0.96</v>
      </c>
      <c r="F141" s="197" t="n">
        <v>1.11</v>
      </c>
      <c r="G141" s="198" t="s">
        <v>85</v>
      </c>
      <c r="H141" s="196" t="s">
        <v>85</v>
      </c>
      <c r="I141" s="196" t="n">
        <v>1.65</v>
      </c>
      <c r="J141" s="196" t="s">
        <v>85</v>
      </c>
      <c r="K141" s="196" t="n">
        <v>1.11</v>
      </c>
      <c r="L141" s="196" t="s">
        <v>85</v>
      </c>
      <c r="M141" s="196" t="s">
        <v>85</v>
      </c>
      <c r="N141" s="197" t="n">
        <v>1.1</v>
      </c>
      <c r="O141" s="196" t="s">
        <v>85</v>
      </c>
      <c r="P141" s="196" t="n">
        <v>1.4</v>
      </c>
      <c r="Q141" s="196" t="n">
        <v>0.97</v>
      </c>
      <c r="R141" s="16" t="n">
        <v>1.11</v>
      </c>
      <c r="S141" s="1" t="s">
        <v>85</v>
      </c>
      <c r="T141" s="1" t="s">
        <v>85</v>
      </c>
      <c r="U141" s="1" t="n">
        <v>1.41</v>
      </c>
      <c r="V141" s="1" t="n">
        <v>1.37</v>
      </c>
      <c r="W141" s="1" t="n">
        <v>1.41</v>
      </c>
      <c r="X141" s="196" t="s">
        <v>85</v>
      </c>
      <c r="CM141" s="177"/>
    </row>
    <row r="142" customFormat="false" ht="11.25" hidden="false" customHeight="false" outlineLevel="0" collapsed="false">
      <c r="A142" s="177" t="n">
        <v>34840</v>
      </c>
      <c r="B142" s="203" t="n">
        <f aca="false">IF(A142&lt;&gt;"",MONTH(A142),0)</f>
        <v>5</v>
      </c>
      <c r="C142" s="11" t="s">
        <v>161</v>
      </c>
      <c r="D142" s="196" t="n">
        <v>1.23</v>
      </c>
      <c r="E142" s="196" t="n">
        <v>0.96</v>
      </c>
      <c r="F142" s="197" t="n">
        <v>1.11</v>
      </c>
      <c r="G142" s="198" t="s">
        <v>85</v>
      </c>
      <c r="H142" s="196" t="s">
        <v>85</v>
      </c>
      <c r="I142" s="196" t="n">
        <v>1.65</v>
      </c>
      <c r="J142" s="196" t="s">
        <v>85</v>
      </c>
      <c r="K142" s="196" t="n">
        <v>1.11</v>
      </c>
      <c r="L142" s="196" t="s">
        <v>85</v>
      </c>
      <c r="M142" s="196" t="s">
        <v>85</v>
      </c>
      <c r="N142" s="197" t="n">
        <v>1.1</v>
      </c>
      <c r="O142" s="196" t="s">
        <v>85</v>
      </c>
      <c r="P142" s="196" t="n">
        <v>1.4</v>
      </c>
      <c r="Q142" s="196" t="n">
        <v>0.97</v>
      </c>
      <c r="R142" s="16" t="n">
        <v>1.11</v>
      </c>
      <c r="S142" s="1" t="s">
        <v>85</v>
      </c>
      <c r="T142" s="1" t="s">
        <v>85</v>
      </c>
      <c r="U142" s="1" t="n">
        <v>1.41</v>
      </c>
      <c r="V142" s="1" t="n">
        <v>1.37</v>
      </c>
      <c r="W142" s="1" t="n">
        <v>1.41</v>
      </c>
      <c r="X142" s="196" t="s">
        <v>85</v>
      </c>
      <c r="CM142" s="177"/>
    </row>
    <row r="143" customFormat="false" ht="11.25" hidden="false" customHeight="false" outlineLevel="0" collapsed="false">
      <c r="A143" s="177" t="n">
        <v>34841</v>
      </c>
      <c r="B143" s="203" t="n">
        <f aca="false">IF(A143&lt;&gt;"",MONTH(A143),0)</f>
        <v>5</v>
      </c>
      <c r="C143" s="11" t="s">
        <v>162</v>
      </c>
      <c r="D143" s="196" t="n">
        <v>1.23</v>
      </c>
      <c r="E143" s="196" t="n">
        <v>0.96</v>
      </c>
      <c r="F143" s="197" t="n">
        <v>1.11</v>
      </c>
      <c r="G143" s="198" t="s">
        <v>85</v>
      </c>
      <c r="H143" s="196" t="n">
        <v>1.34</v>
      </c>
      <c r="I143" s="196" t="n">
        <v>1.66</v>
      </c>
      <c r="J143" s="196" t="s">
        <v>85</v>
      </c>
      <c r="K143" s="196" t="n">
        <v>1.11</v>
      </c>
      <c r="L143" s="196" t="s">
        <v>85</v>
      </c>
      <c r="M143" s="196" t="s">
        <v>85</v>
      </c>
      <c r="N143" s="197" t="n">
        <v>1.1</v>
      </c>
      <c r="O143" s="196" t="s">
        <v>85</v>
      </c>
      <c r="P143" s="196" t="n">
        <v>1.42</v>
      </c>
      <c r="Q143" s="196" t="n">
        <v>0.97</v>
      </c>
      <c r="R143" s="16" t="n">
        <v>1.11</v>
      </c>
      <c r="S143" s="1" t="s">
        <v>85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6" t="s">
        <v>85</v>
      </c>
      <c r="CM143" s="177"/>
    </row>
    <row r="144" customFormat="false" ht="11.25" hidden="false" customHeight="false" outlineLevel="0" collapsed="false">
      <c r="A144" s="177" t="n">
        <v>34842</v>
      </c>
      <c r="B144" s="203" t="n">
        <f aca="false">IF(A144&lt;&gt;"",MONTH(A144),0)</f>
        <v>5</v>
      </c>
      <c r="C144" s="11" t="s">
        <v>163</v>
      </c>
      <c r="D144" s="196" t="n">
        <v>1.27</v>
      </c>
      <c r="E144" s="196" t="n">
        <v>0.96</v>
      </c>
      <c r="F144" s="197" t="n">
        <v>1.11</v>
      </c>
      <c r="G144" s="198" t="s">
        <v>85</v>
      </c>
      <c r="H144" s="196" t="n">
        <v>1.35</v>
      </c>
      <c r="I144" s="196" t="n">
        <v>1.67</v>
      </c>
      <c r="J144" s="196" t="s">
        <v>85</v>
      </c>
      <c r="K144" s="196" t="n">
        <v>1.11</v>
      </c>
      <c r="L144" s="196" t="s">
        <v>85</v>
      </c>
      <c r="M144" s="196" t="s">
        <v>85</v>
      </c>
      <c r="N144" s="197" t="n">
        <v>1.1</v>
      </c>
      <c r="O144" s="196" t="s">
        <v>85</v>
      </c>
      <c r="P144" s="196" t="n">
        <v>1.46</v>
      </c>
      <c r="Q144" s="196" t="n">
        <v>0.97</v>
      </c>
      <c r="R144" s="16" t="n">
        <v>1.11</v>
      </c>
      <c r="S144" s="1" t="s">
        <v>85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6" t="s">
        <v>85</v>
      </c>
      <c r="CM144" s="177"/>
    </row>
    <row r="145" customFormat="false" ht="11.25" hidden="false" customHeight="false" outlineLevel="0" collapsed="false">
      <c r="A145" s="177" t="n">
        <v>34843</v>
      </c>
      <c r="B145" s="203" t="n">
        <f aca="false">IF(A145&lt;&gt;"",MONTH(A145),0)</f>
        <v>5</v>
      </c>
      <c r="C145" s="11" t="s">
        <v>164</v>
      </c>
      <c r="D145" s="196" t="n">
        <v>1.26</v>
      </c>
      <c r="E145" s="196" t="n">
        <v>0.96</v>
      </c>
      <c r="F145" s="197" t="n">
        <v>1.11</v>
      </c>
      <c r="G145" s="198" t="s">
        <v>85</v>
      </c>
      <c r="H145" s="196" t="n">
        <v>1.33</v>
      </c>
      <c r="I145" s="196" t="n">
        <v>1.67</v>
      </c>
      <c r="J145" s="196" t="s">
        <v>85</v>
      </c>
      <c r="K145" s="196" t="n">
        <v>1.11</v>
      </c>
      <c r="L145" s="196" t="s">
        <v>85</v>
      </c>
      <c r="M145" s="196" t="s">
        <v>85</v>
      </c>
      <c r="N145" s="197" t="n">
        <v>1.1</v>
      </c>
      <c r="O145" s="196" t="s">
        <v>85</v>
      </c>
      <c r="P145" s="196" t="n">
        <v>1.44</v>
      </c>
      <c r="Q145" s="196" t="n">
        <v>0.97</v>
      </c>
      <c r="R145" s="16" t="n">
        <v>1.11</v>
      </c>
      <c r="S145" s="1" t="s">
        <v>85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6" t="s">
        <v>85</v>
      </c>
      <c r="CM145" s="177"/>
    </row>
    <row r="146" customFormat="false" ht="11.25" hidden="false" customHeight="false" outlineLevel="0" collapsed="false">
      <c r="A146" s="177" t="n">
        <v>34844</v>
      </c>
      <c r="B146" s="203" t="n">
        <f aca="false">IF(A146&lt;&gt;"",MONTH(A146),0)</f>
        <v>5</v>
      </c>
      <c r="C146" s="11" t="s">
        <v>165</v>
      </c>
      <c r="D146" s="196" t="n">
        <v>1.25</v>
      </c>
      <c r="E146" s="196" t="n">
        <v>0.94</v>
      </c>
      <c r="F146" s="197" t="n">
        <v>1.11</v>
      </c>
      <c r="G146" s="198" t="s">
        <v>85</v>
      </c>
      <c r="H146" s="196" t="n">
        <v>1.35</v>
      </c>
      <c r="I146" s="196" t="n">
        <v>1.66</v>
      </c>
      <c r="J146" s="196" t="s">
        <v>85</v>
      </c>
      <c r="K146" s="196" t="n">
        <v>1.11</v>
      </c>
      <c r="L146" s="196" t="s">
        <v>85</v>
      </c>
      <c r="M146" s="196" t="s">
        <v>85</v>
      </c>
      <c r="N146" s="197" t="n">
        <v>1.1</v>
      </c>
      <c r="O146" s="196" t="s">
        <v>85</v>
      </c>
      <c r="P146" s="196" t="n">
        <v>1.41</v>
      </c>
      <c r="Q146" s="196" t="n">
        <v>0.97</v>
      </c>
      <c r="R146" s="16" t="n">
        <v>1.12</v>
      </c>
      <c r="S146" s="1" t="s">
        <v>85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6" t="s">
        <v>85</v>
      </c>
      <c r="CM146" s="177"/>
    </row>
    <row r="147" customFormat="false" ht="11.25" hidden="false" customHeight="false" outlineLevel="0" collapsed="false">
      <c r="A147" s="177" t="n">
        <v>34845</v>
      </c>
      <c r="B147" s="203" t="n">
        <f aca="false">IF(A147&lt;&gt;"",MONTH(A147),0)</f>
        <v>5</v>
      </c>
      <c r="C147" s="11" t="s">
        <v>166</v>
      </c>
      <c r="D147" s="196" t="n">
        <v>1.22</v>
      </c>
      <c r="E147" s="196" t="n">
        <v>0.94</v>
      </c>
      <c r="F147" s="197" t="n">
        <v>1.11</v>
      </c>
      <c r="G147" s="198" t="s">
        <v>85</v>
      </c>
      <c r="H147" s="196" t="n">
        <v>1.31</v>
      </c>
      <c r="I147" s="196" t="n">
        <v>1.62</v>
      </c>
      <c r="J147" s="196" t="s">
        <v>85</v>
      </c>
      <c r="K147" s="196" t="n">
        <v>1.11</v>
      </c>
      <c r="L147" s="196" t="s">
        <v>85</v>
      </c>
      <c r="M147" s="196" t="s">
        <v>85</v>
      </c>
      <c r="N147" s="197" t="n">
        <v>1.11</v>
      </c>
      <c r="O147" s="196" t="s">
        <v>85</v>
      </c>
      <c r="P147" s="196" t="n">
        <v>1.38</v>
      </c>
      <c r="Q147" s="196" t="n">
        <v>0.97</v>
      </c>
      <c r="R147" s="16" t="n">
        <v>1.12</v>
      </c>
      <c r="S147" s="1" t="s">
        <v>85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6" t="s">
        <v>85</v>
      </c>
      <c r="CM147" s="177"/>
    </row>
    <row r="148" customFormat="false" ht="11.25" hidden="false" customHeight="false" outlineLevel="0" collapsed="false">
      <c r="A148" s="177" t="n">
        <v>34846</v>
      </c>
      <c r="B148" s="203" t="n">
        <f aca="false">IF(A148&lt;&gt;"",MONTH(A148),0)</f>
        <v>5</v>
      </c>
      <c r="C148" s="11" t="s">
        <v>167</v>
      </c>
      <c r="D148" s="196" t="n">
        <v>1.22</v>
      </c>
      <c r="E148" s="196" t="n">
        <v>0.94</v>
      </c>
      <c r="F148" s="197" t="n">
        <v>1.11</v>
      </c>
      <c r="G148" s="198" t="s">
        <v>85</v>
      </c>
      <c r="H148" s="196" t="s">
        <v>85</v>
      </c>
      <c r="I148" s="196" t="n">
        <v>1.62</v>
      </c>
      <c r="J148" s="196" t="s">
        <v>85</v>
      </c>
      <c r="K148" s="196" t="n">
        <v>1.11</v>
      </c>
      <c r="L148" s="196" t="s">
        <v>85</v>
      </c>
      <c r="M148" s="196" t="s">
        <v>85</v>
      </c>
      <c r="N148" s="197" t="n">
        <v>1.11</v>
      </c>
      <c r="O148" s="196" t="s">
        <v>85</v>
      </c>
      <c r="P148" s="196" t="n">
        <v>1.38</v>
      </c>
      <c r="Q148" s="196" t="n">
        <v>0.97</v>
      </c>
      <c r="R148" s="16" t="n">
        <v>1.12</v>
      </c>
      <c r="S148" s="1" t="s">
        <v>85</v>
      </c>
      <c r="T148" s="1" t="s">
        <v>85</v>
      </c>
      <c r="U148" s="1" t="n">
        <v>1.38</v>
      </c>
      <c r="V148" s="1" t="n">
        <v>1.34</v>
      </c>
      <c r="W148" s="1" t="n">
        <v>1.4</v>
      </c>
      <c r="X148" s="196" t="s">
        <v>85</v>
      </c>
      <c r="CM148" s="177"/>
    </row>
    <row r="149" customFormat="false" ht="11.25" hidden="false" customHeight="false" outlineLevel="0" collapsed="false">
      <c r="A149" s="177" t="n">
        <v>34847</v>
      </c>
      <c r="B149" s="203" t="n">
        <f aca="false">IF(A149&lt;&gt;"",MONTH(A149),0)</f>
        <v>5</v>
      </c>
      <c r="C149" s="11" t="s">
        <v>161</v>
      </c>
      <c r="D149" s="196" t="n">
        <v>1.22</v>
      </c>
      <c r="E149" s="196" t="n">
        <v>0.94</v>
      </c>
      <c r="F149" s="197" t="n">
        <v>1.11</v>
      </c>
      <c r="G149" s="198" t="s">
        <v>85</v>
      </c>
      <c r="H149" s="196" t="s">
        <v>85</v>
      </c>
      <c r="I149" s="196" t="n">
        <v>1.62</v>
      </c>
      <c r="J149" s="196" t="s">
        <v>85</v>
      </c>
      <c r="K149" s="196" t="n">
        <v>1.11</v>
      </c>
      <c r="L149" s="196" t="s">
        <v>85</v>
      </c>
      <c r="M149" s="196" t="s">
        <v>85</v>
      </c>
      <c r="N149" s="197" t="n">
        <v>1.11</v>
      </c>
      <c r="O149" s="196" t="s">
        <v>85</v>
      </c>
      <c r="P149" s="196" t="n">
        <v>1.38</v>
      </c>
      <c r="Q149" s="196" t="n">
        <v>0.97</v>
      </c>
      <c r="R149" s="16" t="n">
        <v>1.12</v>
      </c>
      <c r="S149" s="1" t="s">
        <v>85</v>
      </c>
      <c r="T149" s="1" t="s">
        <v>85</v>
      </c>
      <c r="U149" s="1" t="n">
        <v>1.38</v>
      </c>
      <c r="V149" s="1" t="n">
        <v>1.34</v>
      </c>
      <c r="W149" s="1" t="n">
        <v>1.4</v>
      </c>
      <c r="X149" s="196" t="s">
        <v>85</v>
      </c>
      <c r="CM149" s="177"/>
    </row>
    <row r="150" customFormat="false" ht="11.25" hidden="false" customHeight="false" outlineLevel="0" collapsed="false">
      <c r="A150" s="177" t="n">
        <v>34848</v>
      </c>
      <c r="B150" s="203" t="n">
        <f aca="false">IF(A150&lt;&gt;"",MONTH(A150),0)</f>
        <v>5</v>
      </c>
      <c r="C150" s="11" t="s">
        <v>162</v>
      </c>
      <c r="D150" s="196" t="n">
        <v>1.22</v>
      </c>
      <c r="E150" s="196" t="s">
        <v>85</v>
      </c>
      <c r="F150" s="197" t="s">
        <v>85</v>
      </c>
      <c r="G150" s="198" t="s">
        <v>85</v>
      </c>
      <c r="H150" s="196" t="s">
        <v>85</v>
      </c>
      <c r="I150" s="196" t="s">
        <v>85</v>
      </c>
      <c r="J150" s="196" t="s">
        <v>85</v>
      </c>
      <c r="K150" s="196" t="s">
        <v>85</v>
      </c>
      <c r="L150" s="196" t="s">
        <v>85</v>
      </c>
      <c r="M150" s="196" t="s">
        <v>85</v>
      </c>
      <c r="N150" s="197" t="s">
        <v>85</v>
      </c>
      <c r="O150" s="196" t="s">
        <v>85</v>
      </c>
      <c r="P150" s="196" t="s">
        <v>85</v>
      </c>
      <c r="Q150" s="196" t="s">
        <v>85</v>
      </c>
      <c r="R150" s="16" t="s">
        <v>85</v>
      </c>
      <c r="S150" s="1" t="s">
        <v>85</v>
      </c>
      <c r="T150" s="1" t="s">
        <v>85</v>
      </c>
      <c r="U150" s="1" t="s">
        <v>85</v>
      </c>
      <c r="V150" s="1" t="s">
        <v>85</v>
      </c>
      <c r="W150" s="1" t="s">
        <v>85</v>
      </c>
      <c r="X150" s="196" t="s">
        <v>85</v>
      </c>
      <c r="CM150" s="177"/>
    </row>
    <row r="151" customFormat="false" ht="11.25" hidden="false" customHeight="false" outlineLevel="0" collapsed="false">
      <c r="A151" s="177" t="n">
        <v>34849</v>
      </c>
      <c r="B151" s="203" t="n">
        <f aca="false">IF(A151&lt;&gt;"",MONTH(A151),0)</f>
        <v>5</v>
      </c>
      <c r="C151" s="11" t="s">
        <v>163</v>
      </c>
      <c r="D151" s="196" t="n">
        <v>1.22</v>
      </c>
      <c r="E151" s="196" t="n">
        <v>0.95</v>
      </c>
      <c r="F151" s="197" t="n">
        <v>1.11</v>
      </c>
      <c r="G151" s="198" t="s">
        <v>85</v>
      </c>
      <c r="H151" s="196" t="n">
        <v>1.31</v>
      </c>
      <c r="I151" s="196" t="n">
        <v>1.62</v>
      </c>
      <c r="J151" s="196" t="s">
        <v>85</v>
      </c>
      <c r="K151" s="196" t="n">
        <v>1.11</v>
      </c>
      <c r="L151" s="196" t="s">
        <v>85</v>
      </c>
      <c r="M151" s="196" t="s">
        <v>85</v>
      </c>
      <c r="N151" s="197" t="n">
        <v>1.11</v>
      </c>
      <c r="O151" s="196" t="s">
        <v>85</v>
      </c>
      <c r="P151" s="196" t="n">
        <v>1.38</v>
      </c>
      <c r="Q151" s="196" t="n">
        <v>0.97</v>
      </c>
      <c r="R151" s="16" t="n">
        <v>1.12</v>
      </c>
      <c r="S151" s="1" t="s">
        <v>85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6" t="s">
        <v>85</v>
      </c>
      <c r="CM151" s="177"/>
    </row>
    <row r="152" customFormat="false" ht="11.25" hidden="false" customHeight="false" outlineLevel="0" collapsed="false">
      <c r="A152" s="177" t="n">
        <v>34850</v>
      </c>
      <c r="B152" s="203" t="n">
        <f aca="false">IF(A152&lt;&gt;"",MONTH(A152),0)</f>
        <v>5</v>
      </c>
      <c r="C152" s="11" t="s">
        <v>164</v>
      </c>
      <c r="D152" s="196" t="n">
        <v>1.23</v>
      </c>
      <c r="E152" s="196" t="n">
        <v>0.96</v>
      </c>
      <c r="F152" s="197" t="n">
        <v>1.14</v>
      </c>
      <c r="G152" s="198" t="s">
        <v>85</v>
      </c>
      <c r="H152" s="196" t="n">
        <v>1.27</v>
      </c>
      <c r="I152" s="196" t="n">
        <v>1.69</v>
      </c>
      <c r="J152" s="196" t="s">
        <v>85</v>
      </c>
      <c r="K152" s="196" t="n">
        <v>1.15</v>
      </c>
      <c r="L152" s="196" t="s">
        <v>85</v>
      </c>
      <c r="M152" s="196" t="s">
        <v>85</v>
      </c>
      <c r="N152" s="197" t="n">
        <v>1.14</v>
      </c>
      <c r="O152" s="196" t="s">
        <v>85</v>
      </c>
      <c r="P152" s="196" t="n">
        <v>1.37</v>
      </c>
      <c r="Q152" s="196" t="n">
        <v>0.98</v>
      </c>
      <c r="R152" s="16" t="n">
        <v>1.15</v>
      </c>
      <c r="S152" s="1" t="s">
        <v>85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6" t="s">
        <v>85</v>
      </c>
      <c r="CM152" s="177"/>
    </row>
    <row r="153" customFormat="false" ht="11.25" hidden="false" customHeight="false" outlineLevel="0" collapsed="false">
      <c r="A153" s="177" t="n">
        <v>34851</v>
      </c>
      <c r="B153" s="203" t="n">
        <f aca="false">IF(A153&lt;&gt;"",MONTH(A153),0)</f>
        <v>6</v>
      </c>
      <c r="C153" s="11" t="s">
        <v>165</v>
      </c>
      <c r="D153" s="196" t="n">
        <v>1.28</v>
      </c>
      <c r="E153" s="196" t="n">
        <v>0.96</v>
      </c>
      <c r="F153" s="197" t="n">
        <v>1.13</v>
      </c>
      <c r="G153" s="198" t="s">
        <v>85</v>
      </c>
      <c r="H153" s="196" t="n">
        <v>1.27</v>
      </c>
      <c r="I153" s="196" t="n">
        <v>1.67</v>
      </c>
      <c r="J153" s="196" t="s">
        <v>85</v>
      </c>
      <c r="K153" s="196" t="n">
        <v>1.13</v>
      </c>
      <c r="L153" s="196" t="s">
        <v>85</v>
      </c>
      <c r="M153" s="196" t="s">
        <v>85</v>
      </c>
      <c r="N153" s="197" t="n">
        <v>1.14</v>
      </c>
      <c r="O153" s="196" t="s">
        <v>85</v>
      </c>
      <c r="P153" s="196" t="n">
        <v>1.37</v>
      </c>
      <c r="Q153" s="196" t="n">
        <v>0.98</v>
      </c>
      <c r="R153" s="16" t="n">
        <v>1.15</v>
      </c>
      <c r="S153" s="1" t="s">
        <v>85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6" t="s">
        <v>85</v>
      </c>
      <c r="CM153" s="177"/>
    </row>
    <row r="154" customFormat="false" ht="11.25" hidden="false" customHeight="false" outlineLevel="0" collapsed="false">
      <c r="A154" s="177" t="n">
        <v>34852</v>
      </c>
      <c r="B154" s="203" t="n">
        <f aca="false">IF(A154&lt;&gt;"",MONTH(A154),0)</f>
        <v>6</v>
      </c>
      <c r="C154" s="11" t="s">
        <v>166</v>
      </c>
      <c r="D154" s="196" t="n">
        <v>1.24</v>
      </c>
      <c r="E154" s="196" t="n">
        <v>0.95</v>
      </c>
      <c r="F154" s="197" t="n">
        <v>1.15</v>
      </c>
      <c r="G154" s="198" t="s">
        <v>85</v>
      </c>
      <c r="H154" s="196" t="n">
        <v>1.22</v>
      </c>
      <c r="I154" s="196" t="n">
        <v>1.61</v>
      </c>
      <c r="J154" s="196" t="s">
        <v>85</v>
      </c>
      <c r="K154" s="196" t="n">
        <v>1.12</v>
      </c>
      <c r="L154" s="196" t="s">
        <v>85</v>
      </c>
      <c r="M154" s="196" t="s">
        <v>85</v>
      </c>
      <c r="N154" s="197" t="n">
        <v>1.13</v>
      </c>
      <c r="O154" s="196" t="s">
        <v>85</v>
      </c>
      <c r="P154" s="196" t="n">
        <v>1.31</v>
      </c>
      <c r="Q154" s="196" t="n">
        <v>0.98</v>
      </c>
      <c r="R154" s="16" t="n">
        <v>1.14</v>
      </c>
      <c r="S154" s="1" t="s">
        <v>85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6" t="s">
        <v>85</v>
      </c>
      <c r="CM154" s="177"/>
    </row>
    <row r="155" customFormat="false" ht="11.25" hidden="false" customHeight="false" outlineLevel="0" collapsed="false">
      <c r="A155" s="177" t="n">
        <v>34853</v>
      </c>
      <c r="B155" s="203" t="n">
        <f aca="false">IF(A155&lt;&gt;"",MONTH(A155),0)</f>
        <v>6</v>
      </c>
      <c r="C155" s="11" t="s">
        <v>167</v>
      </c>
      <c r="D155" s="196" t="n">
        <v>1.23</v>
      </c>
      <c r="E155" s="196" t="n">
        <v>0.95</v>
      </c>
      <c r="F155" s="197" t="n">
        <v>1.15</v>
      </c>
      <c r="G155" s="198" t="s">
        <v>85</v>
      </c>
      <c r="H155" s="196" t="s">
        <v>85</v>
      </c>
      <c r="I155" s="196" t="n">
        <v>1.61</v>
      </c>
      <c r="J155" s="196" t="s">
        <v>85</v>
      </c>
      <c r="K155" s="196" t="n">
        <v>1.12</v>
      </c>
      <c r="L155" s="196" t="s">
        <v>85</v>
      </c>
      <c r="M155" s="196" t="s">
        <v>85</v>
      </c>
      <c r="N155" s="197" t="n">
        <v>1.13</v>
      </c>
      <c r="O155" s="196" t="s">
        <v>85</v>
      </c>
      <c r="P155" s="196" t="n">
        <v>1.31</v>
      </c>
      <c r="Q155" s="196" t="n">
        <v>0.98</v>
      </c>
      <c r="R155" s="16" t="n">
        <v>1.14</v>
      </c>
      <c r="S155" s="1" t="s">
        <v>85</v>
      </c>
      <c r="T155" s="1" t="s">
        <v>85</v>
      </c>
      <c r="U155" s="1" t="n">
        <v>1.35</v>
      </c>
      <c r="V155" s="1" t="n">
        <v>1.28</v>
      </c>
      <c r="W155" s="1" t="n">
        <v>1.34</v>
      </c>
      <c r="X155" s="196" t="s">
        <v>85</v>
      </c>
      <c r="CM155" s="177"/>
    </row>
    <row r="156" customFormat="false" ht="11.25" hidden="false" customHeight="false" outlineLevel="0" collapsed="false">
      <c r="A156" s="177" t="n">
        <v>34854</v>
      </c>
      <c r="B156" s="203" t="n">
        <f aca="false">IF(A156&lt;&gt;"",MONTH(A156),0)</f>
        <v>6</v>
      </c>
      <c r="C156" s="11" t="s">
        <v>161</v>
      </c>
      <c r="D156" s="196" t="n">
        <v>1.23</v>
      </c>
      <c r="E156" s="196" t="n">
        <v>0.95</v>
      </c>
      <c r="F156" s="197" t="n">
        <v>1.15</v>
      </c>
      <c r="G156" s="198" t="s">
        <v>85</v>
      </c>
      <c r="H156" s="196" t="s">
        <v>85</v>
      </c>
      <c r="I156" s="196" t="n">
        <v>1.61</v>
      </c>
      <c r="J156" s="196" t="s">
        <v>85</v>
      </c>
      <c r="K156" s="196" t="n">
        <v>1.12</v>
      </c>
      <c r="L156" s="196" t="s">
        <v>85</v>
      </c>
      <c r="M156" s="196" t="s">
        <v>85</v>
      </c>
      <c r="N156" s="197" t="n">
        <v>1.13</v>
      </c>
      <c r="O156" s="196" t="s">
        <v>85</v>
      </c>
      <c r="P156" s="196" t="n">
        <v>1.31</v>
      </c>
      <c r="Q156" s="196" t="n">
        <v>0.98</v>
      </c>
      <c r="R156" s="16" t="n">
        <v>1.14</v>
      </c>
      <c r="S156" s="1" t="s">
        <v>85</v>
      </c>
      <c r="T156" s="1" t="s">
        <v>85</v>
      </c>
      <c r="U156" s="1" t="n">
        <v>1.35</v>
      </c>
      <c r="V156" s="1" t="n">
        <v>1.28</v>
      </c>
      <c r="W156" s="1" t="n">
        <v>1.34</v>
      </c>
      <c r="X156" s="196" t="s">
        <v>85</v>
      </c>
      <c r="CM156" s="177"/>
    </row>
    <row r="157" customFormat="false" ht="11.25" hidden="false" customHeight="false" outlineLevel="0" collapsed="false">
      <c r="A157" s="177" t="n">
        <v>34855</v>
      </c>
      <c r="B157" s="203" t="n">
        <f aca="false">IF(A157&lt;&gt;"",MONTH(A157),0)</f>
        <v>6</v>
      </c>
      <c r="C157" s="11" t="s">
        <v>162</v>
      </c>
      <c r="D157" s="196" t="n">
        <v>1.23</v>
      </c>
      <c r="E157" s="196" t="n">
        <v>0.96</v>
      </c>
      <c r="F157" s="197" t="n">
        <v>1.15</v>
      </c>
      <c r="G157" s="198" t="s">
        <v>85</v>
      </c>
      <c r="H157" s="196" t="n">
        <v>1.26</v>
      </c>
      <c r="I157" s="196" t="n">
        <v>1.65</v>
      </c>
      <c r="J157" s="196" t="s">
        <v>85</v>
      </c>
      <c r="K157" s="196" t="n">
        <v>1.12</v>
      </c>
      <c r="L157" s="196" t="s">
        <v>85</v>
      </c>
      <c r="M157" s="196" t="s">
        <v>85</v>
      </c>
      <c r="N157" s="197" t="n">
        <v>1.13</v>
      </c>
      <c r="O157" s="196" t="s">
        <v>85</v>
      </c>
      <c r="P157" s="196" t="n">
        <v>1.36</v>
      </c>
      <c r="Q157" s="196" t="n">
        <v>0.98</v>
      </c>
      <c r="R157" s="16" t="n">
        <v>1.14</v>
      </c>
      <c r="S157" s="1" t="s">
        <v>85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6" t="s">
        <v>85</v>
      </c>
      <c r="CM157" s="177"/>
    </row>
    <row r="158" customFormat="false" ht="11.25" hidden="false" customHeight="false" outlineLevel="0" collapsed="false">
      <c r="A158" s="177" t="n">
        <v>34856</v>
      </c>
      <c r="B158" s="203" t="n">
        <f aca="false">IF(A158&lt;&gt;"",MONTH(A158),0)</f>
        <v>6</v>
      </c>
      <c r="C158" s="11" t="s">
        <v>163</v>
      </c>
      <c r="D158" s="196" t="n">
        <v>1.22</v>
      </c>
      <c r="E158" s="196" t="n">
        <v>0.96</v>
      </c>
      <c r="F158" s="197" t="n">
        <v>1.13</v>
      </c>
      <c r="G158" s="198" t="s">
        <v>85</v>
      </c>
      <c r="H158" s="196" t="n">
        <v>1.27</v>
      </c>
      <c r="I158" s="196" t="n">
        <v>1.68</v>
      </c>
      <c r="J158" s="196" t="s">
        <v>85</v>
      </c>
      <c r="K158" s="196" t="n">
        <v>1.12</v>
      </c>
      <c r="L158" s="196" t="s">
        <v>85</v>
      </c>
      <c r="M158" s="196" t="s">
        <v>85</v>
      </c>
      <c r="N158" s="197" t="n">
        <v>1.13</v>
      </c>
      <c r="O158" s="196" t="s">
        <v>85</v>
      </c>
      <c r="P158" s="196" t="n">
        <v>1.37</v>
      </c>
      <c r="Q158" s="196" t="n">
        <v>0.97</v>
      </c>
      <c r="R158" s="16" t="n">
        <v>1.14</v>
      </c>
      <c r="S158" s="1" t="s">
        <v>85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6" t="s">
        <v>85</v>
      </c>
      <c r="CM158" s="177"/>
    </row>
    <row r="159" customFormat="false" ht="11.25" hidden="false" customHeight="false" outlineLevel="0" collapsed="false">
      <c r="A159" s="177" t="n">
        <v>34857</v>
      </c>
      <c r="B159" s="203" t="n">
        <f aca="false">IF(A159&lt;&gt;"",MONTH(A159),0)</f>
        <v>6</v>
      </c>
      <c r="C159" s="11" t="s">
        <v>164</v>
      </c>
      <c r="D159" s="196" t="n">
        <v>1.24</v>
      </c>
      <c r="E159" s="196" t="n">
        <v>0.96</v>
      </c>
      <c r="F159" s="197" t="n">
        <v>1.13</v>
      </c>
      <c r="G159" s="198" t="s">
        <v>85</v>
      </c>
      <c r="H159" s="196" t="n">
        <v>1.29</v>
      </c>
      <c r="I159" s="196" t="n">
        <v>1.69</v>
      </c>
      <c r="J159" s="196" t="s">
        <v>85</v>
      </c>
      <c r="K159" s="196" t="n">
        <v>1.12</v>
      </c>
      <c r="L159" s="196" t="s">
        <v>85</v>
      </c>
      <c r="M159" s="196" t="s">
        <v>85</v>
      </c>
      <c r="N159" s="197" t="n">
        <v>1.13</v>
      </c>
      <c r="O159" s="196" t="s">
        <v>85</v>
      </c>
      <c r="P159" s="196" t="n">
        <v>1.38</v>
      </c>
      <c r="Q159" s="196" t="n">
        <v>0.97</v>
      </c>
      <c r="R159" s="16" t="n">
        <v>1.14</v>
      </c>
      <c r="S159" s="1" t="s">
        <v>85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6" t="s">
        <v>85</v>
      </c>
      <c r="CM159" s="177"/>
    </row>
    <row r="160" customFormat="false" ht="11.25" hidden="false" customHeight="false" outlineLevel="0" collapsed="false">
      <c r="A160" s="177" t="n">
        <v>34858</v>
      </c>
      <c r="B160" s="203" t="n">
        <f aca="false">IF(A160&lt;&gt;"",MONTH(A160),0)</f>
        <v>6</v>
      </c>
      <c r="C160" s="11" t="s">
        <v>165</v>
      </c>
      <c r="D160" s="196" t="n">
        <v>1.23</v>
      </c>
      <c r="E160" s="196" t="n">
        <v>0.96</v>
      </c>
      <c r="F160" s="197" t="n">
        <v>1.13</v>
      </c>
      <c r="G160" s="198" t="s">
        <v>85</v>
      </c>
      <c r="H160" s="196" t="n">
        <v>1.29</v>
      </c>
      <c r="I160" s="196" t="n">
        <v>1.7</v>
      </c>
      <c r="J160" s="196" t="s">
        <v>85</v>
      </c>
      <c r="K160" s="196" t="n">
        <v>1.12</v>
      </c>
      <c r="L160" s="196" t="s">
        <v>85</v>
      </c>
      <c r="M160" s="196" t="s">
        <v>85</v>
      </c>
      <c r="N160" s="197" t="n">
        <v>1.13</v>
      </c>
      <c r="O160" s="196" t="s">
        <v>85</v>
      </c>
      <c r="P160" s="196" t="n">
        <v>1.41</v>
      </c>
      <c r="Q160" s="196" t="n">
        <v>0.97</v>
      </c>
      <c r="R160" s="16" t="n">
        <v>1.14</v>
      </c>
      <c r="S160" s="1" t="s">
        <v>85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6" t="s">
        <v>85</v>
      </c>
      <c r="CM160" s="177"/>
    </row>
    <row r="161" customFormat="false" ht="11.25" hidden="false" customHeight="false" outlineLevel="0" collapsed="false">
      <c r="A161" s="177" t="n">
        <v>34859</v>
      </c>
      <c r="B161" s="203" t="n">
        <f aca="false">IF(A161&lt;&gt;"",MONTH(A161),0)</f>
        <v>6</v>
      </c>
      <c r="C161" s="11" t="s">
        <v>166</v>
      </c>
      <c r="D161" s="196" t="n">
        <v>1.23</v>
      </c>
      <c r="E161" s="196" t="n">
        <v>0.95</v>
      </c>
      <c r="F161" s="197" t="n">
        <v>1.09</v>
      </c>
      <c r="G161" s="198" t="s">
        <v>85</v>
      </c>
      <c r="H161" s="196" t="n">
        <v>1.3</v>
      </c>
      <c r="I161" s="196" t="n">
        <v>1.68</v>
      </c>
      <c r="J161" s="196" t="s">
        <v>85</v>
      </c>
      <c r="K161" s="196" t="n">
        <v>1.12</v>
      </c>
      <c r="L161" s="196" t="s">
        <v>85</v>
      </c>
      <c r="M161" s="196" t="s">
        <v>85</v>
      </c>
      <c r="N161" s="197" t="n">
        <v>1.12</v>
      </c>
      <c r="O161" s="196" t="s">
        <v>85</v>
      </c>
      <c r="P161" s="196" t="n">
        <v>1.38</v>
      </c>
      <c r="Q161" s="196" t="n">
        <v>0.97</v>
      </c>
      <c r="R161" s="16" t="n">
        <v>1.14</v>
      </c>
      <c r="S161" s="1" t="s">
        <v>85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6" t="s">
        <v>85</v>
      </c>
      <c r="CM161" s="177"/>
    </row>
    <row r="162" customFormat="false" ht="11.25" hidden="false" customHeight="false" outlineLevel="0" collapsed="false">
      <c r="A162" s="177" t="n">
        <v>34860</v>
      </c>
      <c r="B162" s="203" t="n">
        <f aca="false">IF(A162&lt;&gt;"",MONTH(A162),0)</f>
        <v>6</v>
      </c>
      <c r="C162" s="11" t="s">
        <v>167</v>
      </c>
      <c r="D162" s="196" t="n">
        <v>1.21</v>
      </c>
      <c r="E162" s="196" t="n">
        <v>0.95</v>
      </c>
      <c r="F162" s="197" t="n">
        <v>1.09</v>
      </c>
      <c r="G162" s="198" t="s">
        <v>85</v>
      </c>
      <c r="H162" s="196" t="s">
        <v>85</v>
      </c>
      <c r="I162" s="196" t="n">
        <v>1.68</v>
      </c>
      <c r="J162" s="196" t="s">
        <v>85</v>
      </c>
      <c r="K162" s="196" t="n">
        <v>1.12</v>
      </c>
      <c r="L162" s="196" t="s">
        <v>85</v>
      </c>
      <c r="M162" s="196" t="s">
        <v>85</v>
      </c>
      <c r="N162" s="197" t="n">
        <v>1.12</v>
      </c>
      <c r="O162" s="196" t="s">
        <v>85</v>
      </c>
      <c r="P162" s="196" t="n">
        <v>1.38</v>
      </c>
      <c r="Q162" s="196" t="n">
        <v>0.97</v>
      </c>
      <c r="R162" s="16" t="n">
        <v>1.14</v>
      </c>
      <c r="S162" s="1" t="s">
        <v>85</v>
      </c>
      <c r="T162" s="1" t="s">
        <v>85</v>
      </c>
      <c r="U162" s="1" t="n">
        <v>1.36</v>
      </c>
      <c r="V162" s="1" t="n">
        <v>1.37</v>
      </c>
      <c r="W162" s="1" t="n">
        <v>1.39</v>
      </c>
      <c r="X162" s="196" t="s">
        <v>85</v>
      </c>
      <c r="CM162" s="177"/>
    </row>
    <row r="163" customFormat="false" ht="11.25" hidden="false" customHeight="false" outlineLevel="0" collapsed="false">
      <c r="A163" s="177" t="n">
        <v>34861</v>
      </c>
      <c r="B163" s="203" t="n">
        <f aca="false">IF(A163&lt;&gt;"",MONTH(A163),0)</f>
        <v>6</v>
      </c>
      <c r="C163" s="11" t="s">
        <v>161</v>
      </c>
      <c r="D163" s="196" t="n">
        <v>1.21</v>
      </c>
      <c r="E163" s="196" t="n">
        <v>0.95</v>
      </c>
      <c r="F163" s="197" t="n">
        <v>1.09</v>
      </c>
      <c r="G163" s="198" t="s">
        <v>85</v>
      </c>
      <c r="H163" s="196" t="s">
        <v>85</v>
      </c>
      <c r="I163" s="196" t="n">
        <v>1.68</v>
      </c>
      <c r="J163" s="196" t="s">
        <v>85</v>
      </c>
      <c r="K163" s="196" t="n">
        <v>1.12</v>
      </c>
      <c r="L163" s="196" t="s">
        <v>85</v>
      </c>
      <c r="M163" s="196" t="s">
        <v>85</v>
      </c>
      <c r="N163" s="197" t="n">
        <v>1.12</v>
      </c>
      <c r="O163" s="196" t="s">
        <v>85</v>
      </c>
      <c r="P163" s="196" t="n">
        <v>1.38</v>
      </c>
      <c r="Q163" s="196" t="n">
        <v>0.97</v>
      </c>
      <c r="R163" s="16" t="n">
        <v>1.14</v>
      </c>
      <c r="S163" s="1" t="s">
        <v>85</v>
      </c>
      <c r="T163" s="1" t="s">
        <v>85</v>
      </c>
      <c r="U163" s="1" t="n">
        <v>1.36</v>
      </c>
      <c r="V163" s="1" t="n">
        <v>1.37</v>
      </c>
      <c r="W163" s="1" t="n">
        <v>1.39</v>
      </c>
      <c r="X163" s="196" t="s">
        <v>85</v>
      </c>
      <c r="CM163" s="177"/>
    </row>
    <row r="164" customFormat="false" ht="11.25" hidden="false" customHeight="false" outlineLevel="0" collapsed="false">
      <c r="A164" s="177" t="n">
        <v>34862</v>
      </c>
      <c r="B164" s="203" t="n">
        <f aca="false">IF(A164&lt;&gt;"",MONTH(A164),0)</f>
        <v>6</v>
      </c>
      <c r="C164" s="11" t="s">
        <v>162</v>
      </c>
      <c r="D164" s="196" t="n">
        <v>1.21</v>
      </c>
      <c r="E164" s="196" t="n">
        <v>0.95</v>
      </c>
      <c r="F164" s="197" t="n">
        <v>1.1</v>
      </c>
      <c r="G164" s="198" t="s">
        <v>85</v>
      </c>
      <c r="H164" s="196" t="n">
        <v>1.32</v>
      </c>
      <c r="I164" s="196" t="n">
        <v>1.67</v>
      </c>
      <c r="J164" s="196" t="s">
        <v>85</v>
      </c>
      <c r="K164" s="196" t="n">
        <v>1.12</v>
      </c>
      <c r="L164" s="196" t="s">
        <v>85</v>
      </c>
      <c r="M164" s="196" t="s">
        <v>85</v>
      </c>
      <c r="N164" s="197" t="n">
        <v>1.12</v>
      </c>
      <c r="O164" s="196" t="s">
        <v>85</v>
      </c>
      <c r="P164" s="196" t="n">
        <v>1.37</v>
      </c>
      <c r="Q164" s="196" t="n">
        <v>0.97</v>
      </c>
      <c r="R164" s="16" t="n">
        <v>1.14</v>
      </c>
      <c r="S164" s="1" t="s">
        <v>85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6" t="s">
        <v>85</v>
      </c>
      <c r="CM164" s="177"/>
    </row>
    <row r="165" customFormat="false" ht="11.25" hidden="false" customHeight="false" outlineLevel="0" collapsed="false">
      <c r="A165" s="177" t="n">
        <v>34863</v>
      </c>
      <c r="B165" s="203" t="n">
        <f aca="false">IF(A165&lt;&gt;"",MONTH(A165),0)</f>
        <v>6</v>
      </c>
      <c r="C165" s="11" t="s">
        <v>163</v>
      </c>
      <c r="D165" s="196" t="n">
        <v>1.19</v>
      </c>
      <c r="E165" s="196" t="n">
        <v>0.96</v>
      </c>
      <c r="F165" s="197" t="n">
        <v>1.12</v>
      </c>
      <c r="G165" s="198" t="s">
        <v>85</v>
      </c>
      <c r="H165" s="196" t="n">
        <v>1.32</v>
      </c>
      <c r="I165" s="196" t="n">
        <v>1.68</v>
      </c>
      <c r="J165" s="196" t="s">
        <v>85</v>
      </c>
      <c r="K165" s="196" t="n">
        <v>1.11</v>
      </c>
      <c r="L165" s="196" t="s">
        <v>85</v>
      </c>
      <c r="M165" s="196" t="s">
        <v>85</v>
      </c>
      <c r="N165" s="197" t="n">
        <v>1.12</v>
      </c>
      <c r="O165" s="196" t="s">
        <v>85</v>
      </c>
      <c r="P165" s="196" t="n">
        <v>1.39</v>
      </c>
      <c r="Q165" s="196" t="n">
        <v>0.93</v>
      </c>
      <c r="R165" s="16" t="n">
        <v>1.1</v>
      </c>
      <c r="S165" s="1" t="s">
        <v>85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6" t="s">
        <v>85</v>
      </c>
      <c r="CM165" s="177"/>
    </row>
    <row r="166" customFormat="false" ht="11.25" hidden="false" customHeight="false" outlineLevel="0" collapsed="false">
      <c r="A166" s="177" t="n">
        <v>34864</v>
      </c>
      <c r="B166" s="203" t="n">
        <f aca="false">IF(A166&lt;&gt;"",MONTH(A166),0)</f>
        <v>6</v>
      </c>
      <c r="C166" s="11" t="s">
        <v>164</v>
      </c>
      <c r="D166" s="196" t="n">
        <v>1.15</v>
      </c>
      <c r="E166" s="196" t="n">
        <v>0.97</v>
      </c>
      <c r="F166" s="197" t="n">
        <v>1.08</v>
      </c>
      <c r="G166" s="198" t="s">
        <v>85</v>
      </c>
      <c r="H166" s="196" t="n">
        <v>1.32</v>
      </c>
      <c r="I166" s="196" t="n">
        <v>1.67</v>
      </c>
      <c r="J166" s="196" t="s">
        <v>85</v>
      </c>
      <c r="K166" s="196" t="n">
        <v>1.09</v>
      </c>
      <c r="L166" s="196" t="s">
        <v>85</v>
      </c>
      <c r="M166" s="196" t="s">
        <v>85</v>
      </c>
      <c r="N166" s="197" t="n">
        <v>1.08</v>
      </c>
      <c r="O166" s="196" t="s">
        <v>85</v>
      </c>
      <c r="P166" s="196" t="n">
        <v>1.4</v>
      </c>
      <c r="Q166" s="196" t="n">
        <v>0.93</v>
      </c>
      <c r="R166" s="16" t="n">
        <v>1.1</v>
      </c>
      <c r="S166" s="1" t="s">
        <v>85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6" t="s">
        <v>85</v>
      </c>
      <c r="CM166" s="177"/>
    </row>
    <row r="167" customFormat="false" ht="11.25" hidden="false" customHeight="false" outlineLevel="0" collapsed="false">
      <c r="A167" s="177" t="n">
        <v>34865</v>
      </c>
      <c r="B167" s="203" t="n">
        <f aca="false">IF(A167&lt;&gt;"",MONTH(A167),0)</f>
        <v>6</v>
      </c>
      <c r="C167" s="11" t="s">
        <v>165</v>
      </c>
      <c r="D167" s="196" t="n">
        <v>1.15</v>
      </c>
      <c r="E167" s="196" t="n">
        <v>0.95</v>
      </c>
      <c r="F167" s="197" t="n">
        <v>1.08</v>
      </c>
      <c r="G167" s="198" t="s">
        <v>85</v>
      </c>
      <c r="H167" s="196" t="n">
        <v>1.31</v>
      </c>
      <c r="I167" s="196" t="n">
        <v>1.66</v>
      </c>
      <c r="J167" s="196" t="s">
        <v>85</v>
      </c>
      <c r="K167" s="196" t="n">
        <v>1.08</v>
      </c>
      <c r="L167" s="196" t="s">
        <v>85</v>
      </c>
      <c r="M167" s="196" t="s">
        <v>85</v>
      </c>
      <c r="N167" s="197" t="n">
        <v>1.08</v>
      </c>
      <c r="O167" s="196" t="s">
        <v>85</v>
      </c>
      <c r="P167" s="196" t="n">
        <v>1.4</v>
      </c>
      <c r="Q167" s="196" t="n">
        <v>0.93</v>
      </c>
      <c r="R167" s="16" t="n">
        <v>1.1</v>
      </c>
      <c r="S167" s="1" t="s">
        <v>85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6" t="s">
        <v>85</v>
      </c>
      <c r="CM167" s="177"/>
    </row>
    <row r="168" customFormat="false" ht="11.25" hidden="false" customHeight="false" outlineLevel="0" collapsed="false">
      <c r="A168" s="177" t="n">
        <v>34866</v>
      </c>
      <c r="B168" s="203" t="n">
        <f aca="false">IF(A168&lt;&gt;"",MONTH(A168),0)</f>
        <v>6</v>
      </c>
      <c r="C168" s="11" t="s">
        <v>166</v>
      </c>
      <c r="D168" s="196" t="n">
        <v>1.1</v>
      </c>
      <c r="E168" s="196" t="n">
        <v>0.95</v>
      </c>
      <c r="F168" s="197" t="n">
        <v>1.08</v>
      </c>
      <c r="G168" s="198" t="s">
        <v>85</v>
      </c>
      <c r="H168" s="196" t="n">
        <v>1.22</v>
      </c>
      <c r="I168" s="196" t="n">
        <v>1.64</v>
      </c>
      <c r="J168" s="196" t="s">
        <v>85</v>
      </c>
      <c r="K168" s="196" t="n">
        <v>1.07</v>
      </c>
      <c r="L168" s="196" t="s">
        <v>85</v>
      </c>
      <c r="M168" s="196" t="s">
        <v>85</v>
      </c>
      <c r="N168" s="197" t="n">
        <v>1.08</v>
      </c>
      <c r="O168" s="196" t="s">
        <v>85</v>
      </c>
      <c r="P168" s="196" t="n">
        <v>1.36</v>
      </c>
      <c r="Q168" s="196" t="n">
        <v>0.93</v>
      </c>
      <c r="R168" s="16" t="n">
        <v>1.1</v>
      </c>
      <c r="S168" s="1" t="s">
        <v>85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6" t="s">
        <v>85</v>
      </c>
      <c r="CM168" s="177"/>
    </row>
    <row r="169" customFormat="false" ht="11.25" hidden="false" customHeight="false" outlineLevel="0" collapsed="false">
      <c r="A169" s="177" t="n">
        <v>34867</v>
      </c>
      <c r="B169" s="203" t="n">
        <f aca="false">IF(A169&lt;&gt;"",MONTH(A169),0)</f>
        <v>6</v>
      </c>
      <c r="C169" s="11" t="s">
        <v>167</v>
      </c>
      <c r="D169" s="196" t="n">
        <v>1.05</v>
      </c>
      <c r="E169" s="196" t="n">
        <v>0.95</v>
      </c>
      <c r="F169" s="197" t="n">
        <v>1.08</v>
      </c>
      <c r="G169" s="198" t="s">
        <v>85</v>
      </c>
      <c r="H169" s="196" t="s">
        <v>85</v>
      </c>
      <c r="I169" s="196" t="n">
        <v>1.64</v>
      </c>
      <c r="J169" s="196" t="s">
        <v>85</v>
      </c>
      <c r="K169" s="196" t="n">
        <v>1.07</v>
      </c>
      <c r="L169" s="196" t="s">
        <v>85</v>
      </c>
      <c r="M169" s="196" t="s">
        <v>85</v>
      </c>
      <c r="N169" s="197" t="n">
        <v>1.08</v>
      </c>
      <c r="O169" s="196" t="s">
        <v>85</v>
      </c>
      <c r="P169" s="196" t="n">
        <v>1.36</v>
      </c>
      <c r="Q169" s="196" t="n">
        <v>0.93</v>
      </c>
      <c r="R169" s="16" t="n">
        <v>1.1</v>
      </c>
      <c r="S169" s="1" t="s">
        <v>85</v>
      </c>
      <c r="T169" s="1" t="s">
        <v>85</v>
      </c>
      <c r="U169" s="1" t="n">
        <v>1.32</v>
      </c>
      <c r="V169" s="1" t="n">
        <v>1.31</v>
      </c>
      <c r="W169" s="1" t="n">
        <v>1.32</v>
      </c>
      <c r="X169" s="196" t="s">
        <v>85</v>
      </c>
      <c r="CM169" s="177"/>
    </row>
    <row r="170" customFormat="false" ht="11.25" hidden="false" customHeight="false" outlineLevel="0" collapsed="false">
      <c r="A170" s="177" t="n">
        <v>34868</v>
      </c>
      <c r="B170" s="203" t="n">
        <f aca="false">IF(A170&lt;&gt;"",MONTH(A170),0)</f>
        <v>6</v>
      </c>
      <c r="C170" s="11" t="s">
        <v>161</v>
      </c>
      <c r="D170" s="196" t="n">
        <v>1.05</v>
      </c>
      <c r="E170" s="196" t="n">
        <v>0.95</v>
      </c>
      <c r="F170" s="197" t="n">
        <v>1.08</v>
      </c>
      <c r="G170" s="198" t="s">
        <v>85</v>
      </c>
      <c r="H170" s="196" t="s">
        <v>85</v>
      </c>
      <c r="I170" s="196" t="n">
        <v>1.64</v>
      </c>
      <c r="J170" s="196" t="s">
        <v>85</v>
      </c>
      <c r="K170" s="196" t="n">
        <v>1.07</v>
      </c>
      <c r="L170" s="196" t="s">
        <v>85</v>
      </c>
      <c r="M170" s="196" t="s">
        <v>85</v>
      </c>
      <c r="N170" s="197" t="n">
        <v>1.08</v>
      </c>
      <c r="O170" s="196" t="s">
        <v>85</v>
      </c>
      <c r="P170" s="196" t="n">
        <v>1.36</v>
      </c>
      <c r="Q170" s="196" t="n">
        <v>0.93</v>
      </c>
      <c r="R170" s="16" t="n">
        <v>1.1</v>
      </c>
      <c r="S170" s="1" t="s">
        <v>85</v>
      </c>
      <c r="T170" s="1" t="s">
        <v>85</v>
      </c>
      <c r="U170" s="1" t="n">
        <v>1.32</v>
      </c>
      <c r="V170" s="1" t="n">
        <v>1.31</v>
      </c>
      <c r="W170" s="1" t="n">
        <v>1.32</v>
      </c>
      <c r="X170" s="196" t="s">
        <v>85</v>
      </c>
      <c r="CM170" s="177"/>
    </row>
    <row r="171" customFormat="false" ht="11.25" hidden="false" customHeight="false" outlineLevel="0" collapsed="false">
      <c r="A171" s="177" t="n">
        <v>34869</v>
      </c>
      <c r="B171" s="203" t="n">
        <f aca="false">IF(A171&lt;&gt;"",MONTH(A171),0)</f>
        <v>6</v>
      </c>
      <c r="C171" s="11" t="s">
        <v>162</v>
      </c>
      <c r="D171" s="196" t="n">
        <v>1.05</v>
      </c>
      <c r="E171" s="196" t="n">
        <v>0.95</v>
      </c>
      <c r="F171" s="197" t="n">
        <v>1.08</v>
      </c>
      <c r="G171" s="198" t="s">
        <v>85</v>
      </c>
      <c r="H171" s="196" t="n">
        <v>1.27</v>
      </c>
      <c r="I171" s="196" t="n">
        <v>1.65</v>
      </c>
      <c r="J171" s="196" t="s">
        <v>85</v>
      </c>
      <c r="K171" s="196" t="n">
        <v>1.07</v>
      </c>
      <c r="L171" s="196" t="s">
        <v>85</v>
      </c>
      <c r="M171" s="196" t="s">
        <v>85</v>
      </c>
      <c r="N171" s="197" t="n">
        <v>1.08</v>
      </c>
      <c r="O171" s="196" t="s">
        <v>85</v>
      </c>
      <c r="P171" s="196" t="n">
        <v>1.35</v>
      </c>
      <c r="Q171" s="196" t="n">
        <v>0.93</v>
      </c>
      <c r="R171" s="16" t="n">
        <v>1.1</v>
      </c>
      <c r="S171" s="1" t="s">
        <v>85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6" t="s">
        <v>85</v>
      </c>
      <c r="CM171" s="177"/>
    </row>
    <row r="172" customFormat="false" ht="11.25" hidden="false" customHeight="false" outlineLevel="0" collapsed="false">
      <c r="A172" s="177" t="n">
        <v>34870</v>
      </c>
      <c r="B172" s="203" t="n">
        <f aca="false">IF(A172&lt;&gt;"",MONTH(A172),0)</f>
        <v>6</v>
      </c>
      <c r="C172" s="11" t="s">
        <v>163</v>
      </c>
      <c r="D172" s="196" t="n">
        <v>1.05</v>
      </c>
      <c r="E172" s="196" t="n">
        <v>0.95</v>
      </c>
      <c r="F172" s="197" t="n">
        <v>1.07</v>
      </c>
      <c r="G172" s="198" t="s">
        <v>85</v>
      </c>
      <c r="H172" s="196" t="n">
        <v>1.21</v>
      </c>
      <c r="I172" s="196" t="n">
        <v>1.65</v>
      </c>
      <c r="J172" s="196" t="s">
        <v>85</v>
      </c>
      <c r="K172" s="196" t="n">
        <v>1.07</v>
      </c>
      <c r="L172" s="196" t="s">
        <v>85</v>
      </c>
      <c r="M172" s="196" t="s">
        <v>85</v>
      </c>
      <c r="N172" s="197" t="n">
        <v>1.08</v>
      </c>
      <c r="O172" s="196" t="s">
        <v>85</v>
      </c>
      <c r="P172" s="196" t="n">
        <v>1.33</v>
      </c>
      <c r="Q172" s="196" t="n">
        <v>0.93</v>
      </c>
      <c r="R172" s="16" t="n">
        <v>1.07</v>
      </c>
      <c r="S172" s="1" t="s">
        <v>85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6" t="s">
        <v>85</v>
      </c>
      <c r="CM172" s="177"/>
    </row>
    <row r="173" customFormat="false" ht="11.25" hidden="false" customHeight="false" outlineLevel="0" collapsed="false">
      <c r="A173" s="177" t="n">
        <v>34871</v>
      </c>
      <c r="B173" s="203" t="n">
        <f aca="false">IF(A173&lt;&gt;"",MONTH(A173),0)</f>
        <v>6</v>
      </c>
      <c r="C173" s="11" t="s">
        <v>164</v>
      </c>
      <c r="D173" s="196" t="n">
        <v>1.06</v>
      </c>
      <c r="E173" s="196" t="n">
        <v>0.95</v>
      </c>
      <c r="F173" s="197" t="n">
        <v>1.07</v>
      </c>
      <c r="G173" s="198" t="s">
        <v>85</v>
      </c>
      <c r="H173" s="196" t="n">
        <v>1.17</v>
      </c>
      <c r="I173" s="196" t="n">
        <v>1.6</v>
      </c>
      <c r="J173" s="196" t="s">
        <v>85</v>
      </c>
      <c r="K173" s="196" t="n">
        <v>1.07</v>
      </c>
      <c r="L173" s="196" t="s">
        <v>85</v>
      </c>
      <c r="M173" s="196" t="s">
        <v>85</v>
      </c>
      <c r="N173" s="197" t="n">
        <v>1.08</v>
      </c>
      <c r="O173" s="196" t="s">
        <v>85</v>
      </c>
      <c r="P173" s="196" t="n">
        <v>1.27</v>
      </c>
      <c r="Q173" s="196" t="n">
        <v>0.88</v>
      </c>
      <c r="R173" s="16" t="n">
        <v>1.07</v>
      </c>
      <c r="S173" s="1" t="s">
        <v>85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6" t="s">
        <v>85</v>
      </c>
      <c r="CM173" s="177"/>
    </row>
    <row r="174" customFormat="false" ht="11.25" hidden="false" customHeight="false" outlineLevel="0" collapsed="false">
      <c r="A174" s="177" t="n">
        <v>34872</v>
      </c>
      <c r="B174" s="203" t="n">
        <f aca="false">IF(A174&lt;&gt;"",MONTH(A174),0)</f>
        <v>6</v>
      </c>
      <c r="C174" s="11" t="s">
        <v>165</v>
      </c>
      <c r="D174" s="196" t="n">
        <v>1.05</v>
      </c>
      <c r="E174" s="196" t="n">
        <v>0.95</v>
      </c>
      <c r="F174" s="197" t="n">
        <v>1.05</v>
      </c>
      <c r="G174" s="198" t="s">
        <v>85</v>
      </c>
      <c r="H174" s="196" t="n">
        <v>1.11</v>
      </c>
      <c r="I174" s="196" t="n">
        <v>1.57</v>
      </c>
      <c r="J174" s="196" t="s">
        <v>85</v>
      </c>
      <c r="K174" s="196" t="n">
        <v>1.02</v>
      </c>
      <c r="L174" s="196" t="s">
        <v>85</v>
      </c>
      <c r="M174" s="196" t="s">
        <v>85</v>
      </c>
      <c r="N174" s="197" t="n">
        <v>1.05</v>
      </c>
      <c r="O174" s="196" t="s">
        <v>85</v>
      </c>
      <c r="P174" s="196" t="n">
        <v>1.23</v>
      </c>
      <c r="Q174" s="196" t="n">
        <v>0.88</v>
      </c>
      <c r="R174" s="16" t="n">
        <v>1.07</v>
      </c>
      <c r="S174" s="1" t="s">
        <v>85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6" t="s">
        <v>85</v>
      </c>
      <c r="CM174" s="177"/>
    </row>
    <row r="175" customFormat="false" ht="11.25" hidden="false" customHeight="false" outlineLevel="0" collapsed="false">
      <c r="A175" s="177" t="n">
        <v>34873</v>
      </c>
      <c r="B175" s="203" t="n">
        <f aca="false">IF(A175&lt;&gt;"",MONTH(A175),0)</f>
        <v>6</v>
      </c>
      <c r="C175" s="11" t="s">
        <v>166</v>
      </c>
      <c r="D175" s="196" t="n">
        <v>1.04</v>
      </c>
      <c r="E175" s="196" t="n">
        <v>0.95</v>
      </c>
      <c r="F175" s="197" t="n">
        <v>1.05</v>
      </c>
      <c r="G175" s="198" t="s">
        <v>85</v>
      </c>
      <c r="H175" s="196" t="n">
        <v>1.1</v>
      </c>
      <c r="I175" s="196" t="n">
        <v>1.54</v>
      </c>
      <c r="J175" s="196" t="s">
        <v>85</v>
      </c>
      <c r="K175" s="196" t="n">
        <v>1.02</v>
      </c>
      <c r="L175" s="196" t="s">
        <v>85</v>
      </c>
      <c r="M175" s="196" t="s">
        <v>85</v>
      </c>
      <c r="N175" s="197" t="n">
        <v>1.05</v>
      </c>
      <c r="O175" s="196" t="s">
        <v>85</v>
      </c>
      <c r="P175" s="196" t="n">
        <v>1.16</v>
      </c>
      <c r="Q175" s="196" t="n">
        <v>0.88</v>
      </c>
      <c r="R175" s="16" t="n">
        <v>1.04</v>
      </c>
      <c r="S175" s="1" t="s">
        <v>85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6" t="s">
        <v>85</v>
      </c>
      <c r="CM175" s="177"/>
    </row>
    <row r="176" customFormat="false" ht="11.25" hidden="false" customHeight="false" outlineLevel="0" collapsed="false">
      <c r="A176" s="177" t="n">
        <v>34874</v>
      </c>
      <c r="B176" s="203" t="n">
        <f aca="false">IF(A176&lt;&gt;"",MONTH(A176),0)</f>
        <v>6</v>
      </c>
      <c r="C176" s="11" t="s">
        <v>167</v>
      </c>
      <c r="D176" s="196" t="n">
        <v>0.93</v>
      </c>
      <c r="E176" s="196" t="n">
        <v>0.95</v>
      </c>
      <c r="F176" s="197" t="n">
        <v>1.05</v>
      </c>
      <c r="G176" s="198" t="s">
        <v>85</v>
      </c>
      <c r="H176" s="196" t="s">
        <v>85</v>
      </c>
      <c r="I176" s="196" t="n">
        <v>1.54</v>
      </c>
      <c r="J176" s="196" t="s">
        <v>85</v>
      </c>
      <c r="K176" s="196" t="n">
        <v>1.02</v>
      </c>
      <c r="L176" s="196" t="s">
        <v>85</v>
      </c>
      <c r="M176" s="196" t="s">
        <v>85</v>
      </c>
      <c r="N176" s="197" t="n">
        <v>1.05</v>
      </c>
      <c r="O176" s="196" t="s">
        <v>85</v>
      </c>
      <c r="P176" s="196" t="n">
        <v>1.16</v>
      </c>
      <c r="Q176" s="196" t="n">
        <v>0.88</v>
      </c>
      <c r="R176" s="16" t="n">
        <v>1.04</v>
      </c>
      <c r="S176" s="1" t="s">
        <v>85</v>
      </c>
      <c r="T176" s="1" t="s">
        <v>85</v>
      </c>
      <c r="U176" s="1" t="n">
        <v>1.17</v>
      </c>
      <c r="V176" s="1" t="n">
        <v>1.18</v>
      </c>
      <c r="W176" s="1" t="n">
        <v>1.17</v>
      </c>
      <c r="X176" s="196" t="s">
        <v>85</v>
      </c>
      <c r="CM176" s="177"/>
    </row>
    <row r="177" customFormat="false" ht="11.25" hidden="false" customHeight="false" outlineLevel="0" collapsed="false">
      <c r="A177" s="177" t="n">
        <v>34875</v>
      </c>
      <c r="B177" s="203" t="n">
        <f aca="false">IF(A177&lt;&gt;"",MONTH(A177),0)</f>
        <v>6</v>
      </c>
      <c r="C177" s="11" t="s">
        <v>161</v>
      </c>
      <c r="D177" s="196" t="n">
        <v>0.93</v>
      </c>
      <c r="E177" s="196" t="n">
        <v>0.95</v>
      </c>
      <c r="F177" s="197" t="n">
        <v>1.05</v>
      </c>
      <c r="G177" s="198" t="s">
        <v>85</v>
      </c>
      <c r="H177" s="196" t="s">
        <v>85</v>
      </c>
      <c r="I177" s="196" t="n">
        <v>1.54</v>
      </c>
      <c r="J177" s="196" t="s">
        <v>85</v>
      </c>
      <c r="K177" s="196" t="n">
        <v>1.02</v>
      </c>
      <c r="L177" s="196" t="s">
        <v>85</v>
      </c>
      <c r="M177" s="196" t="s">
        <v>85</v>
      </c>
      <c r="N177" s="197" t="n">
        <v>1.05</v>
      </c>
      <c r="O177" s="196" t="s">
        <v>85</v>
      </c>
      <c r="P177" s="196" t="n">
        <v>1.16</v>
      </c>
      <c r="Q177" s="196" t="n">
        <v>0.88</v>
      </c>
      <c r="R177" s="16" t="n">
        <v>1.04</v>
      </c>
      <c r="S177" s="1" t="s">
        <v>85</v>
      </c>
      <c r="T177" s="1" t="s">
        <v>85</v>
      </c>
      <c r="U177" s="1" t="n">
        <v>1.17</v>
      </c>
      <c r="V177" s="1" t="n">
        <v>1.18</v>
      </c>
      <c r="W177" s="1" t="n">
        <v>1.17</v>
      </c>
      <c r="X177" s="196" t="s">
        <v>85</v>
      </c>
      <c r="CM177" s="177"/>
    </row>
    <row r="178" customFormat="false" ht="11.25" hidden="false" customHeight="false" outlineLevel="0" collapsed="false">
      <c r="A178" s="177" t="n">
        <v>34876</v>
      </c>
      <c r="B178" s="203" t="n">
        <f aca="false">IF(A178&lt;&gt;"",MONTH(A178),0)</f>
        <v>6</v>
      </c>
      <c r="C178" s="11" t="s">
        <v>162</v>
      </c>
      <c r="D178" s="196" t="n">
        <v>0.93</v>
      </c>
      <c r="E178" s="196" t="n">
        <v>0.93</v>
      </c>
      <c r="F178" s="197" t="n">
        <v>1.05</v>
      </c>
      <c r="G178" s="198" t="s">
        <v>85</v>
      </c>
      <c r="H178" s="196" t="n">
        <v>1.2</v>
      </c>
      <c r="I178" s="196" t="n">
        <v>1.54</v>
      </c>
      <c r="J178" s="196" t="s">
        <v>85</v>
      </c>
      <c r="K178" s="196" t="n">
        <v>1.02</v>
      </c>
      <c r="L178" s="196" t="s">
        <v>85</v>
      </c>
      <c r="M178" s="196" t="s">
        <v>85</v>
      </c>
      <c r="N178" s="197" t="n">
        <v>1.05</v>
      </c>
      <c r="O178" s="196" t="s">
        <v>85</v>
      </c>
      <c r="P178" s="196" t="n">
        <v>1.18</v>
      </c>
      <c r="Q178" s="196" t="n">
        <v>0.88</v>
      </c>
      <c r="R178" s="16" t="n">
        <v>1.04</v>
      </c>
      <c r="S178" s="1" t="s">
        <v>85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6" t="s">
        <v>85</v>
      </c>
      <c r="CM178" s="177"/>
    </row>
    <row r="179" customFormat="false" ht="11.25" hidden="false" customHeight="false" outlineLevel="0" collapsed="false">
      <c r="A179" s="177" t="n">
        <v>34877</v>
      </c>
      <c r="B179" s="203" t="n">
        <f aca="false">IF(A179&lt;&gt;"",MONTH(A179),0)</f>
        <v>6</v>
      </c>
      <c r="C179" s="11" t="s">
        <v>163</v>
      </c>
      <c r="D179" s="196" t="n">
        <v>1.06</v>
      </c>
      <c r="E179" s="196" t="n">
        <v>0.93</v>
      </c>
      <c r="F179" s="197" t="n">
        <v>1.05</v>
      </c>
      <c r="G179" s="198" t="s">
        <v>85</v>
      </c>
      <c r="H179" s="196" t="n">
        <v>1.21</v>
      </c>
      <c r="I179" s="196" t="n">
        <v>1.57</v>
      </c>
      <c r="J179" s="196" t="s">
        <v>85</v>
      </c>
      <c r="K179" s="196" t="n">
        <v>1.02</v>
      </c>
      <c r="L179" s="196" t="s">
        <v>85</v>
      </c>
      <c r="M179" s="196" t="s">
        <v>85</v>
      </c>
      <c r="N179" s="197" t="n">
        <v>1.01</v>
      </c>
      <c r="O179" s="196" t="s">
        <v>85</v>
      </c>
      <c r="P179" s="196" t="n">
        <v>1.27</v>
      </c>
      <c r="Q179" s="196" t="n">
        <v>0.88</v>
      </c>
      <c r="R179" s="16" t="n">
        <v>0.99</v>
      </c>
      <c r="S179" s="1" t="s">
        <v>85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6" t="s">
        <v>85</v>
      </c>
      <c r="CM179" s="177"/>
    </row>
    <row r="180" customFormat="false" ht="11.25" hidden="false" customHeight="false" outlineLevel="0" collapsed="false">
      <c r="A180" s="177" t="n">
        <v>34878</v>
      </c>
      <c r="B180" s="203" t="n">
        <f aca="false">IF(A180&lt;&gt;"",MONTH(A180),0)</f>
        <v>6</v>
      </c>
      <c r="C180" s="11" t="s">
        <v>164</v>
      </c>
      <c r="D180" s="196" t="n">
        <v>1.04</v>
      </c>
      <c r="E180" s="196" t="n">
        <v>0.93</v>
      </c>
      <c r="F180" s="197" t="n">
        <v>1.05</v>
      </c>
      <c r="G180" s="198" t="s">
        <v>85</v>
      </c>
      <c r="H180" s="196" t="n">
        <v>1.21</v>
      </c>
      <c r="I180" s="196" t="n">
        <v>1.52</v>
      </c>
      <c r="J180" s="196" t="s">
        <v>85</v>
      </c>
      <c r="K180" s="196" t="n">
        <v>1.02</v>
      </c>
      <c r="L180" s="196" t="s">
        <v>85</v>
      </c>
      <c r="M180" s="196" t="s">
        <v>85</v>
      </c>
      <c r="N180" s="197" t="n">
        <v>1</v>
      </c>
      <c r="O180" s="196" t="s">
        <v>85</v>
      </c>
      <c r="P180" s="196" t="n">
        <v>1.27</v>
      </c>
      <c r="Q180" s="196" t="n">
        <v>0.88</v>
      </c>
      <c r="R180" s="16" t="n">
        <v>0.99</v>
      </c>
      <c r="S180" s="1" t="s">
        <v>85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6" t="s">
        <v>85</v>
      </c>
      <c r="CM180" s="177"/>
    </row>
    <row r="181" customFormat="false" ht="11.25" hidden="false" customHeight="false" outlineLevel="0" collapsed="false">
      <c r="A181" s="177" t="n">
        <v>34879</v>
      </c>
      <c r="B181" s="203" t="n">
        <f aca="false">IF(A181&lt;&gt;"",MONTH(A181),0)</f>
        <v>6</v>
      </c>
      <c r="C181" s="11" t="s">
        <v>165</v>
      </c>
      <c r="D181" s="196" t="n">
        <v>1.01</v>
      </c>
      <c r="E181" s="196" t="n">
        <v>0.93</v>
      </c>
      <c r="F181" s="197" t="n">
        <v>1.05</v>
      </c>
      <c r="G181" s="198" t="s">
        <v>85</v>
      </c>
      <c r="H181" s="196" t="n">
        <v>1.21</v>
      </c>
      <c r="I181" s="196" t="n">
        <v>1.49</v>
      </c>
      <c r="J181" s="196" t="s">
        <v>85</v>
      </c>
      <c r="K181" s="196" t="n">
        <v>1.02</v>
      </c>
      <c r="L181" s="196" t="s">
        <v>85</v>
      </c>
      <c r="M181" s="196" t="s">
        <v>85</v>
      </c>
      <c r="N181" s="197" t="n">
        <v>1</v>
      </c>
      <c r="O181" s="196" t="s">
        <v>85</v>
      </c>
      <c r="P181" s="196" t="n">
        <v>1.23</v>
      </c>
      <c r="Q181" s="196" t="n">
        <v>0.88</v>
      </c>
      <c r="R181" s="16" t="n">
        <v>0.99</v>
      </c>
      <c r="S181" s="1" t="s">
        <v>85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6" t="s">
        <v>85</v>
      </c>
      <c r="CM181" s="177"/>
    </row>
    <row r="182" customFormat="false" ht="11.25" hidden="false" customHeight="false" outlineLevel="0" collapsed="false">
      <c r="A182" s="177" t="n">
        <v>34880</v>
      </c>
      <c r="B182" s="203" t="n">
        <f aca="false">IF(A182&lt;&gt;"",MONTH(A182),0)</f>
        <v>6</v>
      </c>
      <c r="C182" s="11" t="s">
        <v>166</v>
      </c>
      <c r="D182" s="196" t="n">
        <v>1.01</v>
      </c>
      <c r="E182" s="196" t="n">
        <v>0.79</v>
      </c>
      <c r="F182" s="197" t="n">
        <v>0.99</v>
      </c>
      <c r="G182" s="198" t="s">
        <v>85</v>
      </c>
      <c r="H182" s="196" t="n">
        <v>1.05</v>
      </c>
      <c r="I182" s="196" t="n">
        <v>1.45</v>
      </c>
      <c r="J182" s="196" t="s">
        <v>85</v>
      </c>
      <c r="K182" s="196" t="n">
        <v>1</v>
      </c>
      <c r="L182" s="196" t="s">
        <v>85</v>
      </c>
      <c r="M182" s="196" t="s">
        <v>85</v>
      </c>
      <c r="N182" s="197" t="n">
        <v>1.01</v>
      </c>
      <c r="O182" s="196" t="s">
        <v>85</v>
      </c>
      <c r="P182" s="196" t="n">
        <v>1.18</v>
      </c>
      <c r="Q182" s="196" t="n">
        <v>0.8</v>
      </c>
      <c r="R182" s="16" t="n">
        <v>0.96</v>
      </c>
      <c r="S182" s="1" t="s">
        <v>85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6" t="s">
        <v>85</v>
      </c>
      <c r="CM182" s="177"/>
    </row>
    <row r="183" customFormat="false" ht="11.25" hidden="false" customHeight="false" outlineLevel="0" collapsed="false">
      <c r="A183" s="177" t="n">
        <v>34881</v>
      </c>
      <c r="B183" s="203" t="n">
        <f aca="false">IF(A183&lt;&gt;"",MONTH(A183),0)</f>
        <v>7</v>
      </c>
      <c r="C183" s="11" t="s">
        <v>167</v>
      </c>
      <c r="D183" s="196" t="n">
        <v>0.97</v>
      </c>
      <c r="E183" s="196" t="n">
        <v>0.79</v>
      </c>
      <c r="F183" s="197" t="n">
        <v>0.99</v>
      </c>
      <c r="G183" s="198" t="s">
        <v>85</v>
      </c>
      <c r="H183" s="196" t="s">
        <v>85</v>
      </c>
      <c r="I183" s="196" t="n">
        <v>1.45</v>
      </c>
      <c r="J183" s="196" t="s">
        <v>85</v>
      </c>
      <c r="K183" s="196" t="n">
        <v>1</v>
      </c>
      <c r="L183" s="196" t="s">
        <v>85</v>
      </c>
      <c r="M183" s="196" t="s">
        <v>85</v>
      </c>
      <c r="N183" s="197" t="n">
        <v>1.01</v>
      </c>
      <c r="O183" s="196" t="s">
        <v>85</v>
      </c>
      <c r="P183" s="196" t="n">
        <v>1.18</v>
      </c>
      <c r="Q183" s="196" t="n">
        <v>0.8</v>
      </c>
      <c r="R183" s="16" t="n">
        <v>0.96</v>
      </c>
      <c r="S183" s="1" t="s">
        <v>85</v>
      </c>
      <c r="T183" s="1" t="s">
        <v>85</v>
      </c>
      <c r="U183" s="1" t="n">
        <v>1.25</v>
      </c>
      <c r="V183" s="1" t="n">
        <v>1.18</v>
      </c>
      <c r="W183" s="1" t="n">
        <v>1.23</v>
      </c>
      <c r="X183" s="196" t="s">
        <v>85</v>
      </c>
      <c r="CM183" s="177"/>
    </row>
    <row r="184" customFormat="false" ht="11.25" hidden="false" customHeight="false" outlineLevel="0" collapsed="false">
      <c r="A184" s="177" t="n">
        <v>34882</v>
      </c>
      <c r="B184" s="203" t="n">
        <f aca="false">IF(A184&lt;&gt;"",MONTH(A184),0)</f>
        <v>7</v>
      </c>
      <c r="C184" s="11" t="s">
        <v>161</v>
      </c>
      <c r="D184" s="196" t="n">
        <v>0.97</v>
      </c>
      <c r="E184" s="196" t="n">
        <v>0.79</v>
      </c>
      <c r="F184" s="197" t="n">
        <v>0.99</v>
      </c>
      <c r="G184" s="198" t="s">
        <v>85</v>
      </c>
      <c r="H184" s="196" t="s">
        <v>85</v>
      </c>
      <c r="I184" s="196" t="n">
        <v>1.45</v>
      </c>
      <c r="J184" s="196" t="s">
        <v>85</v>
      </c>
      <c r="K184" s="196" t="n">
        <v>1</v>
      </c>
      <c r="L184" s="196" t="s">
        <v>85</v>
      </c>
      <c r="M184" s="196" t="s">
        <v>85</v>
      </c>
      <c r="N184" s="197" t="n">
        <v>1.01</v>
      </c>
      <c r="O184" s="196" t="s">
        <v>85</v>
      </c>
      <c r="P184" s="196" t="n">
        <v>1.18</v>
      </c>
      <c r="Q184" s="196" t="n">
        <v>0.8</v>
      </c>
      <c r="R184" s="16" t="n">
        <v>0.96</v>
      </c>
      <c r="S184" s="1" t="s">
        <v>85</v>
      </c>
      <c r="T184" s="1" t="s">
        <v>85</v>
      </c>
      <c r="U184" s="1" t="n">
        <v>1.25</v>
      </c>
      <c r="V184" s="1" t="n">
        <v>1.18</v>
      </c>
      <c r="W184" s="1" t="n">
        <v>1.23</v>
      </c>
      <c r="X184" s="196" t="s">
        <v>85</v>
      </c>
      <c r="CM184" s="177"/>
    </row>
    <row r="185" customFormat="false" ht="11.25" hidden="false" customHeight="false" outlineLevel="0" collapsed="false">
      <c r="A185" s="177" t="n">
        <v>34883</v>
      </c>
      <c r="B185" s="203" t="n">
        <f aca="false">IF(A185&lt;&gt;"",MONTH(A185),0)</f>
        <v>7</v>
      </c>
      <c r="C185" s="11" t="s">
        <v>162</v>
      </c>
      <c r="D185" s="196" t="n">
        <v>0.97</v>
      </c>
      <c r="E185" s="196" t="n">
        <v>0.79</v>
      </c>
      <c r="F185" s="197" t="n">
        <v>0.99</v>
      </c>
      <c r="G185" s="198" t="s">
        <v>85</v>
      </c>
      <c r="H185" s="196" t="n">
        <v>1.05</v>
      </c>
      <c r="I185" s="196" t="n">
        <v>1.45</v>
      </c>
      <c r="J185" s="196" t="s">
        <v>85</v>
      </c>
      <c r="K185" s="196" t="n">
        <v>0.995</v>
      </c>
      <c r="L185" s="196" t="s">
        <v>85</v>
      </c>
      <c r="M185" s="196" t="s">
        <v>85</v>
      </c>
      <c r="N185" s="197" t="n">
        <v>1.005</v>
      </c>
      <c r="O185" s="196" t="s">
        <v>85</v>
      </c>
      <c r="P185" s="196" t="n">
        <v>1.175</v>
      </c>
      <c r="Q185" s="196" t="n">
        <v>0.8</v>
      </c>
      <c r="R185" s="16" t="n">
        <v>0.96</v>
      </c>
      <c r="S185" s="1" t="s">
        <v>85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6" t="s">
        <v>85</v>
      </c>
      <c r="CM185" s="177"/>
    </row>
    <row r="186" customFormat="false" ht="11.25" hidden="false" customHeight="false" outlineLevel="0" collapsed="false">
      <c r="A186" s="177" t="n">
        <v>34884</v>
      </c>
      <c r="B186" s="203" t="n">
        <f aca="false">IF(A186&lt;&gt;"",MONTH(A186),0)</f>
        <v>7</v>
      </c>
      <c r="C186" s="11" t="s">
        <v>163</v>
      </c>
      <c r="D186" s="196" t="n">
        <v>0.97</v>
      </c>
      <c r="E186" s="196" t="s">
        <v>85</v>
      </c>
      <c r="F186" s="197" t="s">
        <v>85</v>
      </c>
      <c r="G186" s="198" t="s">
        <v>85</v>
      </c>
      <c r="H186" s="196" t="s">
        <v>85</v>
      </c>
      <c r="I186" s="196" t="s">
        <v>85</v>
      </c>
      <c r="J186" s="196" t="s">
        <v>85</v>
      </c>
      <c r="K186" s="196" t="s">
        <v>85</v>
      </c>
      <c r="L186" s="196" t="s">
        <v>85</v>
      </c>
      <c r="M186" s="196" t="s">
        <v>85</v>
      </c>
      <c r="N186" s="197" t="s">
        <v>85</v>
      </c>
      <c r="O186" s="196" t="s">
        <v>85</v>
      </c>
      <c r="P186" s="196" t="s">
        <v>85</v>
      </c>
      <c r="Q186" s="196" t="s">
        <v>85</v>
      </c>
      <c r="R186" s="16" t="s">
        <v>85</v>
      </c>
      <c r="S186" s="1" t="s">
        <v>85</v>
      </c>
      <c r="T186" s="1" t="s">
        <v>85</v>
      </c>
      <c r="U186" s="1" t="s">
        <v>85</v>
      </c>
      <c r="V186" s="1" t="s">
        <v>85</v>
      </c>
      <c r="W186" s="1" t="s">
        <v>85</v>
      </c>
      <c r="X186" s="196" t="s">
        <v>85</v>
      </c>
      <c r="CM186" s="177"/>
    </row>
    <row r="187" customFormat="false" ht="11.25" hidden="false" customHeight="false" outlineLevel="0" collapsed="false">
      <c r="A187" s="177" t="n">
        <v>34885</v>
      </c>
      <c r="B187" s="203" t="n">
        <f aca="false">IF(A187&lt;&gt;"",MONTH(A187),0)</f>
        <v>7</v>
      </c>
      <c r="C187" s="11" t="s">
        <v>164</v>
      </c>
      <c r="D187" s="196" t="n">
        <v>0.97</v>
      </c>
      <c r="E187" s="196" t="n">
        <v>0.79</v>
      </c>
      <c r="F187" s="197" t="n">
        <v>0.92</v>
      </c>
      <c r="G187" s="198" t="s">
        <v>85</v>
      </c>
      <c r="H187" s="196" t="n">
        <v>1.07</v>
      </c>
      <c r="I187" s="196" t="n">
        <v>1.405</v>
      </c>
      <c r="J187" s="196" t="s">
        <v>85</v>
      </c>
      <c r="K187" s="196" t="n">
        <v>0.92</v>
      </c>
      <c r="L187" s="196" t="s">
        <v>85</v>
      </c>
      <c r="M187" s="196" t="s">
        <v>85</v>
      </c>
      <c r="N187" s="197" t="n">
        <v>0.92</v>
      </c>
      <c r="O187" s="196" t="s">
        <v>85</v>
      </c>
      <c r="P187" s="196" t="n">
        <v>1.155</v>
      </c>
      <c r="Q187" s="196" t="n">
        <v>0.795</v>
      </c>
      <c r="R187" s="16" t="n">
        <v>0.92</v>
      </c>
      <c r="S187" s="1" t="s">
        <v>85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6" t="s">
        <v>85</v>
      </c>
      <c r="CM187" s="177"/>
    </row>
    <row r="188" customFormat="false" ht="11.25" hidden="false" customHeight="false" outlineLevel="0" collapsed="false">
      <c r="A188" s="177" t="n">
        <v>34886</v>
      </c>
      <c r="B188" s="203" t="n">
        <f aca="false">IF(A188&lt;&gt;"",MONTH(A188),0)</f>
        <v>7</v>
      </c>
      <c r="C188" s="11" t="s">
        <v>165</v>
      </c>
      <c r="D188" s="196" t="n">
        <v>0.99</v>
      </c>
      <c r="E188" s="196" t="n">
        <v>0.78</v>
      </c>
      <c r="F188" s="197" t="n">
        <v>0.9</v>
      </c>
      <c r="G188" s="198" t="s">
        <v>85</v>
      </c>
      <c r="H188" s="196" t="n">
        <v>1.025</v>
      </c>
      <c r="I188" s="196" t="n">
        <v>1.32</v>
      </c>
      <c r="J188" s="196" t="s">
        <v>85</v>
      </c>
      <c r="K188" s="196" t="n">
        <v>0.86</v>
      </c>
      <c r="L188" s="196" t="s">
        <v>85</v>
      </c>
      <c r="M188" s="196" t="s">
        <v>85</v>
      </c>
      <c r="N188" s="197" t="n">
        <v>0.9</v>
      </c>
      <c r="O188" s="196" t="s">
        <v>85</v>
      </c>
      <c r="P188" s="196" t="n">
        <v>1.16</v>
      </c>
      <c r="Q188" s="196" t="n">
        <v>0.795</v>
      </c>
      <c r="R188" s="16" t="n">
        <v>0.88</v>
      </c>
      <c r="S188" s="1" t="s">
        <v>85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6" t="s">
        <v>85</v>
      </c>
      <c r="CM188" s="177"/>
    </row>
    <row r="189" customFormat="false" ht="11.25" hidden="false" customHeight="false" outlineLevel="0" collapsed="false">
      <c r="A189" s="177" t="n">
        <v>34887</v>
      </c>
      <c r="B189" s="203" t="n">
        <f aca="false">IF(A189&lt;&gt;"",MONTH(A189),0)</f>
        <v>7</v>
      </c>
      <c r="C189" s="11" t="s">
        <v>166</v>
      </c>
      <c r="D189" s="196" t="n">
        <v>0.97</v>
      </c>
      <c r="E189" s="196" t="n">
        <v>0.755</v>
      </c>
      <c r="F189" s="197" t="n">
        <v>0.84</v>
      </c>
      <c r="G189" s="198" t="s">
        <v>85</v>
      </c>
      <c r="H189" s="196" t="n">
        <v>1.065</v>
      </c>
      <c r="I189" s="196" t="n">
        <v>1.3</v>
      </c>
      <c r="J189" s="196" t="s">
        <v>85</v>
      </c>
      <c r="K189" s="196" t="n">
        <v>0.76</v>
      </c>
      <c r="L189" s="196" t="s">
        <v>85</v>
      </c>
      <c r="M189" s="196" t="s">
        <v>85</v>
      </c>
      <c r="N189" s="197" t="n">
        <v>0.815</v>
      </c>
      <c r="O189" s="196" t="s">
        <v>85</v>
      </c>
      <c r="P189" s="196" t="n">
        <v>1.11</v>
      </c>
      <c r="Q189" s="196" t="n">
        <v>0.76</v>
      </c>
      <c r="R189" s="16" t="n">
        <v>0.815</v>
      </c>
      <c r="S189" s="1" t="s">
        <v>85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6" t="s">
        <v>85</v>
      </c>
      <c r="CM189" s="177"/>
    </row>
    <row r="190" customFormat="false" ht="11.25" hidden="false" customHeight="false" outlineLevel="0" collapsed="false">
      <c r="A190" s="177" t="n">
        <v>34888</v>
      </c>
      <c r="B190" s="203" t="n">
        <f aca="false">IF(A190&lt;&gt;"",MONTH(A190),0)</f>
        <v>7</v>
      </c>
      <c r="C190" s="11" t="s">
        <v>167</v>
      </c>
      <c r="D190" s="196" t="n">
        <v>0.95</v>
      </c>
      <c r="E190" s="196" t="n">
        <v>0.755</v>
      </c>
      <c r="F190" s="197" t="n">
        <v>0.84</v>
      </c>
      <c r="G190" s="198" t="s">
        <v>85</v>
      </c>
      <c r="H190" s="196" t="s">
        <v>85</v>
      </c>
      <c r="I190" s="196" t="n">
        <v>1.3</v>
      </c>
      <c r="J190" s="196" t="s">
        <v>85</v>
      </c>
      <c r="K190" s="196" t="n">
        <v>0.76</v>
      </c>
      <c r="L190" s="196" t="s">
        <v>85</v>
      </c>
      <c r="M190" s="196" t="s">
        <v>85</v>
      </c>
      <c r="N190" s="197" t="n">
        <v>0.815</v>
      </c>
      <c r="O190" s="196" t="s">
        <v>85</v>
      </c>
      <c r="P190" s="196" t="n">
        <v>1.11</v>
      </c>
      <c r="Q190" s="196" t="n">
        <v>0.76</v>
      </c>
      <c r="R190" s="16" t="n">
        <v>0.815</v>
      </c>
      <c r="S190" s="1" t="s">
        <v>85</v>
      </c>
      <c r="T190" s="1" t="s">
        <v>85</v>
      </c>
      <c r="U190" s="1" t="n">
        <v>1.07</v>
      </c>
      <c r="V190" s="1" t="n">
        <v>1.11</v>
      </c>
      <c r="W190" s="1" t="n">
        <v>1.11</v>
      </c>
      <c r="X190" s="196" t="s">
        <v>85</v>
      </c>
      <c r="CM190" s="177"/>
    </row>
    <row r="191" customFormat="false" ht="11.25" hidden="false" customHeight="false" outlineLevel="0" collapsed="false">
      <c r="A191" s="177" t="n">
        <v>34889</v>
      </c>
      <c r="B191" s="203" t="n">
        <f aca="false">IF(A191&lt;&gt;"",MONTH(A191),0)</f>
        <v>7</v>
      </c>
      <c r="C191" s="11" t="s">
        <v>161</v>
      </c>
      <c r="D191" s="196" t="n">
        <v>0.95</v>
      </c>
      <c r="E191" s="196" t="n">
        <v>0.755</v>
      </c>
      <c r="F191" s="197" t="n">
        <v>0.84</v>
      </c>
      <c r="G191" s="198" t="s">
        <v>85</v>
      </c>
      <c r="H191" s="196" t="s">
        <v>85</v>
      </c>
      <c r="I191" s="196" t="n">
        <v>1.3</v>
      </c>
      <c r="J191" s="196" t="s">
        <v>85</v>
      </c>
      <c r="K191" s="196" t="n">
        <v>0.76</v>
      </c>
      <c r="L191" s="196" t="s">
        <v>85</v>
      </c>
      <c r="M191" s="196" t="s">
        <v>85</v>
      </c>
      <c r="N191" s="197" t="n">
        <v>0.815</v>
      </c>
      <c r="O191" s="196" t="s">
        <v>85</v>
      </c>
      <c r="P191" s="196" t="n">
        <v>1.11</v>
      </c>
      <c r="Q191" s="196" t="n">
        <v>0.76</v>
      </c>
      <c r="R191" s="16" t="n">
        <v>0.815</v>
      </c>
      <c r="S191" s="1" t="s">
        <v>85</v>
      </c>
      <c r="T191" s="1" t="s">
        <v>85</v>
      </c>
      <c r="U191" s="1" t="n">
        <v>1.07</v>
      </c>
      <c r="V191" s="1" t="n">
        <v>1.11</v>
      </c>
      <c r="W191" s="1" t="n">
        <v>1.11</v>
      </c>
      <c r="X191" s="196" t="s">
        <v>85</v>
      </c>
      <c r="CM191" s="177"/>
    </row>
    <row r="192" customFormat="false" ht="11.25" hidden="false" customHeight="false" outlineLevel="0" collapsed="false">
      <c r="A192" s="177" t="n">
        <v>34890</v>
      </c>
      <c r="B192" s="203" t="n">
        <f aca="false">IF(A192&lt;&gt;"",MONTH(A192),0)</f>
        <v>7</v>
      </c>
      <c r="C192" s="11" t="s">
        <v>162</v>
      </c>
      <c r="D192" s="196" t="n">
        <v>0.95</v>
      </c>
      <c r="E192" s="196" t="n">
        <v>0.755</v>
      </c>
      <c r="F192" s="197" t="n">
        <v>0.84</v>
      </c>
      <c r="G192" s="198" t="s">
        <v>85</v>
      </c>
      <c r="H192" s="196" t="n">
        <v>1.17</v>
      </c>
      <c r="I192" s="196" t="n">
        <v>1.38</v>
      </c>
      <c r="J192" s="196" t="s">
        <v>85</v>
      </c>
      <c r="K192" s="196" t="n">
        <v>0.84</v>
      </c>
      <c r="L192" s="196" t="s">
        <v>85</v>
      </c>
      <c r="M192" s="196" t="s">
        <v>85</v>
      </c>
      <c r="N192" s="197" t="n">
        <v>0.815</v>
      </c>
      <c r="O192" s="196" t="s">
        <v>85</v>
      </c>
      <c r="P192" s="196" t="n">
        <v>1.235</v>
      </c>
      <c r="Q192" s="196" t="n">
        <v>0.765</v>
      </c>
      <c r="R192" s="16" t="n">
        <v>0.815</v>
      </c>
      <c r="S192" s="1" t="s">
        <v>85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6" t="s">
        <v>85</v>
      </c>
      <c r="CM192" s="177"/>
    </row>
    <row r="193" customFormat="false" ht="11.25" hidden="false" customHeight="false" outlineLevel="0" collapsed="false">
      <c r="A193" s="177" t="n">
        <v>34891</v>
      </c>
      <c r="B193" s="203" t="n">
        <f aca="false">IF(A193&lt;&gt;"",MONTH(A193),0)</f>
        <v>7</v>
      </c>
      <c r="C193" s="11" t="s">
        <v>163</v>
      </c>
      <c r="D193" s="196" t="n">
        <v>0.98</v>
      </c>
      <c r="E193" s="196" t="n">
        <v>0.77</v>
      </c>
      <c r="F193" s="197" t="n">
        <v>0.84</v>
      </c>
      <c r="G193" s="198" t="s">
        <v>85</v>
      </c>
      <c r="H193" s="196" t="n">
        <v>1.245</v>
      </c>
      <c r="I193" s="196" t="n">
        <v>1.46</v>
      </c>
      <c r="J193" s="196" t="s">
        <v>85</v>
      </c>
      <c r="K193" s="196" t="n">
        <v>0.855</v>
      </c>
      <c r="L193" s="196" t="s">
        <v>85</v>
      </c>
      <c r="M193" s="196" t="s">
        <v>85</v>
      </c>
      <c r="N193" s="197" t="n">
        <v>0.815</v>
      </c>
      <c r="O193" s="196" t="s">
        <v>85</v>
      </c>
      <c r="P193" s="196" t="n">
        <v>1.325</v>
      </c>
      <c r="Q193" s="196" t="n">
        <v>0.765</v>
      </c>
      <c r="R193" s="16" t="n">
        <v>0.885</v>
      </c>
      <c r="S193" s="1" t="s">
        <v>85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6" t="s">
        <v>85</v>
      </c>
      <c r="CM193" s="177"/>
    </row>
    <row r="194" customFormat="false" ht="11.25" hidden="false" customHeight="false" outlineLevel="0" collapsed="false">
      <c r="A194" s="177" t="n">
        <v>34892</v>
      </c>
      <c r="B194" s="203" t="n">
        <f aca="false">IF(A194&lt;&gt;"",MONTH(A194),0)</f>
        <v>7</v>
      </c>
      <c r="C194" s="11" t="s">
        <v>164</v>
      </c>
      <c r="D194" s="196" t="n">
        <v>1</v>
      </c>
      <c r="E194" s="196" t="n">
        <v>0.76</v>
      </c>
      <c r="F194" s="197" t="n">
        <v>0.87</v>
      </c>
      <c r="G194" s="198" t="s">
        <v>85</v>
      </c>
      <c r="H194" s="196" t="n">
        <v>1.195</v>
      </c>
      <c r="I194" s="196" t="n">
        <v>1.48</v>
      </c>
      <c r="J194" s="196" t="s">
        <v>85</v>
      </c>
      <c r="K194" s="196" t="n">
        <v>0.85</v>
      </c>
      <c r="L194" s="196" t="s">
        <v>85</v>
      </c>
      <c r="M194" s="196" t="s">
        <v>85</v>
      </c>
      <c r="N194" s="197" t="n">
        <v>0.84</v>
      </c>
      <c r="O194" s="196" t="s">
        <v>85</v>
      </c>
      <c r="P194" s="196" t="n">
        <v>1.335</v>
      </c>
      <c r="Q194" s="196" t="n">
        <v>0.78</v>
      </c>
      <c r="R194" s="16" t="n">
        <v>0.87</v>
      </c>
      <c r="S194" s="1" t="s">
        <v>85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6" t="s">
        <v>85</v>
      </c>
      <c r="CM194" s="177"/>
    </row>
    <row r="195" customFormat="false" ht="11.25" hidden="false" customHeight="false" outlineLevel="0" collapsed="false">
      <c r="A195" s="177" t="n">
        <v>34893</v>
      </c>
      <c r="B195" s="203" t="n">
        <f aca="false">IF(A195&lt;&gt;"",MONTH(A195),0)</f>
        <v>7</v>
      </c>
      <c r="C195" s="11" t="s">
        <v>165</v>
      </c>
      <c r="D195" s="196" t="n">
        <v>1.03</v>
      </c>
      <c r="E195" s="196" t="n">
        <v>0.76</v>
      </c>
      <c r="F195" s="197" t="n">
        <v>0.815</v>
      </c>
      <c r="G195" s="198" t="s">
        <v>85</v>
      </c>
      <c r="H195" s="196" t="n">
        <v>1.195</v>
      </c>
      <c r="I195" s="196" t="n">
        <v>1.46</v>
      </c>
      <c r="J195" s="196" t="s">
        <v>85</v>
      </c>
      <c r="K195" s="196" t="n">
        <v>0.875</v>
      </c>
      <c r="L195" s="196" t="s">
        <v>85</v>
      </c>
      <c r="M195" s="196" t="s">
        <v>85</v>
      </c>
      <c r="N195" s="197" t="n">
        <v>0.84</v>
      </c>
      <c r="O195" s="196" t="s">
        <v>85</v>
      </c>
      <c r="P195" s="196" t="n">
        <v>1.28</v>
      </c>
      <c r="Q195" s="196" t="n">
        <v>0.79</v>
      </c>
      <c r="R195" s="16" t="n">
        <v>0.87</v>
      </c>
      <c r="S195" s="1" t="s">
        <v>85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6" t="s">
        <v>85</v>
      </c>
      <c r="CM195" s="177"/>
    </row>
    <row r="196" customFormat="false" ht="11.25" hidden="false" customHeight="false" outlineLevel="0" collapsed="false">
      <c r="A196" s="177" t="n">
        <v>34894</v>
      </c>
      <c r="B196" s="203" t="n">
        <f aca="false">IF(A196&lt;&gt;"",MONTH(A196),0)</f>
        <v>7</v>
      </c>
      <c r="C196" s="11" t="s">
        <v>166</v>
      </c>
      <c r="D196" s="196" t="n">
        <v>0.97</v>
      </c>
      <c r="E196" s="196" t="n">
        <v>0.76</v>
      </c>
      <c r="F196" s="197" t="n">
        <v>0.805</v>
      </c>
      <c r="G196" s="198" t="s">
        <v>85</v>
      </c>
      <c r="H196" s="196" t="n">
        <v>1.19</v>
      </c>
      <c r="I196" s="196" t="n">
        <v>1.45</v>
      </c>
      <c r="J196" s="196" t="s">
        <v>85</v>
      </c>
      <c r="K196" s="196" t="n">
        <v>0.82</v>
      </c>
      <c r="L196" s="196" t="s">
        <v>85</v>
      </c>
      <c r="M196" s="196" t="s">
        <v>85</v>
      </c>
      <c r="N196" s="197" t="n">
        <v>0.84</v>
      </c>
      <c r="O196" s="196" t="s">
        <v>85</v>
      </c>
      <c r="P196" s="196" t="n">
        <v>1.285</v>
      </c>
      <c r="Q196" s="196" t="n">
        <v>0.76</v>
      </c>
      <c r="R196" s="16" t="n">
        <v>0.87</v>
      </c>
      <c r="S196" s="1" t="s">
        <v>85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6" t="s">
        <v>85</v>
      </c>
      <c r="CM196" s="177"/>
    </row>
    <row r="197" customFormat="false" ht="11.25" hidden="false" customHeight="false" outlineLevel="0" collapsed="false">
      <c r="A197" s="177" t="n">
        <v>34895</v>
      </c>
      <c r="B197" s="203" t="n">
        <f aca="false">IF(A197&lt;&gt;"",MONTH(A197),0)</f>
        <v>7</v>
      </c>
      <c r="C197" s="11" t="s">
        <v>167</v>
      </c>
      <c r="D197" s="196" t="n">
        <v>0.95</v>
      </c>
      <c r="E197" s="196" t="n">
        <v>0.76</v>
      </c>
      <c r="F197" s="197" t="n">
        <v>0.805</v>
      </c>
      <c r="G197" s="198" t="s">
        <v>85</v>
      </c>
      <c r="H197" s="196" t="s">
        <v>85</v>
      </c>
      <c r="I197" s="196" t="n">
        <v>1.45</v>
      </c>
      <c r="J197" s="196" t="s">
        <v>85</v>
      </c>
      <c r="K197" s="196" t="n">
        <v>0.82</v>
      </c>
      <c r="L197" s="196" t="s">
        <v>85</v>
      </c>
      <c r="M197" s="196" t="s">
        <v>85</v>
      </c>
      <c r="N197" s="197" t="n">
        <v>0.84</v>
      </c>
      <c r="O197" s="196" t="s">
        <v>85</v>
      </c>
      <c r="P197" s="196" t="n">
        <v>1.285</v>
      </c>
      <c r="Q197" s="196" t="n">
        <v>0.76</v>
      </c>
      <c r="R197" s="16" t="n">
        <v>0.87</v>
      </c>
      <c r="S197" s="1" t="s">
        <v>85</v>
      </c>
      <c r="T197" s="1" t="s">
        <v>85</v>
      </c>
      <c r="U197" s="1" t="n">
        <v>1.265</v>
      </c>
      <c r="V197" s="1" t="n">
        <v>1.275</v>
      </c>
      <c r="W197" s="1" t="n">
        <v>1.27</v>
      </c>
      <c r="X197" s="196" t="s">
        <v>85</v>
      </c>
      <c r="CM197" s="177"/>
    </row>
    <row r="198" customFormat="false" ht="11.25" hidden="false" customHeight="false" outlineLevel="0" collapsed="false">
      <c r="A198" s="177" t="n">
        <v>34896</v>
      </c>
      <c r="B198" s="203" t="n">
        <f aca="false">IF(A198&lt;&gt;"",MONTH(A198),0)</f>
        <v>7</v>
      </c>
      <c r="C198" s="11" t="s">
        <v>161</v>
      </c>
      <c r="D198" s="196" t="n">
        <v>0.95</v>
      </c>
      <c r="E198" s="196" t="n">
        <v>0.76</v>
      </c>
      <c r="F198" s="197" t="n">
        <v>0.805</v>
      </c>
      <c r="G198" s="198" t="s">
        <v>85</v>
      </c>
      <c r="H198" s="196" t="s">
        <v>85</v>
      </c>
      <c r="I198" s="196" t="n">
        <v>1.45</v>
      </c>
      <c r="J198" s="196" t="s">
        <v>85</v>
      </c>
      <c r="K198" s="196" t="n">
        <v>0.82</v>
      </c>
      <c r="L198" s="196" t="s">
        <v>85</v>
      </c>
      <c r="M198" s="196" t="s">
        <v>85</v>
      </c>
      <c r="N198" s="197" t="n">
        <v>0.84</v>
      </c>
      <c r="O198" s="196" t="s">
        <v>85</v>
      </c>
      <c r="P198" s="196" t="n">
        <v>1.285</v>
      </c>
      <c r="Q198" s="196" t="n">
        <v>0.76</v>
      </c>
      <c r="R198" s="16" t="n">
        <v>0.87</v>
      </c>
      <c r="S198" s="1" t="s">
        <v>85</v>
      </c>
      <c r="T198" s="1" t="s">
        <v>85</v>
      </c>
      <c r="U198" s="1" t="n">
        <v>1.265</v>
      </c>
      <c r="V198" s="1" t="n">
        <v>1.275</v>
      </c>
      <c r="W198" s="1" t="n">
        <v>1.27</v>
      </c>
      <c r="X198" s="196" t="s">
        <v>85</v>
      </c>
      <c r="CM198" s="177"/>
    </row>
    <row r="199" customFormat="false" ht="11.25" hidden="false" customHeight="false" outlineLevel="0" collapsed="false">
      <c r="A199" s="177" t="n">
        <v>34897</v>
      </c>
      <c r="B199" s="203" t="n">
        <f aca="false">IF(A199&lt;&gt;"",MONTH(A199),0)</f>
        <v>7</v>
      </c>
      <c r="C199" s="11" t="s">
        <v>162</v>
      </c>
      <c r="D199" s="196" t="n">
        <v>0.95</v>
      </c>
      <c r="E199" s="196" t="n">
        <v>0.76</v>
      </c>
      <c r="F199" s="197" t="n">
        <v>0.815</v>
      </c>
      <c r="G199" s="198" t="s">
        <v>85</v>
      </c>
      <c r="H199" s="196" t="n">
        <v>1.225</v>
      </c>
      <c r="I199" s="196" t="n">
        <v>1.465</v>
      </c>
      <c r="J199" s="196" t="s">
        <v>85</v>
      </c>
      <c r="K199" s="196" t="n">
        <v>0.86</v>
      </c>
      <c r="L199" s="196" t="s">
        <v>85</v>
      </c>
      <c r="M199" s="196" t="s">
        <v>85</v>
      </c>
      <c r="N199" s="197" t="n">
        <v>0.84</v>
      </c>
      <c r="O199" s="196" t="s">
        <v>85</v>
      </c>
      <c r="P199" s="196" t="n">
        <v>1.3</v>
      </c>
      <c r="Q199" s="196" t="n">
        <v>0.76</v>
      </c>
      <c r="R199" s="16" t="n">
        <v>0.86</v>
      </c>
      <c r="S199" s="1" t="s">
        <v>85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6" t="s">
        <v>85</v>
      </c>
      <c r="CM199" s="177"/>
    </row>
    <row r="200" customFormat="false" ht="11.25" hidden="false" customHeight="false" outlineLevel="0" collapsed="false">
      <c r="A200" s="177" t="n">
        <v>34898</v>
      </c>
      <c r="B200" s="203" t="n">
        <f aca="false">IF(A200&lt;&gt;"",MONTH(A200),0)</f>
        <v>7</v>
      </c>
      <c r="C200" s="11" t="s">
        <v>163</v>
      </c>
      <c r="D200" s="196" t="n">
        <v>1.04</v>
      </c>
      <c r="E200" s="196" t="n">
        <v>0.755</v>
      </c>
      <c r="F200" s="197" t="n">
        <v>0.85</v>
      </c>
      <c r="G200" s="198" t="s">
        <v>85</v>
      </c>
      <c r="H200" s="196" t="n">
        <v>1.23</v>
      </c>
      <c r="I200" s="196" t="n">
        <v>1.495</v>
      </c>
      <c r="J200" s="196" t="s">
        <v>85</v>
      </c>
      <c r="K200" s="196" t="n">
        <v>0.86</v>
      </c>
      <c r="L200" s="196" t="s">
        <v>85</v>
      </c>
      <c r="M200" s="196" t="s">
        <v>85</v>
      </c>
      <c r="N200" s="197" t="n">
        <v>0.84</v>
      </c>
      <c r="O200" s="196" t="s">
        <v>85</v>
      </c>
      <c r="P200" s="196" t="n">
        <v>1.33</v>
      </c>
      <c r="Q200" s="196" t="n">
        <v>0.78</v>
      </c>
      <c r="R200" s="16" t="n">
        <v>0.86</v>
      </c>
      <c r="S200" s="1" t="s">
        <v>85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6" t="s">
        <v>85</v>
      </c>
      <c r="CM200" s="177"/>
    </row>
    <row r="201" customFormat="false" ht="11.25" hidden="false" customHeight="false" outlineLevel="0" collapsed="false">
      <c r="A201" s="177" t="n">
        <v>34899</v>
      </c>
      <c r="B201" s="203" t="n">
        <f aca="false">IF(A201&lt;&gt;"",MONTH(A201),0)</f>
        <v>7</v>
      </c>
      <c r="C201" s="11" t="s">
        <v>164</v>
      </c>
      <c r="D201" s="196" t="n">
        <v>0.98</v>
      </c>
      <c r="E201" s="196" t="n">
        <v>0.755</v>
      </c>
      <c r="F201" s="197" t="n">
        <v>0.85</v>
      </c>
      <c r="G201" s="198" t="s">
        <v>85</v>
      </c>
      <c r="H201" s="196" t="n">
        <v>1.24</v>
      </c>
      <c r="I201" s="196" t="n">
        <v>1.48</v>
      </c>
      <c r="J201" s="196" t="s">
        <v>85</v>
      </c>
      <c r="K201" s="196" t="n">
        <v>0.875</v>
      </c>
      <c r="L201" s="196" t="s">
        <v>85</v>
      </c>
      <c r="M201" s="196" t="s">
        <v>85</v>
      </c>
      <c r="N201" s="197" t="n">
        <v>0.84</v>
      </c>
      <c r="O201" s="196" t="s">
        <v>85</v>
      </c>
      <c r="P201" s="196" t="n">
        <v>1.35</v>
      </c>
      <c r="Q201" s="196" t="n">
        <v>0.78</v>
      </c>
      <c r="R201" s="16" t="n">
        <v>0.86</v>
      </c>
      <c r="S201" s="1" t="s">
        <v>85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6" t="s">
        <v>85</v>
      </c>
      <c r="CM201" s="177"/>
    </row>
    <row r="202" customFormat="false" ht="11.25" hidden="false" customHeight="false" outlineLevel="0" collapsed="false">
      <c r="A202" s="177" t="n">
        <v>34900</v>
      </c>
      <c r="B202" s="203" t="n">
        <f aca="false">IF(A202&lt;&gt;"",MONTH(A202),0)</f>
        <v>7</v>
      </c>
      <c r="C202" s="11" t="s">
        <v>165</v>
      </c>
      <c r="D202" s="196" t="n">
        <v>1.01</v>
      </c>
      <c r="E202" s="196" t="n">
        <v>0.765</v>
      </c>
      <c r="F202" s="197" t="n">
        <v>0.845</v>
      </c>
      <c r="G202" s="198" t="s">
        <v>85</v>
      </c>
      <c r="H202" s="196" t="n">
        <v>1.245</v>
      </c>
      <c r="I202" s="196" t="n">
        <v>1.46</v>
      </c>
      <c r="J202" s="196" t="s">
        <v>85</v>
      </c>
      <c r="K202" s="196" t="n">
        <v>0.875</v>
      </c>
      <c r="L202" s="196" t="s">
        <v>85</v>
      </c>
      <c r="M202" s="196" t="s">
        <v>85</v>
      </c>
      <c r="N202" s="197" t="n">
        <v>0.85</v>
      </c>
      <c r="O202" s="196" t="s">
        <v>85</v>
      </c>
      <c r="P202" s="196" t="n">
        <v>1.35</v>
      </c>
      <c r="Q202" s="196" t="n">
        <v>0.8</v>
      </c>
      <c r="R202" s="16" t="n">
        <v>0.855</v>
      </c>
      <c r="S202" s="1" t="s">
        <v>85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6" t="s">
        <v>85</v>
      </c>
      <c r="CM202" s="177"/>
    </row>
    <row r="203" customFormat="false" ht="11.25" hidden="false" customHeight="false" outlineLevel="0" collapsed="false">
      <c r="A203" s="177" t="n">
        <v>34901</v>
      </c>
      <c r="B203" s="203" t="n">
        <f aca="false">IF(A203&lt;&gt;"",MONTH(A203),0)</f>
        <v>7</v>
      </c>
      <c r="C203" s="11" t="s">
        <v>166</v>
      </c>
      <c r="D203" s="196" t="n">
        <v>1.03</v>
      </c>
      <c r="E203" s="196" t="n">
        <v>0.765</v>
      </c>
      <c r="F203" s="197" t="n">
        <v>0.88</v>
      </c>
      <c r="G203" s="198" t="s">
        <v>85</v>
      </c>
      <c r="H203" s="196" t="n">
        <v>1.22</v>
      </c>
      <c r="I203" s="196" t="n">
        <v>1.425</v>
      </c>
      <c r="J203" s="196" t="s">
        <v>85</v>
      </c>
      <c r="K203" s="196" t="n">
        <v>0.875</v>
      </c>
      <c r="L203" s="196" t="s">
        <v>85</v>
      </c>
      <c r="M203" s="196" t="s">
        <v>85</v>
      </c>
      <c r="N203" s="197" t="n">
        <v>0.855</v>
      </c>
      <c r="O203" s="196" t="s">
        <v>85</v>
      </c>
      <c r="P203" s="196" t="n">
        <v>1.305</v>
      </c>
      <c r="Q203" s="196" t="n">
        <v>0.8</v>
      </c>
      <c r="R203" s="16" t="n">
        <v>0.855</v>
      </c>
      <c r="S203" s="1" t="s">
        <v>85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6" t="s">
        <v>85</v>
      </c>
      <c r="CM203" s="177"/>
    </row>
    <row r="204" customFormat="false" ht="11.25" hidden="false" customHeight="false" outlineLevel="0" collapsed="false">
      <c r="A204" s="177" t="n">
        <v>34902</v>
      </c>
      <c r="B204" s="203" t="n">
        <f aca="false">IF(A204&lt;&gt;"",MONTH(A204),0)</f>
        <v>7</v>
      </c>
      <c r="C204" s="11" t="s">
        <v>167</v>
      </c>
      <c r="D204" s="196" t="n">
        <v>1.02</v>
      </c>
      <c r="E204" s="196" t="n">
        <v>0.765</v>
      </c>
      <c r="F204" s="197" t="n">
        <v>0.88</v>
      </c>
      <c r="G204" s="198" t="s">
        <v>85</v>
      </c>
      <c r="H204" s="196" t="s">
        <v>85</v>
      </c>
      <c r="I204" s="196" t="n">
        <v>1.425</v>
      </c>
      <c r="J204" s="196" t="s">
        <v>85</v>
      </c>
      <c r="K204" s="196" t="n">
        <v>0.875</v>
      </c>
      <c r="L204" s="196" t="s">
        <v>85</v>
      </c>
      <c r="M204" s="196" t="s">
        <v>85</v>
      </c>
      <c r="N204" s="197" t="n">
        <v>0.855</v>
      </c>
      <c r="O204" s="196" t="s">
        <v>85</v>
      </c>
      <c r="P204" s="196" t="n">
        <v>1.305</v>
      </c>
      <c r="Q204" s="196" t="n">
        <v>0.8</v>
      </c>
      <c r="R204" s="16" t="n">
        <v>0.855</v>
      </c>
      <c r="S204" s="1" t="s">
        <v>85</v>
      </c>
      <c r="T204" s="1" t="s">
        <v>85</v>
      </c>
      <c r="U204" s="1" t="n">
        <v>1.275</v>
      </c>
      <c r="V204" s="1" t="n">
        <v>1.265</v>
      </c>
      <c r="W204" s="1" t="n">
        <v>1.275</v>
      </c>
      <c r="X204" s="196" t="s">
        <v>85</v>
      </c>
      <c r="CM204" s="177"/>
    </row>
    <row r="205" customFormat="false" ht="11.25" hidden="false" customHeight="false" outlineLevel="0" collapsed="false">
      <c r="A205" s="177" t="n">
        <v>34903</v>
      </c>
      <c r="B205" s="203" t="n">
        <f aca="false">IF(A205&lt;&gt;"",MONTH(A205),0)</f>
        <v>7</v>
      </c>
      <c r="C205" s="11" t="s">
        <v>161</v>
      </c>
      <c r="D205" s="196" t="n">
        <v>1.02</v>
      </c>
      <c r="E205" s="196" t="n">
        <v>0.765</v>
      </c>
      <c r="F205" s="197" t="n">
        <v>0.88</v>
      </c>
      <c r="G205" s="198" t="s">
        <v>85</v>
      </c>
      <c r="H205" s="196" t="s">
        <v>85</v>
      </c>
      <c r="I205" s="196" t="n">
        <v>1.425</v>
      </c>
      <c r="J205" s="196" t="s">
        <v>85</v>
      </c>
      <c r="K205" s="196" t="n">
        <v>0.875</v>
      </c>
      <c r="L205" s="196" t="s">
        <v>85</v>
      </c>
      <c r="M205" s="196" t="s">
        <v>85</v>
      </c>
      <c r="N205" s="197" t="n">
        <v>0.855</v>
      </c>
      <c r="O205" s="196" t="s">
        <v>85</v>
      </c>
      <c r="P205" s="196" t="n">
        <v>1.305</v>
      </c>
      <c r="Q205" s="196" t="n">
        <v>0.8</v>
      </c>
      <c r="R205" s="16" t="n">
        <v>0.855</v>
      </c>
      <c r="S205" s="1" t="s">
        <v>85</v>
      </c>
      <c r="T205" s="1" t="s">
        <v>85</v>
      </c>
      <c r="U205" s="1" t="n">
        <v>1.275</v>
      </c>
      <c r="V205" s="1" t="n">
        <v>1.265</v>
      </c>
      <c r="W205" s="1" t="n">
        <v>1.275</v>
      </c>
      <c r="X205" s="196" t="s">
        <v>85</v>
      </c>
      <c r="CM205" s="177"/>
    </row>
    <row r="206" customFormat="false" ht="11.25" hidden="false" customHeight="false" outlineLevel="0" collapsed="false">
      <c r="A206" s="177" t="n">
        <v>34904</v>
      </c>
      <c r="B206" s="203" t="n">
        <f aca="false">IF(A206&lt;&gt;"",MONTH(A206),0)</f>
        <v>7</v>
      </c>
      <c r="C206" s="11" t="s">
        <v>162</v>
      </c>
      <c r="D206" s="196" t="n">
        <v>1.02</v>
      </c>
      <c r="E206" s="196" t="n">
        <v>0.765</v>
      </c>
      <c r="F206" s="197" t="n">
        <v>0.85</v>
      </c>
      <c r="G206" s="198" t="s">
        <v>85</v>
      </c>
      <c r="H206" s="196" t="n">
        <v>1.235</v>
      </c>
      <c r="I206" s="196" t="n">
        <v>1.44</v>
      </c>
      <c r="J206" s="196" t="s">
        <v>85</v>
      </c>
      <c r="K206" s="196" t="n">
        <v>0.875</v>
      </c>
      <c r="L206" s="196" t="s">
        <v>85</v>
      </c>
      <c r="M206" s="196" t="s">
        <v>85</v>
      </c>
      <c r="N206" s="197" t="n">
        <v>0.855</v>
      </c>
      <c r="O206" s="196" t="s">
        <v>85</v>
      </c>
      <c r="P206" s="196" t="n">
        <v>1.335</v>
      </c>
      <c r="Q206" s="196" t="n">
        <v>0.8</v>
      </c>
      <c r="R206" s="16" t="n">
        <v>0.855</v>
      </c>
      <c r="S206" s="1" t="s">
        <v>85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6" t="s">
        <v>85</v>
      </c>
      <c r="CM206" s="177"/>
    </row>
    <row r="207" customFormat="false" ht="11.25" hidden="false" customHeight="false" outlineLevel="0" collapsed="false">
      <c r="A207" s="177" t="n">
        <v>34905</v>
      </c>
      <c r="B207" s="203" t="n">
        <f aca="false">IF(A207&lt;&gt;"",MONTH(A207),0)</f>
        <v>7</v>
      </c>
      <c r="C207" s="11" t="s">
        <v>163</v>
      </c>
      <c r="D207" s="196" t="n">
        <v>1.04</v>
      </c>
      <c r="E207" s="196" t="n">
        <v>0.76</v>
      </c>
      <c r="F207" s="197" t="n">
        <v>0.845</v>
      </c>
      <c r="G207" s="198" t="s">
        <v>85</v>
      </c>
      <c r="H207" s="196" t="n">
        <v>1.235</v>
      </c>
      <c r="I207" s="196" t="n">
        <v>1.405</v>
      </c>
      <c r="J207" s="196" t="s">
        <v>85</v>
      </c>
      <c r="K207" s="196" t="n">
        <v>0.89</v>
      </c>
      <c r="L207" s="196" t="s">
        <v>85</v>
      </c>
      <c r="M207" s="196" t="s">
        <v>85</v>
      </c>
      <c r="N207" s="197" t="n">
        <v>0.84</v>
      </c>
      <c r="O207" s="196" t="s">
        <v>85</v>
      </c>
      <c r="P207" s="196" t="n">
        <v>1.3</v>
      </c>
      <c r="Q207" s="196" t="n">
        <v>0.8</v>
      </c>
      <c r="R207" s="16" t="n">
        <v>0.855</v>
      </c>
      <c r="S207" s="1" t="s">
        <v>85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6" t="s">
        <v>85</v>
      </c>
      <c r="CM207" s="177"/>
    </row>
    <row r="208" customFormat="false" ht="11.25" hidden="false" customHeight="false" outlineLevel="0" collapsed="false">
      <c r="A208" s="177" t="n">
        <v>34906</v>
      </c>
      <c r="B208" s="203" t="n">
        <f aca="false">IF(A208&lt;&gt;"",MONTH(A208),0)</f>
        <v>7</v>
      </c>
      <c r="C208" s="11" t="s">
        <v>164</v>
      </c>
      <c r="D208" s="196" t="n">
        <v>1.04</v>
      </c>
      <c r="E208" s="196" t="n">
        <v>0.76</v>
      </c>
      <c r="F208" s="197" t="n">
        <v>0.85</v>
      </c>
      <c r="G208" s="198" t="s">
        <v>85</v>
      </c>
      <c r="H208" s="196" t="n">
        <v>1.24</v>
      </c>
      <c r="I208" s="196" t="n">
        <v>1.43</v>
      </c>
      <c r="J208" s="196" t="s">
        <v>85</v>
      </c>
      <c r="K208" s="196" t="n">
        <v>0.905</v>
      </c>
      <c r="L208" s="196" t="s">
        <v>85</v>
      </c>
      <c r="M208" s="196" t="s">
        <v>85</v>
      </c>
      <c r="N208" s="197" t="n">
        <v>0.85</v>
      </c>
      <c r="O208" s="196" t="s">
        <v>85</v>
      </c>
      <c r="P208" s="196" t="n">
        <v>1.35</v>
      </c>
      <c r="Q208" s="196" t="n">
        <v>0.8</v>
      </c>
      <c r="R208" s="16" t="n">
        <v>0.855</v>
      </c>
      <c r="S208" s="1" t="s">
        <v>85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6" t="s">
        <v>85</v>
      </c>
      <c r="CM208" s="177"/>
    </row>
    <row r="209" customFormat="false" ht="11.25" hidden="false" customHeight="false" outlineLevel="0" collapsed="false">
      <c r="A209" s="177" t="n">
        <v>34907</v>
      </c>
      <c r="B209" s="203" t="n">
        <f aca="false">IF(A209&lt;&gt;"",MONTH(A209),0)</f>
        <v>7</v>
      </c>
      <c r="C209" s="11" t="s">
        <v>165</v>
      </c>
      <c r="D209" s="196" t="n">
        <v>1.02</v>
      </c>
      <c r="E209" s="196" t="n">
        <v>0.76</v>
      </c>
      <c r="F209" s="197" t="n">
        <v>0.85</v>
      </c>
      <c r="G209" s="198" t="s">
        <v>85</v>
      </c>
      <c r="H209" s="196" t="n">
        <v>1.26</v>
      </c>
      <c r="I209" s="196" t="n">
        <v>1.5</v>
      </c>
      <c r="J209" s="196" t="s">
        <v>85</v>
      </c>
      <c r="K209" s="196" t="n">
        <v>0.905</v>
      </c>
      <c r="L209" s="196" t="s">
        <v>85</v>
      </c>
      <c r="M209" s="196" t="s">
        <v>85</v>
      </c>
      <c r="N209" s="197" t="n">
        <v>0.85</v>
      </c>
      <c r="O209" s="196" t="s">
        <v>85</v>
      </c>
      <c r="P209" s="196" t="n">
        <v>1.36</v>
      </c>
      <c r="Q209" s="196" t="n">
        <v>0.8</v>
      </c>
      <c r="R209" s="16" t="n">
        <v>0.855</v>
      </c>
      <c r="S209" s="1" t="s">
        <v>85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6" t="s">
        <v>85</v>
      </c>
      <c r="CM209" s="177"/>
    </row>
    <row r="210" customFormat="false" ht="11.25" hidden="false" customHeight="false" outlineLevel="0" collapsed="false">
      <c r="A210" s="177" t="n">
        <v>34908</v>
      </c>
      <c r="B210" s="203" t="n">
        <f aca="false">IF(A210&lt;&gt;"",MONTH(A210),0)</f>
        <v>7</v>
      </c>
      <c r="C210" s="11" t="s">
        <v>166</v>
      </c>
      <c r="D210" s="196" t="n">
        <v>1.03</v>
      </c>
      <c r="E210" s="196" t="n">
        <v>0.79</v>
      </c>
      <c r="F210" s="197" t="n">
        <v>0.85</v>
      </c>
      <c r="G210" s="198" t="s">
        <v>85</v>
      </c>
      <c r="H210" s="196" t="n">
        <v>1.29</v>
      </c>
      <c r="I210" s="196" t="n">
        <v>1.48</v>
      </c>
      <c r="J210" s="196" t="s">
        <v>85</v>
      </c>
      <c r="K210" s="196" t="n">
        <v>0.905</v>
      </c>
      <c r="L210" s="196" t="s">
        <v>85</v>
      </c>
      <c r="M210" s="196" t="s">
        <v>85</v>
      </c>
      <c r="N210" s="197" t="n">
        <v>0.85</v>
      </c>
      <c r="O210" s="196" t="s">
        <v>85</v>
      </c>
      <c r="P210" s="196" t="n">
        <v>1.375</v>
      </c>
      <c r="Q210" s="196" t="n">
        <v>0.8</v>
      </c>
      <c r="R210" s="16" t="n">
        <v>0.855</v>
      </c>
      <c r="S210" s="1" t="s">
        <v>85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6" t="s">
        <v>85</v>
      </c>
      <c r="CM210" s="177"/>
    </row>
    <row r="211" customFormat="false" ht="11.25" hidden="false" customHeight="false" outlineLevel="0" collapsed="false">
      <c r="A211" s="177" t="n">
        <v>34909</v>
      </c>
      <c r="B211" s="203" t="n">
        <f aca="false">IF(A211&lt;&gt;"",MONTH(A211),0)</f>
        <v>7</v>
      </c>
      <c r="C211" s="11" t="s">
        <v>167</v>
      </c>
      <c r="D211" s="196" t="n">
        <v>1.03</v>
      </c>
      <c r="E211" s="196" t="n">
        <v>0.79</v>
      </c>
      <c r="F211" s="197" t="n">
        <v>0.85</v>
      </c>
      <c r="G211" s="198" t="s">
        <v>85</v>
      </c>
      <c r="H211" s="196" t="s">
        <v>85</v>
      </c>
      <c r="I211" s="196" t="n">
        <v>1.48</v>
      </c>
      <c r="J211" s="196" t="s">
        <v>85</v>
      </c>
      <c r="K211" s="196" t="n">
        <v>0.905</v>
      </c>
      <c r="L211" s="196" t="s">
        <v>85</v>
      </c>
      <c r="M211" s="196" t="s">
        <v>85</v>
      </c>
      <c r="N211" s="197" t="n">
        <v>0.85</v>
      </c>
      <c r="O211" s="196" t="s">
        <v>85</v>
      </c>
      <c r="P211" s="196" t="n">
        <v>1.375</v>
      </c>
      <c r="Q211" s="196" t="n">
        <v>0.8</v>
      </c>
      <c r="R211" s="16" t="n">
        <v>0.855</v>
      </c>
      <c r="S211" s="1" t="s">
        <v>85</v>
      </c>
      <c r="T211" s="1" t="s">
        <v>85</v>
      </c>
      <c r="U211" s="1" t="n">
        <v>1.32</v>
      </c>
      <c r="V211" s="1" t="n">
        <v>1.32</v>
      </c>
      <c r="W211" s="1" t="n">
        <v>1.315</v>
      </c>
      <c r="X211" s="196" t="s">
        <v>85</v>
      </c>
      <c r="CM211" s="177"/>
    </row>
    <row r="212" customFormat="false" ht="11.25" hidden="false" customHeight="false" outlineLevel="0" collapsed="false">
      <c r="A212" s="177" t="n">
        <v>34910</v>
      </c>
      <c r="B212" s="203" t="n">
        <f aca="false">IF(A212&lt;&gt;"",MONTH(A212),0)</f>
        <v>7</v>
      </c>
      <c r="C212" s="11" t="s">
        <v>161</v>
      </c>
      <c r="D212" s="196" t="n">
        <v>1.03</v>
      </c>
      <c r="E212" s="196" t="n">
        <v>0.79</v>
      </c>
      <c r="F212" s="197" t="n">
        <v>0.85</v>
      </c>
      <c r="G212" s="198" t="s">
        <v>85</v>
      </c>
      <c r="H212" s="196" t="s">
        <v>85</v>
      </c>
      <c r="I212" s="196" t="n">
        <v>1.48</v>
      </c>
      <c r="J212" s="196" t="s">
        <v>85</v>
      </c>
      <c r="K212" s="196" t="n">
        <v>0.905</v>
      </c>
      <c r="L212" s="196" t="s">
        <v>85</v>
      </c>
      <c r="M212" s="196" t="s">
        <v>85</v>
      </c>
      <c r="N212" s="197" t="n">
        <v>0.85</v>
      </c>
      <c r="O212" s="196" t="s">
        <v>85</v>
      </c>
      <c r="P212" s="196" t="n">
        <v>1.375</v>
      </c>
      <c r="Q212" s="196" t="n">
        <v>0.8</v>
      </c>
      <c r="R212" s="16" t="n">
        <v>0.855</v>
      </c>
      <c r="S212" s="1" t="s">
        <v>85</v>
      </c>
      <c r="T212" s="1" t="s">
        <v>85</v>
      </c>
      <c r="U212" s="1" t="n">
        <v>1.32</v>
      </c>
      <c r="V212" s="1" t="n">
        <v>1.32</v>
      </c>
      <c r="W212" s="1" t="n">
        <v>1.315</v>
      </c>
      <c r="X212" s="196" t="s">
        <v>85</v>
      </c>
      <c r="CM212" s="177"/>
    </row>
    <row r="213" customFormat="false" ht="11.25" hidden="false" customHeight="false" outlineLevel="0" collapsed="false">
      <c r="A213" s="177" t="n">
        <v>34911</v>
      </c>
      <c r="B213" s="203" t="n">
        <f aca="false">IF(A213&lt;&gt;"",MONTH(A213),0)</f>
        <v>7</v>
      </c>
      <c r="C213" s="11" t="s">
        <v>162</v>
      </c>
      <c r="D213" s="196" t="n">
        <v>1.03</v>
      </c>
      <c r="E213" s="196" t="s">
        <v>85</v>
      </c>
      <c r="F213" s="197" t="s">
        <v>85</v>
      </c>
      <c r="G213" s="198" t="s">
        <v>85</v>
      </c>
      <c r="H213" s="196" t="s">
        <v>85</v>
      </c>
      <c r="I213" s="196" t="s">
        <v>85</v>
      </c>
      <c r="J213" s="196" t="s">
        <v>85</v>
      </c>
      <c r="K213" s="196" t="s">
        <v>85</v>
      </c>
      <c r="L213" s="196" t="s">
        <v>85</v>
      </c>
      <c r="M213" s="196" t="s">
        <v>85</v>
      </c>
      <c r="N213" s="197" t="s">
        <v>85</v>
      </c>
      <c r="O213" s="196" t="s">
        <v>85</v>
      </c>
      <c r="P213" s="196" t="s">
        <v>85</v>
      </c>
      <c r="Q213" s="196" t="s">
        <v>85</v>
      </c>
      <c r="R213" s="16" t="s">
        <v>85</v>
      </c>
      <c r="S213" s="1" t="s">
        <v>85</v>
      </c>
      <c r="T213" s="1" t="s">
        <v>85</v>
      </c>
      <c r="U213" s="1" t="s">
        <v>85</v>
      </c>
      <c r="V213" s="1" t="s">
        <v>85</v>
      </c>
      <c r="W213" s="1" t="s">
        <v>85</v>
      </c>
      <c r="X213" s="196" t="s">
        <v>85</v>
      </c>
      <c r="CM213" s="177"/>
    </row>
    <row r="214" customFormat="false" ht="11.25" hidden="false" customHeight="false" outlineLevel="0" collapsed="false">
      <c r="A214" s="177" t="n">
        <v>34912</v>
      </c>
      <c r="B214" s="203" t="n">
        <f aca="false">IF(A214&lt;&gt;"",MONTH(A214),0)</f>
        <v>8</v>
      </c>
      <c r="C214" s="11" t="s">
        <v>163</v>
      </c>
      <c r="D214" s="196" t="n">
        <v>0.96</v>
      </c>
      <c r="E214" s="196" t="n">
        <v>0.79</v>
      </c>
      <c r="F214" s="197" t="n">
        <v>0.885</v>
      </c>
      <c r="G214" s="198" t="s">
        <v>85</v>
      </c>
      <c r="H214" s="196" t="n">
        <v>1.26</v>
      </c>
      <c r="I214" s="196" t="n">
        <v>1.495</v>
      </c>
      <c r="J214" s="196" t="s">
        <v>85</v>
      </c>
      <c r="K214" s="196" t="n">
        <v>0.88</v>
      </c>
      <c r="L214" s="196" t="s">
        <v>85</v>
      </c>
      <c r="M214" s="196" t="s">
        <v>85</v>
      </c>
      <c r="N214" s="197" t="n">
        <v>0.845</v>
      </c>
      <c r="O214" s="196" t="s">
        <v>85</v>
      </c>
      <c r="P214" s="196" t="n">
        <v>1.34</v>
      </c>
      <c r="Q214" s="196" t="n">
        <v>0.785</v>
      </c>
      <c r="R214" s="16" t="n">
        <v>0.875</v>
      </c>
      <c r="S214" s="1" t="s">
        <v>85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6" t="s">
        <v>85</v>
      </c>
      <c r="CM214" s="177"/>
    </row>
    <row r="215" customFormat="false" ht="11.25" hidden="false" customHeight="false" outlineLevel="0" collapsed="false">
      <c r="A215" s="177" t="n">
        <v>34913</v>
      </c>
      <c r="B215" s="203" t="n">
        <f aca="false">IF(A215&lt;&gt;"",MONTH(A215),0)</f>
        <v>8</v>
      </c>
      <c r="C215" s="11" t="s">
        <v>164</v>
      </c>
      <c r="D215" s="196" t="n">
        <v>0.94</v>
      </c>
      <c r="E215" s="196" t="n">
        <v>0.795</v>
      </c>
      <c r="F215" s="197" t="n">
        <v>0.885</v>
      </c>
      <c r="G215" s="198" t="s">
        <v>85</v>
      </c>
      <c r="H215" s="196" t="n">
        <v>1.29</v>
      </c>
      <c r="I215" s="196" t="n">
        <v>1.4</v>
      </c>
      <c r="J215" s="196" t="s">
        <v>85</v>
      </c>
      <c r="K215" s="196" t="n">
        <v>0.89</v>
      </c>
      <c r="L215" s="196" t="s">
        <v>85</v>
      </c>
      <c r="M215" s="196" t="s">
        <v>85</v>
      </c>
      <c r="N215" s="197" t="n">
        <v>0.86</v>
      </c>
      <c r="O215" s="196" t="s">
        <v>85</v>
      </c>
      <c r="P215" s="196" t="n">
        <v>1.3</v>
      </c>
      <c r="Q215" s="196" t="n">
        <v>0.785</v>
      </c>
      <c r="R215" s="16" t="n">
        <v>0.875</v>
      </c>
      <c r="S215" s="1" t="s">
        <v>85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6" t="s">
        <v>85</v>
      </c>
      <c r="CM215" s="177"/>
    </row>
    <row r="216" customFormat="false" ht="11.25" hidden="false" customHeight="false" outlineLevel="0" collapsed="false">
      <c r="A216" s="177" t="n">
        <v>34914</v>
      </c>
      <c r="B216" s="203" t="n">
        <f aca="false">IF(A216&lt;&gt;"",MONTH(A216),0)</f>
        <v>8</v>
      </c>
      <c r="C216" s="11" t="s">
        <v>165</v>
      </c>
      <c r="D216" s="196" t="n">
        <v>0.96</v>
      </c>
      <c r="E216" s="196" t="n">
        <v>0.795</v>
      </c>
      <c r="F216" s="197" t="n">
        <v>0.88</v>
      </c>
      <c r="G216" s="198" t="s">
        <v>85</v>
      </c>
      <c r="H216" s="196" t="n">
        <v>1.32</v>
      </c>
      <c r="I216" s="196" t="n">
        <v>1.495</v>
      </c>
      <c r="J216" s="196" t="s">
        <v>85</v>
      </c>
      <c r="K216" s="196" t="n">
        <v>0.89</v>
      </c>
      <c r="L216" s="196" t="s">
        <v>85</v>
      </c>
      <c r="M216" s="196" t="s">
        <v>85</v>
      </c>
      <c r="N216" s="197" t="n">
        <v>0.88</v>
      </c>
      <c r="O216" s="196" t="s">
        <v>85</v>
      </c>
      <c r="P216" s="196" t="n">
        <v>1.35</v>
      </c>
      <c r="Q216" s="196" t="n">
        <v>0.785</v>
      </c>
      <c r="R216" s="16" t="n">
        <v>0.91</v>
      </c>
      <c r="S216" s="1" t="s">
        <v>85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6" t="s">
        <v>85</v>
      </c>
      <c r="CM216" s="177"/>
    </row>
    <row r="217" customFormat="false" ht="11.25" hidden="false" customHeight="false" outlineLevel="0" collapsed="false">
      <c r="A217" s="177" t="n">
        <v>34915</v>
      </c>
      <c r="B217" s="203" t="n">
        <f aca="false">IF(A217&lt;&gt;"",MONTH(A217),0)</f>
        <v>8</v>
      </c>
      <c r="C217" s="11" t="s">
        <v>166</v>
      </c>
      <c r="D217" s="196" t="n">
        <v>0.99</v>
      </c>
      <c r="E217" s="196" t="n">
        <v>0.815</v>
      </c>
      <c r="F217" s="197" t="n">
        <v>0.88</v>
      </c>
      <c r="G217" s="198" t="s">
        <v>85</v>
      </c>
      <c r="H217" s="196" t="n">
        <v>1.275</v>
      </c>
      <c r="I217" s="196" t="n">
        <v>1.38</v>
      </c>
      <c r="J217" s="196" t="s">
        <v>85</v>
      </c>
      <c r="K217" s="196" t="n">
        <v>0.985</v>
      </c>
      <c r="L217" s="196" t="s">
        <v>85</v>
      </c>
      <c r="M217" s="196" t="s">
        <v>85</v>
      </c>
      <c r="N217" s="197" t="n">
        <v>0.875</v>
      </c>
      <c r="O217" s="196" t="s">
        <v>85</v>
      </c>
      <c r="P217" s="196" t="n">
        <v>1.33</v>
      </c>
      <c r="Q217" s="196" t="n">
        <v>0.815</v>
      </c>
      <c r="R217" s="16" t="n">
        <v>0.9</v>
      </c>
      <c r="S217" s="1" t="s">
        <v>85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6" t="s">
        <v>85</v>
      </c>
      <c r="CM217" s="177"/>
    </row>
    <row r="218" customFormat="false" ht="11.25" hidden="false" customHeight="false" outlineLevel="0" collapsed="false">
      <c r="A218" s="177" t="n">
        <v>34916</v>
      </c>
      <c r="B218" s="203" t="n">
        <f aca="false">IF(A218&lt;&gt;"",MONTH(A218),0)</f>
        <v>8</v>
      </c>
      <c r="C218" s="11" t="s">
        <v>167</v>
      </c>
      <c r="D218" s="196" t="n">
        <v>1.04</v>
      </c>
      <c r="E218" s="196" t="n">
        <v>0.815</v>
      </c>
      <c r="F218" s="197" t="n">
        <v>0.88</v>
      </c>
      <c r="G218" s="198" t="s">
        <v>85</v>
      </c>
      <c r="H218" s="196" t="s">
        <v>85</v>
      </c>
      <c r="I218" s="196" t="n">
        <v>1.38</v>
      </c>
      <c r="J218" s="196" t="s">
        <v>85</v>
      </c>
      <c r="K218" s="196" t="n">
        <v>0.985</v>
      </c>
      <c r="L218" s="196" t="s">
        <v>85</v>
      </c>
      <c r="M218" s="196" t="s">
        <v>85</v>
      </c>
      <c r="N218" s="197" t="n">
        <v>0.875</v>
      </c>
      <c r="O218" s="196" t="s">
        <v>85</v>
      </c>
      <c r="P218" s="196" t="n">
        <v>1.33</v>
      </c>
      <c r="Q218" s="196" t="n">
        <v>0.815</v>
      </c>
      <c r="R218" s="16" t="n">
        <v>0.9</v>
      </c>
      <c r="S218" s="1" t="s">
        <v>85</v>
      </c>
      <c r="T218" s="1" t="s">
        <v>85</v>
      </c>
      <c r="U218" s="1" t="n">
        <v>1.27</v>
      </c>
      <c r="V218" s="1" t="n">
        <v>1.28</v>
      </c>
      <c r="W218" s="1" t="n">
        <v>1.26</v>
      </c>
      <c r="X218" s="196" t="s">
        <v>85</v>
      </c>
      <c r="CM218" s="177"/>
    </row>
    <row r="219" customFormat="false" ht="11.25" hidden="false" customHeight="false" outlineLevel="0" collapsed="false">
      <c r="A219" s="177" t="n">
        <v>34917</v>
      </c>
      <c r="B219" s="203" t="n">
        <f aca="false">IF(A219&lt;&gt;"",MONTH(A219),0)</f>
        <v>8</v>
      </c>
      <c r="C219" s="11" t="s">
        <v>161</v>
      </c>
      <c r="D219" s="196" t="n">
        <v>1.04</v>
      </c>
      <c r="E219" s="196" t="n">
        <v>0.815</v>
      </c>
      <c r="F219" s="197" t="n">
        <v>0.88</v>
      </c>
      <c r="G219" s="198" t="s">
        <v>85</v>
      </c>
      <c r="H219" s="196" t="s">
        <v>85</v>
      </c>
      <c r="I219" s="196" t="n">
        <v>1.38</v>
      </c>
      <c r="J219" s="196" t="s">
        <v>85</v>
      </c>
      <c r="K219" s="196" t="n">
        <v>0.985</v>
      </c>
      <c r="L219" s="196" t="s">
        <v>85</v>
      </c>
      <c r="M219" s="196" t="s">
        <v>85</v>
      </c>
      <c r="N219" s="197" t="n">
        <v>0.875</v>
      </c>
      <c r="O219" s="196" t="s">
        <v>85</v>
      </c>
      <c r="P219" s="196" t="n">
        <v>1.33</v>
      </c>
      <c r="Q219" s="196" t="n">
        <v>0.815</v>
      </c>
      <c r="R219" s="16" t="n">
        <v>0.9</v>
      </c>
      <c r="S219" s="1" t="s">
        <v>85</v>
      </c>
      <c r="T219" s="1" t="s">
        <v>85</v>
      </c>
      <c r="U219" s="1" t="n">
        <v>1.27</v>
      </c>
      <c r="V219" s="1" t="n">
        <v>1.28</v>
      </c>
      <c r="W219" s="1" t="n">
        <v>1.26</v>
      </c>
      <c r="X219" s="196" t="s">
        <v>85</v>
      </c>
      <c r="CM219" s="177"/>
    </row>
    <row r="220" customFormat="false" ht="11.25" hidden="false" customHeight="false" outlineLevel="0" collapsed="false">
      <c r="A220" s="177" t="n">
        <v>34918</v>
      </c>
      <c r="B220" s="203" t="n">
        <f aca="false">IF(A220&lt;&gt;"",MONTH(A220),0)</f>
        <v>8</v>
      </c>
      <c r="C220" s="11" t="s">
        <v>162</v>
      </c>
      <c r="D220" s="196" t="n">
        <v>1.04</v>
      </c>
      <c r="E220" s="196" t="n">
        <v>0.815</v>
      </c>
      <c r="F220" s="197" t="n">
        <v>0.87</v>
      </c>
      <c r="G220" s="198" t="s">
        <v>85</v>
      </c>
      <c r="H220" s="196" t="n">
        <v>1.305</v>
      </c>
      <c r="I220" s="196" t="n">
        <v>1.38</v>
      </c>
      <c r="J220" s="196" t="s">
        <v>85</v>
      </c>
      <c r="K220" s="196" t="n">
        <v>0.925</v>
      </c>
      <c r="L220" s="196" t="s">
        <v>85</v>
      </c>
      <c r="M220" s="196" t="s">
        <v>85</v>
      </c>
      <c r="N220" s="197" t="n">
        <v>0.885</v>
      </c>
      <c r="O220" s="196" t="s">
        <v>85</v>
      </c>
      <c r="P220" s="196" t="n">
        <v>1.325</v>
      </c>
      <c r="Q220" s="196" t="n">
        <v>0.815</v>
      </c>
      <c r="R220" s="16" t="n">
        <v>0.91</v>
      </c>
      <c r="S220" s="1" t="s">
        <v>85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6" t="s">
        <v>85</v>
      </c>
      <c r="CM220" s="177"/>
    </row>
    <row r="221" customFormat="false" ht="11.25" hidden="false" customHeight="false" outlineLevel="0" collapsed="false">
      <c r="A221" s="177" t="n">
        <v>34919</v>
      </c>
      <c r="B221" s="203" t="n">
        <f aca="false">IF(A221&lt;&gt;"",MONTH(A221),0)</f>
        <v>8</v>
      </c>
      <c r="C221" s="11" t="s">
        <v>163</v>
      </c>
      <c r="D221" s="196" t="n">
        <v>1.04</v>
      </c>
      <c r="E221" s="196" t="n">
        <v>0.85</v>
      </c>
      <c r="F221" s="197" t="n">
        <v>0.86</v>
      </c>
      <c r="G221" s="198" t="s">
        <v>85</v>
      </c>
      <c r="H221" s="196" t="n">
        <v>1.335</v>
      </c>
      <c r="I221" s="196" t="n">
        <v>1.435</v>
      </c>
      <c r="J221" s="196" t="s">
        <v>85</v>
      </c>
      <c r="K221" s="196" t="n">
        <v>0.88</v>
      </c>
      <c r="L221" s="196" t="s">
        <v>85</v>
      </c>
      <c r="M221" s="196" t="s">
        <v>85</v>
      </c>
      <c r="N221" s="197" t="n">
        <v>0.885</v>
      </c>
      <c r="O221" s="196" t="s">
        <v>85</v>
      </c>
      <c r="P221" s="196" t="n">
        <v>1.405</v>
      </c>
      <c r="Q221" s="196" t="n">
        <v>0.825</v>
      </c>
      <c r="R221" s="16" t="n">
        <v>0.92</v>
      </c>
      <c r="S221" s="1" t="s">
        <v>85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6" t="s">
        <v>85</v>
      </c>
      <c r="CM221" s="177"/>
    </row>
    <row r="222" customFormat="false" ht="11.25" hidden="false" customHeight="false" outlineLevel="0" collapsed="false">
      <c r="A222" s="177" t="n">
        <v>34920</v>
      </c>
      <c r="B222" s="203" t="n">
        <f aca="false">IF(A222&lt;&gt;"",MONTH(A222),0)</f>
        <v>8</v>
      </c>
      <c r="C222" s="11" t="s">
        <v>164</v>
      </c>
      <c r="D222" s="196" t="n">
        <v>1.04</v>
      </c>
      <c r="E222" s="196" t="n">
        <v>0.8</v>
      </c>
      <c r="F222" s="197" t="n">
        <v>0.86</v>
      </c>
      <c r="G222" s="198" t="s">
        <v>85</v>
      </c>
      <c r="H222" s="196" t="n">
        <v>1.44</v>
      </c>
      <c r="I222" s="196" t="n">
        <v>1.51</v>
      </c>
      <c r="J222" s="196" t="s">
        <v>85</v>
      </c>
      <c r="K222" s="196" t="n">
        <v>0.91</v>
      </c>
      <c r="L222" s="196" t="s">
        <v>85</v>
      </c>
      <c r="M222" s="196" t="s">
        <v>85</v>
      </c>
      <c r="N222" s="197" t="n">
        <v>0.885</v>
      </c>
      <c r="O222" s="196" t="s">
        <v>85</v>
      </c>
      <c r="P222" s="196" t="n">
        <v>1.42</v>
      </c>
      <c r="Q222" s="196" t="n">
        <v>0.825</v>
      </c>
      <c r="R222" s="16" t="n">
        <v>0.92</v>
      </c>
      <c r="S222" s="1" t="s">
        <v>85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6" t="s">
        <v>85</v>
      </c>
      <c r="CM222" s="177"/>
    </row>
    <row r="223" customFormat="false" ht="11.25" hidden="false" customHeight="false" outlineLevel="0" collapsed="false">
      <c r="A223" s="177" t="n">
        <v>34921</v>
      </c>
      <c r="B223" s="203" t="n">
        <f aca="false">IF(A223&lt;&gt;"",MONTH(A223),0)</f>
        <v>8</v>
      </c>
      <c r="C223" s="11" t="s">
        <v>165</v>
      </c>
      <c r="D223" s="196" t="n">
        <v>1.03</v>
      </c>
      <c r="E223" s="196" t="n">
        <v>0.815</v>
      </c>
      <c r="F223" s="197" t="n">
        <v>0.86</v>
      </c>
      <c r="G223" s="198" t="s">
        <v>85</v>
      </c>
      <c r="H223" s="196" t="n">
        <v>1.36</v>
      </c>
      <c r="I223" s="196" t="n">
        <v>1.52</v>
      </c>
      <c r="J223" s="196" t="s">
        <v>85</v>
      </c>
      <c r="K223" s="196" t="n">
        <v>0.91</v>
      </c>
      <c r="L223" s="196" t="s">
        <v>85</v>
      </c>
      <c r="M223" s="196" t="s">
        <v>85</v>
      </c>
      <c r="N223" s="197" t="n">
        <v>0.895</v>
      </c>
      <c r="O223" s="196" t="s">
        <v>85</v>
      </c>
      <c r="P223" s="196" t="n">
        <v>1.44</v>
      </c>
      <c r="Q223" s="196" t="n">
        <v>0.825</v>
      </c>
      <c r="R223" s="16" t="n">
        <v>0.92</v>
      </c>
      <c r="S223" s="1" t="s">
        <v>85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6" t="s">
        <v>85</v>
      </c>
      <c r="CM223" s="177"/>
    </row>
    <row r="224" customFormat="false" ht="11.25" hidden="false" customHeight="false" outlineLevel="0" collapsed="false">
      <c r="A224" s="177" t="n">
        <v>34922</v>
      </c>
      <c r="B224" s="203" t="n">
        <f aca="false">IF(A224&lt;&gt;"",MONTH(A224),0)</f>
        <v>8</v>
      </c>
      <c r="C224" s="11" t="s">
        <v>166</v>
      </c>
      <c r="D224" s="196" t="n">
        <v>1.05</v>
      </c>
      <c r="E224" s="196" t="n">
        <v>0.82</v>
      </c>
      <c r="F224" s="197" t="n">
        <v>0.89</v>
      </c>
      <c r="G224" s="198" t="s">
        <v>85</v>
      </c>
      <c r="H224" s="196" t="n">
        <v>1.34</v>
      </c>
      <c r="I224" s="196" t="n">
        <v>1.49</v>
      </c>
      <c r="J224" s="196" t="s">
        <v>85</v>
      </c>
      <c r="K224" s="196" t="n">
        <v>0.91</v>
      </c>
      <c r="L224" s="196" t="s">
        <v>85</v>
      </c>
      <c r="M224" s="196" t="s">
        <v>85</v>
      </c>
      <c r="N224" s="197" t="n">
        <v>0.895</v>
      </c>
      <c r="O224" s="196" t="s">
        <v>85</v>
      </c>
      <c r="P224" s="196" t="n">
        <v>1.39</v>
      </c>
      <c r="Q224" s="196" t="n">
        <v>0.825</v>
      </c>
      <c r="R224" s="16" t="n">
        <v>0.92</v>
      </c>
      <c r="S224" s="1" t="s">
        <v>85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6" t="s">
        <v>85</v>
      </c>
      <c r="CM224" s="177"/>
    </row>
    <row r="225" customFormat="false" ht="11.25" hidden="false" customHeight="false" outlineLevel="0" collapsed="false">
      <c r="A225" s="177" t="n">
        <v>34923</v>
      </c>
      <c r="B225" s="203" t="n">
        <f aca="false">IF(A225&lt;&gt;"",MONTH(A225),0)</f>
        <v>8</v>
      </c>
      <c r="C225" s="11" t="s">
        <v>167</v>
      </c>
      <c r="D225" s="196" t="n">
        <v>1.07</v>
      </c>
      <c r="E225" s="196" t="n">
        <v>0.82</v>
      </c>
      <c r="F225" s="197" t="n">
        <v>0.89</v>
      </c>
      <c r="G225" s="198" t="s">
        <v>85</v>
      </c>
      <c r="H225" s="196" t="s">
        <v>85</v>
      </c>
      <c r="I225" s="196" t="n">
        <v>1.49</v>
      </c>
      <c r="J225" s="196" t="s">
        <v>85</v>
      </c>
      <c r="K225" s="196" t="n">
        <v>0.91</v>
      </c>
      <c r="L225" s="196" t="s">
        <v>85</v>
      </c>
      <c r="M225" s="196" t="s">
        <v>85</v>
      </c>
      <c r="N225" s="197" t="n">
        <v>0.895</v>
      </c>
      <c r="O225" s="196" t="s">
        <v>85</v>
      </c>
      <c r="P225" s="196" t="n">
        <v>1.39</v>
      </c>
      <c r="Q225" s="196" t="n">
        <v>0.825</v>
      </c>
      <c r="R225" s="16" t="n">
        <v>0.92</v>
      </c>
      <c r="S225" s="1" t="s">
        <v>85</v>
      </c>
      <c r="T225" s="1" t="s">
        <v>85</v>
      </c>
      <c r="U225" s="1" t="n">
        <v>1.37</v>
      </c>
      <c r="V225" s="1" t="n">
        <v>1.35</v>
      </c>
      <c r="W225" s="1" t="n">
        <v>1.35</v>
      </c>
      <c r="X225" s="196" t="s">
        <v>85</v>
      </c>
      <c r="CM225" s="177"/>
    </row>
    <row r="226" customFormat="false" ht="11.25" hidden="false" customHeight="false" outlineLevel="0" collapsed="false">
      <c r="A226" s="177" t="n">
        <v>34924</v>
      </c>
      <c r="B226" s="203" t="n">
        <f aca="false">IF(A226&lt;&gt;"",MONTH(A226),0)</f>
        <v>8</v>
      </c>
      <c r="C226" s="11" t="s">
        <v>161</v>
      </c>
      <c r="D226" s="196" t="n">
        <v>1.07</v>
      </c>
      <c r="E226" s="196" t="n">
        <v>0.82</v>
      </c>
      <c r="F226" s="197" t="n">
        <v>0.89</v>
      </c>
      <c r="G226" s="198" t="s">
        <v>85</v>
      </c>
      <c r="H226" s="196" t="s">
        <v>85</v>
      </c>
      <c r="I226" s="196" t="n">
        <v>1.49</v>
      </c>
      <c r="J226" s="196" t="s">
        <v>85</v>
      </c>
      <c r="K226" s="196" t="n">
        <v>0.91</v>
      </c>
      <c r="L226" s="196" t="s">
        <v>85</v>
      </c>
      <c r="M226" s="196" t="s">
        <v>85</v>
      </c>
      <c r="N226" s="197" t="n">
        <v>0.895</v>
      </c>
      <c r="O226" s="196" t="s">
        <v>85</v>
      </c>
      <c r="P226" s="196" t="n">
        <v>1.39</v>
      </c>
      <c r="Q226" s="196" t="n">
        <v>0.825</v>
      </c>
      <c r="R226" s="16" t="n">
        <v>0.92</v>
      </c>
      <c r="S226" s="1" t="s">
        <v>85</v>
      </c>
      <c r="T226" s="1" t="s">
        <v>85</v>
      </c>
      <c r="U226" s="1" t="n">
        <v>1.37</v>
      </c>
      <c r="V226" s="1" t="n">
        <v>1.35</v>
      </c>
      <c r="W226" s="1" t="n">
        <v>1.35</v>
      </c>
      <c r="X226" s="196" t="s">
        <v>85</v>
      </c>
      <c r="CM226" s="177"/>
    </row>
    <row r="227" customFormat="false" ht="11.25" hidden="false" customHeight="false" outlineLevel="0" collapsed="false">
      <c r="A227" s="177" t="n">
        <v>34925</v>
      </c>
      <c r="B227" s="203" t="n">
        <f aca="false">IF(A227&lt;&gt;"",MONTH(A227),0)</f>
        <v>8</v>
      </c>
      <c r="C227" s="11" t="s">
        <v>162</v>
      </c>
      <c r="D227" s="196" t="n">
        <v>1.07</v>
      </c>
      <c r="E227" s="196" t="n">
        <v>0.865</v>
      </c>
      <c r="F227" s="197" t="n">
        <v>0.91</v>
      </c>
      <c r="G227" s="198" t="s">
        <v>85</v>
      </c>
      <c r="H227" s="196" t="n">
        <v>1.36</v>
      </c>
      <c r="I227" s="196" t="n">
        <v>1.535</v>
      </c>
      <c r="J227" s="196" t="s">
        <v>85</v>
      </c>
      <c r="K227" s="196" t="n">
        <v>0.91</v>
      </c>
      <c r="L227" s="196" t="s">
        <v>85</v>
      </c>
      <c r="M227" s="196" t="s">
        <v>85</v>
      </c>
      <c r="N227" s="197" t="n">
        <v>0.895</v>
      </c>
      <c r="O227" s="196" t="s">
        <v>85</v>
      </c>
      <c r="P227" s="196" t="n">
        <v>1.44</v>
      </c>
      <c r="Q227" s="196" t="n">
        <v>0.825</v>
      </c>
      <c r="R227" s="16" t="n">
        <v>0.92</v>
      </c>
      <c r="S227" s="1" t="s">
        <v>85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6" t="s">
        <v>85</v>
      </c>
      <c r="CM227" s="177"/>
    </row>
    <row r="228" customFormat="false" ht="11.25" hidden="false" customHeight="false" outlineLevel="0" collapsed="false">
      <c r="A228" s="177" t="n">
        <v>34926</v>
      </c>
      <c r="B228" s="203" t="n">
        <f aca="false">IF(A228&lt;&gt;"",MONTH(A228),0)</f>
        <v>8</v>
      </c>
      <c r="C228" s="11" t="s">
        <v>163</v>
      </c>
      <c r="D228" s="196" t="n">
        <v>1.06</v>
      </c>
      <c r="E228" s="196" t="n">
        <v>0.875</v>
      </c>
      <c r="F228" s="197" t="n">
        <v>0.895</v>
      </c>
      <c r="G228" s="198" t="s">
        <v>85</v>
      </c>
      <c r="H228" s="196" t="n">
        <v>1.36</v>
      </c>
      <c r="I228" s="196" t="n">
        <v>1.64</v>
      </c>
      <c r="J228" s="196" t="s">
        <v>85</v>
      </c>
      <c r="K228" s="196" t="n">
        <v>0.915</v>
      </c>
      <c r="L228" s="196" t="s">
        <v>85</v>
      </c>
      <c r="M228" s="196" t="s">
        <v>85</v>
      </c>
      <c r="N228" s="197" t="n">
        <v>0.895</v>
      </c>
      <c r="O228" s="196" t="s">
        <v>85</v>
      </c>
      <c r="P228" s="196" t="n">
        <v>1.5</v>
      </c>
      <c r="Q228" s="196" t="n">
        <v>0.83</v>
      </c>
      <c r="R228" s="16" t="n">
        <v>0.92</v>
      </c>
      <c r="S228" s="1" t="s">
        <v>85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6" t="s">
        <v>85</v>
      </c>
      <c r="CM228" s="177"/>
    </row>
    <row r="229" customFormat="false" ht="11.25" hidden="false" customHeight="false" outlineLevel="0" collapsed="false">
      <c r="A229" s="177" t="n">
        <v>34927</v>
      </c>
      <c r="B229" s="203" t="n">
        <f aca="false">IF(A229&lt;&gt;"",MONTH(A229),0)</f>
        <v>8</v>
      </c>
      <c r="C229" s="11" t="s">
        <v>164</v>
      </c>
      <c r="D229" s="196" t="n">
        <v>1.05</v>
      </c>
      <c r="E229" s="196" t="n">
        <v>0.88</v>
      </c>
      <c r="F229" s="197" t="n">
        <v>0.895</v>
      </c>
      <c r="G229" s="198" t="s">
        <v>85</v>
      </c>
      <c r="H229" s="196" t="n">
        <v>1.31</v>
      </c>
      <c r="I229" s="196" t="n">
        <v>1.57</v>
      </c>
      <c r="J229" s="196" t="s">
        <v>85</v>
      </c>
      <c r="K229" s="196" t="n">
        <v>0.95</v>
      </c>
      <c r="L229" s="196" t="s">
        <v>85</v>
      </c>
      <c r="M229" s="196" t="s">
        <v>85</v>
      </c>
      <c r="N229" s="197" t="n">
        <v>0.92</v>
      </c>
      <c r="O229" s="196" t="s">
        <v>85</v>
      </c>
      <c r="P229" s="196" t="n">
        <v>1.47</v>
      </c>
      <c r="Q229" s="196" t="n">
        <v>0.83</v>
      </c>
      <c r="R229" s="16" t="n">
        <v>0.92</v>
      </c>
      <c r="S229" s="1" t="s">
        <v>85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6" t="s">
        <v>85</v>
      </c>
      <c r="CM229" s="177"/>
    </row>
    <row r="230" customFormat="false" ht="11.25" hidden="false" customHeight="false" outlineLevel="0" collapsed="false">
      <c r="A230" s="177" t="n">
        <v>34928</v>
      </c>
      <c r="B230" s="203" t="n">
        <f aca="false">IF(A230&lt;&gt;"",MONTH(A230),0)</f>
        <v>8</v>
      </c>
      <c r="C230" s="11" t="s">
        <v>165</v>
      </c>
      <c r="D230" s="196" t="n">
        <v>1.06</v>
      </c>
      <c r="E230" s="196" t="n">
        <v>0.88</v>
      </c>
      <c r="F230" s="197" t="n">
        <v>0.92</v>
      </c>
      <c r="G230" s="198" t="s">
        <v>85</v>
      </c>
      <c r="H230" s="196" t="n">
        <v>1.31</v>
      </c>
      <c r="I230" s="196" t="n">
        <v>1.59</v>
      </c>
      <c r="J230" s="196" t="s">
        <v>85</v>
      </c>
      <c r="K230" s="196" t="n">
        <v>0.98</v>
      </c>
      <c r="L230" s="196" t="s">
        <v>85</v>
      </c>
      <c r="M230" s="196" t="s">
        <v>85</v>
      </c>
      <c r="N230" s="197" t="n">
        <v>0.92</v>
      </c>
      <c r="O230" s="196" t="s">
        <v>85</v>
      </c>
      <c r="P230" s="196" t="n">
        <v>1.425</v>
      </c>
      <c r="Q230" s="196" t="n">
        <v>0.85</v>
      </c>
      <c r="R230" s="16" t="n">
        <v>0.92</v>
      </c>
      <c r="S230" s="1" t="s">
        <v>85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6" t="s">
        <v>85</v>
      </c>
      <c r="CM230" s="177"/>
    </row>
    <row r="231" customFormat="false" ht="11.25" hidden="false" customHeight="false" outlineLevel="0" collapsed="false">
      <c r="A231" s="177" t="n">
        <v>34929</v>
      </c>
      <c r="B231" s="203" t="n">
        <f aca="false">IF(A231&lt;&gt;"",MONTH(A231),0)</f>
        <v>8</v>
      </c>
      <c r="C231" s="11" t="s">
        <v>166</v>
      </c>
      <c r="D231" s="196" t="n">
        <v>1.08</v>
      </c>
      <c r="E231" s="196" t="n">
        <v>0.88</v>
      </c>
      <c r="F231" s="197" t="n">
        <v>0.915</v>
      </c>
      <c r="G231" s="198" t="s">
        <v>85</v>
      </c>
      <c r="H231" s="196" t="n">
        <v>1.375</v>
      </c>
      <c r="I231" s="196" t="n">
        <v>1.63</v>
      </c>
      <c r="J231" s="196" t="s">
        <v>85</v>
      </c>
      <c r="K231" s="196" t="n">
        <v>0.87</v>
      </c>
      <c r="L231" s="196" t="s">
        <v>85</v>
      </c>
      <c r="M231" s="196" t="s">
        <v>85</v>
      </c>
      <c r="N231" s="197" t="n">
        <v>0.92</v>
      </c>
      <c r="O231" s="196" t="s">
        <v>85</v>
      </c>
      <c r="P231" s="196" t="n">
        <v>1.46</v>
      </c>
      <c r="Q231" s="196" t="n">
        <v>0.85</v>
      </c>
      <c r="R231" s="16" t="n">
        <v>0.92</v>
      </c>
      <c r="S231" s="1" t="s">
        <v>85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6" t="s">
        <v>85</v>
      </c>
      <c r="CM231" s="177"/>
    </row>
    <row r="232" customFormat="false" ht="11.25" hidden="false" customHeight="false" outlineLevel="0" collapsed="false">
      <c r="A232" s="177" t="n">
        <v>34930</v>
      </c>
      <c r="B232" s="203" t="n">
        <f aca="false">IF(A232&lt;&gt;"",MONTH(A232),0)</f>
        <v>8</v>
      </c>
      <c r="C232" s="11" t="s">
        <v>167</v>
      </c>
      <c r="D232" s="196" t="n">
        <v>1.04</v>
      </c>
      <c r="E232" s="196" t="n">
        <v>0.88</v>
      </c>
      <c r="F232" s="197" t="n">
        <v>0.915</v>
      </c>
      <c r="G232" s="198" t="s">
        <v>85</v>
      </c>
      <c r="H232" s="196" t="s">
        <v>85</v>
      </c>
      <c r="I232" s="196" t="n">
        <v>1.63</v>
      </c>
      <c r="J232" s="196" t="s">
        <v>85</v>
      </c>
      <c r="K232" s="196" t="n">
        <v>0.87</v>
      </c>
      <c r="L232" s="196" t="s">
        <v>85</v>
      </c>
      <c r="M232" s="196" t="s">
        <v>85</v>
      </c>
      <c r="N232" s="197" t="n">
        <v>0.92</v>
      </c>
      <c r="O232" s="196" t="s">
        <v>85</v>
      </c>
      <c r="P232" s="196" t="n">
        <v>1.46</v>
      </c>
      <c r="Q232" s="196" t="n">
        <v>0.85</v>
      </c>
      <c r="R232" s="16" t="n">
        <v>0.92</v>
      </c>
      <c r="S232" s="1" t="s">
        <v>85</v>
      </c>
      <c r="T232" s="1" t="s">
        <v>85</v>
      </c>
      <c r="U232" s="1" t="n">
        <v>1.43</v>
      </c>
      <c r="V232" s="1" t="n">
        <v>1.44</v>
      </c>
      <c r="W232" s="1" t="n">
        <v>1.42</v>
      </c>
      <c r="X232" s="196" t="s">
        <v>85</v>
      </c>
      <c r="CM232" s="177"/>
    </row>
    <row r="233" customFormat="false" ht="11.25" hidden="false" customHeight="false" outlineLevel="0" collapsed="false">
      <c r="A233" s="177" t="n">
        <v>34931</v>
      </c>
      <c r="B233" s="203" t="n">
        <f aca="false">IF(A233&lt;&gt;"",MONTH(A233),0)</f>
        <v>8</v>
      </c>
      <c r="C233" s="11" t="s">
        <v>161</v>
      </c>
      <c r="D233" s="196" t="n">
        <v>1.04</v>
      </c>
      <c r="E233" s="196" t="n">
        <v>0.88</v>
      </c>
      <c r="F233" s="197" t="n">
        <v>0.915</v>
      </c>
      <c r="G233" s="198" t="s">
        <v>85</v>
      </c>
      <c r="H233" s="196" t="s">
        <v>85</v>
      </c>
      <c r="I233" s="196" t="n">
        <v>1.63</v>
      </c>
      <c r="J233" s="196" t="s">
        <v>85</v>
      </c>
      <c r="K233" s="196" t="n">
        <v>0.87</v>
      </c>
      <c r="L233" s="196" t="s">
        <v>85</v>
      </c>
      <c r="M233" s="196" t="s">
        <v>85</v>
      </c>
      <c r="N233" s="197" t="n">
        <v>0.92</v>
      </c>
      <c r="O233" s="196" t="s">
        <v>85</v>
      </c>
      <c r="P233" s="196" t="n">
        <v>1.46</v>
      </c>
      <c r="Q233" s="196" t="n">
        <v>0.85</v>
      </c>
      <c r="R233" s="16" t="n">
        <v>0.92</v>
      </c>
      <c r="S233" s="1" t="s">
        <v>85</v>
      </c>
      <c r="T233" s="1" t="s">
        <v>85</v>
      </c>
      <c r="U233" s="1" t="n">
        <v>1.43</v>
      </c>
      <c r="V233" s="1" t="n">
        <v>1.44</v>
      </c>
      <c r="W233" s="1" t="n">
        <v>1.42</v>
      </c>
      <c r="X233" s="196" t="s">
        <v>85</v>
      </c>
      <c r="CM233" s="177"/>
    </row>
    <row r="234" customFormat="false" ht="11.25" hidden="false" customHeight="false" outlineLevel="0" collapsed="false">
      <c r="A234" s="177" t="n">
        <v>34932</v>
      </c>
      <c r="B234" s="203" t="n">
        <f aca="false">IF(A234&lt;&gt;"",MONTH(A234),0)</f>
        <v>8</v>
      </c>
      <c r="C234" s="11" t="s">
        <v>162</v>
      </c>
      <c r="D234" s="196" t="n">
        <v>1.04</v>
      </c>
      <c r="E234" s="196" t="n">
        <v>0.86</v>
      </c>
      <c r="F234" s="197" t="n">
        <v>0.91</v>
      </c>
      <c r="G234" s="198" t="s">
        <v>85</v>
      </c>
      <c r="H234" s="196" t="n">
        <v>1.43</v>
      </c>
      <c r="I234" s="196" t="n">
        <v>1.67</v>
      </c>
      <c r="J234" s="196" t="s">
        <v>85</v>
      </c>
      <c r="K234" s="196" t="n">
        <v>0.91</v>
      </c>
      <c r="L234" s="196" t="s">
        <v>85</v>
      </c>
      <c r="M234" s="196" t="s">
        <v>85</v>
      </c>
      <c r="N234" s="197" t="n">
        <v>0.91</v>
      </c>
      <c r="O234" s="196" t="s">
        <v>85</v>
      </c>
      <c r="P234" s="196" t="n">
        <v>1.51</v>
      </c>
      <c r="Q234" s="196" t="n">
        <v>0.85</v>
      </c>
      <c r="R234" s="16" t="n">
        <v>0.96</v>
      </c>
      <c r="S234" s="1" t="s">
        <v>85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6" t="s">
        <v>85</v>
      </c>
      <c r="CM234" s="177"/>
    </row>
    <row r="235" customFormat="false" ht="11.25" hidden="false" customHeight="false" outlineLevel="0" collapsed="false">
      <c r="A235" s="177" t="n">
        <v>34933</v>
      </c>
      <c r="B235" s="203" t="n">
        <f aca="false">IF(A235&lt;&gt;"",MONTH(A235),0)</f>
        <v>8</v>
      </c>
      <c r="C235" s="11" t="s">
        <v>163</v>
      </c>
      <c r="D235" s="196" t="n">
        <v>1.05</v>
      </c>
      <c r="E235" s="196" t="n">
        <v>0.86</v>
      </c>
      <c r="F235" s="197" t="n">
        <v>0.915</v>
      </c>
      <c r="G235" s="198" t="s">
        <v>85</v>
      </c>
      <c r="H235" s="196" t="n">
        <v>1.38</v>
      </c>
      <c r="I235" s="196" t="n">
        <v>1.63</v>
      </c>
      <c r="J235" s="196" t="s">
        <v>85</v>
      </c>
      <c r="K235" s="196" t="n">
        <v>0.925</v>
      </c>
      <c r="L235" s="196" t="s">
        <v>85</v>
      </c>
      <c r="M235" s="196" t="s">
        <v>85</v>
      </c>
      <c r="N235" s="197" t="n">
        <v>0.91</v>
      </c>
      <c r="O235" s="196" t="s">
        <v>85</v>
      </c>
      <c r="P235" s="196" t="n">
        <v>1.51</v>
      </c>
      <c r="Q235" s="196" t="n">
        <v>0.85</v>
      </c>
      <c r="R235" s="16" t="n">
        <v>0.96</v>
      </c>
      <c r="S235" s="1" t="s">
        <v>85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6" t="s">
        <v>85</v>
      </c>
      <c r="CM235" s="177"/>
    </row>
    <row r="236" customFormat="false" ht="11.25" hidden="false" customHeight="false" outlineLevel="0" collapsed="false">
      <c r="A236" s="177" t="n">
        <v>34934</v>
      </c>
      <c r="B236" s="203" t="n">
        <f aca="false">IF(A236&lt;&gt;"",MONTH(A236),0)</f>
        <v>8</v>
      </c>
      <c r="C236" s="11" t="s">
        <v>164</v>
      </c>
      <c r="D236" s="196" t="n">
        <v>1.05</v>
      </c>
      <c r="E236" s="196" t="n">
        <v>0.85</v>
      </c>
      <c r="F236" s="197" t="n">
        <v>0.915</v>
      </c>
      <c r="G236" s="198" t="s">
        <v>85</v>
      </c>
      <c r="H236" s="196" t="n">
        <v>1.41</v>
      </c>
      <c r="I236" s="196" t="n">
        <v>1.59</v>
      </c>
      <c r="J236" s="196" t="s">
        <v>85</v>
      </c>
      <c r="K236" s="196" t="n">
        <v>0.925</v>
      </c>
      <c r="L236" s="196" t="s">
        <v>85</v>
      </c>
      <c r="M236" s="196" t="s">
        <v>85</v>
      </c>
      <c r="N236" s="197" t="n">
        <v>0.91</v>
      </c>
      <c r="O236" s="196" t="s">
        <v>85</v>
      </c>
      <c r="P236" s="196" t="n">
        <v>1.49</v>
      </c>
      <c r="Q236" s="196" t="n">
        <v>0.85</v>
      </c>
      <c r="R236" s="16" t="n">
        <v>0.98</v>
      </c>
      <c r="S236" s="1" t="s">
        <v>85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6" t="s">
        <v>85</v>
      </c>
      <c r="CM236" s="177"/>
    </row>
    <row r="237" customFormat="false" ht="11.25" hidden="false" customHeight="false" outlineLevel="0" collapsed="false">
      <c r="A237" s="177" t="n">
        <v>34935</v>
      </c>
      <c r="B237" s="203" t="n">
        <f aca="false">IF(A237&lt;&gt;"",MONTH(A237),0)</f>
        <v>8</v>
      </c>
      <c r="C237" s="11" t="s">
        <v>165</v>
      </c>
      <c r="D237" s="196" t="n">
        <v>1.04</v>
      </c>
      <c r="E237" s="196" t="n">
        <v>0.85</v>
      </c>
      <c r="F237" s="197" t="n">
        <v>0.915</v>
      </c>
      <c r="G237" s="198" t="s">
        <v>85</v>
      </c>
      <c r="H237" s="196" t="n">
        <v>1.425</v>
      </c>
      <c r="I237" s="196" t="n">
        <v>1.63</v>
      </c>
      <c r="J237" s="196" t="s">
        <v>85</v>
      </c>
      <c r="K237" s="196" t="n">
        <v>0.955</v>
      </c>
      <c r="L237" s="196" t="s">
        <v>85</v>
      </c>
      <c r="M237" s="196" t="s">
        <v>85</v>
      </c>
      <c r="N237" s="197" t="n">
        <v>0.91</v>
      </c>
      <c r="O237" s="196" t="s">
        <v>85</v>
      </c>
      <c r="P237" s="196" t="n">
        <v>1.54</v>
      </c>
      <c r="Q237" s="196" t="n">
        <v>0.85</v>
      </c>
      <c r="R237" s="16" t="n">
        <v>0.98</v>
      </c>
      <c r="S237" s="1" t="s">
        <v>85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6" t="s">
        <v>85</v>
      </c>
      <c r="CM237" s="177"/>
    </row>
    <row r="238" customFormat="false" ht="11.25" hidden="false" customHeight="false" outlineLevel="0" collapsed="false">
      <c r="A238" s="177" t="n">
        <v>34936</v>
      </c>
      <c r="B238" s="203" t="n">
        <f aca="false">IF(A238&lt;&gt;"",MONTH(A238),0)</f>
        <v>8</v>
      </c>
      <c r="C238" s="11" t="s">
        <v>166</v>
      </c>
      <c r="D238" s="196" t="n">
        <v>1.05</v>
      </c>
      <c r="E238" s="196" t="n">
        <v>0.85</v>
      </c>
      <c r="F238" s="197" t="n">
        <v>0.915</v>
      </c>
      <c r="G238" s="198" t="s">
        <v>85</v>
      </c>
      <c r="H238" s="196" t="n">
        <v>1.42</v>
      </c>
      <c r="I238" s="196" t="n">
        <v>1.57</v>
      </c>
      <c r="J238" s="196" t="s">
        <v>85</v>
      </c>
      <c r="K238" s="196" t="n">
        <v>0.955</v>
      </c>
      <c r="L238" s="196" t="s">
        <v>85</v>
      </c>
      <c r="M238" s="196" t="s">
        <v>85</v>
      </c>
      <c r="N238" s="197" t="n">
        <v>0.91</v>
      </c>
      <c r="O238" s="196" t="s">
        <v>85</v>
      </c>
      <c r="P238" s="196" t="n">
        <v>1.51</v>
      </c>
      <c r="Q238" s="196" t="n">
        <v>0.85</v>
      </c>
      <c r="R238" s="16" t="n">
        <v>0.98</v>
      </c>
      <c r="S238" s="1" t="s">
        <v>85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6" t="s">
        <v>85</v>
      </c>
      <c r="CM238" s="177"/>
    </row>
    <row r="239" customFormat="false" ht="11.25" hidden="false" customHeight="false" outlineLevel="0" collapsed="false">
      <c r="A239" s="177" t="n">
        <v>34937</v>
      </c>
      <c r="B239" s="203" t="n">
        <f aca="false">IF(A239&lt;&gt;"",MONTH(A239),0)</f>
        <v>8</v>
      </c>
      <c r="C239" s="11" t="s">
        <v>167</v>
      </c>
      <c r="D239" s="196" t="n">
        <v>1.04</v>
      </c>
      <c r="E239" s="196" t="n">
        <v>0.85</v>
      </c>
      <c r="F239" s="197" t="n">
        <v>0.915</v>
      </c>
      <c r="G239" s="198" t="s">
        <v>85</v>
      </c>
      <c r="H239" s="196" t="s">
        <v>85</v>
      </c>
      <c r="I239" s="196" t="n">
        <v>1.57</v>
      </c>
      <c r="J239" s="196" t="s">
        <v>85</v>
      </c>
      <c r="K239" s="196" t="n">
        <v>0.955</v>
      </c>
      <c r="L239" s="196" t="s">
        <v>85</v>
      </c>
      <c r="M239" s="196" t="s">
        <v>85</v>
      </c>
      <c r="N239" s="197" t="n">
        <v>0.91</v>
      </c>
      <c r="O239" s="196" t="s">
        <v>85</v>
      </c>
      <c r="P239" s="196" t="n">
        <v>1.51</v>
      </c>
      <c r="Q239" s="196" t="n">
        <v>0.85</v>
      </c>
      <c r="R239" s="16" t="n">
        <v>0.98</v>
      </c>
      <c r="S239" s="1" t="s">
        <v>85</v>
      </c>
      <c r="T239" s="1" t="s">
        <v>85</v>
      </c>
      <c r="U239" s="1" t="n">
        <v>1.55</v>
      </c>
      <c r="V239" s="1" t="n">
        <v>1.525</v>
      </c>
      <c r="W239" s="1" t="n">
        <v>1.555</v>
      </c>
      <c r="X239" s="196" t="s">
        <v>85</v>
      </c>
      <c r="CM239" s="177"/>
    </row>
    <row r="240" customFormat="false" ht="11.25" hidden="false" customHeight="false" outlineLevel="0" collapsed="false">
      <c r="A240" s="177" t="n">
        <v>34938</v>
      </c>
      <c r="B240" s="203" t="n">
        <f aca="false">IF(A240&lt;&gt;"",MONTH(A240),0)</f>
        <v>8</v>
      </c>
      <c r="C240" s="11" t="s">
        <v>161</v>
      </c>
      <c r="D240" s="196" t="n">
        <v>1.04</v>
      </c>
      <c r="E240" s="196" t="n">
        <v>0.85</v>
      </c>
      <c r="F240" s="197" t="n">
        <v>0.915</v>
      </c>
      <c r="G240" s="198" t="s">
        <v>85</v>
      </c>
      <c r="H240" s="196" t="s">
        <v>85</v>
      </c>
      <c r="I240" s="196" t="n">
        <v>1.57</v>
      </c>
      <c r="J240" s="196" t="s">
        <v>85</v>
      </c>
      <c r="K240" s="196" t="n">
        <v>0.955</v>
      </c>
      <c r="L240" s="196" t="s">
        <v>85</v>
      </c>
      <c r="M240" s="196" t="s">
        <v>85</v>
      </c>
      <c r="N240" s="197" t="n">
        <v>0.91</v>
      </c>
      <c r="O240" s="196" t="s">
        <v>85</v>
      </c>
      <c r="P240" s="196" t="n">
        <v>1.51</v>
      </c>
      <c r="Q240" s="196" t="n">
        <v>0.85</v>
      </c>
      <c r="R240" s="16" t="n">
        <v>0.98</v>
      </c>
      <c r="S240" s="1" t="s">
        <v>85</v>
      </c>
      <c r="T240" s="1" t="s">
        <v>85</v>
      </c>
      <c r="U240" s="1" t="n">
        <v>1.55</v>
      </c>
      <c r="V240" s="1" t="n">
        <v>1.525</v>
      </c>
      <c r="W240" s="1" t="n">
        <v>1.555</v>
      </c>
      <c r="X240" s="196" t="s">
        <v>85</v>
      </c>
      <c r="CM240" s="177"/>
    </row>
    <row r="241" customFormat="false" ht="11.25" hidden="false" customHeight="false" outlineLevel="0" collapsed="false">
      <c r="A241" s="177" t="n">
        <v>34939</v>
      </c>
      <c r="B241" s="203" t="n">
        <f aca="false">IF(A241&lt;&gt;"",MONTH(A241),0)</f>
        <v>8</v>
      </c>
      <c r="C241" s="11" t="s">
        <v>162</v>
      </c>
      <c r="D241" s="196" t="n">
        <v>1.04</v>
      </c>
      <c r="E241" s="196" t="s">
        <v>85</v>
      </c>
      <c r="F241" s="197" t="s">
        <v>85</v>
      </c>
      <c r="G241" s="198" t="s">
        <v>85</v>
      </c>
      <c r="H241" s="196" t="s">
        <v>85</v>
      </c>
      <c r="I241" s="196" t="s">
        <v>85</v>
      </c>
      <c r="J241" s="196" t="s">
        <v>85</v>
      </c>
      <c r="K241" s="196" t="s">
        <v>85</v>
      </c>
      <c r="L241" s="196" t="s">
        <v>85</v>
      </c>
      <c r="M241" s="196" t="s">
        <v>85</v>
      </c>
      <c r="N241" s="197" t="s">
        <v>85</v>
      </c>
      <c r="O241" s="196" t="s">
        <v>85</v>
      </c>
      <c r="P241" s="196" t="s">
        <v>85</v>
      </c>
      <c r="Q241" s="196" t="s">
        <v>85</v>
      </c>
      <c r="R241" s="16" t="s">
        <v>85</v>
      </c>
      <c r="S241" s="1" t="s">
        <v>85</v>
      </c>
      <c r="T241" s="1" t="s">
        <v>85</v>
      </c>
      <c r="U241" s="1" t="s">
        <v>85</v>
      </c>
      <c r="V241" s="1" t="s">
        <v>85</v>
      </c>
      <c r="W241" s="1" t="s">
        <v>85</v>
      </c>
      <c r="X241" s="196" t="s">
        <v>85</v>
      </c>
      <c r="CM241" s="177"/>
    </row>
    <row r="242" customFormat="false" ht="11.25" hidden="false" customHeight="false" outlineLevel="0" collapsed="false">
      <c r="A242" s="177" t="n">
        <v>34940</v>
      </c>
      <c r="B242" s="203" t="n">
        <f aca="false">IF(A242&lt;&gt;"",MONTH(A242),0)</f>
        <v>8</v>
      </c>
      <c r="C242" s="11" t="s">
        <v>163</v>
      </c>
      <c r="D242" s="196" t="n">
        <v>1.04</v>
      </c>
      <c r="E242" s="196" t="n">
        <v>0.85</v>
      </c>
      <c r="F242" s="197" t="n">
        <v>0.915</v>
      </c>
      <c r="G242" s="198" t="s">
        <v>85</v>
      </c>
      <c r="H242" s="196" t="n">
        <v>1.49</v>
      </c>
      <c r="I242" s="196" t="n">
        <v>1.63</v>
      </c>
      <c r="J242" s="196" t="s">
        <v>85</v>
      </c>
      <c r="K242" s="196" t="n">
        <v>0.965</v>
      </c>
      <c r="L242" s="196" t="s">
        <v>85</v>
      </c>
      <c r="M242" s="196" t="s">
        <v>85</v>
      </c>
      <c r="N242" s="197" t="n">
        <v>0.91</v>
      </c>
      <c r="O242" s="196" t="s">
        <v>85</v>
      </c>
      <c r="P242" s="196" t="n">
        <v>1.6</v>
      </c>
      <c r="Q242" s="196" t="n">
        <v>0.84</v>
      </c>
      <c r="R242" s="16" t="n">
        <v>0.98</v>
      </c>
      <c r="S242" s="1" t="s">
        <v>85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6" t="s">
        <v>85</v>
      </c>
      <c r="CM242" s="177"/>
    </row>
    <row r="243" customFormat="false" ht="11.25" hidden="false" customHeight="false" outlineLevel="0" collapsed="false">
      <c r="A243" s="177" t="n">
        <v>34941</v>
      </c>
      <c r="B243" s="203" t="n">
        <f aca="false">IF(A243&lt;&gt;"",MONTH(A243),0)</f>
        <v>8</v>
      </c>
      <c r="C243" s="11" t="s">
        <v>164</v>
      </c>
      <c r="D243" s="196" t="n">
        <v>1.05</v>
      </c>
      <c r="E243" s="196" t="n">
        <v>0.87</v>
      </c>
      <c r="F243" s="197" t="n">
        <v>0.915</v>
      </c>
      <c r="G243" s="198" t="s">
        <v>85</v>
      </c>
      <c r="H243" s="196" t="n">
        <v>1.49</v>
      </c>
      <c r="I243" s="196" t="n">
        <v>1.63</v>
      </c>
      <c r="J243" s="196" t="s">
        <v>85</v>
      </c>
      <c r="K243" s="196" t="n">
        <v>0.965</v>
      </c>
      <c r="L243" s="196" t="s">
        <v>85</v>
      </c>
      <c r="M243" s="196" t="s">
        <v>85</v>
      </c>
      <c r="N243" s="197" t="n">
        <v>0.91</v>
      </c>
      <c r="O243" s="196" t="s">
        <v>85</v>
      </c>
      <c r="P243" s="196" t="n">
        <v>1.61</v>
      </c>
      <c r="Q243" s="196" t="n">
        <v>0.84</v>
      </c>
      <c r="R243" s="16" t="n">
        <v>0.98</v>
      </c>
      <c r="S243" s="1" t="s">
        <v>85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6" t="s">
        <v>85</v>
      </c>
      <c r="CM243" s="177"/>
    </row>
    <row r="244" customFormat="false" ht="11.25" hidden="false" customHeight="false" outlineLevel="0" collapsed="false">
      <c r="A244" s="177" t="n">
        <v>34942</v>
      </c>
      <c r="B244" s="203" t="n">
        <f aca="false">IF(A244&lt;&gt;"",MONTH(A244),0)</f>
        <v>8</v>
      </c>
      <c r="C244" s="11" t="s">
        <v>165</v>
      </c>
      <c r="D244" s="196" t="n">
        <v>1.03</v>
      </c>
      <c r="E244" s="196" t="s">
        <v>85</v>
      </c>
      <c r="F244" s="197" t="s">
        <v>85</v>
      </c>
      <c r="G244" s="198" t="s">
        <v>85</v>
      </c>
      <c r="H244" s="196" t="s">
        <v>85</v>
      </c>
      <c r="I244" s="196" t="s">
        <v>85</v>
      </c>
      <c r="J244" s="196" t="s">
        <v>85</v>
      </c>
      <c r="K244" s="196" t="s">
        <v>85</v>
      </c>
      <c r="L244" s="196" t="s">
        <v>85</v>
      </c>
      <c r="M244" s="196" t="s">
        <v>85</v>
      </c>
      <c r="N244" s="197" t="s">
        <v>85</v>
      </c>
      <c r="O244" s="196" t="s">
        <v>85</v>
      </c>
      <c r="P244" s="196" t="s">
        <v>85</v>
      </c>
      <c r="Q244" s="196" t="s">
        <v>85</v>
      </c>
      <c r="R244" s="16" t="s">
        <v>85</v>
      </c>
      <c r="S244" s="1" t="s">
        <v>85</v>
      </c>
      <c r="T244" s="1" t="s">
        <v>85</v>
      </c>
      <c r="U244" s="1" t="s">
        <v>85</v>
      </c>
      <c r="V244" s="1" t="s">
        <v>85</v>
      </c>
      <c r="W244" s="1" t="s">
        <v>85</v>
      </c>
      <c r="X244" s="196" t="s">
        <v>85</v>
      </c>
      <c r="CM244" s="177"/>
    </row>
    <row r="245" customFormat="false" ht="11.25" hidden="false" customHeight="false" outlineLevel="0" collapsed="false">
      <c r="A245" s="177" t="n">
        <v>34943</v>
      </c>
      <c r="B245" s="203" t="n">
        <f aca="false">IF(A245&lt;&gt;"",MONTH(A245),0)</f>
        <v>9</v>
      </c>
      <c r="C245" s="11" t="s">
        <v>166</v>
      </c>
      <c r="D245" s="196" t="n">
        <v>1.04</v>
      </c>
      <c r="E245" s="196" t="n">
        <v>0.86</v>
      </c>
      <c r="F245" s="197" t="n">
        <v>0.95</v>
      </c>
      <c r="G245" s="198" t="s">
        <v>85</v>
      </c>
      <c r="H245" s="196" t="n">
        <v>1.45</v>
      </c>
      <c r="I245" s="196" t="n">
        <v>1.65</v>
      </c>
      <c r="J245" s="196" t="s">
        <v>85</v>
      </c>
      <c r="K245" s="196" t="n">
        <v>1.005</v>
      </c>
      <c r="L245" s="196" t="s">
        <v>85</v>
      </c>
      <c r="M245" s="196" t="s">
        <v>85</v>
      </c>
      <c r="N245" s="197" t="n">
        <v>0.98</v>
      </c>
      <c r="O245" s="196" t="s">
        <v>85</v>
      </c>
      <c r="P245" s="196" t="n">
        <v>1.585</v>
      </c>
      <c r="Q245" s="196" t="n">
        <v>0.835</v>
      </c>
      <c r="R245" s="16" t="n">
        <v>0.965</v>
      </c>
      <c r="S245" s="1" t="s">
        <v>85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6" t="s">
        <v>85</v>
      </c>
      <c r="CM245" s="177"/>
    </row>
    <row r="246" customFormat="false" ht="11.25" hidden="false" customHeight="false" outlineLevel="0" collapsed="false">
      <c r="A246" s="177" t="n">
        <v>34944</v>
      </c>
      <c r="B246" s="203" t="n">
        <f aca="false">IF(A246&lt;&gt;"",MONTH(A246),0)</f>
        <v>9</v>
      </c>
      <c r="C246" s="11" t="s">
        <v>167</v>
      </c>
      <c r="D246" s="196" t="n">
        <v>1.02</v>
      </c>
      <c r="E246" s="196" t="n">
        <v>0.86</v>
      </c>
      <c r="F246" s="197" t="n">
        <v>0.95</v>
      </c>
      <c r="G246" s="198" t="s">
        <v>85</v>
      </c>
      <c r="H246" s="196" t="s">
        <v>85</v>
      </c>
      <c r="I246" s="196" t="n">
        <v>1.65</v>
      </c>
      <c r="J246" s="196" t="s">
        <v>85</v>
      </c>
      <c r="K246" s="196" t="n">
        <v>1.005</v>
      </c>
      <c r="L246" s="196" t="s">
        <v>85</v>
      </c>
      <c r="M246" s="196" t="s">
        <v>85</v>
      </c>
      <c r="N246" s="197" t="n">
        <v>0.98</v>
      </c>
      <c r="O246" s="196" t="s">
        <v>85</v>
      </c>
      <c r="P246" s="196" t="n">
        <v>1.585</v>
      </c>
      <c r="Q246" s="196" t="n">
        <v>0.835</v>
      </c>
      <c r="R246" s="16" t="n">
        <v>0.965</v>
      </c>
      <c r="S246" s="1" t="s">
        <v>85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6" t="s">
        <v>85</v>
      </c>
      <c r="CM246" s="177"/>
    </row>
    <row r="247" customFormat="false" ht="11.25" hidden="false" customHeight="false" outlineLevel="0" collapsed="false">
      <c r="A247" s="177" t="n">
        <v>34945</v>
      </c>
      <c r="B247" s="203" t="n">
        <f aca="false">IF(A247&lt;&gt;"",MONTH(A247),0)</f>
        <v>9</v>
      </c>
      <c r="C247" s="11" t="s">
        <v>161</v>
      </c>
      <c r="D247" s="196" t="n">
        <v>1.02</v>
      </c>
      <c r="E247" s="196" t="n">
        <v>0.86</v>
      </c>
      <c r="F247" s="197" t="n">
        <v>0.95</v>
      </c>
      <c r="G247" s="198" t="s">
        <v>85</v>
      </c>
      <c r="H247" s="196" t="s">
        <v>85</v>
      </c>
      <c r="I247" s="196" t="n">
        <v>1.65</v>
      </c>
      <c r="J247" s="196" t="s">
        <v>85</v>
      </c>
      <c r="K247" s="196" t="n">
        <v>1.005</v>
      </c>
      <c r="L247" s="196" t="s">
        <v>85</v>
      </c>
      <c r="M247" s="196" t="s">
        <v>85</v>
      </c>
      <c r="N247" s="197" t="n">
        <v>0.98</v>
      </c>
      <c r="O247" s="196" t="s">
        <v>85</v>
      </c>
      <c r="P247" s="196" t="n">
        <v>1.585</v>
      </c>
      <c r="Q247" s="196" t="n">
        <v>0.835</v>
      </c>
      <c r="R247" s="16" t="n">
        <v>0.965</v>
      </c>
      <c r="S247" s="1" t="s">
        <v>85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6" t="s">
        <v>85</v>
      </c>
      <c r="CM247" s="177"/>
    </row>
    <row r="248" customFormat="false" ht="11.25" hidden="false" customHeight="false" outlineLevel="0" collapsed="false">
      <c r="A248" s="177" t="n">
        <v>34946</v>
      </c>
      <c r="B248" s="203" t="n">
        <f aca="false">IF(A248&lt;&gt;"",MONTH(A248),0)</f>
        <v>9</v>
      </c>
      <c r="C248" s="11" t="s">
        <v>162</v>
      </c>
      <c r="D248" s="196" t="n">
        <v>1.02</v>
      </c>
      <c r="E248" s="196" t="s">
        <v>85</v>
      </c>
      <c r="F248" s="197" t="s">
        <v>85</v>
      </c>
      <c r="G248" s="198" t="s">
        <v>85</v>
      </c>
      <c r="H248" s="196" t="s">
        <v>85</v>
      </c>
      <c r="I248" s="196" t="s">
        <v>85</v>
      </c>
      <c r="J248" s="196" t="s">
        <v>85</v>
      </c>
      <c r="K248" s="196" t="s">
        <v>85</v>
      </c>
      <c r="L248" s="196" t="s">
        <v>85</v>
      </c>
      <c r="M248" s="196" t="s">
        <v>85</v>
      </c>
      <c r="N248" s="197" t="s">
        <v>85</v>
      </c>
      <c r="O248" s="196" t="s">
        <v>85</v>
      </c>
      <c r="P248" s="196" t="s">
        <v>85</v>
      </c>
      <c r="Q248" s="196" t="s">
        <v>85</v>
      </c>
      <c r="R248" s="16" t="s">
        <v>85</v>
      </c>
      <c r="S248" s="1" t="s">
        <v>85</v>
      </c>
      <c r="T248" s="1" t="s">
        <v>85</v>
      </c>
      <c r="U248" s="1" t="s">
        <v>85</v>
      </c>
      <c r="V248" s="1" t="s">
        <v>85</v>
      </c>
      <c r="W248" s="1" t="s">
        <v>85</v>
      </c>
      <c r="X248" s="196" t="s">
        <v>85</v>
      </c>
      <c r="CM248" s="177"/>
    </row>
    <row r="249" customFormat="false" ht="11.25" hidden="false" customHeight="false" outlineLevel="0" collapsed="false">
      <c r="A249" s="177" t="n">
        <v>34947</v>
      </c>
      <c r="B249" s="203" t="n">
        <f aca="false">IF(A249&lt;&gt;"",MONTH(A249),0)</f>
        <v>9</v>
      </c>
      <c r="C249" s="11" t="s">
        <v>163</v>
      </c>
      <c r="D249" s="196" t="n">
        <v>1.02</v>
      </c>
      <c r="E249" s="196" t="n">
        <v>0.86</v>
      </c>
      <c r="F249" s="197" t="n">
        <v>0.95</v>
      </c>
      <c r="G249" s="198" t="s">
        <v>85</v>
      </c>
      <c r="H249" s="196" t="n">
        <v>1.55</v>
      </c>
      <c r="I249" s="196" t="n">
        <v>1.66</v>
      </c>
      <c r="J249" s="196" t="s">
        <v>85</v>
      </c>
      <c r="K249" s="196" t="n">
        <v>0.995</v>
      </c>
      <c r="L249" s="196" t="s">
        <v>85</v>
      </c>
      <c r="M249" s="196" t="s">
        <v>85</v>
      </c>
      <c r="N249" s="197" t="n">
        <v>0.98</v>
      </c>
      <c r="O249" s="196" t="s">
        <v>85</v>
      </c>
      <c r="P249" s="196" t="n">
        <v>1.61</v>
      </c>
      <c r="Q249" s="196" t="n">
        <v>0.835</v>
      </c>
      <c r="R249" s="16" t="n">
        <v>0.95</v>
      </c>
      <c r="S249" s="1" t="s">
        <v>85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6" t="s">
        <v>85</v>
      </c>
      <c r="CM249" s="177"/>
    </row>
    <row r="250" customFormat="false" ht="11.25" hidden="false" customHeight="false" outlineLevel="0" collapsed="false">
      <c r="A250" s="177" t="n">
        <v>34948</v>
      </c>
      <c r="B250" s="203" t="n">
        <f aca="false">IF(A250&lt;&gt;"",MONTH(A250),0)</f>
        <v>9</v>
      </c>
      <c r="C250" s="11" t="s">
        <v>164</v>
      </c>
      <c r="D250" s="196" t="n">
        <v>1.01</v>
      </c>
      <c r="E250" s="196" t="n">
        <v>0.86</v>
      </c>
      <c r="F250" s="197" t="n">
        <v>0.95</v>
      </c>
      <c r="G250" s="198" t="s">
        <v>85</v>
      </c>
      <c r="H250" s="196" t="n">
        <v>1.505</v>
      </c>
      <c r="I250" s="196" t="n">
        <v>1.62</v>
      </c>
      <c r="J250" s="196" t="s">
        <v>85</v>
      </c>
      <c r="K250" s="196" t="n">
        <v>0.93</v>
      </c>
      <c r="L250" s="196" t="s">
        <v>85</v>
      </c>
      <c r="M250" s="196" t="s">
        <v>85</v>
      </c>
      <c r="N250" s="197" t="n">
        <v>0.94</v>
      </c>
      <c r="O250" s="196" t="s">
        <v>85</v>
      </c>
      <c r="P250" s="196" t="n">
        <v>1.555</v>
      </c>
      <c r="Q250" s="196" t="n">
        <v>0.835</v>
      </c>
      <c r="R250" s="16" t="n">
        <v>0.95</v>
      </c>
      <c r="S250" s="1" t="s">
        <v>85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6" t="s">
        <v>85</v>
      </c>
      <c r="CM250" s="177"/>
    </row>
    <row r="251" customFormat="false" ht="11.25" hidden="false" customHeight="false" outlineLevel="0" collapsed="false">
      <c r="A251" s="177" t="n">
        <v>34949</v>
      </c>
      <c r="B251" s="203" t="n">
        <f aca="false">IF(A251&lt;&gt;"",MONTH(A251),0)</f>
        <v>9</v>
      </c>
      <c r="C251" s="11" t="s">
        <v>165</v>
      </c>
      <c r="D251" s="196" t="n">
        <v>1.01</v>
      </c>
      <c r="E251" s="196" t="n">
        <v>0.86</v>
      </c>
      <c r="F251" s="197" t="n">
        <v>0.965</v>
      </c>
      <c r="G251" s="198" t="s">
        <v>85</v>
      </c>
      <c r="H251" s="196" t="n">
        <v>1.45</v>
      </c>
      <c r="I251" s="196" t="n">
        <v>1.6</v>
      </c>
      <c r="J251" s="196" t="s">
        <v>85</v>
      </c>
      <c r="K251" s="196" t="n">
        <v>0.97</v>
      </c>
      <c r="L251" s="196" t="s">
        <v>85</v>
      </c>
      <c r="M251" s="196" t="s">
        <v>85</v>
      </c>
      <c r="N251" s="197" t="n">
        <v>0.94</v>
      </c>
      <c r="O251" s="196" t="s">
        <v>85</v>
      </c>
      <c r="P251" s="196" t="n">
        <v>1.525</v>
      </c>
      <c r="Q251" s="196" t="n">
        <v>0.84</v>
      </c>
      <c r="R251" s="16" t="n">
        <v>0.975</v>
      </c>
      <c r="S251" s="1" t="s">
        <v>85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6" t="s">
        <v>85</v>
      </c>
      <c r="CM251" s="177"/>
    </row>
    <row r="252" customFormat="false" ht="11.25" hidden="false" customHeight="false" outlineLevel="0" collapsed="false">
      <c r="A252" s="177" t="n">
        <v>34950</v>
      </c>
      <c r="B252" s="203" t="n">
        <f aca="false">IF(A252&lt;&gt;"",MONTH(A252),0)</f>
        <v>9</v>
      </c>
      <c r="C252" s="11" t="s">
        <v>166</v>
      </c>
      <c r="D252" s="196" t="n">
        <v>1.04</v>
      </c>
      <c r="E252" s="196" t="n">
        <v>0.86</v>
      </c>
      <c r="F252" s="197" t="n">
        <v>0.965</v>
      </c>
      <c r="G252" s="198" t="s">
        <v>85</v>
      </c>
      <c r="H252" s="196" t="n">
        <v>1.425</v>
      </c>
      <c r="I252" s="196" t="n">
        <v>1.6</v>
      </c>
      <c r="J252" s="196" t="s">
        <v>85</v>
      </c>
      <c r="K252" s="196" t="n">
        <v>0.97</v>
      </c>
      <c r="L252" s="196" t="s">
        <v>85</v>
      </c>
      <c r="M252" s="196" t="s">
        <v>85</v>
      </c>
      <c r="N252" s="197" t="n">
        <v>0.94</v>
      </c>
      <c r="O252" s="196" t="s">
        <v>85</v>
      </c>
      <c r="P252" s="196" t="n">
        <v>1.46</v>
      </c>
      <c r="Q252" s="196" t="n">
        <v>0.84</v>
      </c>
      <c r="R252" s="16" t="n">
        <v>0.975</v>
      </c>
      <c r="S252" s="1" t="s">
        <v>85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6" t="s">
        <v>85</v>
      </c>
      <c r="CM252" s="177"/>
    </row>
    <row r="253" customFormat="false" ht="11.25" hidden="false" customHeight="false" outlineLevel="0" collapsed="false">
      <c r="A253" s="177" t="n">
        <v>34951</v>
      </c>
      <c r="B253" s="203" t="n">
        <f aca="false">IF(A253&lt;&gt;"",MONTH(A253),0)</f>
        <v>9</v>
      </c>
      <c r="C253" s="11" t="s">
        <v>167</v>
      </c>
      <c r="D253" s="196" t="n">
        <v>1.03</v>
      </c>
      <c r="E253" s="196" t="n">
        <v>0.86</v>
      </c>
      <c r="F253" s="197" t="n">
        <v>0.965</v>
      </c>
      <c r="G253" s="198" t="s">
        <v>85</v>
      </c>
      <c r="H253" s="196" t="s">
        <v>85</v>
      </c>
      <c r="I253" s="196" t="n">
        <v>1.6</v>
      </c>
      <c r="J253" s="196" t="s">
        <v>85</v>
      </c>
      <c r="K253" s="196" t="n">
        <v>0.97</v>
      </c>
      <c r="L253" s="196" t="s">
        <v>85</v>
      </c>
      <c r="M253" s="196" t="s">
        <v>85</v>
      </c>
      <c r="N253" s="197" t="n">
        <v>0.94</v>
      </c>
      <c r="O253" s="196" t="s">
        <v>85</v>
      </c>
      <c r="P253" s="196" t="n">
        <v>1.46</v>
      </c>
      <c r="Q253" s="196" t="n">
        <v>0.84</v>
      </c>
      <c r="R253" s="16" t="n">
        <v>0.975</v>
      </c>
      <c r="S253" s="1" t="s">
        <v>85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6" t="s">
        <v>85</v>
      </c>
      <c r="CM253" s="177"/>
    </row>
    <row r="254" customFormat="false" ht="11.25" hidden="false" customHeight="false" outlineLevel="0" collapsed="false">
      <c r="A254" s="177" t="n">
        <v>34952</v>
      </c>
      <c r="B254" s="203" t="n">
        <f aca="false">IF(A254&lt;&gt;"",MONTH(A254),0)</f>
        <v>9</v>
      </c>
      <c r="C254" s="11" t="s">
        <v>161</v>
      </c>
      <c r="D254" s="196" t="n">
        <v>1.03</v>
      </c>
      <c r="E254" s="196" t="n">
        <v>0.86</v>
      </c>
      <c r="F254" s="197" t="n">
        <v>0.965</v>
      </c>
      <c r="G254" s="198" t="s">
        <v>85</v>
      </c>
      <c r="H254" s="196" t="s">
        <v>85</v>
      </c>
      <c r="I254" s="196" t="n">
        <v>1.6</v>
      </c>
      <c r="J254" s="196" t="s">
        <v>85</v>
      </c>
      <c r="K254" s="196" t="n">
        <v>0.97</v>
      </c>
      <c r="L254" s="196" t="s">
        <v>85</v>
      </c>
      <c r="M254" s="196" t="s">
        <v>85</v>
      </c>
      <c r="N254" s="197" t="n">
        <v>0.94</v>
      </c>
      <c r="O254" s="196" t="s">
        <v>85</v>
      </c>
      <c r="P254" s="196" t="n">
        <v>1.46</v>
      </c>
      <c r="Q254" s="196" t="n">
        <v>0.84</v>
      </c>
      <c r="R254" s="16" t="n">
        <v>0.975</v>
      </c>
      <c r="S254" s="1" t="s">
        <v>85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6" t="s">
        <v>85</v>
      </c>
      <c r="CM254" s="177"/>
    </row>
    <row r="255" customFormat="false" ht="11.25" hidden="false" customHeight="false" outlineLevel="0" collapsed="false">
      <c r="A255" s="177" t="n">
        <v>34953</v>
      </c>
      <c r="B255" s="203" t="n">
        <f aca="false">IF(A255&lt;&gt;"",MONTH(A255),0)</f>
        <v>9</v>
      </c>
      <c r="C255" s="11" t="s">
        <v>162</v>
      </c>
      <c r="D255" s="196" t="n">
        <v>1.03</v>
      </c>
      <c r="E255" s="196" t="n">
        <v>0.86</v>
      </c>
      <c r="F255" s="197" t="n">
        <v>0.965</v>
      </c>
      <c r="G255" s="198" t="s">
        <v>85</v>
      </c>
      <c r="H255" s="196" t="n">
        <v>1.44</v>
      </c>
      <c r="I255" s="196" t="n">
        <v>1.625</v>
      </c>
      <c r="J255" s="196" t="s">
        <v>85</v>
      </c>
      <c r="K255" s="196" t="n">
        <v>0.965</v>
      </c>
      <c r="L255" s="196" t="s">
        <v>85</v>
      </c>
      <c r="M255" s="196" t="s">
        <v>85</v>
      </c>
      <c r="N255" s="197" t="n">
        <v>0.94</v>
      </c>
      <c r="O255" s="196" t="s">
        <v>85</v>
      </c>
      <c r="P255" s="196" t="n">
        <v>1.48</v>
      </c>
      <c r="Q255" s="196" t="n">
        <v>0.84</v>
      </c>
      <c r="R255" s="16" t="n">
        <v>0.975</v>
      </c>
      <c r="S255" s="1" t="s">
        <v>85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6" t="s">
        <v>85</v>
      </c>
      <c r="CM255" s="177"/>
    </row>
    <row r="256" customFormat="false" ht="11.25" hidden="false" customHeight="false" outlineLevel="0" collapsed="false">
      <c r="A256" s="177" t="n">
        <v>34954</v>
      </c>
      <c r="B256" s="203" t="n">
        <f aca="false">IF(A256&lt;&gt;"",MONTH(A256),0)</f>
        <v>9</v>
      </c>
      <c r="C256" s="11" t="s">
        <v>163</v>
      </c>
      <c r="D256" s="196" t="n">
        <v>1.06</v>
      </c>
      <c r="E256" s="196" t="n">
        <v>0.855</v>
      </c>
      <c r="F256" s="197" t="n">
        <v>0.965</v>
      </c>
      <c r="G256" s="198" t="s">
        <v>85</v>
      </c>
      <c r="H256" s="196" t="n">
        <v>1.46</v>
      </c>
      <c r="I256" s="196" t="n">
        <v>1.635</v>
      </c>
      <c r="J256" s="196" t="s">
        <v>85</v>
      </c>
      <c r="K256" s="196" t="n">
        <v>0.97</v>
      </c>
      <c r="L256" s="196" t="s">
        <v>85</v>
      </c>
      <c r="M256" s="196" t="s">
        <v>85</v>
      </c>
      <c r="N256" s="197" t="n">
        <v>0.94</v>
      </c>
      <c r="O256" s="196" t="s">
        <v>85</v>
      </c>
      <c r="P256" s="196" t="n">
        <v>1.495</v>
      </c>
      <c r="Q256" s="196" t="n">
        <v>0.85</v>
      </c>
      <c r="R256" s="16" t="n">
        <v>0.975</v>
      </c>
      <c r="S256" s="1" t="s">
        <v>85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6" t="s">
        <v>85</v>
      </c>
      <c r="CM256" s="177"/>
    </row>
    <row r="257" customFormat="false" ht="11.25" hidden="false" customHeight="false" outlineLevel="0" collapsed="false">
      <c r="A257" s="177" t="n">
        <v>34955</v>
      </c>
      <c r="B257" s="203" t="n">
        <f aca="false">IF(A257&lt;&gt;"",MONTH(A257),0)</f>
        <v>9</v>
      </c>
      <c r="C257" s="11" t="s">
        <v>164</v>
      </c>
      <c r="D257" s="196" t="n">
        <v>1.09</v>
      </c>
      <c r="E257" s="196" t="n">
        <v>0.85</v>
      </c>
      <c r="F257" s="197" t="n">
        <v>0.97</v>
      </c>
      <c r="G257" s="198" t="s">
        <v>85</v>
      </c>
      <c r="H257" s="196" t="n">
        <v>1.465</v>
      </c>
      <c r="I257" s="196" t="n">
        <v>1.66</v>
      </c>
      <c r="J257" s="196" t="s">
        <v>85</v>
      </c>
      <c r="K257" s="196" t="n">
        <v>0.94</v>
      </c>
      <c r="L257" s="196" t="s">
        <v>85</v>
      </c>
      <c r="M257" s="196" t="s">
        <v>85</v>
      </c>
      <c r="N257" s="197" t="n">
        <v>0.94</v>
      </c>
      <c r="O257" s="196" t="s">
        <v>85</v>
      </c>
      <c r="P257" s="196" t="n">
        <v>1.525</v>
      </c>
      <c r="Q257" s="196" t="n">
        <v>0.855</v>
      </c>
      <c r="R257" s="16" t="n">
        <v>0.965</v>
      </c>
      <c r="S257" s="1" t="s">
        <v>85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6" t="s">
        <v>85</v>
      </c>
      <c r="CM257" s="177"/>
    </row>
    <row r="258" customFormat="false" ht="11.25" hidden="false" customHeight="false" outlineLevel="0" collapsed="false">
      <c r="A258" s="177" t="n">
        <v>34956</v>
      </c>
      <c r="B258" s="203" t="n">
        <f aca="false">IF(A258&lt;&gt;"",MONTH(A258),0)</f>
        <v>9</v>
      </c>
      <c r="C258" s="11" t="s">
        <v>165</v>
      </c>
      <c r="D258" s="196" t="n">
        <v>1.11</v>
      </c>
      <c r="E258" s="196" t="n">
        <v>0.84</v>
      </c>
      <c r="F258" s="197" t="n">
        <v>0.97</v>
      </c>
      <c r="G258" s="198" t="s">
        <v>85</v>
      </c>
      <c r="H258" s="196" t="n">
        <v>1.455</v>
      </c>
      <c r="I258" s="196" t="n">
        <v>1.66</v>
      </c>
      <c r="J258" s="196" t="s">
        <v>85</v>
      </c>
      <c r="K258" s="196" t="n">
        <v>0.93</v>
      </c>
      <c r="L258" s="196" t="s">
        <v>85</v>
      </c>
      <c r="M258" s="196" t="s">
        <v>85</v>
      </c>
      <c r="N258" s="197" t="n">
        <v>0.94</v>
      </c>
      <c r="O258" s="196" t="s">
        <v>85</v>
      </c>
      <c r="P258" s="196" t="n">
        <v>1.545</v>
      </c>
      <c r="Q258" s="196" t="n">
        <v>0.855</v>
      </c>
      <c r="R258" s="16" t="n">
        <v>0.965</v>
      </c>
      <c r="S258" s="1" t="s">
        <v>85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6" t="s">
        <v>85</v>
      </c>
      <c r="CM258" s="177"/>
    </row>
    <row r="259" customFormat="false" ht="11.25" hidden="false" customHeight="false" outlineLevel="0" collapsed="false">
      <c r="A259" s="177" t="n">
        <v>34957</v>
      </c>
      <c r="B259" s="203" t="n">
        <f aca="false">IF(A259&lt;&gt;"",MONTH(A259),0)</f>
        <v>9</v>
      </c>
      <c r="C259" s="11" t="s">
        <v>166</v>
      </c>
      <c r="D259" s="196" t="n">
        <v>1.1</v>
      </c>
      <c r="E259" s="196" t="n">
        <v>0.84</v>
      </c>
      <c r="F259" s="197" t="n">
        <v>0.97</v>
      </c>
      <c r="G259" s="198" t="s">
        <v>85</v>
      </c>
      <c r="H259" s="196" t="n">
        <v>1.43</v>
      </c>
      <c r="I259" s="196" t="n">
        <v>1.62</v>
      </c>
      <c r="J259" s="196" t="s">
        <v>85</v>
      </c>
      <c r="K259" s="196" t="n">
        <v>0.915</v>
      </c>
      <c r="L259" s="196" t="s">
        <v>85</v>
      </c>
      <c r="M259" s="196" t="s">
        <v>85</v>
      </c>
      <c r="N259" s="197" t="n">
        <v>0.94</v>
      </c>
      <c r="O259" s="196" t="s">
        <v>85</v>
      </c>
      <c r="P259" s="196" t="n">
        <v>1.49</v>
      </c>
      <c r="Q259" s="196" t="n">
        <v>0.85</v>
      </c>
      <c r="R259" s="16" t="n">
        <v>0.965</v>
      </c>
      <c r="S259" s="1" t="s">
        <v>85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6" t="s">
        <v>85</v>
      </c>
      <c r="CM259" s="177"/>
    </row>
    <row r="260" customFormat="false" ht="11.25" hidden="false" customHeight="false" outlineLevel="0" collapsed="false">
      <c r="A260" s="177" t="n">
        <v>34958</v>
      </c>
      <c r="B260" s="203" t="n">
        <f aca="false">IF(A260&lt;&gt;"",MONTH(A260),0)</f>
        <v>9</v>
      </c>
      <c r="C260" s="11" t="s">
        <v>167</v>
      </c>
      <c r="D260" s="196" t="n">
        <v>1.05</v>
      </c>
      <c r="E260" s="196" t="n">
        <v>0.84</v>
      </c>
      <c r="F260" s="197" t="n">
        <v>0.97</v>
      </c>
      <c r="G260" s="198" t="s">
        <v>85</v>
      </c>
      <c r="H260" s="196" t="s">
        <v>85</v>
      </c>
      <c r="I260" s="196" t="n">
        <v>1.62</v>
      </c>
      <c r="J260" s="196" t="s">
        <v>85</v>
      </c>
      <c r="K260" s="196" t="n">
        <v>0.915</v>
      </c>
      <c r="L260" s="196" t="s">
        <v>85</v>
      </c>
      <c r="M260" s="196" t="s">
        <v>85</v>
      </c>
      <c r="N260" s="197" t="n">
        <v>0.94</v>
      </c>
      <c r="O260" s="196" t="s">
        <v>85</v>
      </c>
      <c r="P260" s="196" t="n">
        <v>1.49</v>
      </c>
      <c r="Q260" s="196" t="n">
        <v>0.85</v>
      </c>
      <c r="R260" s="16" t="n">
        <v>0.965</v>
      </c>
      <c r="S260" s="1" t="s">
        <v>85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6" t="s">
        <v>85</v>
      </c>
      <c r="CM260" s="177"/>
    </row>
    <row r="261" customFormat="false" ht="11.25" hidden="false" customHeight="false" outlineLevel="0" collapsed="false">
      <c r="A261" s="177" t="n">
        <v>34959</v>
      </c>
      <c r="B261" s="203" t="n">
        <f aca="false">IF(A261&lt;&gt;"",MONTH(A261),0)</f>
        <v>9</v>
      </c>
      <c r="C261" s="11" t="s">
        <v>161</v>
      </c>
      <c r="D261" s="196" t="n">
        <v>1.05</v>
      </c>
      <c r="E261" s="196" t="n">
        <v>0.84</v>
      </c>
      <c r="F261" s="197" t="n">
        <v>0.97</v>
      </c>
      <c r="G261" s="198" t="s">
        <v>85</v>
      </c>
      <c r="H261" s="196" t="s">
        <v>85</v>
      </c>
      <c r="I261" s="196" t="n">
        <v>1.62</v>
      </c>
      <c r="J261" s="196" t="s">
        <v>85</v>
      </c>
      <c r="K261" s="196" t="n">
        <v>0.915</v>
      </c>
      <c r="L261" s="196" t="s">
        <v>85</v>
      </c>
      <c r="M261" s="196" t="s">
        <v>85</v>
      </c>
      <c r="N261" s="197" t="n">
        <v>0.94</v>
      </c>
      <c r="O261" s="196" t="s">
        <v>85</v>
      </c>
      <c r="P261" s="196" t="n">
        <v>1.49</v>
      </c>
      <c r="Q261" s="196" t="n">
        <v>0.85</v>
      </c>
      <c r="R261" s="16" t="n">
        <v>0.965</v>
      </c>
      <c r="S261" s="1" t="s">
        <v>85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6" t="s">
        <v>85</v>
      </c>
      <c r="CM261" s="177"/>
    </row>
    <row r="262" customFormat="false" ht="11.25" hidden="false" customHeight="false" outlineLevel="0" collapsed="false">
      <c r="A262" s="177" t="n">
        <v>34960</v>
      </c>
      <c r="B262" s="203" t="n">
        <f aca="false">IF(A262&lt;&gt;"",MONTH(A262),0)</f>
        <v>9</v>
      </c>
      <c r="C262" s="11" t="s">
        <v>162</v>
      </c>
      <c r="D262" s="196" t="n">
        <v>1.05</v>
      </c>
      <c r="E262" s="196" t="n">
        <v>0.845</v>
      </c>
      <c r="F262" s="197" t="n">
        <v>0.97</v>
      </c>
      <c r="G262" s="198" t="s">
        <v>85</v>
      </c>
      <c r="H262" s="196" t="n">
        <v>1.46</v>
      </c>
      <c r="I262" s="196" t="n">
        <v>1.62</v>
      </c>
      <c r="J262" s="196" t="s">
        <v>85</v>
      </c>
      <c r="K262" s="196" t="n">
        <v>0.915</v>
      </c>
      <c r="L262" s="196" t="s">
        <v>85</v>
      </c>
      <c r="M262" s="196" t="s">
        <v>85</v>
      </c>
      <c r="N262" s="197" t="n">
        <v>0.94</v>
      </c>
      <c r="O262" s="196" t="s">
        <v>85</v>
      </c>
      <c r="P262" s="196" t="n">
        <v>1.5</v>
      </c>
      <c r="Q262" s="196" t="n">
        <v>0.85</v>
      </c>
      <c r="R262" s="16" t="n">
        <v>0.975</v>
      </c>
      <c r="S262" s="1" t="s">
        <v>85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6" t="s">
        <v>85</v>
      </c>
      <c r="CM262" s="177"/>
    </row>
    <row r="263" customFormat="false" ht="11.25" hidden="false" customHeight="false" outlineLevel="0" collapsed="false">
      <c r="A263" s="177" t="n">
        <v>34961</v>
      </c>
      <c r="B263" s="203" t="n">
        <f aca="false">IF(A263&lt;&gt;"",MONTH(A263),0)</f>
        <v>9</v>
      </c>
      <c r="C263" s="11" t="s">
        <v>163</v>
      </c>
      <c r="D263" s="196" t="n">
        <v>1.06</v>
      </c>
      <c r="E263" s="196" t="n">
        <v>0.85</v>
      </c>
      <c r="F263" s="197" t="n">
        <v>0.97</v>
      </c>
      <c r="G263" s="198" t="s">
        <v>85</v>
      </c>
      <c r="H263" s="196" t="n">
        <v>1.49</v>
      </c>
      <c r="I263" s="196" t="n">
        <v>1.605</v>
      </c>
      <c r="J263" s="196" t="s">
        <v>85</v>
      </c>
      <c r="K263" s="196" t="n">
        <v>0.985</v>
      </c>
      <c r="L263" s="196" t="s">
        <v>85</v>
      </c>
      <c r="M263" s="196" t="s">
        <v>85</v>
      </c>
      <c r="N263" s="197" t="n">
        <v>0.96</v>
      </c>
      <c r="O263" s="196" t="s">
        <v>85</v>
      </c>
      <c r="P263" s="196" t="n">
        <v>1.525</v>
      </c>
      <c r="Q263" s="196" t="n">
        <v>0.85</v>
      </c>
      <c r="R263" s="16" t="n">
        <v>0.975</v>
      </c>
      <c r="S263" s="1" t="s">
        <v>85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6" t="s">
        <v>85</v>
      </c>
      <c r="CM263" s="177"/>
    </row>
    <row r="264" customFormat="false" ht="11.25" hidden="false" customHeight="false" outlineLevel="0" collapsed="false">
      <c r="A264" s="177" t="n">
        <v>34962</v>
      </c>
      <c r="B264" s="203" t="n">
        <f aca="false">IF(A264&lt;&gt;"",MONTH(A264),0)</f>
        <v>9</v>
      </c>
      <c r="C264" s="11" t="s">
        <v>164</v>
      </c>
      <c r="D264" s="196" t="n">
        <v>1.11</v>
      </c>
      <c r="E264" s="196" t="n">
        <v>0.86</v>
      </c>
      <c r="F264" s="197" t="n">
        <v>0.97</v>
      </c>
      <c r="G264" s="198" t="s">
        <v>85</v>
      </c>
      <c r="H264" s="196" t="n">
        <v>1.48</v>
      </c>
      <c r="I264" s="196" t="n">
        <v>1.61</v>
      </c>
      <c r="J264" s="196" t="s">
        <v>85</v>
      </c>
      <c r="K264" s="196" t="n">
        <v>0.99</v>
      </c>
      <c r="L264" s="196" t="s">
        <v>85</v>
      </c>
      <c r="M264" s="196" t="s">
        <v>85</v>
      </c>
      <c r="N264" s="197" t="n">
        <v>0.96</v>
      </c>
      <c r="O264" s="196" t="s">
        <v>85</v>
      </c>
      <c r="P264" s="196" t="n">
        <v>1.5</v>
      </c>
      <c r="Q264" s="196" t="n">
        <v>0.85</v>
      </c>
      <c r="R264" s="16" t="n">
        <v>1.005</v>
      </c>
      <c r="S264" s="1" t="s">
        <v>85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6" t="s">
        <v>85</v>
      </c>
      <c r="CM264" s="177"/>
    </row>
    <row r="265" customFormat="false" ht="11.25" hidden="false" customHeight="false" outlineLevel="0" collapsed="false">
      <c r="A265" s="177" t="n">
        <v>34963</v>
      </c>
      <c r="B265" s="203" t="n">
        <f aca="false">IF(A265&lt;&gt;"",MONTH(A265),0)</f>
        <v>9</v>
      </c>
      <c r="C265" s="11" t="s">
        <v>165</v>
      </c>
      <c r="D265" s="196" t="n">
        <v>1.17</v>
      </c>
      <c r="E265" s="196" t="n">
        <v>0.85</v>
      </c>
      <c r="F265" s="197" t="n">
        <v>0.97</v>
      </c>
      <c r="G265" s="198" t="s">
        <v>85</v>
      </c>
      <c r="H265" s="196" t="n">
        <v>1.44</v>
      </c>
      <c r="I265" s="196" t="n">
        <v>1.615</v>
      </c>
      <c r="J265" s="196" t="s">
        <v>85</v>
      </c>
      <c r="K265" s="196" t="n">
        <v>0.99</v>
      </c>
      <c r="L265" s="196" t="s">
        <v>85</v>
      </c>
      <c r="M265" s="196" t="s">
        <v>85</v>
      </c>
      <c r="N265" s="197" t="n">
        <v>0.96</v>
      </c>
      <c r="O265" s="196" t="s">
        <v>85</v>
      </c>
      <c r="P265" s="196" t="n">
        <v>1.49</v>
      </c>
      <c r="Q265" s="196" t="n">
        <v>0.85</v>
      </c>
      <c r="R265" s="16" t="n">
        <v>1.005</v>
      </c>
      <c r="S265" s="1" t="s">
        <v>85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6" t="s">
        <v>85</v>
      </c>
      <c r="CM265" s="177"/>
    </row>
    <row r="266" customFormat="false" ht="11.25" hidden="false" customHeight="false" outlineLevel="0" collapsed="false">
      <c r="A266" s="177" t="n">
        <v>34964</v>
      </c>
      <c r="B266" s="203" t="n">
        <f aca="false">IF(A266&lt;&gt;"",MONTH(A266),0)</f>
        <v>9</v>
      </c>
      <c r="C266" s="11" t="s">
        <v>166</v>
      </c>
      <c r="D266" s="196" t="n">
        <v>1.1</v>
      </c>
      <c r="E266" s="196" t="n">
        <v>0.855</v>
      </c>
      <c r="F266" s="197" t="n">
        <v>1</v>
      </c>
      <c r="G266" s="198" t="s">
        <v>85</v>
      </c>
      <c r="H266" s="196" t="n">
        <v>1.425</v>
      </c>
      <c r="I266" s="196" t="n">
        <v>1.62</v>
      </c>
      <c r="J266" s="196" t="s">
        <v>85</v>
      </c>
      <c r="K266" s="196" t="n">
        <v>0.99</v>
      </c>
      <c r="L266" s="196" t="s">
        <v>85</v>
      </c>
      <c r="M266" s="196" t="s">
        <v>85</v>
      </c>
      <c r="N266" s="197" t="n">
        <v>0.99</v>
      </c>
      <c r="O266" s="196" t="s">
        <v>85</v>
      </c>
      <c r="P266" s="196" t="n">
        <v>1.475</v>
      </c>
      <c r="Q266" s="196" t="n">
        <v>0.87</v>
      </c>
      <c r="R266" s="16" t="n">
        <v>1.005</v>
      </c>
      <c r="S266" s="1" t="s">
        <v>85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6" t="s">
        <v>85</v>
      </c>
      <c r="CM266" s="177"/>
    </row>
    <row r="267" customFormat="false" ht="11.25" hidden="false" customHeight="false" outlineLevel="0" collapsed="false">
      <c r="A267" s="177" t="n">
        <v>34965</v>
      </c>
      <c r="B267" s="203" t="n">
        <f aca="false">IF(A267&lt;&gt;"",MONTH(A267),0)</f>
        <v>9</v>
      </c>
      <c r="C267" s="11" t="s">
        <v>167</v>
      </c>
      <c r="D267" s="196" t="n">
        <v>1.09</v>
      </c>
      <c r="E267" s="196" t="n">
        <v>0.855</v>
      </c>
      <c r="F267" s="197" t="n">
        <v>1</v>
      </c>
      <c r="G267" s="198" t="s">
        <v>85</v>
      </c>
      <c r="H267" s="196" t="s">
        <v>85</v>
      </c>
      <c r="I267" s="196" t="n">
        <v>1.62</v>
      </c>
      <c r="J267" s="196" t="s">
        <v>85</v>
      </c>
      <c r="K267" s="196" t="n">
        <v>0.99</v>
      </c>
      <c r="L267" s="196" t="s">
        <v>85</v>
      </c>
      <c r="M267" s="196" t="s">
        <v>85</v>
      </c>
      <c r="N267" s="197" t="n">
        <v>0.99</v>
      </c>
      <c r="O267" s="196" t="s">
        <v>85</v>
      </c>
      <c r="P267" s="196" t="n">
        <v>1.475</v>
      </c>
      <c r="Q267" s="196" t="n">
        <v>0.87</v>
      </c>
      <c r="R267" s="16" t="n">
        <v>1.005</v>
      </c>
      <c r="S267" s="1" t="s">
        <v>85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6" t="s">
        <v>85</v>
      </c>
      <c r="CM267" s="177"/>
    </row>
    <row r="268" customFormat="false" ht="11.25" hidden="false" customHeight="false" outlineLevel="0" collapsed="false">
      <c r="A268" s="177" t="n">
        <v>34966</v>
      </c>
      <c r="B268" s="203" t="n">
        <f aca="false">IF(A268&lt;&gt;"",MONTH(A268),0)</f>
        <v>9</v>
      </c>
      <c r="C268" s="11" t="s">
        <v>161</v>
      </c>
      <c r="D268" s="196" t="n">
        <v>1.09</v>
      </c>
      <c r="E268" s="196" t="n">
        <v>0.855</v>
      </c>
      <c r="F268" s="197" t="n">
        <v>1</v>
      </c>
      <c r="G268" s="198" t="s">
        <v>85</v>
      </c>
      <c r="H268" s="196" t="s">
        <v>85</v>
      </c>
      <c r="I268" s="196" t="n">
        <v>1.62</v>
      </c>
      <c r="J268" s="196" t="s">
        <v>85</v>
      </c>
      <c r="K268" s="196" t="n">
        <v>0.99</v>
      </c>
      <c r="L268" s="196" t="s">
        <v>85</v>
      </c>
      <c r="M268" s="196" t="s">
        <v>85</v>
      </c>
      <c r="N268" s="197" t="n">
        <v>0.99</v>
      </c>
      <c r="O268" s="196" t="s">
        <v>85</v>
      </c>
      <c r="P268" s="196" t="n">
        <v>1.475</v>
      </c>
      <c r="Q268" s="196" t="n">
        <v>0.87</v>
      </c>
      <c r="R268" s="16" t="n">
        <v>1.005</v>
      </c>
      <c r="S268" s="1" t="s">
        <v>85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6" t="s">
        <v>85</v>
      </c>
      <c r="CM268" s="177"/>
    </row>
    <row r="269" customFormat="false" ht="11.25" hidden="false" customHeight="false" outlineLevel="0" collapsed="false">
      <c r="A269" s="177" t="n">
        <v>34967</v>
      </c>
      <c r="B269" s="203" t="n">
        <f aca="false">IF(A269&lt;&gt;"",MONTH(A269),0)</f>
        <v>9</v>
      </c>
      <c r="C269" s="11" t="s">
        <v>162</v>
      </c>
      <c r="D269" s="196" t="n">
        <v>1.09</v>
      </c>
      <c r="E269" s="196" t="n">
        <v>0.855</v>
      </c>
      <c r="F269" s="197" t="n">
        <v>1</v>
      </c>
      <c r="G269" s="198" t="s">
        <v>85</v>
      </c>
      <c r="H269" s="196" t="n">
        <v>1.435</v>
      </c>
      <c r="I269" s="196" t="n">
        <v>1.635</v>
      </c>
      <c r="J269" s="196" t="s">
        <v>85</v>
      </c>
      <c r="K269" s="196" t="n">
        <v>0.99</v>
      </c>
      <c r="L269" s="196" t="s">
        <v>85</v>
      </c>
      <c r="M269" s="196" t="s">
        <v>85</v>
      </c>
      <c r="N269" s="197" t="n">
        <v>0.99</v>
      </c>
      <c r="O269" s="196" t="s">
        <v>85</v>
      </c>
      <c r="P269" s="196" t="n">
        <v>1.5</v>
      </c>
      <c r="Q269" s="196" t="n">
        <v>0.87</v>
      </c>
      <c r="R269" s="16" t="n">
        <v>1.005</v>
      </c>
      <c r="S269" s="1" t="s">
        <v>85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6" t="s">
        <v>85</v>
      </c>
      <c r="CM269" s="177"/>
    </row>
    <row r="270" customFormat="false" ht="11.25" hidden="false" customHeight="false" outlineLevel="0" collapsed="false">
      <c r="A270" s="177" t="n">
        <v>34968</v>
      </c>
      <c r="B270" s="203" t="n">
        <f aca="false">IF(A270&lt;&gt;"",MONTH(A270),0)</f>
        <v>9</v>
      </c>
      <c r="C270" s="11" t="s">
        <v>163</v>
      </c>
      <c r="D270" s="196" t="n">
        <v>1.14</v>
      </c>
      <c r="E270" s="196" t="n">
        <v>0.86</v>
      </c>
      <c r="F270" s="197" t="n">
        <v>1</v>
      </c>
      <c r="G270" s="198" t="s">
        <v>85</v>
      </c>
      <c r="H270" s="196" t="n">
        <v>1.44</v>
      </c>
      <c r="I270" s="196" t="n">
        <v>1.65</v>
      </c>
      <c r="J270" s="196" t="s">
        <v>85</v>
      </c>
      <c r="K270" s="196" t="n">
        <v>0.955</v>
      </c>
      <c r="L270" s="196" t="s">
        <v>85</v>
      </c>
      <c r="M270" s="196" t="s">
        <v>85</v>
      </c>
      <c r="N270" s="197" t="n">
        <v>0.99</v>
      </c>
      <c r="O270" s="196" t="s">
        <v>85</v>
      </c>
      <c r="P270" s="196" t="n">
        <v>1.5</v>
      </c>
      <c r="Q270" s="196" t="n">
        <v>0.87</v>
      </c>
      <c r="R270" s="16" t="n">
        <v>1.005</v>
      </c>
      <c r="S270" s="1" t="s">
        <v>85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6" t="s">
        <v>85</v>
      </c>
      <c r="CM270" s="177"/>
    </row>
    <row r="271" customFormat="false" ht="11.25" hidden="false" customHeight="false" outlineLevel="0" collapsed="false">
      <c r="A271" s="177" t="n">
        <v>34969</v>
      </c>
      <c r="B271" s="203" t="n">
        <f aca="false">IF(A271&lt;&gt;"",MONTH(A271),0)</f>
        <v>9</v>
      </c>
      <c r="C271" s="11" t="s">
        <v>164</v>
      </c>
      <c r="D271" s="196" t="n">
        <v>1.21</v>
      </c>
      <c r="E271" s="196" t="n">
        <v>0.86</v>
      </c>
      <c r="F271" s="197" t="n">
        <v>1</v>
      </c>
      <c r="G271" s="198" t="s">
        <v>85</v>
      </c>
      <c r="H271" s="196" t="n">
        <v>1.42</v>
      </c>
      <c r="I271" s="196" t="n">
        <v>1.67</v>
      </c>
      <c r="J271" s="196" t="s">
        <v>85</v>
      </c>
      <c r="K271" s="196" t="n">
        <v>0.915</v>
      </c>
      <c r="L271" s="196" t="s">
        <v>85</v>
      </c>
      <c r="M271" s="196" t="s">
        <v>85</v>
      </c>
      <c r="N271" s="197" t="n">
        <v>0.99</v>
      </c>
      <c r="O271" s="196" t="s">
        <v>85</v>
      </c>
      <c r="P271" s="196" t="n">
        <v>1.47</v>
      </c>
      <c r="Q271" s="196" t="n">
        <v>0.87</v>
      </c>
      <c r="R271" s="16" t="n">
        <v>1.005</v>
      </c>
      <c r="S271" s="1" t="s">
        <v>85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6" t="s">
        <v>85</v>
      </c>
      <c r="CM271" s="177"/>
    </row>
    <row r="272" customFormat="false" ht="11.25" hidden="false" customHeight="false" outlineLevel="0" collapsed="false">
      <c r="A272" s="177" t="n">
        <v>34970</v>
      </c>
      <c r="B272" s="203" t="n">
        <f aca="false">IF(A272&lt;&gt;"",MONTH(A272),0)</f>
        <v>9</v>
      </c>
      <c r="C272" s="11" t="s">
        <v>165</v>
      </c>
      <c r="D272" s="196" t="n">
        <v>1.12</v>
      </c>
      <c r="E272" s="196" t="n">
        <v>0.86</v>
      </c>
      <c r="F272" s="197" t="n">
        <v>1</v>
      </c>
      <c r="G272" s="198" t="s">
        <v>85</v>
      </c>
      <c r="H272" s="196" t="n">
        <v>1.41</v>
      </c>
      <c r="I272" s="196" t="n">
        <v>1.69</v>
      </c>
      <c r="J272" s="196" t="s">
        <v>85</v>
      </c>
      <c r="K272" s="196" t="n">
        <v>0.915</v>
      </c>
      <c r="L272" s="196" t="s">
        <v>85</v>
      </c>
      <c r="M272" s="196" t="s">
        <v>85</v>
      </c>
      <c r="N272" s="197" t="n">
        <v>0.99</v>
      </c>
      <c r="O272" s="196" t="s">
        <v>85</v>
      </c>
      <c r="P272" s="196" t="n">
        <v>1.49</v>
      </c>
      <c r="Q272" s="196" t="n">
        <v>0.93</v>
      </c>
      <c r="R272" s="16" t="n">
        <v>1.005</v>
      </c>
      <c r="S272" s="1" t="s">
        <v>85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6" t="s">
        <v>85</v>
      </c>
      <c r="CM272" s="177"/>
    </row>
    <row r="273" customFormat="false" ht="11.25" hidden="false" customHeight="false" outlineLevel="0" collapsed="false">
      <c r="A273" s="177" t="n">
        <v>34971</v>
      </c>
      <c r="B273" s="203" t="n">
        <f aca="false">IF(A273&lt;&gt;"",MONTH(A273),0)</f>
        <v>9</v>
      </c>
      <c r="C273" s="11" t="s">
        <v>166</v>
      </c>
      <c r="D273" s="196" t="n">
        <v>1.17</v>
      </c>
      <c r="E273" s="196" t="s">
        <v>85</v>
      </c>
      <c r="F273" s="197" t="s">
        <v>85</v>
      </c>
      <c r="G273" s="198" t="s">
        <v>85</v>
      </c>
      <c r="H273" s="196" t="s">
        <v>85</v>
      </c>
      <c r="I273" s="196" t="s">
        <v>85</v>
      </c>
      <c r="J273" s="196" t="s">
        <v>85</v>
      </c>
      <c r="K273" s="196" t="s">
        <v>85</v>
      </c>
      <c r="L273" s="196" t="s">
        <v>85</v>
      </c>
      <c r="M273" s="196" t="s">
        <v>85</v>
      </c>
      <c r="N273" s="197" t="s">
        <v>85</v>
      </c>
      <c r="O273" s="196" t="s">
        <v>85</v>
      </c>
      <c r="P273" s="196" t="s">
        <v>85</v>
      </c>
      <c r="Q273" s="196" t="s">
        <v>85</v>
      </c>
      <c r="R273" s="16" t="s">
        <v>85</v>
      </c>
      <c r="S273" s="1" t="s">
        <v>85</v>
      </c>
      <c r="T273" s="1" t="s">
        <v>85</v>
      </c>
      <c r="U273" s="1" t="s">
        <v>85</v>
      </c>
      <c r="V273" s="1" t="s">
        <v>85</v>
      </c>
      <c r="W273" s="1" t="s">
        <v>85</v>
      </c>
      <c r="X273" s="196" t="s">
        <v>85</v>
      </c>
      <c r="CM273" s="177"/>
    </row>
    <row r="274" customFormat="false" ht="11.25" hidden="false" customHeight="false" outlineLevel="0" collapsed="false">
      <c r="A274" s="177" t="n">
        <v>34972</v>
      </c>
      <c r="B274" s="203" t="n">
        <f aca="false">IF(A274&lt;&gt;"",MONTH(A274),0)</f>
        <v>9</v>
      </c>
      <c r="C274" s="11" t="s">
        <v>167</v>
      </c>
      <c r="D274" s="196" t="n">
        <v>1.17</v>
      </c>
      <c r="E274" s="196" t="n">
        <v>0.93</v>
      </c>
      <c r="F274" s="197" t="n">
        <v>1</v>
      </c>
      <c r="G274" s="198" t="s">
        <v>85</v>
      </c>
      <c r="H274" s="196" t="s">
        <v>85</v>
      </c>
      <c r="I274" s="196" t="n">
        <v>1.65</v>
      </c>
      <c r="J274" s="196" t="s">
        <v>85</v>
      </c>
      <c r="K274" s="196" t="n">
        <v>0.915</v>
      </c>
      <c r="L274" s="196" t="s">
        <v>85</v>
      </c>
      <c r="M274" s="196" t="s">
        <v>85</v>
      </c>
      <c r="N274" s="197" t="n">
        <v>0.99</v>
      </c>
      <c r="O274" s="196" t="s">
        <v>85</v>
      </c>
      <c r="P274" s="196" t="n">
        <v>1.505</v>
      </c>
      <c r="Q274" s="196" t="n">
        <v>0.935</v>
      </c>
      <c r="R274" s="16" t="n">
        <v>1.005</v>
      </c>
      <c r="S274" s="1" t="s">
        <v>85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6" t="s">
        <v>85</v>
      </c>
      <c r="CM274" s="177"/>
    </row>
    <row r="275" customFormat="false" ht="11.25" hidden="false" customHeight="false" outlineLevel="0" collapsed="false">
      <c r="A275" s="177" t="n">
        <v>34973</v>
      </c>
      <c r="B275" s="203" t="n">
        <f aca="false">IF(A275&lt;&gt;"",MONTH(A275),0)</f>
        <v>10</v>
      </c>
      <c r="C275" s="11" t="s">
        <v>161</v>
      </c>
      <c r="D275" s="196" t="n">
        <v>1.18</v>
      </c>
      <c r="E275" s="196" t="n">
        <v>0.985</v>
      </c>
      <c r="F275" s="197" t="n">
        <v>1.04</v>
      </c>
      <c r="G275" s="198" t="s">
        <v>85</v>
      </c>
      <c r="H275" s="196" t="s">
        <v>85</v>
      </c>
      <c r="I275" s="196" t="n">
        <v>1.665</v>
      </c>
      <c r="J275" s="196" t="s">
        <v>85</v>
      </c>
      <c r="K275" s="196" t="n">
        <v>1.06</v>
      </c>
      <c r="L275" s="196" t="s">
        <v>85</v>
      </c>
      <c r="M275" s="196" t="s">
        <v>85</v>
      </c>
      <c r="N275" s="197" t="n">
        <v>1.03</v>
      </c>
      <c r="O275" s="196" t="s">
        <v>85</v>
      </c>
      <c r="P275" s="196" t="n">
        <v>1.5</v>
      </c>
      <c r="Q275" s="196" t="n">
        <v>0.935</v>
      </c>
      <c r="R275" s="16" t="n">
        <v>1.045</v>
      </c>
      <c r="S275" s="1" t="s">
        <v>85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6" t="s">
        <v>85</v>
      </c>
      <c r="CM275" s="177"/>
    </row>
    <row r="276" customFormat="false" ht="11.25" hidden="false" customHeight="false" outlineLevel="0" collapsed="false">
      <c r="A276" s="177" t="n">
        <v>34974</v>
      </c>
      <c r="B276" s="203" t="n">
        <f aca="false">IF(A276&lt;&gt;"",MONTH(A276),0)</f>
        <v>10</v>
      </c>
      <c r="C276" s="11" t="s">
        <v>162</v>
      </c>
      <c r="D276" s="196" t="n">
        <v>1.18</v>
      </c>
      <c r="E276" s="196" t="n">
        <v>1</v>
      </c>
      <c r="F276" s="197" t="n">
        <v>1.05</v>
      </c>
      <c r="G276" s="198" t="s">
        <v>85</v>
      </c>
      <c r="H276" s="196" t="s">
        <v>85</v>
      </c>
      <c r="I276" s="196" t="n">
        <v>1.82</v>
      </c>
      <c r="J276" s="196" t="s">
        <v>85</v>
      </c>
      <c r="K276" s="196" t="n">
        <v>1.06</v>
      </c>
      <c r="L276" s="196" t="s">
        <v>85</v>
      </c>
      <c r="M276" s="196" t="s">
        <v>85</v>
      </c>
      <c r="N276" s="197" t="n">
        <v>1.03</v>
      </c>
      <c r="O276" s="196" t="s">
        <v>85</v>
      </c>
      <c r="P276" s="196" t="n">
        <v>1.58</v>
      </c>
      <c r="Q276" s="196" t="n">
        <v>0.93</v>
      </c>
      <c r="R276" s="16" t="n">
        <v>1.05</v>
      </c>
      <c r="S276" s="1" t="s">
        <v>85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6" t="s">
        <v>85</v>
      </c>
      <c r="CM276" s="177"/>
    </row>
    <row r="277" customFormat="false" ht="11.25" hidden="false" customHeight="false" outlineLevel="0" collapsed="false">
      <c r="A277" s="177" t="n">
        <v>34975</v>
      </c>
      <c r="B277" s="203" t="n">
        <f aca="false">IF(A277&lt;&gt;"",MONTH(A277),0)</f>
        <v>10</v>
      </c>
      <c r="C277" s="11" t="s">
        <v>163</v>
      </c>
      <c r="D277" s="196" t="n">
        <v>1.15</v>
      </c>
      <c r="E277" s="196" t="n">
        <v>1.01</v>
      </c>
      <c r="F277" s="197" t="n">
        <v>1.05</v>
      </c>
      <c r="G277" s="198" t="s">
        <v>85</v>
      </c>
      <c r="H277" s="196" t="s">
        <v>85</v>
      </c>
      <c r="I277" s="196" t="n">
        <v>1.93</v>
      </c>
      <c r="J277" s="196" t="s">
        <v>85</v>
      </c>
      <c r="K277" s="196" t="n">
        <v>1.03</v>
      </c>
      <c r="L277" s="196" t="s">
        <v>85</v>
      </c>
      <c r="M277" s="196" t="s">
        <v>85</v>
      </c>
      <c r="N277" s="197" t="n">
        <v>1.03</v>
      </c>
      <c r="O277" s="196" t="s">
        <v>85</v>
      </c>
      <c r="P277" s="196" t="n">
        <v>1.57</v>
      </c>
      <c r="Q277" s="196" t="n">
        <v>1.01</v>
      </c>
      <c r="R277" s="16" t="n">
        <v>1.05</v>
      </c>
      <c r="S277" s="1" t="s">
        <v>85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6" t="s">
        <v>85</v>
      </c>
      <c r="CM277" s="177"/>
    </row>
    <row r="278" customFormat="false" ht="11.25" hidden="false" customHeight="false" outlineLevel="0" collapsed="false">
      <c r="A278" s="177" t="n">
        <v>34976</v>
      </c>
      <c r="B278" s="203" t="n">
        <f aca="false">IF(A278&lt;&gt;"",MONTH(A278),0)</f>
        <v>10</v>
      </c>
      <c r="C278" s="11" t="s">
        <v>164</v>
      </c>
      <c r="D278" s="196" t="n">
        <v>1.18</v>
      </c>
      <c r="E278" s="196" t="n">
        <v>1.03</v>
      </c>
      <c r="F278" s="197" t="n">
        <v>1.05</v>
      </c>
      <c r="G278" s="198" t="s">
        <v>85</v>
      </c>
      <c r="H278" s="196" t="s">
        <v>85</v>
      </c>
      <c r="I278" s="196" t="n">
        <v>1.99</v>
      </c>
      <c r="J278" s="196" t="s">
        <v>85</v>
      </c>
      <c r="K278" s="196" t="n">
        <v>1.02</v>
      </c>
      <c r="L278" s="196" t="s">
        <v>85</v>
      </c>
      <c r="M278" s="196" t="s">
        <v>85</v>
      </c>
      <c r="N278" s="197" t="n">
        <v>1.03</v>
      </c>
      <c r="O278" s="196" t="s">
        <v>85</v>
      </c>
      <c r="P278" s="196" t="n">
        <v>1.53</v>
      </c>
      <c r="Q278" s="196" t="n">
        <v>1.01</v>
      </c>
      <c r="R278" s="16" t="n">
        <v>1.05</v>
      </c>
      <c r="S278" s="1" t="s">
        <v>85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6" t="s">
        <v>85</v>
      </c>
      <c r="CM278" s="177"/>
    </row>
    <row r="279" customFormat="false" ht="11.25" hidden="false" customHeight="false" outlineLevel="0" collapsed="false">
      <c r="A279" s="177" t="n">
        <v>34977</v>
      </c>
      <c r="B279" s="203" t="n">
        <f aca="false">IF(A279&lt;&gt;"",MONTH(A279),0)</f>
        <v>10</v>
      </c>
      <c r="C279" s="11" t="s">
        <v>165</v>
      </c>
      <c r="D279" s="196" t="n">
        <v>1.26</v>
      </c>
      <c r="E279" s="196" t="n">
        <v>1.01</v>
      </c>
      <c r="F279" s="197" t="n">
        <v>1.04</v>
      </c>
      <c r="G279" s="198" t="s">
        <v>85</v>
      </c>
      <c r="H279" s="196" t="s">
        <v>85</v>
      </c>
      <c r="I279" s="196" t="n">
        <v>1.81</v>
      </c>
      <c r="J279" s="196" t="s">
        <v>85</v>
      </c>
      <c r="K279" s="196" t="n">
        <v>1</v>
      </c>
      <c r="L279" s="196" t="s">
        <v>85</v>
      </c>
      <c r="M279" s="196" t="s">
        <v>85</v>
      </c>
      <c r="N279" s="197" t="n">
        <v>1.03</v>
      </c>
      <c r="O279" s="196" t="s">
        <v>85</v>
      </c>
      <c r="P279" s="196" t="n">
        <v>1.47</v>
      </c>
      <c r="Q279" s="196" t="n">
        <v>1.04</v>
      </c>
      <c r="R279" s="16" t="n">
        <v>1.05</v>
      </c>
      <c r="S279" s="1" t="s">
        <v>85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6" t="s">
        <v>85</v>
      </c>
      <c r="CM279" s="177"/>
    </row>
    <row r="280" customFormat="false" ht="11.25" hidden="false" customHeight="false" outlineLevel="0" collapsed="false">
      <c r="A280" s="177" t="n">
        <v>34978</v>
      </c>
      <c r="B280" s="203" t="n">
        <f aca="false">IF(A280&lt;&gt;"",MONTH(A280),0)</f>
        <v>10</v>
      </c>
      <c r="C280" s="11" t="s">
        <v>166</v>
      </c>
      <c r="D280" s="196" t="n">
        <v>1.21</v>
      </c>
      <c r="E280" s="196" t="n">
        <v>1.01</v>
      </c>
      <c r="F280" s="197" t="n">
        <v>1.05</v>
      </c>
      <c r="G280" s="198" t="s">
        <v>85</v>
      </c>
      <c r="H280" s="196" t="s">
        <v>85</v>
      </c>
      <c r="I280" s="196" t="n">
        <v>1.76</v>
      </c>
      <c r="J280" s="196" t="s">
        <v>85</v>
      </c>
      <c r="K280" s="196" t="n">
        <v>1.02</v>
      </c>
      <c r="L280" s="196" t="s">
        <v>85</v>
      </c>
      <c r="M280" s="196" t="s">
        <v>85</v>
      </c>
      <c r="N280" s="197" t="n">
        <v>1.03</v>
      </c>
      <c r="O280" s="196" t="s">
        <v>85</v>
      </c>
      <c r="P280" s="196" t="n">
        <v>1.42</v>
      </c>
      <c r="Q280" s="196" t="n">
        <v>1.02</v>
      </c>
      <c r="R280" s="16" t="n">
        <v>1.05</v>
      </c>
      <c r="S280" s="1" t="s">
        <v>85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6" t="s">
        <v>85</v>
      </c>
      <c r="CM280" s="177"/>
    </row>
    <row r="281" customFormat="false" ht="11.25" hidden="false" customHeight="false" outlineLevel="0" collapsed="false">
      <c r="A281" s="177" t="n">
        <v>34979</v>
      </c>
      <c r="B281" s="203" t="n">
        <f aca="false">IF(A281&lt;&gt;"",MONTH(A281),0)</f>
        <v>10</v>
      </c>
      <c r="C281" s="11" t="s">
        <v>167</v>
      </c>
      <c r="D281" s="196" t="n">
        <v>1.23</v>
      </c>
      <c r="E281" s="196" t="n">
        <v>1.01</v>
      </c>
      <c r="F281" s="197" t="n">
        <v>1.05</v>
      </c>
      <c r="G281" s="198" t="s">
        <v>85</v>
      </c>
      <c r="H281" s="196" t="s">
        <v>85</v>
      </c>
      <c r="I281" s="196" t="n">
        <v>1.76</v>
      </c>
      <c r="J281" s="196" t="s">
        <v>85</v>
      </c>
      <c r="K281" s="196" t="n">
        <v>1.02</v>
      </c>
      <c r="L281" s="196" t="s">
        <v>85</v>
      </c>
      <c r="M281" s="196" t="s">
        <v>85</v>
      </c>
      <c r="N281" s="197" t="n">
        <v>1.03</v>
      </c>
      <c r="O281" s="196" t="s">
        <v>85</v>
      </c>
      <c r="P281" s="196" t="n">
        <v>1.42</v>
      </c>
      <c r="Q281" s="196" t="n">
        <v>1.02</v>
      </c>
      <c r="R281" s="16" t="n">
        <v>1.05</v>
      </c>
      <c r="S281" s="1" t="s">
        <v>85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6" t="s">
        <v>85</v>
      </c>
      <c r="CM281" s="177"/>
    </row>
    <row r="282" customFormat="false" ht="11.25" hidden="false" customHeight="false" outlineLevel="0" collapsed="false">
      <c r="A282" s="177" t="n">
        <v>34980</v>
      </c>
      <c r="B282" s="203" t="n">
        <f aca="false">IF(A282&lt;&gt;"",MONTH(A282),0)</f>
        <v>10</v>
      </c>
      <c r="C282" s="11" t="s">
        <v>161</v>
      </c>
      <c r="D282" s="196" t="n">
        <v>1.23</v>
      </c>
      <c r="E282" s="196" t="n">
        <v>1.01</v>
      </c>
      <c r="F282" s="197" t="n">
        <v>1.05</v>
      </c>
      <c r="G282" s="198" t="s">
        <v>85</v>
      </c>
      <c r="H282" s="196" t="s">
        <v>85</v>
      </c>
      <c r="I282" s="196" t="n">
        <v>1.76</v>
      </c>
      <c r="J282" s="196" t="s">
        <v>85</v>
      </c>
      <c r="K282" s="196" t="n">
        <v>1.02</v>
      </c>
      <c r="L282" s="196" t="s">
        <v>85</v>
      </c>
      <c r="M282" s="196" t="s">
        <v>85</v>
      </c>
      <c r="N282" s="197" t="n">
        <v>1.03</v>
      </c>
      <c r="O282" s="196" t="s">
        <v>85</v>
      </c>
      <c r="P282" s="196" t="n">
        <v>1.42</v>
      </c>
      <c r="Q282" s="196" t="n">
        <v>1.02</v>
      </c>
      <c r="R282" s="16" t="n">
        <v>1.05</v>
      </c>
      <c r="S282" s="1" t="s">
        <v>85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6" t="s">
        <v>85</v>
      </c>
      <c r="CM282" s="177"/>
    </row>
    <row r="283" customFormat="false" ht="11.25" hidden="false" customHeight="false" outlineLevel="0" collapsed="false">
      <c r="A283" s="177" t="n">
        <v>34981</v>
      </c>
      <c r="B283" s="203" t="n">
        <f aca="false">IF(A283&lt;&gt;"",MONTH(A283),0)</f>
        <v>10</v>
      </c>
      <c r="C283" s="11" t="s">
        <v>162</v>
      </c>
      <c r="D283" s="196" t="n">
        <v>1.23</v>
      </c>
      <c r="E283" s="196" t="n">
        <v>1.01</v>
      </c>
      <c r="F283" s="197" t="n">
        <v>1.02</v>
      </c>
      <c r="G283" s="198" t="s">
        <v>85</v>
      </c>
      <c r="H283" s="196" t="s">
        <v>85</v>
      </c>
      <c r="I283" s="196" t="n">
        <v>1.76</v>
      </c>
      <c r="J283" s="196" t="s">
        <v>85</v>
      </c>
      <c r="K283" s="196" t="n">
        <v>1.02</v>
      </c>
      <c r="L283" s="196" t="s">
        <v>85</v>
      </c>
      <c r="M283" s="196" t="s">
        <v>85</v>
      </c>
      <c r="N283" s="197" t="n">
        <v>1.03</v>
      </c>
      <c r="O283" s="196" t="s">
        <v>85</v>
      </c>
      <c r="P283" s="196" t="n">
        <v>1.42</v>
      </c>
      <c r="Q283" s="196" t="n">
        <v>1.02</v>
      </c>
      <c r="R283" s="16" t="n">
        <v>1.05</v>
      </c>
      <c r="S283" s="1" t="s">
        <v>85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6" t="s">
        <v>85</v>
      </c>
      <c r="CM283" s="177"/>
    </row>
    <row r="284" customFormat="false" ht="11.25" hidden="false" customHeight="false" outlineLevel="0" collapsed="false">
      <c r="A284" s="177" t="n">
        <v>34982</v>
      </c>
      <c r="B284" s="203" t="n">
        <f aca="false">IF(A284&lt;&gt;"",MONTH(A284),0)</f>
        <v>10</v>
      </c>
      <c r="C284" s="11" t="s">
        <v>163</v>
      </c>
      <c r="D284" s="196" t="n">
        <v>1.23</v>
      </c>
      <c r="E284" s="196" t="n">
        <v>1</v>
      </c>
      <c r="F284" s="197" t="n">
        <v>1.03</v>
      </c>
      <c r="G284" s="198" t="s">
        <v>85</v>
      </c>
      <c r="H284" s="196" t="s">
        <v>85</v>
      </c>
      <c r="I284" s="196" t="n">
        <v>1.74</v>
      </c>
      <c r="J284" s="196" t="s">
        <v>85</v>
      </c>
      <c r="K284" s="196" t="n">
        <v>1.03</v>
      </c>
      <c r="L284" s="196" t="s">
        <v>85</v>
      </c>
      <c r="M284" s="196" t="s">
        <v>85</v>
      </c>
      <c r="N284" s="197" t="n">
        <v>1.03</v>
      </c>
      <c r="O284" s="196" t="s">
        <v>85</v>
      </c>
      <c r="P284" s="196" t="n">
        <v>1.49</v>
      </c>
      <c r="Q284" s="196" t="n">
        <v>1.01</v>
      </c>
      <c r="R284" s="16" t="n">
        <v>1.05</v>
      </c>
      <c r="S284" s="1" t="s">
        <v>85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6" t="s">
        <v>85</v>
      </c>
      <c r="CM284" s="177"/>
    </row>
    <row r="285" customFormat="false" ht="11.25" hidden="false" customHeight="false" outlineLevel="0" collapsed="false">
      <c r="A285" s="177" t="n">
        <v>34983</v>
      </c>
      <c r="B285" s="203" t="n">
        <f aca="false">IF(A285&lt;&gt;"",MONTH(A285),0)</f>
        <v>10</v>
      </c>
      <c r="C285" s="11" t="s">
        <v>164</v>
      </c>
      <c r="D285" s="196" t="n">
        <v>1.21</v>
      </c>
      <c r="E285" s="196" t="n">
        <v>1</v>
      </c>
      <c r="F285" s="197" t="n">
        <v>1.01</v>
      </c>
      <c r="G285" s="198" t="s">
        <v>85</v>
      </c>
      <c r="H285" s="196" t="s">
        <v>85</v>
      </c>
      <c r="I285" s="196" t="n">
        <v>1.72</v>
      </c>
      <c r="J285" s="196" t="s">
        <v>85</v>
      </c>
      <c r="K285" s="196" t="n">
        <v>1.03</v>
      </c>
      <c r="L285" s="196" t="s">
        <v>85</v>
      </c>
      <c r="M285" s="196" t="s">
        <v>85</v>
      </c>
      <c r="N285" s="197" t="n">
        <v>1.03</v>
      </c>
      <c r="O285" s="196" t="s">
        <v>85</v>
      </c>
      <c r="P285" s="196" t="n">
        <v>1.49</v>
      </c>
      <c r="Q285" s="196" t="n">
        <v>1.01</v>
      </c>
      <c r="R285" s="16" t="n">
        <v>1.04</v>
      </c>
      <c r="S285" s="1" t="s">
        <v>85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6" t="s">
        <v>85</v>
      </c>
      <c r="CM285" s="177"/>
    </row>
    <row r="286" customFormat="false" ht="11.25" hidden="false" customHeight="false" outlineLevel="0" collapsed="false">
      <c r="A286" s="177" t="n">
        <v>34984</v>
      </c>
      <c r="B286" s="203" t="n">
        <f aca="false">IF(A286&lt;&gt;"",MONTH(A286),0)</f>
        <v>10</v>
      </c>
      <c r="C286" s="11" t="s">
        <v>165</v>
      </c>
      <c r="D286" s="196" t="n">
        <v>1.24</v>
      </c>
      <c r="E286" s="196" t="n">
        <v>1</v>
      </c>
      <c r="F286" s="197" t="n">
        <v>1.03</v>
      </c>
      <c r="G286" s="198" t="s">
        <v>85</v>
      </c>
      <c r="H286" s="196" t="s">
        <v>85</v>
      </c>
      <c r="I286" s="196" t="n">
        <v>1.7</v>
      </c>
      <c r="J286" s="196" t="s">
        <v>85</v>
      </c>
      <c r="K286" s="196" t="n">
        <v>1.03</v>
      </c>
      <c r="L286" s="196" t="s">
        <v>85</v>
      </c>
      <c r="M286" s="196" t="s">
        <v>85</v>
      </c>
      <c r="N286" s="197" t="n">
        <v>1.03</v>
      </c>
      <c r="O286" s="196" t="s">
        <v>85</v>
      </c>
      <c r="P286" s="196" t="n">
        <v>1.49</v>
      </c>
      <c r="Q286" s="196" t="n">
        <v>1.01</v>
      </c>
      <c r="R286" s="16" t="n">
        <v>1.04</v>
      </c>
      <c r="S286" s="1" t="s">
        <v>85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6" t="s">
        <v>85</v>
      </c>
      <c r="CM286" s="177"/>
    </row>
    <row r="287" customFormat="false" ht="11.25" hidden="false" customHeight="false" outlineLevel="0" collapsed="false">
      <c r="A287" s="177" t="n">
        <v>34985</v>
      </c>
      <c r="B287" s="203" t="n">
        <f aca="false">IF(A287&lt;&gt;"",MONTH(A287),0)</f>
        <v>10</v>
      </c>
      <c r="C287" s="11" t="s">
        <v>166</v>
      </c>
      <c r="D287" s="196" t="n">
        <v>1.24</v>
      </c>
      <c r="E287" s="196" t="n">
        <v>1.01</v>
      </c>
      <c r="F287" s="197" t="n">
        <v>1.03</v>
      </c>
      <c r="G287" s="198" t="s">
        <v>85</v>
      </c>
      <c r="H287" s="196" t="n">
        <v>1.39</v>
      </c>
      <c r="I287" s="196" t="n">
        <v>1.68</v>
      </c>
      <c r="J287" s="196" t="s">
        <v>85</v>
      </c>
      <c r="K287" s="196" t="n">
        <v>1.05</v>
      </c>
      <c r="L287" s="196" t="s">
        <v>85</v>
      </c>
      <c r="M287" s="196" t="s">
        <v>85</v>
      </c>
      <c r="N287" s="197" t="n">
        <v>1.03</v>
      </c>
      <c r="O287" s="196" t="s">
        <v>85</v>
      </c>
      <c r="P287" s="196" t="n">
        <v>1.49</v>
      </c>
      <c r="Q287" s="196" t="n">
        <v>1.01</v>
      </c>
      <c r="R287" s="16" t="n">
        <v>1.04</v>
      </c>
      <c r="S287" s="1" t="s">
        <v>85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6" t="s">
        <v>85</v>
      </c>
      <c r="CM287" s="177"/>
    </row>
    <row r="288" customFormat="false" ht="11.25" hidden="false" customHeight="false" outlineLevel="0" collapsed="false">
      <c r="A288" s="177" t="n">
        <v>34986</v>
      </c>
      <c r="B288" s="203" t="n">
        <f aca="false">IF(A288&lt;&gt;"",MONTH(A288),0)</f>
        <v>10</v>
      </c>
      <c r="C288" s="11" t="s">
        <v>167</v>
      </c>
      <c r="D288" s="196" t="n">
        <v>1.23</v>
      </c>
      <c r="E288" s="196" t="n">
        <v>1.01</v>
      </c>
      <c r="F288" s="197" t="n">
        <v>1.03</v>
      </c>
      <c r="G288" s="198" t="s">
        <v>85</v>
      </c>
      <c r="H288" s="196" t="n">
        <v>1.385</v>
      </c>
      <c r="I288" s="196" t="n">
        <v>1.68</v>
      </c>
      <c r="J288" s="196" t="s">
        <v>85</v>
      </c>
      <c r="K288" s="196" t="n">
        <v>1.05</v>
      </c>
      <c r="L288" s="196" t="s">
        <v>85</v>
      </c>
      <c r="M288" s="196" t="s">
        <v>85</v>
      </c>
      <c r="N288" s="197" t="n">
        <v>1.03</v>
      </c>
      <c r="O288" s="196" t="s">
        <v>85</v>
      </c>
      <c r="P288" s="196" t="n">
        <v>1.49</v>
      </c>
      <c r="Q288" s="196" t="n">
        <v>1.01</v>
      </c>
      <c r="R288" s="16" t="n">
        <v>1.04</v>
      </c>
      <c r="S288" s="1" t="s">
        <v>85</v>
      </c>
      <c r="T288" s="1" t="n">
        <v>1.62</v>
      </c>
      <c r="U288" s="1" t="n">
        <v>1.48</v>
      </c>
      <c r="V288" s="1" t="n">
        <v>1.49</v>
      </c>
      <c r="W288" s="1" t="s">
        <v>85</v>
      </c>
      <c r="X288" s="196" t="s">
        <v>85</v>
      </c>
      <c r="CM288" s="177"/>
    </row>
    <row r="289" customFormat="false" ht="11.25" hidden="false" customHeight="false" outlineLevel="0" collapsed="false">
      <c r="A289" s="177" t="n">
        <v>34987</v>
      </c>
      <c r="B289" s="203" t="n">
        <f aca="false">IF(A289&lt;&gt;"",MONTH(A289),0)</f>
        <v>10</v>
      </c>
      <c r="C289" s="11" t="s">
        <v>161</v>
      </c>
      <c r="D289" s="196" t="n">
        <v>1.23</v>
      </c>
      <c r="E289" s="196" t="n">
        <v>1.01</v>
      </c>
      <c r="F289" s="197" t="n">
        <v>1.03</v>
      </c>
      <c r="G289" s="198" t="s">
        <v>85</v>
      </c>
      <c r="H289" s="196" t="n">
        <v>1.385</v>
      </c>
      <c r="I289" s="196" t="n">
        <v>1.68</v>
      </c>
      <c r="J289" s="196" t="s">
        <v>85</v>
      </c>
      <c r="K289" s="196" t="n">
        <v>1.05</v>
      </c>
      <c r="L289" s="196" t="s">
        <v>85</v>
      </c>
      <c r="M289" s="196" t="s">
        <v>85</v>
      </c>
      <c r="N289" s="197" t="n">
        <v>1.03</v>
      </c>
      <c r="O289" s="196" t="s">
        <v>85</v>
      </c>
      <c r="P289" s="196" t="n">
        <v>1.49</v>
      </c>
      <c r="Q289" s="196" t="n">
        <v>1.01</v>
      </c>
      <c r="R289" s="16" t="n">
        <v>1.04</v>
      </c>
      <c r="S289" s="1" t="s">
        <v>85</v>
      </c>
      <c r="T289" s="1" t="n">
        <v>1.62</v>
      </c>
      <c r="U289" s="1" t="n">
        <v>1.48</v>
      </c>
      <c r="V289" s="1" t="n">
        <v>1.49</v>
      </c>
      <c r="W289" s="1" t="s">
        <v>85</v>
      </c>
      <c r="X289" s="196" t="s">
        <v>85</v>
      </c>
      <c r="CM289" s="177"/>
    </row>
    <row r="290" customFormat="false" ht="11.25" hidden="false" customHeight="false" outlineLevel="0" collapsed="false">
      <c r="A290" s="177" t="n">
        <v>34988</v>
      </c>
      <c r="B290" s="203" t="n">
        <f aca="false">IF(A290&lt;&gt;"",MONTH(A290),0)</f>
        <v>10</v>
      </c>
      <c r="C290" s="11" t="s">
        <v>162</v>
      </c>
      <c r="D290" s="196" t="n">
        <v>1.23</v>
      </c>
      <c r="E290" s="196" t="n">
        <v>1.01</v>
      </c>
      <c r="F290" s="197" t="n">
        <v>1.02</v>
      </c>
      <c r="G290" s="198" t="s">
        <v>85</v>
      </c>
      <c r="H290" s="196" t="n">
        <v>1.4</v>
      </c>
      <c r="I290" s="196" t="n">
        <v>1.7</v>
      </c>
      <c r="J290" s="196" t="s">
        <v>85</v>
      </c>
      <c r="K290" s="196" t="n">
        <v>1.04</v>
      </c>
      <c r="L290" s="196" t="s">
        <v>85</v>
      </c>
      <c r="M290" s="196" t="s">
        <v>85</v>
      </c>
      <c r="N290" s="197" t="n">
        <v>1.03</v>
      </c>
      <c r="O290" s="196" t="s">
        <v>85</v>
      </c>
      <c r="P290" s="196" t="n">
        <v>1.49</v>
      </c>
      <c r="Q290" s="196" t="n">
        <v>1.01</v>
      </c>
      <c r="R290" s="16" t="n">
        <v>1.04</v>
      </c>
      <c r="S290" s="1" t="s">
        <v>85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6" t="s">
        <v>85</v>
      </c>
      <c r="CM290" s="177"/>
    </row>
    <row r="291" customFormat="false" ht="11.25" hidden="false" customHeight="false" outlineLevel="0" collapsed="false">
      <c r="A291" s="177" t="n">
        <v>34989</v>
      </c>
      <c r="B291" s="203" t="n">
        <f aca="false">IF(A291&lt;&gt;"",MONTH(A291),0)</f>
        <v>10</v>
      </c>
      <c r="C291" s="11" t="s">
        <v>163</v>
      </c>
      <c r="D291" s="196" t="n">
        <v>1.18</v>
      </c>
      <c r="E291" s="196" t="n">
        <v>1.02</v>
      </c>
      <c r="F291" s="197" t="n">
        <v>1.04</v>
      </c>
      <c r="G291" s="198" t="s">
        <v>85</v>
      </c>
      <c r="H291" s="196" t="n">
        <v>1.42</v>
      </c>
      <c r="I291" s="196" t="n">
        <v>1.71</v>
      </c>
      <c r="J291" s="196" t="s">
        <v>85</v>
      </c>
      <c r="K291" s="196" t="n">
        <v>1.02</v>
      </c>
      <c r="L291" s="196" t="s">
        <v>85</v>
      </c>
      <c r="M291" s="196" t="s">
        <v>85</v>
      </c>
      <c r="N291" s="197" t="n">
        <v>1.03</v>
      </c>
      <c r="O291" s="196" t="s">
        <v>85</v>
      </c>
      <c r="P291" s="196" t="n">
        <v>1.52</v>
      </c>
      <c r="Q291" s="196" t="n">
        <v>1.02</v>
      </c>
      <c r="R291" s="16" t="n">
        <v>1.04</v>
      </c>
      <c r="S291" s="1" t="s">
        <v>85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6" t="s">
        <v>85</v>
      </c>
      <c r="CM291" s="177"/>
    </row>
    <row r="292" customFormat="false" ht="11.25" hidden="false" customHeight="false" outlineLevel="0" collapsed="false">
      <c r="A292" s="177" t="n">
        <v>34990</v>
      </c>
      <c r="B292" s="203" t="n">
        <f aca="false">IF(A292&lt;&gt;"",MONTH(A292),0)</f>
        <v>10</v>
      </c>
      <c r="C292" s="11" t="s">
        <v>164</v>
      </c>
      <c r="D292" s="196" t="n">
        <v>1.23</v>
      </c>
      <c r="E292" s="196" t="n">
        <v>1.01</v>
      </c>
      <c r="F292" s="197" t="n">
        <v>1.03</v>
      </c>
      <c r="G292" s="198" t="s">
        <v>85</v>
      </c>
      <c r="H292" s="196" t="n">
        <v>1.43</v>
      </c>
      <c r="I292" s="196" t="n">
        <v>1.73</v>
      </c>
      <c r="J292" s="196" t="s">
        <v>85</v>
      </c>
      <c r="K292" s="196" t="n">
        <v>1.04</v>
      </c>
      <c r="L292" s="196" t="s">
        <v>85</v>
      </c>
      <c r="M292" s="196" t="s">
        <v>85</v>
      </c>
      <c r="N292" s="197" t="n">
        <v>1.04</v>
      </c>
      <c r="O292" s="196" t="s">
        <v>85</v>
      </c>
      <c r="P292" s="196" t="n">
        <v>1.53</v>
      </c>
      <c r="Q292" s="196" t="n">
        <v>1.02</v>
      </c>
      <c r="R292" s="16" t="n">
        <v>1.04</v>
      </c>
      <c r="S292" s="1" t="s">
        <v>85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6" t="s">
        <v>85</v>
      </c>
      <c r="CM292" s="177"/>
    </row>
    <row r="293" customFormat="false" ht="11.25" hidden="false" customHeight="false" outlineLevel="0" collapsed="false">
      <c r="A293" s="177" t="n">
        <v>34991</v>
      </c>
      <c r="B293" s="203" t="n">
        <f aca="false">IF(A293&lt;&gt;"",MONTH(A293),0)</f>
        <v>10</v>
      </c>
      <c r="C293" s="11" t="s">
        <v>165</v>
      </c>
      <c r="D293" s="196" t="n">
        <v>1.24</v>
      </c>
      <c r="E293" s="196" t="n">
        <v>1.02</v>
      </c>
      <c r="F293" s="197" t="n">
        <v>1.04</v>
      </c>
      <c r="G293" s="198" t="s">
        <v>85</v>
      </c>
      <c r="H293" s="196" t="n">
        <v>1.41</v>
      </c>
      <c r="I293" s="196" t="n">
        <v>1.69</v>
      </c>
      <c r="J293" s="196" t="s">
        <v>85</v>
      </c>
      <c r="K293" s="196" t="n">
        <v>1.06</v>
      </c>
      <c r="L293" s="196" t="s">
        <v>85</v>
      </c>
      <c r="M293" s="196" t="s">
        <v>85</v>
      </c>
      <c r="N293" s="197" t="n">
        <v>1.04</v>
      </c>
      <c r="O293" s="196" t="s">
        <v>85</v>
      </c>
      <c r="P293" s="196" t="n">
        <v>1.52</v>
      </c>
      <c r="Q293" s="196" t="n">
        <v>1.02</v>
      </c>
      <c r="R293" s="16" t="n">
        <v>1.04</v>
      </c>
      <c r="S293" s="1" t="s">
        <v>85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6" t="s">
        <v>85</v>
      </c>
      <c r="CM293" s="177"/>
    </row>
    <row r="294" customFormat="false" ht="11.25" hidden="false" customHeight="false" outlineLevel="0" collapsed="false">
      <c r="A294" s="177" t="n">
        <v>34992</v>
      </c>
      <c r="B294" s="203" t="n">
        <f aca="false">IF(A294&lt;&gt;"",MONTH(A294),0)</f>
        <v>10</v>
      </c>
      <c r="C294" s="11" t="s">
        <v>166</v>
      </c>
      <c r="D294" s="196" t="n">
        <v>1.21</v>
      </c>
      <c r="E294" s="196" t="n">
        <v>1.04</v>
      </c>
      <c r="F294" s="197" t="n">
        <v>1.05</v>
      </c>
      <c r="G294" s="198" t="s">
        <v>85</v>
      </c>
      <c r="H294" s="196" t="n">
        <v>1.42</v>
      </c>
      <c r="I294" s="196" t="n">
        <v>1.7</v>
      </c>
      <c r="J294" s="196" t="s">
        <v>85</v>
      </c>
      <c r="K294" s="196" t="n">
        <v>1</v>
      </c>
      <c r="L294" s="196" t="s">
        <v>85</v>
      </c>
      <c r="M294" s="196" t="s">
        <v>85</v>
      </c>
      <c r="N294" s="197" t="n">
        <v>1.04</v>
      </c>
      <c r="O294" s="196" t="s">
        <v>85</v>
      </c>
      <c r="P294" s="196" t="n">
        <v>1.51</v>
      </c>
      <c r="Q294" s="196" t="n">
        <v>1.02</v>
      </c>
      <c r="R294" s="16" t="n">
        <v>1.04</v>
      </c>
      <c r="S294" s="1" t="s">
        <v>85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6" t="s">
        <v>85</v>
      </c>
      <c r="CM294" s="177"/>
    </row>
    <row r="295" customFormat="false" ht="11.25" hidden="false" customHeight="false" outlineLevel="0" collapsed="false">
      <c r="A295" s="177" t="n">
        <v>34993</v>
      </c>
      <c r="B295" s="203" t="n">
        <f aca="false">IF(A295&lt;&gt;"",MONTH(A295),0)</f>
        <v>10</v>
      </c>
      <c r="C295" s="11" t="s">
        <v>167</v>
      </c>
      <c r="D295" s="196" t="n">
        <v>1.2</v>
      </c>
      <c r="E295" s="196" t="n">
        <v>1.04</v>
      </c>
      <c r="F295" s="197" t="n">
        <v>1.05</v>
      </c>
      <c r="G295" s="198" t="s">
        <v>85</v>
      </c>
      <c r="H295" s="196" t="n">
        <v>1.42</v>
      </c>
      <c r="I295" s="196" t="n">
        <v>1.7</v>
      </c>
      <c r="J295" s="196" t="s">
        <v>85</v>
      </c>
      <c r="K295" s="196" t="n">
        <v>1</v>
      </c>
      <c r="L295" s="196" t="s">
        <v>85</v>
      </c>
      <c r="M295" s="196" t="s">
        <v>85</v>
      </c>
      <c r="N295" s="197" t="n">
        <v>1.04</v>
      </c>
      <c r="O295" s="196" t="s">
        <v>85</v>
      </c>
      <c r="P295" s="196" t="n">
        <v>1.51</v>
      </c>
      <c r="Q295" s="196" t="n">
        <v>1.02</v>
      </c>
      <c r="R295" s="16" t="n">
        <v>1.04</v>
      </c>
      <c r="S295" s="1" t="s">
        <v>85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6" t="s">
        <v>85</v>
      </c>
      <c r="CM295" s="177"/>
    </row>
    <row r="296" customFormat="false" ht="11.25" hidden="false" customHeight="false" outlineLevel="0" collapsed="false">
      <c r="A296" s="177" t="n">
        <v>34994</v>
      </c>
      <c r="B296" s="203" t="n">
        <f aca="false">IF(A296&lt;&gt;"",MONTH(A296),0)</f>
        <v>10</v>
      </c>
      <c r="C296" s="11" t="s">
        <v>161</v>
      </c>
      <c r="D296" s="196" t="n">
        <v>1.2</v>
      </c>
      <c r="E296" s="196" t="n">
        <v>1.04</v>
      </c>
      <c r="F296" s="197" t="n">
        <v>1.05</v>
      </c>
      <c r="G296" s="198" t="s">
        <v>85</v>
      </c>
      <c r="H296" s="196" t="n">
        <v>1.42</v>
      </c>
      <c r="I296" s="196" t="n">
        <v>1.7</v>
      </c>
      <c r="J296" s="196" t="s">
        <v>85</v>
      </c>
      <c r="K296" s="196" t="n">
        <v>1</v>
      </c>
      <c r="L296" s="196" t="s">
        <v>85</v>
      </c>
      <c r="M296" s="196" t="s">
        <v>85</v>
      </c>
      <c r="N296" s="197" t="n">
        <v>1.04</v>
      </c>
      <c r="O296" s="196" t="s">
        <v>85</v>
      </c>
      <c r="P296" s="196" t="n">
        <v>1.51</v>
      </c>
      <c r="Q296" s="196" t="n">
        <v>1.02</v>
      </c>
      <c r="R296" s="16" t="n">
        <v>1.04</v>
      </c>
      <c r="S296" s="1" t="s">
        <v>85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6" t="s">
        <v>85</v>
      </c>
      <c r="CM296" s="177"/>
    </row>
    <row r="297" customFormat="false" ht="11.25" hidden="false" customHeight="false" outlineLevel="0" collapsed="false">
      <c r="A297" s="177" t="n">
        <v>34995</v>
      </c>
      <c r="B297" s="203" t="n">
        <f aca="false">IF(A297&lt;&gt;"",MONTH(A297),0)</f>
        <v>10</v>
      </c>
      <c r="C297" s="11" t="s">
        <v>162</v>
      </c>
      <c r="D297" s="196" t="n">
        <v>1.2</v>
      </c>
      <c r="E297" s="196" t="n">
        <v>1.04</v>
      </c>
      <c r="F297" s="197" t="n">
        <v>1.05</v>
      </c>
      <c r="G297" s="198" t="s">
        <v>85</v>
      </c>
      <c r="H297" s="196" t="n">
        <v>1.44</v>
      </c>
      <c r="I297" s="196" t="n">
        <v>1.73</v>
      </c>
      <c r="J297" s="196" t="s">
        <v>85</v>
      </c>
      <c r="K297" s="196" t="n">
        <v>1.03</v>
      </c>
      <c r="L297" s="196" t="s">
        <v>85</v>
      </c>
      <c r="M297" s="196" t="s">
        <v>85</v>
      </c>
      <c r="N297" s="197" t="n">
        <v>1.04</v>
      </c>
      <c r="O297" s="196" t="s">
        <v>85</v>
      </c>
      <c r="P297" s="196" t="n">
        <v>1.53</v>
      </c>
      <c r="Q297" s="196" t="n">
        <v>1.02</v>
      </c>
      <c r="R297" s="16" t="n">
        <v>1.04</v>
      </c>
      <c r="S297" s="1" t="s">
        <v>85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6" t="s">
        <v>85</v>
      </c>
      <c r="CM297" s="177"/>
    </row>
    <row r="298" customFormat="false" ht="11.25" hidden="false" customHeight="false" outlineLevel="0" collapsed="false">
      <c r="A298" s="177" t="n">
        <v>34996</v>
      </c>
      <c r="B298" s="203" t="n">
        <f aca="false">IF(A298&lt;&gt;"",MONTH(A298),0)</f>
        <v>10</v>
      </c>
      <c r="C298" s="11" t="s">
        <v>163</v>
      </c>
      <c r="D298" s="196" t="n">
        <v>1.2</v>
      </c>
      <c r="E298" s="196" t="n">
        <v>1.07</v>
      </c>
      <c r="F298" s="197" t="n">
        <v>1.08</v>
      </c>
      <c r="G298" s="198" t="s">
        <v>85</v>
      </c>
      <c r="H298" s="196" t="n">
        <v>1.43</v>
      </c>
      <c r="I298" s="196" t="n">
        <v>1.73</v>
      </c>
      <c r="J298" s="196" t="s">
        <v>85</v>
      </c>
      <c r="K298" s="196" t="n">
        <v>1.03</v>
      </c>
      <c r="L298" s="196" t="s">
        <v>85</v>
      </c>
      <c r="M298" s="196" t="s">
        <v>85</v>
      </c>
      <c r="N298" s="197" t="n">
        <v>1.06</v>
      </c>
      <c r="O298" s="196" t="s">
        <v>85</v>
      </c>
      <c r="P298" s="196" t="n">
        <v>1.53</v>
      </c>
      <c r="Q298" s="196" t="n">
        <v>1.02</v>
      </c>
      <c r="R298" s="16" t="n">
        <v>1.08</v>
      </c>
      <c r="S298" s="1" t="s">
        <v>85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6" t="s">
        <v>85</v>
      </c>
      <c r="CM298" s="177"/>
    </row>
    <row r="299" customFormat="false" ht="11.25" hidden="false" customHeight="false" outlineLevel="0" collapsed="false">
      <c r="A299" s="177" t="n">
        <v>34997</v>
      </c>
      <c r="B299" s="203" t="n">
        <f aca="false">IF(A299&lt;&gt;"",MONTH(A299),0)</f>
        <v>10</v>
      </c>
      <c r="C299" s="11" t="s">
        <v>164</v>
      </c>
      <c r="D299" s="196" t="n">
        <v>1.21</v>
      </c>
      <c r="E299" s="196" t="n">
        <v>1.08</v>
      </c>
      <c r="F299" s="197" t="n">
        <v>1.09</v>
      </c>
      <c r="G299" s="198" t="s">
        <v>85</v>
      </c>
      <c r="H299" s="196" t="n">
        <v>1.45</v>
      </c>
      <c r="I299" s="196" t="n">
        <v>1.74</v>
      </c>
      <c r="J299" s="196" t="s">
        <v>85</v>
      </c>
      <c r="K299" s="196" t="s">
        <v>85</v>
      </c>
      <c r="L299" s="196" t="s">
        <v>85</v>
      </c>
      <c r="M299" s="196" t="s">
        <v>85</v>
      </c>
      <c r="N299" s="197" t="n">
        <v>1.06</v>
      </c>
      <c r="O299" s="196" t="s">
        <v>85</v>
      </c>
      <c r="P299" s="196" t="n">
        <v>1.53</v>
      </c>
      <c r="Q299" s="196" t="n">
        <v>1.01</v>
      </c>
      <c r="R299" s="16" t="n">
        <v>1.08</v>
      </c>
      <c r="S299" s="1" t="s">
        <v>85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6" t="s">
        <v>85</v>
      </c>
      <c r="CM299" s="177"/>
    </row>
    <row r="300" customFormat="false" ht="11.25" hidden="false" customHeight="false" outlineLevel="0" collapsed="false">
      <c r="A300" s="177" t="n">
        <v>34998</v>
      </c>
      <c r="B300" s="203" t="n">
        <f aca="false">IF(A300&lt;&gt;"",MONTH(A300),0)</f>
        <v>10</v>
      </c>
      <c r="C300" s="11" t="s">
        <v>165</v>
      </c>
      <c r="D300" s="196" t="n">
        <v>1.21</v>
      </c>
      <c r="E300" s="196" t="n">
        <v>1.05</v>
      </c>
      <c r="F300" s="197" t="n">
        <v>1.09</v>
      </c>
      <c r="G300" s="198" t="s">
        <v>85</v>
      </c>
      <c r="H300" s="196" t="n">
        <v>1.44</v>
      </c>
      <c r="I300" s="196" t="n">
        <v>1.73</v>
      </c>
      <c r="J300" s="196" t="s">
        <v>85</v>
      </c>
      <c r="K300" s="196" t="s">
        <v>85</v>
      </c>
      <c r="L300" s="196" t="s">
        <v>85</v>
      </c>
      <c r="M300" s="196" t="s">
        <v>85</v>
      </c>
      <c r="N300" s="197" t="n">
        <v>1.06</v>
      </c>
      <c r="O300" s="196" t="s">
        <v>85</v>
      </c>
      <c r="P300" s="196" t="n">
        <v>1.55</v>
      </c>
      <c r="Q300" s="196" t="n">
        <v>1.01</v>
      </c>
      <c r="R300" s="16" t="n">
        <v>1.08</v>
      </c>
      <c r="S300" s="1" t="s">
        <v>85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6" t="s">
        <v>85</v>
      </c>
      <c r="CM300" s="177"/>
    </row>
    <row r="301" customFormat="false" ht="11.25" hidden="false" customHeight="false" outlineLevel="0" collapsed="false">
      <c r="A301" s="177" t="n">
        <v>34999</v>
      </c>
      <c r="B301" s="203" t="n">
        <f aca="false">IF(A301&lt;&gt;"",MONTH(A301),0)</f>
        <v>10</v>
      </c>
      <c r="C301" s="11" t="s">
        <v>166</v>
      </c>
      <c r="D301" s="196" t="n">
        <v>1.21</v>
      </c>
      <c r="E301" s="196" t="n">
        <v>1.05</v>
      </c>
      <c r="F301" s="197" t="n">
        <v>1.09</v>
      </c>
      <c r="G301" s="198" t="s">
        <v>85</v>
      </c>
      <c r="H301" s="196" t="n">
        <v>1.45</v>
      </c>
      <c r="I301" s="196" t="n">
        <v>1.76</v>
      </c>
      <c r="J301" s="196" t="s">
        <v>85</v>
      </c>
      <c r="K301" s="196" t="s">
        <v>85</v>
      </c>
      <c r="L301" s="196" t="s">
        <v>85</v>
      </c>
      <c r="M301" s="196" t="s">
        <v>85</v>
      </c>
      <c r="N301" s="197" t="n">
        <v>1.06</v>
      </c>
      <c r="O301" s="196" t="s">
        <v>85</v>
      </c>
      <c r="P301" s="196" t="n">
        <v>1.55</v>
      </c>
      <c r="Q301" s="196" t="n">
        <v>1.01</v>
      </c>
      <c r="R301" s="16" t="n">
        <v>1.08</v>
      </c>
      <c r="S301" s="1" t="s">
        <v>85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6" t="s">
        <v>85</v>
      </c>
      <c r="CM301" s="177"/>
    </row>
    <row r="302" customFormat="false" ht="11.25" hidden="false" customHeight="false" outlineLevel="0" collapsed="false">
      <c r="A302" s="177" t="n">
        <v>35000</v>
      </c>
      <c r="B302" s="203" t="n">
        <f aca="false">IF(A302&lt;&gt;"",MONTH(A302),0)</f>
        <v>10</v>
      </c>
      <c r="C302" s="11" t="s">
        <v>167</v>
      </c>
      <c r="D302" s="196" t="n">
        <v>1.21</v>
      </c>
      <c r="E302" s="196" t="n">
        <v>1.05</v>
      </c>
      <c r="F302" s="197" t="n">
        <v>1.09</v>
      </c>
      <c r="G302" s="198" t="s">
        <v>85</v>
      </c>
      <c r="H302" s="196" t="n">
        <v>1.445</v>
      </c>
      <c r="I302" s="196" t="n">
        <v>1.76</v>
      </c>
      <c r="J302" s="196" t="s">
        <v>85</v>
      </c>
      <c r="K302" s="196" t="n">
        <v>1.02</v>
      </c>
      <c r="L302" s="196" t="s">
        <v>85</v>
      </c>
      <c r="M302" s="196" t="s">
        <v>85</v>
      </c>
      <c r="N302" s="197" t="n">
        <v>1.06</v>
      </c>
      <c r="O302" s="196" t="s">
        <v>85</v>
      </c>
      <c r="P302" s="196" t="n">
        <v>1.55</v>
      </c>
      <c r="Q302" s="196" t="n">
        <v>1.01</v>
      </c>
      <c r="R302" s="16" t="n">
        <v>1.08</v>
      </c>
      <c r="S302" s="1" t="s">
        <v>85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6" t="s">
        <v>85</v>
      </c>
      <c r="CM302" s="177"/>
    </row>
    <row r="303" customFormat="false" ht="11.25" hidden="false" customHeight="false" outlineLevel="0" collapsed="false">
      <c r="A303" s="177" t="n">
        <v>35001</v>
      </c>
      <c r="B303" s="203" t="n">
        <f aca="false">IF(A303&lt;&gt;"",MONTH(A303),0)</f>
        <v>10</v>
      </c>
      <c r="C303" s="11" t="s">
        <v>161</v>
      </c>
      <c r="D303" s="196" t="n">
        <v>1.21</v>
      </c>
      <c r="E303" s="196" t="n">
        <v>1.05</v>
      </c>
      <c r="F303" s="197" t="n">
        <v>1.09</v>
      </c>
      <c r="G303" s="198" t="s">
        <v>85</v>
      </c>
      <c r="H303" s="196" t="n">
        <v>1.445</v>
      </c>
      <c r="I303" s="196" t="n">
        <v>1.76</v>
      </c>
      <c r="J303" s="196" t="s">
        <v>85</v>
      </c>
      <c r="K303" s="196" t="n">
        <v>1.02</v>
      </c>
      <c r="L303" s="196" t="s">
        <v>85</v>
      </c>
      <c r="M303" s="196" t="s">
        <v>85</v>
      </c>
      <c r="N303" s="197" t="n">
        <v>1.06</v>
      </c>
      <c r="O303" s="196" t="s">
        <v>85</v>
      </c>
      <c r="P303" s="196" t="n">
        <v>1.55</v>
      </c>
      <c r="Q303" s="196" t="n">
        <v>1.01</v>
      </c>
      <c r="R303" s="16" t="n">
        <v>1.08</v>
      </c>
      <c r="S303" s="1" t="s">
        <v>85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6" t="s">
        <v>85</v>
      </c>
      <c r="CM303" s="177"/>
    </row>
    <row r="304" customFormat="false" ht="11.25" hidden="false" customHeight="false" outlineLevel="0" collapsed="false">
      <c r="A304" s="177" t="n">
        <v>35002</v>
      </c>
      <c r="B304" s="203" t="n">
        <f aca="false">IF(A304&lt;&gt;"",MONTH(A304),0)</f>
        <v>10</v>
      </c>
      <c r="C304" s="11" t="s">
        <v>162</v>
      </c>
      <c r="D304" s="196" t="n">
        <v>1.21</v>
      </c>
      <c r="E304" s="196" t="n">
        <v>1.08</v>
      </c>
      <c r="F304" s="197" t="n">
        <v>1.09</v>
      </c>
      <c r="G304" s="198" t="s">
        <v>85</v>
      </c>
      <c r="H304" s="196" t="n">
        <v>1.53</v>
      </c>
      <c r="I304" s="196" t="n">
        <v>1.79</v>
      </c>
      <c r="J304" s="196" t="s">
        <v>85</v>
      </c>
      <c r="K304" s="196" t="s">
        <v>85</v>
      </c>
      <c r="L304" s="196" t="s">
        <v>85</v>
      </c>
      <c r="M304" s="196" t="s">
        <v>85</v>
      </c>
      <c r="N304" s="197" t="n">
        <v>1.06</v>
      </c>
      <c r="O304" s="196" t="s">
        <v>85</v>
      </c>
      <c r="P304" s="196" t="n">
        <v>1.55</v>
      </c>
      <c r="Q304" s="196" t="n">
        <v>1.01</v>
      </c>
      <c r="R304" s="16" t="n">
        <v>1.08</v>
      </c>
      <c r="S304" s="1" t="s">
        <v>85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6" t="s">
        <v>85</v>
      </c>
      <c r="CM304" s="177"/>
    </row>
    <row r="305" customFormat="false" ht="11.25" hidden="false" customHeight="false" outlineLevel="0" collapsed="false">
      <c r="A305" s="177" t="n">
        <v>35003</v>
      </c>
      <c r="B305" s="203" t="n">
        <f aca="false">IF(A305&lt;&gt;"",MONTH(A305),0)</f>
        <v>10</v>
      </c>
      <c r="C305" s="11" t="s">
        <v>163</v>
      </c>
      <c r="D305" s="196" t="n">
        <v>1.23</v>
      </c>
      <c r="E305" s="196" t="n">
        <v>1.24</v>
      </c>
      <c r="F305" s="197" t="n">
        <v>1.25</v>
      </c>
      <c r="G305" s="198" t="s">
        <v>85</v>
      </c>
      <c r="H305" s="196" t="n">
        <v>1.55</v>
      </c>
      <c r="I305" s="196" t="n">
        <v>1.78</v>
      </c>
      <c r="J305" s="196" t="s">
        <v>85</v>
      </c>
      <c r="K305" s="196" t="s">
        <v>85</v>
      </c>
      <c r="L305" s="196" t="n">
        <v>1.15</v>
      </c>
      <c r="M305" s="196" t="s">
        <v>85</v>
      </c>
      <c r="N305" s="197" t="n">
        <v>1.25</v>
      </c>
      <c r="O305" s="196" t="s">
        <v>85</v>
      </c>
      <c r="P305" s="196" t="n">
        <v>1.65</v>
      </c>
      <c r="Q305" s="196" t="n">
        <v>1.03</v>
      </c>
      <c r="R305" s="16" t="n">
        <v>1.25</v>
      </c>
      <c r="S305" s="1" t="s">
        <v>85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6" t="s">
        <v>85</v>
      </c>
      <c r="CM305" s="177"/>
    </row>
    <row r="306" customFormat="false" ht="11.25" hidden="false" customHeight="false" outlineLevel="0" collapsed="false">
      <c r="A306" s="177" t="n">
        <v>35004</v>
      </c>
      <c r="B306" s="203" t="n">
        <f aca="false">IF(A306&lt;&gt;"",MONTH(A306),0)</f>
        <v>11</v>
      </c>
      <c r="C306" s="11" t="s">
        <v>164</v>
      </c>
      <c r="D306" s="196" t="n">
        <v>1.25</v>
      </c>
      <c r="E306" s="196" t="n">
        <v>1.24</v>
      </c>
      <c r="F306" s="197" t="n">
        <v>1.25</v>
      </c>
      <c r="G306" s="198" t="s">
        <v>85</v>
      </c>
      <c r="H306" s="196" t="n">
        <v>1.58</v>
      </c>
      <c r="I306" s="196" t="n">
        <v>1.83</v>
      </c>
      <c r="J306" s="196" t="s">
        <v>85</v>
      </c>
      <c r="K306" s="196" t="n">
        <v>1.26</v>
      </c>
      <c r="L306" s="196" t="n">
        <v>1.15</v>
      </c>
      <c r="M306" s="196" t="s">
        <v>85</v>
      </c>
      <c r="N306" s="197" t="n">
        <v>1.25</v>
      </c>
      <c r="O306" s="196" t="s">
        <v>85</v>
      </c>
      <c r="P306" s="196" t="n">
        <v>1.65</v>
      </c>
      <c r="Q306" s="196" t="n">
        <v>1.04</v>
      </c>
      <c r="R306" s="16" t="n">
        <v>1.27</v>
      </c>
      <c r="S306" s="1" t="s">
        <v>85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6" t="s">
        <v>85</v>
      </c>
      <c r="CM306" s="177"/>
    </row>
    <row r="307" customFormat="false" ht="11.25" hidden="false" customHeight="false" outlineLevel="0" collapsed="false">
      <c r="A307" s="177" t="n">
        <v>35005</v>
      </c>
      <c r="B307" s="203" t="n">
        <f aca="false">IF(A307&lt;&gt;"",MONTH(A307),0)</f>
        <v>11</v>
      </c>
      <c r="C307" s="11" t="s">
        <v>165</v>
      </c>
      <c r="D307" s="196" t="n">
        <v>1.24</v>
      </c>
      <c r="E307" s="196" t="n">
        <v>1.25</v>
      </c>
      <c r="F307" s="197" t="n">
        <v>1.27</v>
      </c>
      <c r="G307" s="198" t="s">
        <v>85</v>
      </c>
      <c r="H307" s="196" t="n">
        <v>1.61</v>
      </c>
      <c r="I307" s="196" t="n">
        <v>1.82</v>
      </c>
      <c r="J307" s="196" t="s">
        <v>85</v>
      </c>
      <c r="K307" s="196" t="n">
        <v>1.26</v>
      </c>
      <c r="L307" s="196" t="n">
        <v>1.15</v>
      </c>
      <c r="M307" s="196" t="s">
        <v>85</v>
      </c>
      <c r="N307" s="197" t="n">
        <v>1.25</v>
      </c>
      <c r="O307" s="196" t="s">
        <v>85</v>
      </c>
      <c r="P307" s="196" t="n">
        <v>1.71</v>
      </c>
      <c r="Q307" s="196" t="n">
        <v>1.05</v>
      </c>
      <c r="R307" s="16" t="n">
        <v>1.27</v>
      </c>
      <c r="S307" s="1" t="s">
        <v>85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6" t="s">
        <v>85</v>
      </c>
      <c r="CM307" s="177"/>
    </row>
    <row r="308" customFormat="false" ht="11.25" hidden="false" customHeight="false" outlineLevel="0" collapsed="false">
      <c r="A308" s="177" t="n">
        <v>35006</v>
      </c>
      <c r="B308" s="203" t="n">
        <f aca="false">IF(A308&lt;&gt;"",MONTH(A308),0)</f>
        <v>11</v>
      </c>
      <c r="C308" s="11" t="s">
        <v>166</v>
      </c>
      <c r="D308" s="196" t="n">
        <v>1.19</v>
      </c>
      <c r="E308" s="196" t="n">
        <v>1.25</v>
      </c>
      <c r="F308" s="197" t="n">
        <v>1.27</v>
      </c>
      <c r="G308" s="198" t="s">
        <v>85</v>
      </c>
      <c r="H308" s="196" t="n">
        <v>1.61</v>
      </c>
      <c r="I308" s="196" t="n">
        <v>1.88</v>
      </c>
      <c r="J308" s="196" t="s">
        <v>85</v>
      </c>
      <c r="K308" s="196" t="n">
        <v>1.25</v>
      </c>
      <c r="L308" s="196" t="n">
        <v>1.15</v>
      </c>
      <c r="M308" s="196" t="s">
        <v>85</v>
      </c>
      <c r="N308" s="197" t="n">
        <v>1.24</v>
      </c>
      <c r="O308" s="196" t="s">
        <v>85</v>
      </c>
      <c r="P308" s="196" t="n">
        <v>1.69</v>
      </c>
      <c r="Q308" s="196" t="n">
        <v>1.05</v>
      </c>
      <c r="R308" s="16" t="n">
        <v>1.27</v>
      </c>
      <c r="S308" s="1" t="s">
        <v>85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6" t="s">
        <v>85</v>
      </c>
      <c r="CM308" s="177"/>
    </row>
    <row r="309" customFormat="false" ht="11.25" hidden="false" customHeight="false" outlineLevel="0" collapsed="false">
      <c r="A309" s="177" t="n">
        <v>35007</v>
      </c>
      <c r="B309" s="203" t="n">
        <f aca="false">IF(A309&lt;&gt;"",MONTH(A309),0)</f>
        <v>11</v>
      </c>
      <c r="C309" s="11" t="s">
        <v>167</v>
      </c>
      <c r="D309" s="196" t="n">
        <v>1.2</v>
      </c>
      <c r="E309" s="196" t="n">
        <v>1.25</v>
      </c>
      <c r="F309" s="197" t="n">
        <v>1.27</v>
      </c>
      <c r="G309" s="198" t="s">
        <v>85</v>
      </c>
      <c r="H309" s="196" t="n">
        <v>1.61</v>
      </c>
      <c r="I309" s="196" t="n">
        <v>1.88</v>
      </c>
      <c r="J309" s="196" t="s">
        <v>85</v>
      </c>
      <c r="K309" s="196" t="n">
        <v>1.25</v>
      </c>
      <c r="L309" s="196" t="n">
        <v>1.15</v>
      </c>
      <c r="M309" s="196" t="s">
        <v>85</v>
      </c>
      <c r="N309" s="197" t="n">
        <v>1.24</v>
      </c>
      <c r="O309" s="196" t="s">
        <v>85</v>
      </c>
      <c r="P309" s="196" t="n">
        <v>1.69</v>
      </c>
      <c r="Q309" s="196" t="n">
        <v>1.05</v>
      </c>
      <c r="R309" s="16" t="n">
        <v>1.27</v>
      </c>
      <c r="S309" s="1" t="s">
        <v>85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6" t="s">
        <v>85</v>
      </c>
      <c r="CM309" s="177"/>
    </row>
    <row r="310" customFormat="false" ht="11.25" hidden="false" customHeight="false" outlineLevel="0" collapsed="false">
      <c r="A310" s="177" t="n">
        <v>35008</v>
      </c>
      <c r="B310" s="203" t="n">
        <f aca="false">IF(A310&lt;&gt;"",MONTH(A310),0)</f>
        <v>11</v>
      </c>
      <c r="C310" s="11" t="s">
        <v>161</v>
      </c>
      <c r="D310" s="196" t="n">
        <v>1.2</v>
      </c>
      <c r="E310" s="196" t="n">
        <v>1.25</v>
      </c>
      <c r="F310" s="197" t="n">
        <v>1.27</v>
      </c>
      <c r="G310" s="198" t="s">
        <v>85</v>
      </c>
      <c r="H310" s="196" t="n">
        <v>1.61</v>
      </c>
      <c r="I310" s="196" t="n">
        <v>1.88</v>
      </c>
      <c r="J310" s="196" t="s">
        <v>85</v>
      </c>
      <c r="K310" s="196" t="n">
        <v>1.25</v>
      </c>
      <c r="L310" s="196" t="n">
        <v>1.15</v>
      </c>
      <c r="M310" s="196" t="s">
        <v>85</v>
      </c>
      <c r="N310" s="197" t="n">
        <v>1.24</v>
      </c>
      <c r="O310" s="196" t="s">
        <v>85</v>
      </c>
      <c r="P310" s="196" t="n">
        <v>1.69</v>
      </c>
      <c r="Q310" s="196" t="n">
        <v>1.05</v>
      </c>
      <c r="R310" s="16" t="n">
        <v>1.27</v>
      </c>
      <c r="S310" s="1" t="s">
        <v>85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6" t="s">
        <v>85</v>
      </c>
      <c r="CM310" s="177"/>
    </row>
    <row r="311" customFormat="false" ht="11.25" hidden="false" customHeight="false" outlineLevel="0" collapsed="false">
      <c r="A311" s="177" t="n">
        <v>35009</v>
      </c>
      <c r="B311" s="203" t="n">
        <f aca="false">IF(A311&lt;&gt;"",MONTH(A311),0)</f>
        <v>11</v>
      </c>
      <c r="C311" s="11" t="s">
        <v>162</v>
      </c>
      <c r="D311" s="196" t="n">
        <v>1.2</v>
      </c>
      <c r="E311" s="196" t="n">
        <v>1.26</v>
      </c>
      <c r="F311" s="197" t="n">
        <v>1.27</v>
      </c>
      <c r="G311" s="198" t="s">
        <v>85</v>
      </c>
      <c r="H311" s="196" t="n">
        <v>1.59</v>
      </c>
      <c r="I311" s="196" t="n">
        <v>1.86</v>
      </c>
      <c r="J311" s="196" t="s">
        <v>85</v>
      </c>
      <c r="K311" s="196" t="n">
        <v>1.25</v>
      </c>
      <c r="L311" s="196" t="n">
        <v>1.15</v>
      </c>
      <c r="M311" s="196" t="s">
        <v>85</v>
      </c>
      <c r="N311" s="197" t="n">
        <v>1.24</v>
      </c>
      <c r="O311" s="196" t="s">
        <v>85</v>
      </c>
      <c r="P311" s="196" t="n">
        <v>1.65</v>
      </c>
      <c r="Q311" s="196" t="n">
        <v>1.09</v>
      </c>
      <c r="R311" s="16" t="n">
        <v>1.27</v>
      </c>
      <c r="S311" s="1" t="s">
        <v>85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6" t="s">
        <v>85</v>
      </c>
      <c r="CM311" s="177"/>
    </row>
    <row r="312" customFormat="false" ht="11.25" hidden="false" customHeight="false" outlineLevel="0" collapsed="false">
      <c r="A312" s="177" t="n">
        <v>35010</v>
      </c>
      <c r="B312" s="203" t="n">
        <f aca="false">IF(A312&lt;&gt;"",MONTH(A312),0)</f>
        <v>11</v>
      </c>
      <c r="C312" s="11" t="s">
        <v>163</v>
      </c>
      <c r="D312" s="196" t="n">
        <v>1.23</v>
      </c>
      <c r="E312" s="196" t="n">
        <v>1.25</v>
      </c>
      <c r="F312" s="197" t="n">
        <v>1.27</v>
      </c>
      <c r="G312" s="198" t="s">
        <v>85</v>
      </c>
      <c r="H312" s="196" t="n">
        <v>1.62</v>
      </c>
      <c r="I312" s="196" t="n">
        <v>1.85</v>
      </c>
      <c r="J312" s="196" t="s">
        <v>85</v>
      </c>
      <c r="K312" s="196" t="n">
        <v>1.25</v>
      </c>
      <c r="L312" s="196" t="n">
        <v>1.15</v>
      </c>
      <c r="M312" s="196" t="s">
        <v>85</v>
      </c>
      <c r="N312" s="197" t="n">
        <v>1.24</v>
      </c>
      <c r="O312" s="196" t="s">
        <v>85</v>
      </c>
      <c r="P312" s="196" t="n">
        <v>1.69</v>
      </c>
      <c r="Q312" s="196" t="n">
        <v>1.1</v>
      </c>
      <c r="R312" s="16" t="n">
        <v>1.26</v>
      </c>
      <c r="S312" s="1" t="s">
        <v>85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6" t="s">
        <v>85</v>
      </c>
      <c r="CM312" s="177"/>
    </row>
    <row r="313" customFormat="false" ht="11.25" hidden="false" customHeight="false" outlineLevel="0" collapsed="false">
      <c r="A313" s="177" t="n">
        <v>35011</v>
      </c>
      <c r="B313" s="203" t="n">
        <f aca="false">IF(A313&lt;&gt;"",MONTH(A313),0)</f>
        <v>11</v>
      </c>
      <c r="C313" s="11" t="s">
        <v>164</v>
      </c>
      <c r="D313" s="196" t="n">
        <v>1.28</v>
      </c>
      <c r="E313" s="196" t="n">
        <v>1.25</v>
      </c>
      <c r="F313" s="197" t="n">
        <v>1.25</v>
      </c>
      <c r="G313" s="198" t="s">
        <v>85</v>
      </c>
      <c r="H313" s="196" t="n">
        <v>1.62</v>
      </c>
      <c r="I313" s="196" t="n">
        <v>1.91</v>
      </c>
      <c r="J313" s="196" t="s">
        <v>85</v>
      </c>
      <c r="K313" s="196" t="n">
        <v>1.24</v>
      </c>
      <c r="L313" s="196" t="n">
        <v>1.15</v>
      </c>
      <c r="M313" s="196" t="s">
        <v>85</v>
      </c>
      <c r="N313" s="197" t="n">
        <v>1.24</v>
      </c>
      <c r="O313" s="196" t="s">
        <v>85</v>
      </c>
      <c r="P313" s="196" t="n">
        <v>1.67</v>
      </c>
      <c r="Q313" s="196" t="n">
        <v>1.12</v>
      </c>
      <c r="R313" s="16" t="n">
        <v>1.26</v>
      </c>
      <c r="S313" s="1" t="s">
        <v>85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6" t="s">
        <v>85</v>
      </c>
      <c r="CM313" s="177"/>
    </row>
    <row r="314" customFormat="false" ht="11.25" hidden="false" customHeight="false" outlineLevel="0" collapsed="false">
      <c r="A314" s="177" t="n">
        <v>35012</v>
      </c>
      <c r="B314" s="203" t="n">
        <f aca="false">IF(A314&lt;&gt;"",MONTH(A314),0)</f>
        <v>11</v>
      </c>
      <c r="C314" s="11" t="s">
        <v>165</v>
      </c>
      <c r="D314" s="196" t="n">
        <v>1.31</v>
      </c>
      <c r="E314" s="196" t="n">
        <v>1.24</v>
      </c>
      <c r="F314" s="197" t="n">
        <v>1.25</v>
      </c>
      <c r="G314" s="198" t="s">
        <v>85</v>
      </c>
      <c r="H314" s="196" t="n">
        <v>1.6</v>
      </c>
      <c r="I314" s="196" t="n">
        <v>1.92</v>
      </c>
      <c r="J314" s="196" t="s">
        <v>85</v>
      </c>
      <c r="K314" s="196" t="n">
        <v>1.25</v>
      </c>
      <c r="L314" s="196" t="n">
        <v>1.15</v>
      </c>
      <c r="M314" s="196" t="s">
        <v>85</v>
      </c>
      <c r="N314" s="197" t="n">
        <v>1.23</v>
      </c>
      <c r="O314" s="196" t="s">
        <v>85</v>
      </c>
      <c r="P314" s="196" t="n">
        <v>1.66</v>
      </c>
      <c r="Q314" s="196" t="n">
        <v>1.12</v>
      </c>
      <c r="R314" s="16" t="n">
        <v>1.26</v>
      </c>
      <c r="S314" s="1" t="s">
        <v>85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6" t="s">
        <v>85</v>
      </c>
      <c r="CM314" s="177"/>
    </row>
    <row r="315" customFormat="false" ht="11.25" hidden="false" customHeight="false" outlineLevel="0" collapsed="false">
      <c r="A315" s="177" t="n">
        <v>35013</v>
      </c>
      <c r="B315" s="203" t="n">
        <f aca="false">IF(A315&lt;&gt;"",MONTH(A315),0)</f>
        <v>11</v>
      </c>
      <c r="C315" s="11" t="s">
        <v>166</v>
      </c>
      <c r="D315" s="196" t="n">
        <v>1.3</v>
      </c>
      <c r="E315" s="196" t="n">
        <v>1.23</v>
      </c>
      <c r="F315" s="197" t="n">
        <v>1.23</v>
      </c>
      <c r="G315" s="198" t="s">
        <v>85</v>
      </c>
      <c r="H315" s="196" t="n">
        <v>1.59</v>
      </c>
      <c r="I315" s="196" t="n">
        <v>1.93</v>
      </c>
      <c r="J315" s="196" t="s">
        <v>85</v>
      </c>
      <c r="K315" s="196" t="n">
        <v>1.25</v>
      </c>
      <c r="L315" s="196" t="n">
        <v>1.15</v>
      </c>
      <c r="M315" s="196" t="s">
        <v>85</v>
      </c>
      <c r="N315" s="197" t="n">
        <v>1.24</v>
      </c>
      <c r="O315" s="196" t="s">
        <v>85</v>
      </c>
      <c r="P315" s="196" t="n">
        <v>1.66</v>
      </c>
      <c r="Q315" s="196" t="n">
        <v>1.12</v>
      </c>
      <c r="R315" s="16" t="n">
        <v>1.26</v>
      </c>
      <c r="S315" s="1" t="s">
        <v>85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6" t="s">
        <v>85</v>
      </c>
      <c r="CM315" s="177"/>
    </row>
    <row r="316" customFormat="false" ht="11.25" hidden="false" customHeight="false" outlineLevel="0" collapsed="false">
      <c r="A316" s="177" t="n">
        <v>35014</v>
      </c>
      <c r="B316" s="203" t="n">
        <f aca="false">IF(A316&lt;&gt;"",MONTH(A316),0)</f>
        <v>11</v>
      </c>
      <c r="C316" s="11" t="s">
        <v>167</v>
      </c>
      <c r="D316" s="196" t="n">
        <v>1.3</v>
      </c>
      <c r="E316" s="196" t="n">
        <v>1.23</v>
      </c>
      <c r="F316" s="197" t="n">
        <v>1.23</v>
      </c>
      <c r="G316" s="198" t="s">
        <v>85</v>
      </c>
      <c r="H316" s="196" t="n">
        <v>1.59</v>
      </c>
      <c r="I316" s="196" t="n">
        <v>1.93</v>
      </c>
      <c r="J316" s="196" t="s">
        <v>85</v>
      </c>
      <c r="K316" s="196" t="n">
        <v>1.25</v>
      </c>
      <c r="L316" s="196" t="n">
        <v>1.15</v>
      </c>
      <c r="M316" s="196" t="s">
        <v>85</v>
      </c>
      <c r="N316" s="197" t="n">
        <v>1.24</v>
      </c>
      <c r="O316" s="196" t="s">
        <v>85</v>
      </c>
      <c r="P316" s="196" t="n">
        <v>1.66</v>
      </c>
      <c r="Q316" s="196" t="n">
        <v>1.12</v>
      </c>
      <c r="R316" s="16" t="n">
        <v>1.26</v>
      </c>
      <c r="S316" s="1" t="s">
        <v>85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6" t="s">
        <v>85</v>
      </c>
      <c r="CM316" s="177"/>
    </row>
    <row r="317" customFormat="false" ht="11.25" hidden="false" customHeight="false" outlineLevel="0" collapsed="false">
      <c r="A317" s="177" t="n">
        <v>35015</v>
      </c>
      <c r="B317" s="203" t="n">
        <f aca="false">IF(A317&lt;&gt;"",MONTH(A317),0)</f>
        <v>11</v>
      </c>
      <c r="C317" s="11" t="s">
        <v>161</v>
      </c>
      <c r="D317" s="196" t="n">
        <v>1.3</v>
      </c>
      <c r="E317" s="196" t="n">
        <v>1.23</v>
      </c>
      <c r="F317" s="197" t="n">
        <v>1.23</v>
      </c>
      <c r="G317" s="198" t="s">
        <v>85</v>
      </c>
      <c r="H317" s="196" t="n">
        <v>1.59</v>
      </c>
      <c r="I317" s="196" t="n">
        <v>1.93</v>
      </c>
      <c r="J317" s="196" t="s">
        <v>85</v>
      </c>
      <c r="K317" s="196" t="n">
        <v>1.25</v>
      </c>
      <c r="L317" s="196" t="n">
        <v>1.15</v>
      </c>
      <c r="M317" s="196" t="s">
        <v>85</v>
      </c>
      <c r="N317" s="197" t="n">
        <v>1.24</v>
      </c>
      <c r="O317" s="196" t="s">
        <v>85</v>
      </c>
      <c r="P317" s="196" t="n">
        <v>1.66</v>
      </c>
      <c r="Q317" s="196" t="n">
        <v>1.12</v>
      </c>
      <c r="R317" s="16" t="n">
        <v>1.26</v>
      </c>
      <c r="S317" s="1" t="s">
        <v>85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6" t="s">
        <v>85</v>
      </c>
      <c r="CM317" s="177"/>
    </row>
    <row r="318" customFormat="false" ht="11.25" hidden="false" customHeight="false" outlineLevel="0" collapsed="false">
      <c r="A318" s="177" t="n">
        <v>35016</v>
      </c>
      <c r="B318" s="203" t="n">
        <f aca="false">IF(A318&lt;&gt;"",MONTH(A318),0)</f>
        <v>11</v>
      </c>
      <c r="C318" s="11" t="s">
        <v>162</v>
      </c>
      <c r="D318" s="196" t="n">
        <v>1.3</v>
      </c>
      <c r="E318" s="196" t="n">
        <v>1.17</v>
      </c>
      <c r="F318" s="197" t="n">
        <v>1.23</v>
      </c>
      <c r="G318" s="198" t="s">
        <v>85</v>
      </c>
      <c r="H318" s="196" t="n">
        <v>1.64</v>
      </c>
      <c r="I318" s="196" t="n">
        <v>2</v>
      </c>
      <c r="J318" s="196" t="s">
        <v>85</v>
      </c>
      <c r="K318" s="196" t="n">
        <v>1.16</v>
      </c>
      <c r="L318" s="196" t="n">
        <v>1.15</v>
      </c>
      <c r="M318" s="196" t="s">
        <v>85</v>
      </c>
      <c r="N318" s="197" t="n">
        <v>1.24</v>
      </c>
      <c r="O318" s="196" t="s">
        <v>85</v>
      </c>
      <c r="P318" s="196" t="n">
        <v>1.72</v>
      </c>
      <c r="Q318" s="196" t="n">
        <v>1.12</v>
      </c>
      <c r="R318" s="16" t="n">
        <v>1.26</v>
      </c>
      <c r="S318" s="1" t="s">
        <v>85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6" t="s">
        <v>85</v>
      </c>
      <c r="CM318" s="177"/>
    </row>
    <row r="319" customFormat="false" ht="11.25" hidden="false" customHeight="false" outlineLevel="0" collapsed="false">
      <c r="A319" s="177" t="n">
        <v>35017</v>
      </c>
      <c r="B319" s="203" t="n">
        <f aca="false">IF(A319&lt;&gt;"",MONTH(A319),0)</f>
        <v>11</v>
      </c>
      <c r="C319" s="11" t="s">
        <v>163</v>
      </c>
      <c r="D319" s="196" t="n">
        <v>1.28</v>
      </c>
      <c r="E319" s="196" t="n">
        <v>1.08</v>
      </c>
      <c r="F319" s="197" t="n">
        <v>1.2</v>
      </c>
      <c r="G319" s="198" t="s">
        <v>85</v>
      </c>
      <c r="H319" s="196" t="n">
        <v>1.63</v>
      </c>
      <c r="I319" s="196" t="n">
        <v>2.03</v>
      </c>
      <c r="J319" s="196" t="s">
        <v>85</v>
      </c>
      <c r="K319" s="196" t="n">
        <v>1.1</v>
      </c>
      <c r="L319" s="196" t="n">
        <v>1.15</v>
      </c>
      <c r="M319" s="196" t="s">
        <v>85</v>
      </c>
      <c r="N319" s="197" t="n">
        <v>1.18</v>
      </c>
      <c r="O319" s="196" t="s">
        <v>85</v>
      </c>
      <c r="P319" s="196" t="n">
        <v>1.7</v>
      </c>
      <c r="Q319" s="196" t="n">
        <v>1.03</v>
      </c>
      <c r="R319" s="16" t="n">
        <v>1.16</v>
      </c>
      <c r="S319" s="1" t="s">
        <v>85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6" t="s">
        <v>85</v>
      </c>
      <c r="CM319" s="177"/>
    </row>
    <row r="320" customFormat="false" ht="11.25" hidden="false" customHeight="false" outlineLevel="0" collapsed="false">
      <c r="A320" s="177" t="n">
        <v>35018</v>
      </c>
      <c r="B320" s="203" t="n">
        <f aca="false">IF(A320&lt;&gt;"",MONTH(A320),0)</f>
        <v>11</v>
      </c>
      <c r="C320" s="11" t="s">
        <v>164</v>
      </c>
      <c r="D320" s="196" t="n">
        <v>1.19</v>
      </c>
      <c r="E320" s="196" t="n">
        <v>1.03</v>
      </c>
      <c r="F320" s="197" t="n">
        <v>1.2</v>
      </c>
      <c r="G320" s="198" t="s">
        <v>85</v>
      </c>
      <c r="H320" s="196" t="n">
        <v>1.59</v>
      </c>
      <c r="I320" s="196" t="n">
        <v>2.01</v>
      </c>
      <c r="J320" s="196" t="s">
        <v>85</v>
      </c>
      <c r="K320" s="196" t="n">
        <v>1.05</v>
      </c>
      <c r="L320" s="196" t="n">
        <v>1.15</v>
      </c>
      <c r="M320" s="196" t="s">
        <v>85</v>
      </c>
      <c r="N320" s="197" t="n">
        <v>1.2</v>
      </c>
      <c r="O320" s="196" t="s">
        <v>85</v>
      </c>
      <c r="P320" s="196" t="n">
        <v>1.69</v>
      </c>
      <c r="Q320" s="196" t="n">
        <v>0.99</v>
      </c>
      <c r="R320" s="16" t="n">
        <v>1.16</v>
      </c>
      <c r="S320" s="1" t="s">
        <v>85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6" t="s">
        <v>85</v>
      </c>
      <c r="CM320" s="177"/>
    </row>
    <row r="321" customFormat="false" ht="11.25" hidden="false" customHeight="false" outlineLevel="0" collapsed="false">
      <c r="A321" s="177" t="n">
        <v>35019</v>
      </c>
      <c r="B321" s="203" t="n">
        <f aca="false">IF(A321&lt;&gt;"",MONTH(A321),0)</f>
        <v>11</v>
      </c>
      <c r="C321" s="11" t="s">
        <v>165</v>
      </c>
      <c r="D321" s="196" t="n">
        <v>1.19</v>
      </c>
      <c r="E321" s="196" t="n">
        <v>0.99</v>
      </c>
      <c r="F321" s="197" t="n">
        <v>1.13</v>
      </c>
      <c r="G321" s="198" t="s">
        <v>85</v>
      </c>
      <c r="H321" s="196" t="n">
        <v>1.57</v>
      </c>
      <c r="I321" s="196" t="n">
        <v>2.05</v>
      </c>
      <c r="J321" s="196" t="s">
        <v>85</v>
      </c>
      <c r="K321" s="196" t="n">
        <v>1.03</v>
      </c>
      <c r="L321" s="196" t="n">
        <v>1.15</v>
      </c>
      <c r="M321" s="196" t="s">
        <v>85</v>
      </c>
      <c r="N321" s="197" t="n">
        <v>1.17</v>
      </c>
      <c r="O321" s="196" t="s">
        <v>85</v>
      </c>
      <c r="P321" s="196" t="n">
        <v>1.67</v>
      </c>
      <c r="Q321" s="196" t="n">
        <v>0.99</v>
      </c>
      <c r="R321" s="16" t="n">
        <v>1.16</v>
      </c>
      <c r="S321" s="1" t="s">
        <v>85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6" t="s">
        <v>85</v>
      </c>
      <c r="CM321" s="177"/>
    </row>
    <row r="322" customFormat="false" ht="11.25" hidden="false" customHeight="false" outlineLevel="0" collapsed="false">
      <c r="A322" s="177" t="n">
        <v>35020</v>
      </c>
      <c r="B322" s="203" t="n">
        <f aca="false">IF(A322&lt;&gt;"",MONTH(A322),0)</f>
        <v>11</v>
      </c>
      <c r="C322" s="11" t="s">
        <v>166</v>
      </c>
      <c r="D322" s="196" t="n">
        <v>1.21</v>
      </c>
      <c r="E322" s="196" t="n">
        <v>0.98</v>
      </c>
      <c r="F322" s="197" t="n">
        <v>1.08</v>
      </c>
      <c r="G322" s="198" t="s">
        <v>85</v>
      </c>
      <c r="H322" s="196" t="n">
        <v>1.55</v>
      </c>
      <c r="I322" s="196" t="n">
        <v>2.11</v>
      </c>
      <c r="J322" s="196" t="s">
        <v>85</v>
      </c>
      <c r="K322" s="196" t="n">
        <v>0.97</v>
      </c>
      <c r="L322" s="196" t="n">
        <v>1.15</v>
      </c>
      <c r="M322" s="196" t="s">
        <v>85</v>
      </c>
      <c r="N322" s="197" t="n">
        <v>1.05</v>
      </c>
      <c r="O322" s="196" t="s">
        <v>85</v>
      </c>
      <c r="P322" s="196" t="n">
        <v>1.66</v>
      </c>
      <c r="Q322" s="196" t="n">
        <v>0.98</v>
      </c>
      <c r="R322" s="16" t="n">
        <v>1.13</v>
      </c>
      <c r="S322" s="1" t="s">
        <v>85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6" t="s">
        <v>85</v>
      </c>
      <c r="CM322" s="177"/>
    </row>
    <row r="323" customFormat="false" ht="11.25" hidden="false" customHeight="false" outlineLevel="0" collapsed="false">
      <c r="A323" s="177" t="n">
        <v>35021</v>
      </c>
      <c r="B323" s="203" t="n">
        <f aca="false">IF(A323&lt;&gt;"",MONTH(A323),0)</f>
        <v>11</v>
      </c>
      <c r="C323" s="11" t="s">
        <v>167</v>
      </c>
      <c r="D323" s="196" t="n">
        <v>1.23</v>
      </c>
      <c r="E323" s="196" t="n">
        <v>0.98</v>
      </c>
      <c r="F323" s="197" t="n">
        <v>1.08</v>
      </c>
      <c r="G323" s="198" t="s">
        <v>85</v>
      </c>
      <c r="H323" s="196" t="n">
        <v>1.55</v>
      </c>
      <c r="I323" s="196" t="n">
        <v>2.11</v>
      </c>
      <c r="J323" s="196" t="s">
        <v>85</v>
      </c>
      <c r="K323" s="196" t="n">
        <v>0.97</v>
      </c>
      <c r="L323" s="196" t="n">
        <v>1.15</v>
      </c>
      <c r="M323" s="196" t="s">
        <v>85</v>
      </c>
      <c r="N323" s="197" t="n">
        <v>1.05</v>
      </c>
      <c r="O323" s="196" t="s">
        <v>85</v>
      </c>
      <c r="P323" s="196" t="n">
        <v>1.66</v>
      </c>
      <c r="Q323" s="196" t="n">
        <v>0.98</v>
      </c>
      <c r="R323" s="16" t="n">
        <v>1.13</v>
      </c>
      <c r="S323" s="1" t="s">
        <v>85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6" t="s">
        <v>85</v>
      </c>
      <c r="CM323" s="177"/>
    </row>
    <row r="324" customFormat="false" ht="11.25" hidden="false" customHeight="false" outlineLevel="0" collapsed="false">
      <c r="A324" s="177" t="n">
        <v>35022</v>
      </c>
      <c r="B324" s="203" t="n">
        <f aca="false">IF(A324&lt;&gt;"",MONTH(A324),0)</f>
        <v>11</v>
      </c>
      <c r="C324" s="11" t="s">
        <v>161</v>
      </c>
      <c r="D324" s="196" t="n">
        <v>1.23</v>
      </c>
      <c r="E324" s="196" t="n">
        <v>0.98</v>
      </c>
      <c r="F324" s="197" t="n">
        <v>1.08</v>
      </c>
      <c r="G324" s="198" t="s">
        <v>85</v>
      </c>
      <c r="H324" s="196" t="n">
        <v>1.55</v>
      </c>
      <c r="I324" s="196" t="n">
        <v>2.11</v>
      </c>
      <c r="J324" s="196" t="s">
        <v>85</v>
      </c>
      <c r="K324" s="196" t="n">
        <v>0.97</v>
      </c>
      <c r="L324" s="196" t="n">
        <v>1.15</v>
      </c>
      <c r="M324" s="196" t="s">
        <v>85</v>
      </c>
      <c r="N324" s="197" t="n">
        <v>1.05</v>
      </c>
      <c r="O324" s="196" t="s">
        <v>85</v>
      </c>
      <c r="P324" s="196" t="n">
        <v>1.66</v>
      </c>
      <c r="Q324" s="196" t="n">
        <v>0.98</v>
      </c>
      <c r="R324" s="16" t="n">
        <v>1.13</v>
      </c>
      <c r="S324" s="1" t="s">
        <v>85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6" t="s">
        <v>85</v>
      </c>
      <c r="CM324" s="177"/>
    </row>
    <row r="325" customFormat="false" ht="11.25" hidden="false" customHeight="false" outlineLevel="0" collapsed="false">
      <c r="A325" s="177" t="n">
        <v>35023</v>
      </c>
      <c r="B325" s="203" t="n">
        <f aca="false">IF(A325&lt;&gt;"",MONTH(A325),0)</f>
        <v>11</v>
      </c>
      <c r="C325" s="11" t="s">
        <v>162</v>
      </c>
      <c r="D325" s="196" t="n">
        <v>1.23</v>
      </c>
      <c r="E325" s="196" t="n">
        <v>0.97</v>
      </c>
      <c r="F325" s="197" t="n">
        <v>1.11</v>
      </c>
      <c r="G325" s="198" t="s">
        <v>85</v>
      </c>
      <c r="H325" s="196" t="n">
        <v>1.62</v>
      </c>
      <c r="I325" s="196" t="n">
        <v>2.22</v>
      </c>
      <c r="J325" s="196" t="s">
        <v>85</v>
      </c>
      <c r="K325" s="196" t="n">
        <v>0.99</v>
      </c>
      <c r="L325" s="196" t="n">
        <v>1.01</v>
      </c>
      <c r="M325" s="196" t="s">
        <v>85</v>
      </c>
      <c r="N325" s="197" t="n">
        <v>1.1</v>
      </c>
      <c r="O325" s="196" t="s">
        <v>85</v>
      </c>
      <c r="P325" s="196" t="n">
        <v>1.71</v>
      </c>
      <c r="Q325" s="196" t="n">
        <v>0.98</v>
      </c>
      <c r="R325" s="16" t="n">
        <v>1.12</v>
      </c>
      <c r="S325" s="1" t="s">
        <v>85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6" t="s">
        <v>85</v>
      </c>
      <c r="CM325" s="177"/>
    </row>
    <row r="326" customFormat="false" ht="11.25" hidden="false" customHeight="false" outlineLevel="0" collapsed="false">
      <c r="A326" s="177" t="n">
        <v>35024</v>
      </c>
      <c r="B326" s="203" t="n">
        <f aca="false">IF(A326&lt;&gt;"",MONTH(A326),0)</f>
        <v>11</v>
      </c>
      <c r="C326" s="11" t="s">
        <v>163</v>
      </c>
      <c r="D326" s="196" t="n">
        <v>1.23</v>
      </c>
      <c r="E326" s="196" t="n">
        <v>0.99</v>
      </c>
      <c r="F326" s="197" t="n">
        <v>1.11</v>
      </c>
      <c r="G326" s="198" t="s">
        <v>85</v>
      </c>
      <c r="H326" s="196" t="n">
        <v>1.61</v>
      </c>
      <c r="I326" s="196" t="n">
        <v>2.23</v>
      </c>
      <c r="J326" s="196" t="s">
        <v>85</v>
      </c>
      <c r="K326" s="196" t="n">
        <v>0.99</v>
      </c>
      <c r="L326" s="196" t="n">
        <v>1.01</v>
      </c>
      <c r="M326" s="196" t="s">
        <v>85</v>
      </c>
      <c r="N326" s="197" t="n">
        <v>1.07</v>
      </c>
      <c r="O326" s="196" t="s">
        <v>85</v>
      </c>
      <c r="P326" s="196" t="n">
        <v>1.7</v>
      </c>
      <c r="Q326" s="196" t="n">
        <v>0.98</v>
      </c>
      <c r="R326" s="16" t="n">
        <v>1.14</v>
      </c>
      <c r="S326" s="1" t="s">
        <v>85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6" t="s">
        <v>85</v>
      </c>
      <c r="CM326" s="177"/>
    </row>
    <row r="327" customFormat="false" ht="11.25" hidden="false" customHeight="false" outlineLevel="0" collapsed="false">
      <c r="A327" s="177" t="n">
        <v>35025</v>
      </c>
      <c r="B327" s="203" t="n">
        <f aca="false">IF(A327&lt;&gt;"",MONTH(A327),0)</f>
        <v>11</v>
      </c>
      <c r="C327" s="11" t="s">
        <v>164</v>
      </c>
      <c r="D327" s="196" t="n">
        <v>1.23</v>
      </c>
      <c r="E327" s="196" t="n">
        <v>0.97</v>
      </c>
      <c r="F327" s="197" t="n">
        <v>1.06</v>
      </c>
      <c r="G327" s="198" t="s">
        <v>85</v>
      </c>
      <c r="H327" s="196" t="n">
        <v>1.59</v>
      </c>
      <c r="I327" s="196" t="n">
        <v>2.26</v>
      </c>
      <c r="J327" s="196" t="s">
        <v>85</v>
      </c>
      <c r="K327" s="196" t="n">
        <v>0.99</v>
      </c>
      <c r="L327" s="196" t="n">
        <v>1.01</v>
      </c>
      <c r="M327" s="196" t="s">
        <v>85</v>
      </c>
      <c r="N327" s="197" t="n">
        <v>1.07</v>
      </c>
      <c r="O327" s="196" t="s">
        <v>85</v>
      </c>
      <c r="P327" s="196" t="n">
        <v>1.61</v>
      </c>
      <c r="Q327" s="196" t="n">
        <v>0.98</v>
      </c>
      <c r="R327" s="16" t="n">
        <v>1.14</v>
      </c>
      <c r="S327" s="1" t="s">
        <v>85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6" t="s">
        <v>85</v>
      </c>
      <c r="CM327" s="177"/>
    </row>
    <row r="328" customFormat="false" ht="11.25" hidden="false" customHeight="false" outlineLevel="0" collapsed="false">
      <c r="A328" s="177" t="n">
        <v>35026</v>
      </c>
      <c r="B328" s="203" t="n">
        <f aca="false">IF(A328&lt;&gt;"",MONTH(A328),0)</f>
        <v>11</v>
      </c>
      <c r="C328" s="11" t="s">
        <v>165</v>
      </c>
      <c r="D328" s="196" t="n">
        <v>1.23</v>
      </c>
      <c r="E328" s="196" t="s">
        <v>85</v>
      </c>
      <c r="F328" s="197" t="s">
        <v>85</v>
      </c>
      <c r="G328" s="198" t="s">
        <v>85</v>
      </c>
      <c r="H328" s="196" t="s">
        <v>85</v>
      </c>
      <c r="I328" s="196" t="s">
        <v>85</v>
      </c>
      <c r="J328" s="196" t="s">
        <v>85</v>
      </c>
      <c r="K328" s="196" t="s">
        <v>85</v>
      </c>
      <c r="L328" s="196" t="s">
        <v>85</v>
      </c>
      <c r="M328" s="196" t="s">
        <v>85</v>
      </c>
      <c r="N328" s="197" t="s">
        <v>85</v>
      </c>
      <c r="O328" s="196" t="s">
        <v>85</v>
      </c>
      <c r="P328" s="196" t="s">
        <v>85</v>
      </c>
      <c r="Q328" s="196" t="s">
        <v>85</v>
      </c>
      <c r="R328" s="16" t="s">
        <v>85</v>
      </c>
      <c r="S328" s="1" t="s">
        <v>85</v>
      </c>
      <c r="T328" s="1" t="s">
        <v>85</v>
      </c>
      <c r="U328" s="1" t="s">
        <v>85</v>
      </c>
      <c r="V328" s="1" t="s">
        <v>85</v>
      </c>
      <c r="W328" s="1" t="s">
        <v>85</v>
      </c>
      <c r="X328" s="196" t="s">
        <v>85</v>
      </c>
      <c r="CM328" s="177"/>
    </row>
    <row r="329" customFormat="false" ht="11.25" hidden="false" customHeight="false" outlineLevel="0" collapsed="false">
      <c r="A329" s="177" t="n">
        <v>35027</v>
      </c>
      <c r="B329" s="203" t="n">
        <f aca="false">IF(A329&lt;&gt;"",MONTH(A329),0)</f>
        <v>11</v>
      </c>
      <c r="C329" s="11" t="s">
        <v>166</v>
      </c>
      <c r="D329" s="196" t="n">
        <v>1.23</v>
      </c>
      <c r="E329" s="196" t="s">
        <v>85</v>
      </c>
      <c r="F329" s="197" t="s">
        <v>85</v>
      </c>
      <c r="G329" s="198" t="s">
        <v>85</v>
      </c>
      <c r="H329" s="196" t="s">
        <v>85</v>
      </c>
      <c r="I329" s="196" t="s">
        <v>85</v>
      </c>
      <c r="J329" s="196" t="s">
        <v>85</v>
      </c>
      <c r="K329" s="196" t="s">
        <v>85</v>
      </c>
      <c r="L329" s="196" t="s">
        <v>85</v>
      </c>
      <c r="M329" s="196" t="s">
        <v>85</v>
      </c>
      <c r="N329" s="197" t="s">
        <v>85</v>
      </c>
      <c r="O329" s="196" t="s">
        <v>85</v>
      </c>
      <c r="P329" s="196" t="s">
        <v>85</v>
      </c>
      <c r="Q329" s="196" t="s">
        <v>85</v>
      </c>
      <c r="R329" s="16" t="s">
        <v>85</v>
      </c>
      <c r="S329" s="1" t="s">
        <v>85</v>
      </c>
      <c r="T329" s="1" t="s">
        <v>85</v>
      </c>
      <c r="U329" s="1" t="s">
        <v>85</v>
      </c>
      <c r="V329" s="1" t="s">
        <v>85</v>
      </c>
      <c r="W329" s="1" t="s">
        <v>85</v>
      </c>
      <c r="X329" s="196" t="s">
        <v>85</v>
      </c>
      <c r="CM329" s="177"/>
    </row>
    <row r="330" customFormat="false" ht="11.25" hidden="false" customHeight="false" outlineLevel="0" collapsed="false">
      <c r="A330" s="177" t="n">
        <v>35028</v>
      </c>
      <c r="B330" s="203" t="n">
        <f aca="false">IF(A330&lt;&gt;"",MONTH(A330),0)</f>
        <v>11</v>
      </c>
      <c r="C330" s="11" t="s">
        <v>167</v>
      </c>
      <c r="D330" s="196" t="n">
        <v>1.23</v>
      </c>
      <c r="E330" s="196" t="n">
        <v>0.97</v>
      </c>
      <c r="F330" s="197" t="n">
        <v>1.06</v>
      </c>
      <c r="G330" s="198" t="s">
        <v>85</v>
      </c>
      <c r="H330" s="196" t="n">
        <v>1.59</v>
      </c>
      <c r="I330" s="196" t="n">
        <v>2.26</v>
      </c>
      <c r="J330" s="196" t="s">
        <v>85</v>
      </c>
      <c r="K330" s="196" t="n">
        <v>0.99</v>
      </c>
      <c r="L330" s="196" t="n">
        <v>1.01</v>
      </c>
      <c r="M330" s="196" t="s">
        <v>85</v>
      </c>
      <c r="N330" s="197" t="n">
        <v>1.07</v>
      </c>
      <c r="O330" s="196" t="s">
        <v>85</v>
      </c>
      <c r="P330" s="196" t="n">
        <v>1.61</v>
      </c>
      <c r="Q330" s="196" t="n">
        <v>0.98</v>
      </c>
      <c r="R330" s="16" t="n">
        <v>1.14</v>
      </c>
      <c r="S330" s="1" t="s">
        <v>85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6" t="s">
        <v>85</v>
      </c>
      <c r="CM330" s="177"/>
    </row>
    <row r="331" customFormat="false" ht="11.25" hidden="false" customHeight="false" outlineLevel="0" collapsed="false">
      <c r="A331" s="177" t="n">
        <v>35029</v>
      </c>
      <c r="B331" s="203" t="n">
        <f aca="false">IF(A331&lt;&gt;"",MONTH(A331),0)</f>
        <v>11</v>
      </c>
      <c r="C331" s="11" t="s">
        <v>161</v>
      </c>
      <c r="D331" s="196" t="n">
        <v>1.23</v>
      </c>
      <c r="E331" s="196" t="n">
        <v>0.97</v>
      </c>
      <c r="F331" s="197" t="n">
        <v>1.06</v>
      </c>
      <c r="G331" s="198" t="s">
        <v>85</v>
      </c>
      <c r="H331" s="196" t="n">
        <v>1.59</v>
      </c>
      <c r="I331" s="196" t="n">
        <v>2.26</v>
      </c>
      <c r="J331" s="196" t="s">
        <v>85</v>
      </c>
      <c r="K331" s="196" t="n">
        <v>0.99</v>
      </c>
      <c r="L331" s="196" t="n">
        <v>1.01</v>
      </c>
      <c r="M331" s="196" t="s">
        <v>85</v>
      </c>
      <c r="N331" s="197" t="n">
        <v>1.07</v>
      </c>
      <c r="O331" s="196" t="s">
        <v>85</v>
      </c>
      <c r="P331" s="196" t="n">
        <v>1.61</v>
      </c>
      <c r="Q331" s="196" t="n">
        <v>0.98</v>
      </c>
      <c r="R331" s="16" t="n">
        <v>1.14</v>
      </c>
      <c r="S331" s="1" t="s">
        <v>85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6" t="s">
        <v>85</v>
      </c>
      <c r="CM331" s="177"/>
    </row>
    <row r="332" customFormat="false" ht="11.25" hidden="false" customHeight="false" outlineLevel="0" collapsed="false">
      <c r="A332" s="177" t="n">
        <v>35030</v>
      </c>
      <c r="B332" s="203" t="n">
        <f aca="false">IF(A332&lt;&gt;"",MONTH(A332),0)</f>
        <v>11</v>
      </c>
      <c r="C332" s="11" t="s">
        <v>162</v>
      </c>
      <c r="D332" s="196" t="n">
        <v>1.23</v>
      </c>
      <c r="E332" s="196" t="n">
        <v>0.96</v>
      </c>
      <c r="F332" s="197" t="n">
        <v>1.06</v>
      </c>
      <c r="G332" s="198" t="s">
        <v>85</v>
      </c>
      <c r="H332" s="196" t="n">
        <v>1.62</v>
      </c>
      <c r="I332" s="196" t="n">
        <v>2.27</v>
      </c>
      <c r="J332" s="196" t="s">
        <v>85</v>
      </c>
      <c r="K332" s="196" t="n">
        <v>0.96</v>
      </c>
      <c r="L332" s="196" t="n">
        <v>1.01</v>
      </c>
      <c r="M332" s="196" t="s">
        <v>85</v>
      </c>
      <c r="N332" s="197" t="n">
        <v>1.07</v>
      </c>
      <c r="O332" s="196" t="s">
        <v>85</v>
      </c>
      <c r="P332" s="196" t="n">
        <v>1.7</v>
      </c>
      <c r="Q332" s="196" t="n">
        <v>0.98</v>
      </c>
      <c r="R332" s="16" t="n">
        <v>1.14</v>
      </c>
      <c r="S332" s="1" t="s">
        <v>85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6" t="s">
        <v>85</v>
      </c>
      <c r="CM332" s="177"/>
    </row>
    <row r="333" customFormat="false" ht="11.25" hidden="false" customHeight="false" outlineLevel="0" collapsed="false">
      <c r="A333" s="177" t="n">
        <v>35031</v>
      </c>
      <c r="B333" s="203" t="n">
        <f aca="false">IF(A333&lt;&gt;"",MONTH(A333),0)</f>
        <v>11</v>
      </c>
      <c r="C333" s="11" t="s">
        <v>163</v>
      </c>
      <c r="D333" s="196" t="n">
        <v>1.23</v>
      </c>
      <c r="E333" s="196" t="n">
        <v>0.96</v>
      </c>
      <c r="F333" s="197" t="n">
        <v>1.06</v>
      </c>
      <c r="G333" s="198" t="s">
        <v>85</v>
      </c>
      <c r="H333" s="196" t="n">
        <v>1.63</v>
      </c>
      <c r="I333" s="196" t="n">
        <v>2.2</v>
      </c>
      <c r="J333" s="196" t="s">
        <v>85</v>
      </c>
      <c r="K333" s="196" t="n">
        <v>0.96</v>
      </c>
      <c r="L333" s="196" t="n">
        <v>1.01</v>
      </c>
      <c r="M333" s="196" t="s">
        <v>85</v>
      </c>
      <c r="N333" s="197" t="n">
        <v>1.07</v>
      </c>
      <c r="O333" s="196" t="s">
        <v>85</v>
      </c>
      <c r="P333" s="196" t="n">
        <v>1.76</v>
      </c>
      <c r="Q333" s="196" t="n">
        <v>1.05</v>
      </c>
      <c r="R333" s="16" t="n">
        <v>1.14</v>
      </c>
      <c r="S333" s="1" t="s">
        <v>85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6" t="s">
        <v>85</v>
      </c>
      <c r="CM333" s="177"/>
    </row>
    <row r="334" customFormat="false" ht="11.25" hidden="false" customHeight="false" outlineLevel="0" collapsed="false">
      <c r="A334" s="177" t="n">
        <v>35032</v>
      </c>
      <c r="B334" s="203" t="n">
        <f aca="false">IF(A334&lt;&gt;"",MONTH(A334),0)</f>
        <v>11</v>
      </c>
      <c r="C334" s="11" t="s">
        <v>164</v>
      </c>
      <c r="D334" s="196" t="n">
        <v>1.25</v>
      </c>
      <c r="E334" s="196" t="n">
        <v>0.96</v>
      </c>
      <c r="F334" s="197" t="n">
        <v>1.06</v>
      </c>
      <c r="G334" s="198" t="s">
        <v>85</v>
      </c>
      <c r="H334" s="196" t="n">
        <v>1.62</v>
      </c>
      <c r="I334" s="196" t="n">
        <v>2.12</v>
      </c>
      <c r="J334" s="196" t="s">
        <v>85</v>
      </c>
      <c r="K334" s="196" t="n">
        <v>0.96</v>
      </c>
      <c r="L334" s="196" t="n">
        <v>1.01</v>
      </c>
      <c r="M334" s="196" t="s">
        <v>85</v>
      </c>
      <c r="N334" s="197" t="n">
        <v>1.07</v>
      </c>
      <c r="O334" s="196" t="s">
        <v>85</v>
      </c>
      <c r="P334" s="196" t="n">
        <v>1.71</v>
      </c>
      <c r="Q334" s="196" t="n">
        <v>1.05</v>
      </c>
      <c r="R334" s="16" t="n">
        <v>1.14</v>
      </c>
      <c r="S334" s="1" t="s">
        <v>85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6" t="s">
        <v>85</v>
      </c>
      <c r="CM334" s="177"/>
    </row>
    <row r="335" customFormat="false" ht="11.25" hidden="false" customHeight="false" outlineLevel="0" collapsed="false">
      <c r="A335" s="177" t="n">
        <v>35033</v>
      </c>
      <c r="B335" s="203" t="n">
        <f aca="false">IF(A335&lt;&gt;"",MONTH(A335),0)</f>
        <v>11</v>
      </c>
      <c r="C335" s="11" t="s">
        <v>165</v>
      </c>
      <c r="D335" s="196" t="n">
        <v>1.26</v>
      </c>
      <c r="E335" s="196" t="n">
        <v>1.07</v>
      </c>
      <c r="F335" s="197" t="n">
        <v>1.32</v>
      </c>
      <c r="G335" s="198" t="s">
        <v>85</v>
      </c>
      <c r="H335" s="196" t="n">
        <v>1.75</v>
      </c>
      <c r="I335" s="196" t="n">
        <v>2.26</v>
      </c>
      <c r="J335" s="196" t="s">
        <v>85</v>
      </c>
      <c r="K335" s="196" t="n">
        <v>1.18</v>
      </c>
      <c r="L335" s="196" t="n">
        <v>1.21</v>
      </c>
      <c r="M335" s="196" t="s">
        <v>85</v>
      </c>
      <c r="N335" s="197" t="n">
        <v>1.31</v>
      </c>
      <c r="O335" s="196" t="s">
        <v>85</v>
      </c>
      <c r="P335" s="196" t="n">
        <v>1.84</v>
      </c>
      <c r="Q335" s="196" t="n">
        <v>1.12</v>
      </c>
      <c r="R335" s="16" t="n">
        <v>1.33</v>
      </c>
      <c r="S335" s="1" t="s">
        <v>85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6" t="s">
        <v>85</v>
      </c>
      <c r="CM335" s="177"/>
    </row>
    <row r="336" customFormat="false" ht="11.25" hidden="false" customHeight="false" outlineLevel="0" collapsed="false">
      <c r="A336" s="177" t="n">
        <v>35034</v>
      </c>
      <c r="B336" s="203" t="n">
        <f aca="false">IF(A336&lt;&gt;"",MONTH(A336),0)</f>
        <v>12</v>
      </c>
      <c r="C336" s="11" t="s">
        <v>166</v>
      </c>
      <c r="D336" s="196" t="n">
        <v>1.39</v>
      </c>
      <c r="E336" s="196" t="n">
        <v>1.03</v>
      </c>
      <c r="F336" s="197" t="n">
        <v>0.99</v>
      </c>
      <c r="G336" s="198" t="s">
        <v>85</v>
      </c>
      <c r="H336" s="196" t="n">
        <v>1.69</v>
      </c>
      <c r="I336" s="196" t="n">
        <v>2.24</v>
      </c>
      <c r="J336" s="196" t="s">
        <v>85</v>
      </c>
      <c r="K336" s="196" t="n">
        <v>1.04</v>
      </c>
      <c r="L336" s="196" t="n">
        <v>1.21</v>
      </c>
      <c r="M336" s="196" t="s">
        <v>85</v>
      </c>
      <c r="N336" s="197" t="n">
        <v>1.31</v>
      </c>
      <c r="O336" s="196" t="s">
        <v>85</v>
      </c>
      <c r="P336" s="196" t="n">
        <v>1.68</v>
      </c>
      <c r="Q336" s="196" t="n">
        <v>1.08</v>
      </c>
      <c r="R336" s="16" t="n">
        <v>0.98</v>
      </c>
      <c r="S336" s="1" t="s">
        <v>85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6" t="s">
        <v>85</v>
      </c>
      <c r="CM336" s="177"/>
    </row>
    <row r="337" customFormat="false" ht="11.25" hidden="false" customHeight="false" outlineLevel="0" collapsed="false">
      <c r="A337" s="177" t="n">
        <v>35035</v>
      </c>
      <c r="B337" s="203" t="n">
        <f aca="false">IF(A337&lt;&gt;"",MONTH(A337),0)</f>
        <v>12</v>
      </c>
      <c r="C337" s="11" t="s">
        <v>167</v>
      </c>
      <c r="D337" s="196" t="n">
        <v>1.31</v>
      </c>
      <c r="E337" s="196" t="n">
        <v>1.03</v>
      </c>
      <c r="F337" s="197" t="n">
        <v>0.99</v>
      </c>
      <c r="G337" s="198" t="s">
        <v>85</v>
      </c>
      <c r="H337" s="196" t="n">
        <v>1.69</v>
      </c>
      <c r="I337" s="196" t="n">
        <v>2.24</v>
      </c>
      <c r="J337" s="196" t="s">
        <v>85</v>
      </c>
      <c r="K337" s="196" t="n">
        <v>1.04</v>
      </c>
      <c r="L337" s="196" t="n">
        <v>1.21</v>
      </c>
      <c r="M337" s="196" t="s">
        <v>85</v>
      </c>
      <c r="N337" s="197" t="n">
        <v>1.31</v>
      </c>
      <c r="O337" s="196" t="s">
        <v>85</v>
      </c>
      <c r="P337" s="196" t="n">
        <v>1.68</v>
      </c>
      <c r="Q337" s="196" t="n">
        <v>1.08</v>
      </c>
      <c r="R337" s="16" t="n">
        <v>0.98</v>
      </c>
      <c r="S337" s="1" t="s">
        <v>85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6" t="s">
        <v>85</v>
      </c>
      <c r="CM337" s="177"/>
    </row>
    <row r="338" customFormat="false" ht="11.25" hidden="false" customHeight="false" outlineLevel="0" collapsed="false">
      <c r="A338" s="177" t="n">
        <v>35036</v>
      </c>
      <c r="B338" s="203" t="n">
        <f aca="false">IF(A338&lt;&gt;"",MONTH(A338),0)</f>
        <v>12</v>
      </c>
      <c r="C338" s="11" t="s">
        <v>161</v>
      </c>
      <c r="D338" s="196" t="n">
        <v>1.31</v>
      </c>
      <c r="E338" s="196" t="n">
        <v>1.03</v>
      </c>
      <c r="F338" s="197" t="n">
        <v>0.99</v>
      </c>
      <c r="G338" s="198" t="s">
        <v>85</v>
      </c>
      <c r="H338" s="196" t="n">
        <v>1.69</v>
      </c>
      <c r="I338" s="196" t="n">
        <v>2.24</v>
      </c>
      <c r="J338" s="196" t="s">
        <v>85</v>
      </c>
      <c r="K338" s="196" t="n">
        <v>1.04</v>
      </c>
      <c r="L338" s="196" t="n">
        <v>1.21</v>
      </c>
      <c r="M338" s="196" t="s">
        <v>85</v>
      </c>
      <c r="N338" s="197" t="n">
        <v>1.31</v>
      </c>
      <c r="O338" s="196" t="s">
        <v>85</v>
      </c>
      <c r="P338" s="196" t="n">
        <v>1.68</v>
      </c>
      <c r="Q338" s="196" t="n">
        <v>1.08</v>
      </c>
      <c r="R338" s="16" t="n">
        <v>0.98</v>
      </c>
      <c r="S338" s="1" t="s">
        <v>85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6" t="s">
        <v>85</v>
      </c>
      <c r="CM338" s="177"/>
    </row>
    <row r="339" customFormat="false" ht="11.25" hidden="false" customHeight="false" outlineLevel="0" collapsed="false">
      <c r="A339" s="177" t="n">
        <v>35037</v>
      </c>
      <c r="B339" s="203" t="n">
        <f aca="false">IF(A339&lt;&gt;"",MONTH(A339),0)</f>
        <v>12</v>
      </c>
      <c r="C339" s="11" t="s">
        <v>162</v>
      </c>
      <c r="D339" s="196" t="n">
        <v>1.31</v>
      </c>
      <c r="E339" s="196" t="n">
        <v>1.02</v>
      </c>
      <c r="F339" s="197" t="n">
        <v>1</v>
      </c>
      <c r="G339" s="198" t="s">
        <v>85</v>
      </c>
      <c r="H339" s="196" t="n">
        <v>1.66</v>
      </c>
      <c r="I339" s="196" t="n">
        <v>2.25</v>
      </c>
      <c r="J339" s="196" t="s">
        <v>85</v>
      </c>
      <c r="K339" s="196" t="n">
        <v>0.95</v>
      </c>
      <c r="L339" s="196" t="n">
        <v>1.21</v>
      </c>
      <c r="M339" s="196" t="s">
        <v>85</v>
      </c>
      <c r="N339" s="197" t="n">
        <v>1.12</v>
      </c>
      <c r="O339" s="196" t="s">
        <v>85</v>
      </c>
      <c r="P339" s="196" t="n">
        <v>1.72</v>
      </c>
      <c r="Q339" s="196" t="n">
        <v>1.08</v>
      </c>
      <c r="R339" s="16" t="n">
        <v>1.02</v>
      </c>
      <c r="S339" s="1" t="s">
        <v>85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6" t="s">
        <v>85</v>
      </c>
      <c r="CM339" s="177"/>
    </row>
    <row r="340" customFormat="false" ht="11.25" hidden="false" customHeight="false" outlineLevel="0" collapsed="false">
      <c r="A340" s="177" t="n">
        <v>35038</v>
      </c>
      <c r="B340" s="203" t="n">
        <f aca="false">IF(A340&lt;&gt;"",MONTH(A340),0)</f>
        <v>12</v>
      </c>
      <c r="C340" s="11" t="s">
        <v>163</v>
      </c>
      <c r="D340" s="196" t="n">
        <v>1.27</v>
      </c>
      <c r="E340" s="196" t="n">
        <v>1.12</v>
      </c>
      <c r="F340" s="197" t="n">
        <v>1.02</v>
      </c>
      <c r="G340" s="198" t="s">
        <v>85</v>
      </c>
      <c r="H340" s="196" t="n">
        <v>1.74</v>
      </c>
      <c r="I340" s="196" t="n">
        <v>2.3</v>
      </c>
      <c r="J340" s="196" t="s">
        <v>85</v>
      </c>
      <c r="K340" s="196" t="n">
        <v>1</v>
      </c>
      <c r="L340" s="196" t="n">
        <v>1.21</v>
      </c>
      <c r="M340" s="196" t="s">
        <v>85</v>
      </c>
      <c r="N340" s="197" t="n">
        <v>1.12</v>
      </c>
      <c r="O340" s="196" t="s">
        <v>85</v>
      </c>
      <c r="P340" s="196" t="n">
        <v>1.77</v>
      </c>
      <c r="Q340" s="196" t="n">
        <v>1.07</v>
      </c>
      <c r="R340" s="16" t="n">
        <v>1.03</v>
      </c>
      <c r="S340" s="1" t="s">
        <v>85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6" t="s">
        <v>85</v>
      </c>
      <c r="CM340" s="177"/>
    </row>
    <row r="341" customFormat="false" ht="11.25" hidden="false" customHeight="false" outlineLevel="0" collapsed="false">
      <c r="A341" s="177" t="n">
        <v>35039</v>
      </c>
      <c r="B341" s="203" t="n">
        <f aca="false">IF(A341&lt;&gt;"",MONTH(A341),0)</f>
        <v>12</v>
      </c>
      <c r="C341" s="11" t="s">
        <v>164</v>
      </c>
      <c r="D341" s="196" t="n">
        <v>1.24</v>
      </c>
      <c r="E341" s="196" t="n">
        <v>1.19</v>
      </c>
      <c r="F341" s="197" t="n">
        <v>1.09</v>
      </c>
      <c r="G341" s="198" t="s">
        <v>85</v>
      </c>
      <c r="H341" s="196" t="n">
        <v>1.76</v>
      </c>
      <c r="I341" s="196" t="n">
        <v>2.4</v>
      </c>
      <c r="J341" s="196" t="s">
        <v>85</v>
      </c>
      <c r="K341" s="196" t="n">
        <v>1.05</v>
      </c>
      <c r="L341" s="196" t="n">
        <v>1.09</v>
      </c>
      <c r="M341" s="196" t="s">
        <v>85</v>
      </c>
      <c r="N341" s="197" t="n">
        <v>0.99</v>
      </c>
      <c r="O341" s="196" t="s">
        <v>85</v>
      </c>
      <c r="P341" s="196" t="n">
        <v>1.83</v>
      </c>
      <c r="Q341" s="196" t="n">
        <v>1.05</v>
      </c>
      <c r="R341" s="16" t="n">
        <v>1.04</v>
      </c>
      <c r="S341" s="1" t="s">
        <v>85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6" t="s">
        <v>85</v>
      </c>
      <c r="CM341" s="177"/>
    </row>
    <row r="342" customFormat="false" ht="11.25" hidden="false" customHeight="false" outlineLevel="0" collapsed="false">
      <c r="A342" s="177" t="n">
        <v>35040</v>
      </c>
      <c r="B342" s="203" t="n">
        <f aca="false">IF(A342&lt;&gt;"",MONTH(A342),0)</f>
        <v>12</v>
      </c>
      <c r="C342" s="11" t="s">
        <v>165</v>
      </c>
      <c r="D342" s="196" t="n">
        <v>1.27</v>
      </c>
      <c r="E342" s="196" t="n">
        <v>1.2</v>
      </c>
      <c r="F342" s="197" t="n">
        <v>1.07</v>
      </c>
      <c r="G342" s="198" t="s">
        <v>85</v>
      </c>
      <c r="H342" s="196" t="n">
        <v>1.77</v>
      </c>
      <c r="I342" s="196" t="n">
        <v>2.36</v>
      </c>
      <c r="J342" s="196" t="s">
        <v>85</v>
      </c>
      <c r="K342" s="196" t="n">
        <v>1.08</v>
      </c>
      <c r="L342" s="196" t="n">
        <v>1.09</v>
      </c>
      <c r="M342" s="196" t="s">
        <v>85</v>
      </c>
      <c r="N342" s="197" t="n">
        <v>1.02</v>
      </c>
      <c r="O342" s="196" t="s">
        <v>85</v>
      </c>
      <c r="P342" s="196" t="n">
        <v>1.86</v>
      </c>
      <c r="Q342" s="196" t="n">
        <v>1.07</v>
      </c>
      <c r="R342" s="16" t="n">
        <v>1.06</v>
      </c>
      <c r="S342" s="1" t="s">
        <v>85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6" t="s">
        <v>85</v>
      </c>
      <c r="CM342" s="177"/>
    </row>
    <row r="343" customFormat="false" ht="11.25" hidden="false" customHeight="false" outlineLevel="0" collapsed="false">
      <c r="A343" s="177" t="n">
        <v>35041</v>
      </c>
      <c r="B343" s="203" t="n">
        <f aca="false">IF(A343&lt;&gt;"",MONTH(A343),0)</f>
        <v>12</v>
      </c>
      <c r="C343" s="11" t="s">
        <v>166</v>
      </c>
      <c r="D343" s="196" t="n">
        <v>1.34</v>
      </c>
      <c r="E343" s="196" t="n">
        <v>1.19</v>
      </c>
      <c r="F343" s="197" t="n">
        <v>1.07</v>
      </c>
      <c r="G343" s="198" t="s">
        <v>85</v>
      </c>
      <c r="H343" s="196" t="n">
        <v>1.79</v>
      </c>
      <c r="I343" s="196" t="n">
        <v>2.38</v>
      </c>
      <c r="J343" s="196" t="s">
        <v>85</v>
      </c>
      <c r="K343" s="196" t="n">
        <v>1.08</v>
      </c>
      <c r="L343" s="196" t="n">
        <v>1.09</v>
      </c>
      <c r="M343" s="196" t="s">
        <v>85</v>
      </c>
      <c r="N343" s="197" t="n">
        <v>1.02</v>
      </c>
      <c r="O343" s="196" t="s">
        <v>85</v>
      </c>
      <c r="P343" s="196" t="n">
        <v>1.87</v>
      </c>
      <c r="Q343" s="196" t="n">
        <v>1.07</v>
      </c>
      <c r="R343" s="16" t="n">
        <v>1.05</v>
      </c>
      <c r="S343" s="1" t="s">
        <v>85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6" t="s">
        <v>85</v>
      </c>
      <c r="CM343" s="177"/>
    </row>
    <row r="344" customFormat="false" ht="11.25" hidden="false" customHeight="false" outlineLevel="0" collapsed="false">
      <c r="A344" s="177" t="n">
        <v>35042</v>
      </c>
      <c r="B344" s="203" t="n">
        <f aca="false">IF(A344&lt;&gt;"",MONTH(A344),0)</f>
        <v>12</v>
      </c>
      <c r="C344" s="11" t="s">
        <v>167</v>
      </c>
      <c r="D344" s="196" t="n">
        <v>1.55</v>
      </c>
      <c r="E344" s="196" t="n">
        <v>1.19</v>
      </c>
      <c r="F344" s="197" t="n">
        <v>1.07</v>
      </c>
      <c r="G344" s="198" t="s">
        <v>85</v>
      </c>
      <c r="H344" s="196" t="n">
        <v>1.79</v>
      </c>
      <c r="I344" s="196" t="n">
        <v>2.38</v>
      </c>
      <c r="J344" s="196" t="s">
        <v>85</v>
      </c>
      <c r="K344" s="196" t="n">
        <v>1.08</v>
      </c>
      <c r="L344" s="196" t="n">
        <v>1.09</v>
      </c>
      <c r="M344" s="196" t="s">
        <v>85</v>
      </c>
      <c r="N344" s="197" t="n">
        <v>1.02</v>
      </c>
      <c r="O344" s="196" t="s">
        <v>85</v>
      </c>
      <c r="P344" s="196" t="n">
        <v>1.87</v>
      </c>
      <c r="Q344" s="196" t="n">
        <v>1.07</v>
      </c>
      <c r="R344" s="16" t="n">
        <v>1.05</v>
      </c>
      <c r="S344" s="1" t="s">
        <v>85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6" t="s">
        <v>85</v>
      </c>
      <c r="CM344" s="177"/>
    </row>
    <row r="345" customFormat="false" ht="11.25" hidden="false" customHeight="false" outlineLevel="0" collapsed="false">
      <c r="A345" s="177" t="n">
        <v>35043</v>
      </c>
      <c r="B345" s="203" t="n">
        <f aca="false">IF(A345&lt;&gt;"",MONTH(A345),0)</f>
        <v>12</v>
      </c>
      <c r="C345" s="11" t="s">
        <v>161</v>
      </c>
      <c r="D345" s="196" t="n">
        <v>1.55</v>
      </c>
      <c r="E345" s="196" t="n">
        <v>1.19</v>
      </c>
      <c r="F345" s="197" t="n">
        <v>1.07</v>
      </c>
      <c r="G345" s="198" t="s">
        <v>85</v>
      </c>
      <c r="H345" s="196" t="n">
        <v>1.79</v>
      </c>
      <c r="I345" s="196" t="n">
        <v>2.38</v>
      </c>
      <c r="J345" s="196" t="s">
        <v>85</v>
      </c>
      <c r="K345" s="196" t="n">
        <v>1.08</v>
      </c>
      <c r="L345" s="196" t="n">
        <v>1.09</v>
      </c>
      <c r="M345" s="196" t="s">
        <v>85</v>
      </c>
      <c r="N345" s="197" t="n">
        <v>1.02</v>
      </c>
      <c r="O345" s="196" t="s">
        <v>85</v>
      </c>
      <c r="P345" s="196" t="n">
        <v>1.87</v>
      </c>
      <c r="Q345" s="196" t="n">
        <v>1.07</v>
      </c>
      <c r="R345" s="16" t="n">
        <v>1.05</v>
      </c>
      <c r="S345" s="1" t="s">
        <v>85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6" t="s">
        <v>85</v>
      </c>
      <c r="CM345" s="177"/>
    </row>
    <row r="346" customFormat="false" ht="11.25" hidden="false" customHeight="false" outlineLevel="0" collapsed="false">
      <c r="A346" s="177" t="n">
        <v>35044</v>
      </c>
      <c r="B346" s="203" t="n">
        <f aca="false">IF(A346&lt;&gt;"",MONTH(A346),0)</f>
        <v>12</v>
      </c>
      <c r="C346" s="11" t="s">
        <v>162</v>
      </c>
      <c r="D346" s="196" t="n">
        <v>1.55</v>
      </c>
      <c r="E346" s="196" t="n">
        <v>1.04</v>
      </c>
      <c r="F346" s="197" t="n">
        <v>1.07</v>
      </c>
      <c r="G346" s="198" t="s">
        <v>85</v>
      </c>
      <c r="H346" s="196" t="n">
        <v>1.78</v>
      </c>
      <c r="I346" s="196" t="n">
        <v>2.37</v>
      </c>
      <c r="J346" s="196" t="s">
        <v>85</v>
      </c>
      <c r="K346" s="196" t="n">
        <v>1.05</v>
      </c>
      <c r="L346" s="196" t="n">
        <v>1.09</v>
      </c>
      <c r="M346" s="196" t="s">
        <v>85</v>
      </c>
      <c r="N346" s="197" t="n">
        <v>1.02</v>
      </c>
      <c r="O346" s="196" t="s">
        <v>85</v>
      </c>
      <c r="P346" s="196" t="n">
        <v>1.84</v>
      </c>
      <c r="Q346" s="196" t="n">
        <v>1.07</v>
      </c>
      <c r="R346" s="16" t="n">
        <v>1.06</v>
      </c>
      <c r="S346" s="1" t="s">
        <v>85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6" t="s">
        <v>85</v>
      </c>
      <c r="CM346" s="177"/>
    </row>
    <row r="347" customFormat="false" ht="11.25" hidden="false" customHeight="false" outlineLevel="0" collapsed="false">
      <c r="A347" s="177" t="n">
        <v>35045</v>
      </c>
      <c r="B347" s="203" t="n">
        <f aca="false">IF(A347&lt;&gt;"",MONTH(A347),0)</f>
        <v>12</v>
      </c>
      <c r="C347" s="11" t="s">
        <v>163</v>
      </c>
      <c r="D347" s="196" t="n">
        <v>1.3</v>
      </c>
      <c r="E347" s="196" t="n">
        <v>1.03</v>
      </c>
      <c r="F347" s="197" t="n">
        <v>1.01</v>
      </c>
      <c r="G347" s="198" t="s">
        <v>85</v>
      </c>
      <c r="H347" s="196" t="n">
        <v>1.74</v>
      </c>
      <c r="I347" s="196" t="n">
        <v>2.37</v>
      </c>
      <c r="J347" s="196" t="s">
        <v>85</v>
      </c>
      <c r="K347" s="196" t="n">
        <v>0.98</v>
      </c>
      <c r="L347" s="196" t="n">
        <v>1.09</v>
      </c>
      <c r="M347" s="196" t="s">
        <v>85</v>
      </c>
      <c r="N347" s="197" t="n">
        <v>1.02</v>
      </c>
      <c r="O347" s="196" t="s">
        <v>85</v>
      </c>
      <c r="P347" s="196" t="n">
        <v>1.79</v>
      </c>
      <c r="Q347" s="196" t="n">
        <v>1.02</v>
      </c>
      <c r="R347" s="16" t="n">
        <v>1.01</v>
      </c>
      <c r="S347" s="1" t="s">
        <v>85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6" t="s">
        <v>85</v>
      </c>
      <c r="CM347" s="177"/>
    </row>
    <row r="348" customFormat="false" ht="11.25" hidden="false" customHeight="false" outlineLevel="0" collapsed="false">
      <c r="A348" s="177" t="n">
        <v>35046</v>
      </c>
      <c r="B348" s="203" t="n">
        <f aca="false">IF(A348&lt;&gt;"",MONTH(A348),0)</f>
        <v>12</v>
      </c>
      <c r="C348" s="11" t="s">
        <v>164</v>
      </c>
      <c r="D348" s="196" t="n">
        <v>1.29</v>
      </c>
      <c r="E348" s="196" t="n">
        <v>1</v>
      </c>
      <c r="F348" s="197" t="n">
        <v>0.98</v>
      </c>
      <c r="G348" s="198" t="s">
        <v>85</v>
      </c>
      <c r="H348" s="196" t="n">
        <v>1.75</v>
      </c>
      <c r="I348" s="196" t="n">
        <v>2.41</v>
      </c>
      <c r="J348" s="196" t="s">
        <v>85</v>
      </c>
      <c r="K348" s="196" t="n">
        <v>0.96</v>
      </c>
      <c r="L348" s="196" t="n">
        <v>1.09</v>
      </c>
      <c r="M348" s="196" t="s">
        <v>85</v>
      </c>
      <c r="N348" s="197" t="n">
        <v>1.02</v>
      </c>
      <c r="O348" s="196" t="s">
        <v>85</v>
      </c>
      <c r="P348" s="196" t="n">
        <v>1.76</v>
      </c>
      <c r="Q348" s="196" t="n">
        <v>1.02</v>
      </c>
      <c r="R348" s="16" t="n">
        <v>0.96</v>
      </c>
      <c r="S348" s="1" t="s">
        <v>85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6" t="s">
        <v>85</v>
      </c>
      <c r="CM348" s="177"/>
    </row>
    <row r="349" customFormat="false" ht="11.25" hidden="false" customHeight="false" outlineLevel="0" collapsed="false">
      <c r="A349" s="177" t="n">
        <v>35047</v>
      </c>
      <c r="B349" s="203" t="n">
        <f aca="false">IF(A349&lt;&gt;"",MONTH(A349),0)</f>
        <v>12</v>
      </c>
      <c r="C349" s="11" t="s">
        <v>165</v>
      </c>
      <c r="D349" s="196" t="n">
        <v>1.32</v>
      </c>
      <c r="E349" s="196" t="n">
        <v>0.98</v>
      </c>
      <c r="F349" s="197" t="n">
        <v>1.01</v>
      </c>
      <c r="G349" s="198" t="s">
        <v>85</v>
      </c>
      <c r="H349" s="196" t="n">
        <v>1.74</v>
      </c>
      <c r="I349" s="196" t="n">
        <v>2.45</v>
      </c>
      <c r="J349" s="196" t="s">
        <v>85</v>
      </c>
      <c r="K349" s="196" t="n">
        <v>0.99</v>
      </c>
      <c r="L349" s="196" t="n">
        <v>1.09</v>
      </c>
      <c r="M349" s="196" t="s">
        <v>85</v>
      </c>
      <c r="N349" s="197" t="n">
        <v>1.02</v>
      </c>
      <c r="O349" s="196" t="s">
        <v>85</v>
      </c>
      <c r="P349" s="196" t="n">
        <v>1.75</v>
      </c>
      <c r="Q349" s="196" t="n">
        <v>1.05</v>
      </c>
      <c r="R349" s="16" t="n">
        <v>0.99</v>
      </c>
      <c r="S349" s="1" t="s">
        <v>85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6" t="s">
        <v>85</v>
      </c>
      <c r="CM349" s="177"/>
    </row>
    <row r="350" customFormat="false" ht="11.25" hidden="false" customHeight="false" outlineLevel="0" collapsed="false">
      <c r="A350" s="177" t="n">
        <v>35048</v>
      </c>
      <c r="B350" s="203" t="n">
        <f aca="false">IF(A350&lt;&gt;"",MONTH(A350),0)</f>
        <v>12</v>
      </c>
      <c r="C350" s="11" t="s">
        <v>166</v>
      </c>
      <c r="D350" s="196" t="n">
        <v>1.35</v>
      </c>
      <c r="E350" s="196" t="n">
        <v>1.07</v>
      </c>
      <c r="F350" s="197" t="n">
        <v>1.01</v>
      </c>
      <c r="G350" s="198" t="s">
        <v>85</v>
      </c>
      <c r="H350" s="196" t="n">
        <v>1.74</v>
      </c>
      <c r="I350" s="196" t="n">
        <v>2.5</v>
      </c>
      <c r="J350" s="196" t="s">
        <v>85</v>
      </c>
      <c r="K350" s="196" t="n">
        <v>1.03</v>
      </c>
      <c r="L350" s="196" t="n">
        <v>1.09</v>
      </c>
      <c r="M350" s="196" t="s">
        <v>85</v>
      </c>
      <c r="N350" s="197" t="n">
        <v>1.02</v>
      </c>
      <c r="O350" s="196" t="s">
        <v>85</v>
      </c>
      <c r="P350" s="196" t="n">
        <v>1.76</v>
      </c>
      <c r="Q350" s="196" t="n">
        <v>1.06</v>
      </c>
      <c r="R350" s="16" t="n">
        <v>1.11</v>
      </c>
      <c r="S350" s="1" t="s">
        <v>85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6" t="s">
        <v>85</v>
      </c>
      <c r="CM350" s="177"/>
    </row>
    <row r="351" customFormat="false" ht="11.25" hidden="false" customHeight="false" outlineLevel="0" collapsed="false">
      <c r="A351" s="177" t="n">
        <v>35049</v>
      </c>
      <c r="B351" s="203" t="n">
        <f aca="false">IF(A351&lt;&gt;"",MONTH(A351),0)</f>
        <v>12</v>
      </c>
      <c r="C351" s="11" t="s">
        <v>167</v>
      </c>
      <c r="D351" s="196" t="n">
        <v>1.35</v>
      </c>
      <c r="E351" s="196" t="n">
        <v>1.07</v>
      </c>
      <c r="F351" s="197" t="n">
        <v>1.01</v>
      </c>
      <c r="G351" s="198" t="s">
        <v>85</v>
      </c>
      <c r="H351" s="196" t="n">
        <v>1.74</v>
      </c>
      <c r="I351" s="196" t="n">
        <v>2.5</v>
      </c>
      <c r="J351" s="196" t="s">
        <v>85</v>
      </c>
      <c r="K351" s="196" t="n">
        <v>1.03</v>
      </c>
      <c r="L351" s="196" t="n">
        <v>1.09</v>
      </c>
      <c r="M351" s="196" t="s">
        <v>85</v>
      </c>
      <c r="N351" s="197" t="n">
        <v>1.02</v>
      </c>
      <c r="O351" s="196" t="s">
        <v>85</v>
      </c>
      <c r="P351" s="196" t="n">
        <v>1.76</v>
      </c>
      <c r="Q351" s="196" t="n">
        <v>1.06</v>
      </c>
      <c r="R351" s="16" t="n">
        <v>1.11</v>
      </c>
      <c r="S351" s="1" t="s">
        <v>85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6" t="s">
        <v>85</v>
      </c>
      <c r="CM351" s="177"/>
    </row>
    <row r="352" customFormat="false" ht="11.25" hidden="false" customHeight="false" outlineLevel="0" collapsed="false">
      <c r="A352" s="177" t="n">
        <v>35050</v>
      </c>
      <c r="B352" s="203" t="n">
        <f aca="false">IF(A352&lt;&gt;"",MONTH(A352),0)</f>
        <v>12</v>
      </c>
      <c r="C352" s="11" t="s">
        <v>161</v>
      </c>
      <c r="D352" s="196" t="n">
        <v>1.35</v>
      </c>
      <c r="E352" s="196" t="n">
        <v>1.07</v>
      </c>
      <c r="F352" s="197" t="n">
        <v>1.01</v>
      </c>
      <c r="G352" s="198" t="s">
        <v>85</v>
      </c>
      <c r="H352" s="196" t="n">
        <v>1.74</v>
      </c>
      <c r="I352" s="196" t="n">
        <v>2.5</v>
      </c>
      <c r="J352" s="196" t="s">
        <v>85</v>
      </c>
      <c r="K352" s="196" t="n">
        <v>1.03</v>
      </c>
      <c r="L352" s="196" t="n">
        <v>1.09</v>
      </c>
      <c r="M352" s="196" t="s">
        <v>85</v>
      </c>
      <c r="N352" s="197" t="n">
        <v>1.02</v>
      </c>
      <c r="O352" s="196" t="s">
        <v>85</v>
      </c>
      <c r="P352" s="196" t="n">
        <v>1.76</v>
      </c>
      <c r="Q352" s="196" t="n">
        <v>1.06</v>
      </c>
      <c r="R352" s="16" t="n">
        <v>1.11</v>
      </c>
      <c r="S352" s="1" t="s">
        <v>85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6" t="s">
        <v>85</v>
      </c>
      <c r="CM352" s="177"/>
    </row>
    <row r="353" customFormat="false" ht="11.25" hidden="false" customHeight="false" outlineLevel="0" collapsed="false">
      <c r="A353" s="177" t="n">
        <v>35051</v>
      </c>
      <c r="B353" s="203" t="n">
        <f aca="false">IF(A353&lt;&gt;"",MONTH(A353),0)</f>
        <v>12</v>
      </c>
      <c r="C353" s="11" t="s">
        <v>162</v>
      </c>
      <c r="D353" s="196" t="n">
        <v>1.35</v>
      </c>
      <c r="E353" s="196" t="n">
        <v>1.11</v>
      </c>
      <c r="F353" s="197" t="n">
        <v>1.06</v>
      </c>
      <c r="G353" s="198" t="s">
        <v>85</v>
      </c>
      <c r="H353" s="196" t="n">
        <v>1.76</v>
      </c>
      <c r="I353" s="196" t="n">
        <v>2.57</v>
      </c>
      <c r="J353" s="196" t="s">
        <v>85</v>
      </c>
      <c r="K353" s="196" t="n">
        <v>1.12</v>
      </c>
      <c r="L353" s="196" t="n">
        <v>1.09</v>
      </c>
      <c r="M353" s="196" t="s">
        <v>85</v>
      </c>
      <c r="N353" s="197" t="n">
        <v>1.08</v>
      </c>
      <c r="O353" s="196" t="s">
        <v>85</v>
      </c>
      <c r="P353" s="196" t="n">
        <v>1.81</v>
      </c>
      <c r="Q353" s="196" t="n">
        <v>1.07</v>
      </c>
      <c r="R353" s="16" t="n">
        <v>1.11</v>
      </c>
      <c r="S353" s="1" t="s">
        <v>85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6" t="s">
        <v>85</v>
      </c>
      <c r="CM353" s="177"/>
    </row>
    <row r="354" customFormat="false" ht="11.25" hidden="false" customHeight="false" outlineLevel="0" collapsed="false">
      <c r="A354" s="177" t="n">
        <v>35052</v>
      </c>
      <c r="B354" s="203" t="n">
        <f aca="false">IF(A354&lt;&gt;"",MONTH(A354),0)</f>
        <v>12</v>
      </c>
      <c r="C354" s="11" t="s">
        <v>163</v>
      </c>
      <c r="D354" s="196" t="n">
        <v>1.33</v>
      </c>
      <c r="E354" s="196" t="n">
        <v>1.14</v>
      </c>
      <c r="F354" s="197" t="n">
        <v>1.12</v>
      </c>
      <c r="G354" s="198" t="s">
        <v>85</v>
      </c>
      <c r="H354" s="196" t="n">
        <v>1.78</v>
      </c>
      <c r="I354" s="196" t="n">
        <v>2.72</v>
      </c>
      <c r="J354" s="196" t="s">
        <v>85</v>
      </c>
      <c r="K354" s="196" t="n">
        <v>1.12</v>
      </c>
      <c r="L354" s="196" t="n">
        <v>1.15</v>
      </c>
      <c r="M354" s="196" t="s">
        <v>85</v>
      </c>
      <c r="N354" s="197" t="n">
        <v>1.09</v>
      </c>
      <c r="O354" s="196" t="s">
        <v>85</v>
      </c>
      <c r="P354" s="196" t="n">
        <v>1.89</v>
      </c>
      <c r="Q354" s="196" t="n">
        <v>1.08</v>
      </c>
      <c r="R354" s="16" t="n">
        <v>1.08</v>
      </c>
      <c r="S354" s="1" t="s">
        <v>85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6" t="s">
        <v>85</v>
      </c>
      <c r="CM354" s="177"/>
    </row>
    <row r="355" customFormat="false" ht="11.25" hidden="false" customHeight="false" outlineLevel="0" collapsed="false">
      <c r="A355" s="177" t="n">
        <v>35053</v>
      </c>
      <c r="B355" s="203" t="n">
        <f aca="false">IF(A355&lt;&gt;"",MONTH(A355),0)</f>
        <v>12</v>
      </c>
      <c r="C355" s="11" t="s">
        <v>164</v>
      </c>
      <c r="D355" s="196" t="n">
        <v>1.39</v>
      </c>
      <c r="E355" s="196" t="n">
        <v>1.16</v>
      </c>
      <c r="F355" s="197" t="n">
        <v>1.14</v>
      </c>
      <c r="G355" s="198" t="s">
        <v>85</v>
      </c>
      <c r="H355" s="196" t="n">
        <v>1.88</v>
      </c>
      <c r="I355" s="196" t="n">
        <v>3.15</v>
      </c>
      <c r="J355" s="196" t="s">
        <v>85</v>
      </c>
      <c r="K355" s="196" t="n">
        <v>1.14</v>
      </c>
      <c r="L355" s="196" t="n">
        <v>1.15</v>
      </c>
      <c r="M355" s="196" t="s">
        <v>85</v>
      </c>
      <c r="N355" s="197" t="n">
        <v>1.12</v>
      </c>
      <c r="O355" s="196" t="s">
        <v>85</v>
      </c>
      <c r="P355" s="196" t="n">
        <v>1.94</v>
      </c>
      <c r="Q355" s="196" t="n">
        <v>1.08</v>
      </c>
      <c r="R355" s="16" t="n">
        <v>1.12</v>
      </c>
      <c r="S355" s="1" t="s">
        <v>85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6" t="s">
        <v>85</v>
      </c>
      <c r="CM355" s="177"/>
    </row>
    <row r="356" customFormat="false" ht="11.25" hidden="false" customHeight="false" outlineLevel="0" collapsed="false">
      <c r="A356" s="177" t="n">
        <v>35054</v>
      </c>
      <c r="B356" s="203" t="n">
        <f aca="false">IF(A356&lt;&gt;"",MONTH(A356),0)</f>
        <v>12</v>
      </c>
      <c r="C356" s="11" t="s">
        <v>165</v>
      </c>
      <c r="D356" s="196" t="n">
        <v>1.39</v>
      </c>
      <c r="E356" s="196" t="n">
        <v>1.15</v>
      </c>
      <c r="F356" s="197" t="n">
        <v>1.14</v>
      </c>
      <c r="G356" s="198" t="s">
        <v>85</v>
      </c>
      <c r="H356" s="196" t="n">
        <v>2</v>
      </c>
      <c r="I356" s="196" t="n">
        <v>3.7</v>
      </c>
      <c r="J356" s="196" t="s">
        <v>85</v>
      </c>
      <c r="K356" s="196" t="n">
        <v>1.15</v>
      </c>
      <c r="L356" s="196" t="n">
        <v>1.15</v>
      </c>
      <c r="M356" s="196" t="s">
        <v>85</v>
      </c>
      <c r="N356" s="197" t="n">
        <v>1.12</v>
      </c>
      <c r="O356" s="196" t="s">
        <v>85</v>
      </c>
      <c r="P356" s="196" t="n">
        <v>2.04</v>
      </c>
      <c r="Q356" s="196" t="n">
        <v>1.08</v>
      </c>
      <c r="R356" s="16" t="n">
        <v>1.15</v>
      </c>
      <c r="S356" s="1" t="s">
        <v>85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6" t="s">
        <v>85</v>
      </c>
      <c r="CM356" s="177"/>
    </row>
    <row r="357" customFormat="false" ht="11.25" hidden="false" customHeight="false" outlineLevel="0" collapsed="false">
      <c r="A357" s="177" t="n">
        <v>35055</v>
      </c>
      <c r="B357" s="203" t="n">
        <f aca="false">IF(A357&lt;&gt;"",MONTH(A357),0)</f>
        <v>12</v>
      </c>
      <c r="C357" s="11" t="s">
        <v>166</v>
      </c>
      <c r="D357" s="196" t="n">
        <v>1.4</v>
      </c>
      <c r="E357" s="196" t="n">
        <v>1.17</v>
      </c>
      <c r="F357" s="197" t="n">
        <v>1.17</v>
      </c>
      <c r="G357" s="198" t="s">
        <v>85</v>
      </c>
      <c r="H357" s="196" t="n">
        <v>1.95</v>
      </c>
      <c r="I357" s="196" t="n">
        <v>3.7</v>
      </c>
      <c r="J357" s="196" t="s">
        <v>85</v>
      </c>
      <c r="K357" s="196" t="n">
        <v>1.13</v>
      </c>
      <c r="L357" s="196" t="n">
        <v>1.15</v>
      </c>
      <c r="M357" s="196" t="s">
        <v>85</v>
      </c>
      <c r="N357" s="197" t="n">
        <v>1.17</v>
      </c>
      <c r="O357" s="196" t="s">
        <v>85</v>
      </c>
      <c r="P357" s="196" t="n">
        <v>1.93</v>
      </c>
      <c r="Q357" s="196" t="n">
        <v>1.09</v>
      </c>
      <c r="R357" s="16" t="n">
        <v>1.15</v>
      </c>
      <c r="S357" s="1" t="s">
        <v>85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6" t="s">
        <v>85</v>
      </c>
      <c r="CM357" s="177"/>
    </row>
    <row r="358" customFormat="false" ht="11.25" hidden="false" customHeight="false" outlineLevel="0" collapsed="false">
      <c r="A358" s="177" t="n">
        <v>35056</v>
      </c>
      <c r="B358" s="203" t="n">
        <f aca="false">IF(A358&lt;&gt;"",MONTH(A358),0)</f>
        <v>12</v>
      </c>
      <c r="C358" s="11" t="s">
        <v>167</v>
      </c>
      <c r="D358" s="196" t="n">
        <v>1.4</v>
      </c>
      <c r="E358" s="196" t="n">
        <v>1.17</v>
      </c>
      <c r="F358" s="197" t="n">
        <v>1.17</v>
      </c>
      <c r="G358" s="198" t="s">
        <v>85</v>
      </c>
      <c r="H358" s="196" t="n">
        <v>1.95</v>
      </c>
      <c r="I358" s="196" t="n">
        <v>3.7</v>
      </c>
      <c r="J358" s="196" t="s">
        <v>85</v>
      </c>
      <c r="K358" s="196" t="n">
        <v>1.13</v>
      </c>
      <c r="L358" s="196" t="n">
        <v>1.15</v>
      </c>
      <c r="M358" s="196" t="s">
        <v>85</v>
      </c>
      <c r="N358" s="197" t="n">
        <v>1.17</v>
      </c>
      <c r="O358" s="196" t="s">
        <v>85</v>
      </c>
      <c r="P358" s="196" t="n">
        <v>1.93</v>
      </c>
      <c r="Q358" s="196" t="n">
        <v>1.09</v>
      </c>
      <c r="R358" s="16" t="n">
        <v>1.15</v>
      </c>
      <c r="S358" s="1" t="s">
        <v>85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6" t="s">
        <v>85</v>
      </c>
      <c r="CM358" s="177"/>
    </row>
    <row r="359" customFormat="false" ht="11.25" hidden="false" customHeight="false" outlineLevel="0" collapsed="false">
      <c r="A359" s="177" t="n">
        <v>35057</v>
      </c>
      <c r="B359" s="203" t="n">
        <f aca="false">IF(A359&lt;&gt;"",MONTH(A359),0)</f>
        <v>12</v>
      </c>
      <c r="C359" s="11" t="s">
        <v>161</v>
      </c>
      <c r="D359" s="196" t="n">
        <v>1.4</v>
      </c>
      <c r="E359" s="196" t="n">
        <v>1.17</v>
      </c>
      <c r="F359" s="197" t="n">
        <v>1.17</v>
      </c>
      <c r="G359" s="198" t="s">
        <v>85</v>
      </c>
      <c r="H359" s="196" t="n">
        <v>1.95</v>
      </c>
      <c r="I359" s="196" t="n">
        <v>3.7</v>
      </c>
      <c r="J359" s="196" t="s">
        <v>85</v>
      </c>
      <c r="K359" s="196" t="n">
        <v>1.13</v>
      </c>
      <c r="L359" s="196" t="n">
        <v>1.15</v>
      </c>
      <c r="M359" s="196" t="s">
        <v>85</v>
      </c>
      <c r="N359" s="197" t="n">
        <v>1.17</v>
      </c>
      <c r="O359" s="196" t="s">
        <v>85</v>
      </c>
      <c r="P359" s="196" t="n">
        <v>1.93</v>
      </c>
      <c r="Q359" s="196" t="n">
        <v>1.09</v>
      </c>
      <c r="R359" s="16" t="n">
        <v>1.15</v>
      </c>
      <c r="S359" s="1" t="s">
        <v>85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6" t="s">
        <v>85</v>
      </c>
      <c r="CM359" s="177"/>
    </row>
    <row r="360" customFormat="false" ht="11.25" hidden="false" customHeight="false" outlineLevel="0" collapsed="false">
      <c r="A360" s="177" t="n">
        <v>35058</v>
      </c>
      <c r="B360" s="203" t="n">
        <f aca="false">IF(A360&lt;&gt;"",MONTH(A360),0)</f>
        <v>12</v>
      </c>
      <c r="C360" s="11" t="s">
        <v>162</v>
      </c>
      <c r="D360" s="196" t="n">
        <v>1.4</v>
      </c>
      <c r="E360" s="196" t="s">
        <v>85</v>
      </c>
      <c r="F360" s="197" t="s">
        <v>85</v>
      </c>
      <c r="G360" s="198" t="s">
        <v>85</v>
      </c>
      <c r="H360" s="196" t="s">
        <v>85</v>
      </c>
      <c r="I360" s="196" t="s">
        <v>85</v>
      </c>
      <c r="J360" s="196" t="s">
        <v>85</v>
      </c>
      <c r="K360" s="196" t="s">
        <v>85</v>
      </c>
      <c r="L360" s="196" t="s">
        <v>85</v>
      </c>
      <c r="M360" s="196" t="s">
        <v>85</v>
      </c>
      <c r="N360" s="197" t="s">
        <v>85</v>
      </c>
      <c r="O360" s="196" t="s">
        <v>85</v>
      </c>
      <c r="P360" s="196" t="s">
        <v>85</v>
      </c>
      <c r="Q360" s="196" t="s">
        <v>85</v>
      </c>
      <c r="R360" s="16" t="s">
        <v>85</v>
      </c>
      <c r="S360" s="1" t="s">
        <v>85</v>
      </c>
      <c r="T360" s="1" t="s">
        <v>85</v>
      </c>
      <c r="U360" s="1" t="s">
        <v>85</v>
      </c>
      <c r="V360" s="1" t="s">
        <v>85</v>
      </c>
      <c r="W360" s="1" t="s">
        <v>85</v>
      </c>
      <c r="X360" s="196" t="s">
        <v>85</v>
      </c>
      <c r="CM360" s="177"/>
    </row>
    <row r="361" customFormat="false" ht="11.25" hidden="false" customHeight="false" outlineLevel="0" collapsed="false">
      <c r="A361" s="177" t="n">
        <v>35059</v>
      </c>
      <c r="B361" s="203" t="n">
        <f aca="false">IF(A361&lt;&gt;"",MONTH(A361),0)</f>
        <v>12</v>
      </c>
      <c r="C361" s="11" t="s">
        <v>163</v>
      </c>
      <c r="D361" s="196" t="n">
        <v>1.4</v>
      </c>
      <c r="E361" s="196" t="s">
        <v>85</v>
      </c>
      <c r="F361" s="197" t="s">
        <v>85</v>
      </c>
      <c r="G361" s="198" t="s">
        <v>85</v>
      </c>
      <c r="H361" s="196" t="s">
        <v>85</v>
      </c>
      <c r="I361" s="196" t="s">
        <v>85</v>
      </c>
      <c r="J361" s="196" t="s">
        <v>85</v>
      </c>
      <c r="K361" s="196" t="s">
        <v>85</v>
      </c>
      <c r="L361" s="196" t="s">
        <v>85</v>
      </c>
      <c r="M361" s="196" t="s">
        <v>85</v>
      </c>
      <c r="N361" s="197" t="s">
        <v>85</v>
      </c>
      <c r="O361" s="196" t="s">
        <v>85</v>
      </c>
      <c r="P361" s="196" t="s">
        <v>85</v>
      </c>
      <c r="Q361" s="196" t="s">
        <v>85</v>
      </c>
      <c r="R361" s="16" t="s">
        <v>85</v>
      </c>
      <c r="S361" s="1" t="s">
        <v>85</v>
      </c>
      <c r="T361" s="1" t="s">
        <v>85</v>
      </c>
      <c r="U361" s="1" t="s">
        <v>85</v>
      </c>
      <c r="V361" s="1" t="s">
        <v>85</v>
      </c>
      <c r="W361" s="1" t="s">
        <v>85</v>
      </c>
      <c r="X361" s="196" t="s">
        <v>85</v>
      </c>
      <c r="CM361" s="177"/>
    </row>
    <row r="362" customFormat="false" ht="11.25" hidden="false" customHeight="false" outlineLevel="0" collapsed="false">
      <c r="A362" s="177" t="n">
        <v>35060</v>
      </c>
      <c r="B362" s="203" t="n">
        <f aca="false">IF(A362&lt;&gt;"",MONTH(A362),0)</f>
        <v>12</v>
      </c>
      <c r="C362" s="11" t="s">
        <v>164</v>
      </c>
      <c r="D362" s="196" t="n">
        <v>1.4</v>
      </c>
      <c r="E362" s="196" t="n">
        <v>1.15</v>
      </c>
      <c r="F362" s="197" t="n">
        <v>1.17</v>
      </c>
      <c r="G362" s="198" t="s">
        <v>85</v>
      </c>
      <c r="H362" s="196" t="n">
        <v>1.92</v>
      </c>
      <c r="I362" s="196" t="n">
        <v>3.33</v>
      </c>
      <c r="J362" s="196" t="s">
        <v>85</v>
      </c>
      <c r="K362" s="196" t="n">
        <v>1.13</v>
      </c>
      <c r="L362" s="196" t="n">
        <v>1.15</v>
      </c>
      <c r="M362" s="196" t="s">
        <v>85</v>
      </c>
      <c r="N362" s="197" t="n">
        <v>1.17</v>
      </c>
      <c r="O362" s="196" t="s">
        <v>85</v>
      </c>
      <c r="P362" s="196" t="n">
        <v>1.9</v>
      </c>
      <c r="Q362" s="196" t="n">
        <v>1.09</v>
      </c>
      <c r="R362" s="16" t="n">
        <v>1.14</v>
      </c>
      <c r="S362" s="1" t="s">
        <v>85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6" t="s">
        <v>85</v>
      </c>
      <c r="CM362" s="177"/>
    </row>
    <row r="363" customFormat="false" ht="11.25" hidden="false" customHeight="false" outlineLevel="0" collapsed="false">
      <c r="A363" s="177" t="n">
        <v>35061</v>
      </c>
      <c r="B363" s="203" t="n">
        <f aca="false">IF(A363&lt;&gt;"",MONTH(A363),0)</f>
        <v>12</v>
      </c>
      <c r="C363" s="11" t="s">
        <v>165</v>
      </c>
      <c r="D363" s="196" t="n">
        <v>1.34</v>
      </c>
      <c r="E363" s="196" t="n">
        <v>1.15</v>
      </c>
      <c r="F363" s="197" t="n">
        <v>1.28</v>
      </c>
      <c r="G363" s="198" t="s">
        <v>85</v>
      </c>
      <c r="H363" s="196" t="n">
        <v>1.84</v>
      </c>
      <c r="I363" s="196" t="n">
        <v>2.94</v>
      </c>
      <c r="J363" s="196" t="s">
        <v>85</v>
      </c>
      <c r="K363" s="196" t="n">
        <v>1.23</v>
      </c>
      <c r="L363" s="196" t="n">
        <v>1.24</v>
      </c>
      <c r="M363" s="196" t="s">
        <v>85</v>
      </c>
      <c r="N363" s="197" t="n">
        <v>1.27</v>
      </c>
      <c r="O363" s="196" t="s">
        <v>85</v>
      </c>
      <c r="P363" s="196" t="n">
        <v>1.85</v>
      </c>
      <c r="Q363" s="196" t="n">
        <v>1.09</v>
      </c>
      <c r="R363" s="16" t="n">
        <v>1.14</v>
      </c>
      <c r="S363" s="1" t="s">
        <v>85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6" t="s">
        <v>85</v>
      </c>
      <c r="CM363" s="177"/>
    </row>
    <row r="364" customFormat="false" ht="11.25" hidden="false" customHeight="false" outlineLevel="0" collapsed="false">
      <c r="A364" s="177" t="n">
        <v>35062</v>
      </c>
      <c r="B364" s="203" t="n">
        <f aca="false">IF(A364&lt;&gt;"",MONTH(A364),0)</f>
        <v>12</v>
      </c>
      <c r="C364" s="11" t="s">
        <v>166</v>
      </c>
      <c r="D364" s="196" t="n">
        <v>1.35</v>
      </c>
      <c r="E364" s="196" t="n">
        <v>1.14</v>
      </c>
      <c r="F364" s="197" t="n">
        <v>1.14</v>
      </c>
      <c r="G364" s="198" t="s">
        <v>85</v>
      </c>
      <c r="H364" s="196" t="n">
        <v>1.8</v>
      </c>
      <c r="I364" s="196" t="n">
        <v>2.83</v>
      </c>
      <c r="J364" s="196" t="s">
        <v>85</v>
      </c>
      <c r="K364" s="196" t="n">
        <v>1.14</v>
      </c>
      <c r="L364" s="196" t="n">
        <v>1.24</v>
      </c>
      <c r="M364" s="196" t="s">
        <v>85</v>
      </c>
      <c r="N364" s="197" t="n">
        <v>1.27</v>
      </c>
      <c r="O364" s="196" t="s">
        <v>85</v>
      </c>
      <c r="P364" s="196" t="n">
        <v>1.84</v>
      </c>
      <c r="Q364" s="196" t="n">
        <v>1.09</v>
      </c>
      <c r="R364" s="16" t="n">
        <v>1.14</v>
      </c>
      <c r="S364" s="1" t="s">
        <v>85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6" t="s">
        <v>85</v>
      </c>
      <c r="CM364" s="177"/>
    </row>
    <row r="365" customFormat="false" ht="11.25" hidden="false" customHeight="false" outlineLevel="0" collapsed="false">
      <c r="A365" s="177" t="n">
        <v>35063</v>
      </c>
      <c r="B365" s="203" t="n">
        <f aca="false">IF(A365&lt;&gt;"",MONTH(A365),0)</f>
        <v>12</v>
      </c>
      <c r="C365" s="11" t="s">
        <v>167</v>
      </c>
      <c r="D365" s="196" t="n">
        <v>1.35</v>
      </c>
      <c r="E365" s="196" t="n">
        <v>1.14</v>
      </c>
      <c r="F365" s="197" t="n">
        <v>1.14</v>
      </c>
      <c r="G365" s="198" t="s">
        <v>85</v>
      </c>
      <c r="H365" s="196" t="n">
        <v>1.8</v>
      </c>
      <c r="I365" s="196" t="n">
        <v>2.83</v>
      </c>
      <c r="J365" s="196" t="s">
        <v>85</v>
      </c>
      <c r="K365" s="196" t="n">
        <v>1.14</v>
      </c>
      <c r="L365" s="196" t="n">
        <v>1.24</v>
      </c>
      <c r="M365" s="196" t="s">
        <v>85</v>
      </c>
      <c r="N365" s="197" t="n">
        <v>1.27</v>
      </c>
      <c r="O365" s="196" t="s">
        <v>85</v>
      </c>
      <c r="P365" s="196" t="n">
        <v>1.84</v>
      </c>
      <c r="Q365" s="196" t="n">
        <v>1.09</v>
      </c>
      <c r="R365" s="16" t="n">
        <v>1.14</v>
      </c>
      <c r="S365" s="1" t="s">
        <v>85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6" t="s">
        <v>85</v>
      </c>
      <c r="CM365" s="177"/>
    </row>
    <row r="366" customFormat="false" ht="11.25" hidden="false" customHeight="false" outlineLevel="0" collapsed="false">
      <c r="A366" s="177" t="n">
        <v>35064</v>
      </c>
      <c r="B366" s="203" t="n">
        <f aca="false">IF(A366&lt;&gt;"",MONTH(A366),0)</f>
        <v>12</v>
      </c>
      <c r="C366" s="11" t="s">
        <v>161</v>
      </c>
      <c r="D366" s="196" t="n">
        <v>1.35</v>
      </c>
      <c r="E366" s="196" t="n">
        <v>1.14</v>
      </c>
      <c r="F366" s="197" t="n">
        <v>1.14</v>
      </c>
      <c r="G366" s="198" t="s">
        <v>85</v>
      </c>
      <c r="H366" s="196" t="n">
        <v>1.8</v>
      </c>
      <c r="I366" s="196" t="n">
        <v>2.83</v>
      </c>
      <c r="J366" s="196" t="s">
        <v>85</v>
      </c>
      <c r="K366" s="196" t="n">
        <v>1.14</v>
      </c>
      <c r="L366" s="196" t="n">
        <v>1.24</v>
      </c>
      <c r="M366" s="196" t="s">
        <v>85</v>
      </c>
      <c r="N366" s="197" t="n">
        <v>1.27</v>
      </c>
      <c r="O366" s="196" t="s">
        <v>85</v>
      </c>
      <c r="P366" s="196" t="n">
        <v>1.84</v>
      </c>
      <c r="Q366" s="196" t="n">
        <v>1.09</v>
      </c>
      <c r="R366" s="16" t="n">
        <v>1.14</v>
      </c>
      <c r="S366" s="1" t="s">
        <v>85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6" t="s">
        <v>85</v>
      </c>
      <c r="CM366" s="177"/>
    </row>
    <row r="367" customFormat="false" ht="11.25" hidden="false" customHeight="false" outlineLevel="0" collapsed="false">
      <c r="A367" s="6" t="s">
        <v>147</v>
      </c>
      <c r="B367" s="6" t="s">
        <v>148</v>
      </c>
      <c r="C367" s="6" t="s">
        <v>149</v>
      </c>
      <c r="D367" s="199" t="s">
        <v>168</v>
      </c>
      <c r="E367" s="199" t="s">
        <v>151</v>
      </c>
      <c r="F367" s="200" t="s">
        <v>152</v>
      </c>
      <c r="G367" s="201" t="s">
        <v>153</v>
      </c>
      <c r="H367" s="199" t="s">
        <v>142</v>
      </c>
      <c r="I367" s="199" t="s">
        <v>33</v>
      </c>
      <c r="J367" s="199" t="s">
        <v>15</v>
      </c>
      <c r="K367" s="199" t="s">
        <v>82</v>
      </c>
      <c r="L367" s="199" t="s">
        <v>155</v>
      </c>
      <c r="M367" s="199" t="s">
        <v>64</v>
      </c>
      <c r="N367" s="200" t="s">
        <v>156</v>
      </c>
      <c r="O367" s="199" t="s">
        <v>11</v>
      </c>
      <c r="P367" s="199" t="s">
        <v>27</v>
      </c>
      <c r="Q367" s="199" t="s">
        <v>157</v>
      </c>
      <c r="R367" s="202" t="s">
        <v>158</v>
      </c>
      <c r="S367" s="4" t="s">
        <v>133</v>
      </c>
      <c r="T367" s="4" t="s">
        <v>143</v>
      </c>
      <c r="U367" s="4" t="s">
        <v>159</v>
      </c>
      <c r="V367" s="4" t="s">
        <v>160</v>
      </c>
      <c r="W367" s="202" t="s">
        <v>29</v>
      </c>
      <c r="X367" s="196" t="s">
        <v>85</v>
      </c>
      <c r="Y367" s="199"/>
      <c r="Z367" s="199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3" t="n">
        <f aca="false">IF(A368&lt;&gt;"",MONTH(A368),0)</f>
        <v>1</v>
      </c>
      <c r="C368" s="11" t="s">
        <v>162</v>
      </c>
      <c r="D368" s="196" t="n">
        <v>1.355</v>
      </c>
      <c r="E368" s="196" t="s">
        <v>85</v>
      </c>
      <c r="F368" s="197" t="s">
        <v>85</v>
      </c>
      <c r="G368" s="198" t="s">
        <v>85</v>
      </c>
      <c r="H368" s="196" t="s">
        <v>85</v>
      </c>
      <c r="I368" s="196" t="s">
        <v>85</v>
      </c>
      <c r="J368" s="196" t="s">
        <v>85</v>
      </c>
      <c r="K368" s="196" t="s">
        <v>85</v>
      </c>
      <c r="L368" s="196" t="s">
        <v>85</v>
      </c>
      <c r="M368" s="196" t="s">
        <v>85</v>
      </c>
      <c r="N368" s="197" t="s">
        <v>85</v>
      </c>
      <c r="O368" s="196" t="s">
        <v>85</v>
      </c>
      <c r="P368" s="196" t="s">
        <v>85</v>
      </c>
      <c r="Q368" s="196" t="s">
        <v>85</v>
      </c>
      <c r="R368" s="16" t="s">
        <v>85</v>
      </c>
      <c r="S368" s="1" t="s">
        <v>85</v>
      </c>
      <c r="T368" s="1" t="s">
        <v>85</v>
      </c>
      <c r="U368" s="1" t="s">
        <v>85</v>
      </c>
      <c r="V368" s="1" t="s">
        <v>85</v>
      </c>
      <c r="W368" s="1" t="s">
        <v>85</v>
      </c>
      <c r="X368" s="196" t="s">
        <v>85</v>
      </c>
      <c r="CM368" s="177"/>
    </row>
    <row r="369" customFormat="false" ht="11.25" hidden="false" customHeight="false" outlineLevel="0" collapsed="false">
      <c r="A369" s="177" t="n">
        <v>35066</v>
      </c>
      <c r="B369" s="203" t="n">
        <f aca="false">IF(A369&lt;&gt;"",MONTH(A369),0)</f>
        <v>1</v>
      </c>
      <c r="C369" s="11" t="s">
        <v>163</v>
      </c>
      <c r="D369" s="196" t="n">
        <v>1.355</v>
      </c>
      <c r="E369" s="196" t="n">
        <v>1.15</v>
      </c>
      <c r="F369" s="197" t="n">
        <v>1.2</v>
      </c>
      <c r="G369" s="198" t="s">
        <v>85</v>
      </c>
      <c r="H369" s="196" t="n">
        <v>1.92</v>
      </c>
      <c r="I369" s="196" t="n">
        <v>3.44</v>
      </c>
      <c r="J369" s="196" t="s">
        <v>85</v>
      </c>
      <c r="K369" s="196" t="n">
        <v>1.21</v>
      </c>
      <c r="L369" s="196" t="n">
        <v>1.07</v>
      </c>
      <c r="M369" s="196" t="s">
        <v>85</v>
      </c>
      <c r="N369" s="197" t="n">
        <v>1.21</v>
      </c>
      <c r="O369" s="196" t="s">
        <v>85</v>
      </c>
      <c r="P369" s="196" t="n">
        <v>2.08</v>
      </c>
      <c r="Q369" s="196" t="n">
        <v>1.07</v>
      </c>
      <c r="R369" s="16" t="n">
        <v>1.21</v>
      </c>
      <c r="S369" s="1" t="s">
        <v>85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6" t="s">
        <v>85</v>
      </c>
      <c r="CM369" s="177"/>
    </row>
    <row r="370" customFormat="false" ht="11.25" hidden="false" customHeight="false" outlineLevel="0" collapsed="false">
      <c r="A370" s="177" t="n">
        <v>35067</v>
      </c>
      <c r="B370" s="203" t="n">
        <f aca="false">IF(A370&lt;&gt;"",MONTH(A370),0)</f>
        <v>1</v>
      </c>
      <c r="C370" s="11" t="s">
        <v>164</v>
      </c>
      <c r="D370" s="196" t="n">
        <v>1.34</v>
      </c>
      <c r="E370" s="196" t="n">
        <v>1.17</v>
      </c>
      <c r="F370" s="197" t="n">
        <v>1.2</v>
      </c>
      <c r="G370" s="198" t="s">
        <v>85</v>
      </c>
      <c r="H370" s="196" t="n">
        <v>2.01</v>
      </c>
      <c r="I370" s="196" t="n">
        <v>3.5</v>
      </c>
      <c r="J370" s="196" t="s">
        <v>85</v>
      </c>
      <c r="K370" s="196" t="n">
        <v>1.21</v>
      </c>
      <c r="L370" s="196" t="n">
        <v>1.07</v>
      </c>
      <c r="M370" s="196" t="s">
        <v>85</v>
      </c>
      <c r="N370" s="197" t="n">
        <v>1.24</v>
      </c>
      <c r="O370" s="196" t="s">
        <v>85</v>
      </c>
      <c r="P370" s="196" t="n">
        <v>2.09</v>
      </c>
      <c r="Q370" s="196" t="n">
        <v>1.12</v>
      </c>
      <c r="R370" s="16" t="n">
        <v>1.21</v>
      </c>
      <c r="S370" s="1" t="s">
        <v>85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6" t="s">
        <v>85</v>
      </c>
      <c r="CM370" s="177"/>
    </row>
    <row r="371" customFormat="false" ht="11.25" hidden="false" customHeight="false" outlineLevel="0" collapsed="false">
      <c r="A371" s="177" t="n">
        <v>35068</v>
      </c>
      <c r="B371" s="203" t="n">
        <f aca="false">IF(A371&lt;&gt;"",MONTH(A371),0)</f>
        <v>1</v>
      </c>
      <c r="C371" s="11" t="s">
        <v>165</v>
      </c>
      <c r="D371" s="196" t="n">
        <v>1.38</v>
      </c>
      <c r="E371" s="196" t="n">
        <v>1.17</v>
      </c>
      <c r="F371" s="197" t="n">
        <v>1.18</v>
      </c>
      <c r="G371" s="198" t="s">
        <v>85</v>
      </c>
      <c r="H371" s="196" t="n">
        <v>2.06</v>
      </c>
      <c r="I371" s="196" t="n">
        <v>3.52</v>
      </c>
      <c r="J371" s="196" t="s">
        <v>85</v>
      </c>
      <c r="K371" s="196" t="n">
        <v>1.16</v>
      </c>
      <c r="L371" s="196" t="n">
        <v>1.07</v>
      </c>
      <c r="M371" s="196" t="s">
        <v>85</v>
      </c>
      <c r="N371" s="197" t="n">
        <v>1.24</v>
      </c>
      <c r="O371" s="196" t="s">
        <v>85</v>
      </c>
      <c r="P371" s="196" t="n">
        <v>2.13</v>
      </c>
      <c r="Q371" s="196" t="n">
        <v>1.13</v>
      </c>
      <c r="R371" s="16" t="n">
        <v>1.16</v>
      </c>
      <c r="S371" s="1" t="s">
        <v>85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6" t="s">
        <v>85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3" t="n">
        <f aca="false">IF(A372&lt;&gt;"",MONTH(A372),0)</f>
        <v>1</v>
      </c>
      <c r="C372" s="11" t="s">
        <v>166</v>
      </c>
      <c r="D372" s="196" t="n">
        <v>1.38</v>
      </c>
      <c r="E372" s="196" t="n">
        <v>1.18</v>
      </c>
      <c r="F372" s="197" t="n">
        <v>1.18</v>
      </c>
      <c r="G372" s="198" t="s">
        <v>85</v>
      </c>
      <c r="H372" s="196" t="n">
        <v>2.1</v>
      </c>
      <c r="I372" s="196" t="n">
        <v>3.53</v>
      </c>
      <c r="J372" s="196" t="s">
        <v>85</v>
      </c>
      <c r="K372" s="196" t="n">
        <v>1.14</v>
      </c>
      <c r="L372" s="196" t="n">
        <v>1.19</v>
      </c>
      <c r="M372" s="196" t="s">
        <v>85</v>
      </c>
      <c r="N372" s="197" t="n">
        <v>1.24</v>
      </c>
      <c r="O372" s="196" t="s">
        <v>85</v>
      </c>
      <c r="P372" s="196" t="n">
        <v>2.2</v>
      </c>
      <c r="Q372" s="196" t="n">
        <v>1.13</v>
      </c>
      <c r="R372" s="16" t="n">
        <v>1.18</v>
      </c>
      <c r="S372" s="1" t="s">
        <v>85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6" t="s">
        <v>85</v>
      </c>
      <c r="CK372" s="6"/>
      <c r="CL372" s="6"/>
      <c r="CM372" s="206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3" t="n">
        <f aca="false">IF(A373&lt;&gt;"",MONTH(A373),0)</f>
        <v>1</v>
      </c>
      <c r="C373" s="11" t="s">
        <v>167</v>
      </c>
      <c r="D373" s="196" t="n">
        <v>1.39</v>
      </c>
      <c r="E373" s="196" t="n">
        <v>1.18</v>
      </c>
      <c r="F373" s="197" t="n">
        <v>1.18</v>
      </c>
      <c r="G373" s="198" t="s">
        <v>85</v>
      </c>
      <c r="H373" s="196" t="n">
        <v>2.1</v>
      </c>
      <c r="I373" s="196" t="n">
        <v>3.53</v>
      </c>
      <c r="J373" s="196" t="s">
        <v>85</v>
      </c>
      <c r="K373" s="196" t="n">
        <v>1.14</v>
      </c>
      <c r="L373" s="196" t="n">
        <v>1.19</v>
      </c>
      <c r="M373" s="196" t="s">
        <v>85</v>
      </c>
      <c r="N373" s="197" t="n">
        <v>1.24</v>
      </c>
      <c r="O373" s="196" t="s">
        <v>85</v>
      </c>
      <c r="P373" s="196" t="n">
        <v>2.2</v>
      </c>
      <c r="Q373" s="196" t="n">
        <v>1.13</v>
      </c>
      <c r="R373" s="16" t="n">
        <v>1.18</v>
      </c>
      <c r="S373" s="1" t="s">
        <v>85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6" t="s">
        <v>85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3" t="n">
        <f aca="false">IF(A374&lt;&gt;"",MONTH(A374),0)</f>
        <v>1</v>
      </c>
      <c r="C374" s="11" t="s">
        <v>161</v>
      </c>
      <c r="D374" s="196" t="n">
        <v>1.39</v>
      </c>
      <c r="E374" s="196" t="n">
        <v>1.18</v>
      </c>
      <c r="F374" s="197" t="n">
        <v>1.18</v>
      </c>
      <c r="G374" s="198" t="s">
        <v>85</v>
      </c>
      <c r="H374" s="196" t="n">
        <v>2.1</v>
      </c>
      <c r="I374" s="196" t="n">
        <v>3.53</v>
      </c>
      <c r="J374" s="196" t="s">
        <v>85</v>
      </c>
      <c r="K374" s="196" t="n">
        <v>1.14</v>
      </c>
      <c r="L374" s="196" t="n">
        <v>1.19</v>
      </c>
      <c r="M374" s="196" t="s">
        <v>85</v>
      </c>
      <c r="N374" s="197" t="n">
        <v>1.24</v>
      </c>
      <c r="O374" s="196" t="s">
        <v>85</v>
      </c>
      <c r="P374" s="196" t="n">
        <v>2.2</v>
      </c>
      <c r="Q374" s="196" t="n">
        <v>1.13</v>
      </c>
      <c r="R374" s="16" t="n">
        <v>1.18</v>
      </c>
      <c r="S374" s="1" t="s">
        <v>85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6" t="s">
        <v>85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3" t="n">
        <f aca="false">IF(A375&lt;&gt;"",MONTH(A375),0)</f>
        <v>1</v>
      </c>
      <c r="C375" s="11" t="s">
        <v>162</v>
      </c>
      <c r="D375" s="196" t="n">
        <v>1.39</v>
      </c>
      <c r="E375" s="196" t="n">
        <v>1.1</v>
      </c>
      <c r="F375" s="197" t="n">
        <v>1.16</v>
      </c>
      <c r="G375" s="198" t="s">
        <v>85</v>
      </c>
      <c r="H375" s="196" t="n">
        <v>2</v>
      </c>
      <c r="I375" s="196" t="n">
        <v>3.62</v>
      </c>
      <c r="J375" s="196" t="s">
        <v>85</v>
      </c>
      <c r="K375" s="196" t="n">
        <v>1.17</v>
      </c>
      <c r="L375" s="196" t="n">
        <v>1.19</v>
      </c>
      <c r="M375" s="196" t="s">
        <v>85</v>
      </c>
      <c r="N375" s="197" t="n">
        <v>1.2</v>
      </c>
      <c r="O375" s="196" t="s">
        <v>85</v>
      </c>
      <c r="P375" s="196" t="n">
        <v>2.15</v>
      </c>
      <c r="Q375" s="196" t="n">
        <v>1.07</v>
      </c>
      <c r="R375" s="16" t="n">
        <v>1.15</v>
      </c>
      <c r="S375" s="1" t="s">
        <v>85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6" t="s">
        <v>85</v>
      </c>
      <c r="CM375" s="177"/>
    </row>
    <row r="376" customFormat="false" ht="11.25" hidden="false" customHeight="false" outlineLevel="0" collapsed="false">
      <c r="A376" s="177" t="n">
        <v>35073</v>
      </c>
      <c r="B376" s="203" t="n">
        <f aca="false">IF(A376&lt;&gt;"",MONTH(A376),0)</f>
        <v>1</v>
      </c>
      <c r="C376" s="11" t="s">
        <v>163</v>
      </c>
      <c r="D376" s="196" t="n">
        <v>1.33</v>
      </c>
      <c r="E376" s="196" t="n">
        <v>1.03</v>
      </c>
      <c r="F376" s="197" t="n">
        <v>1.11</v>
      </c>
      <c r="G376" s="198" t="s">
        <v>85</v>
      </c>
      <c r="H376" s="196" t="n">
        <v>1.88</v>
      </c>
      <c r="I376" s="196" t="n">
        <v>3.54</v>
      </c>
      <c r="J376" s="196" t="s">
        <v>85</v>
      </c>
      <c r="K376" s="196" t="n">
        <v>1.07</v>
      </c>
      <c r="L376" s="196" t="n">
        <v>1.04</v>
      </c>
      <c r="M376" s="196" t="s">
        <v>85</v>
      </c>
      <c r="N376" s="197" t="n">
        <v>1.2</v>
      </c>
      <c r="O376" s="196" t="s">
        <v>85</v>
      </c>
      <c r="P376" s="196" t="n">
        <v>1.98</v>
      </c>
      <c r="Q376" s="196" t="n">
        <v>1.07</v>
      </c>
      <c r="R376" s="16" t="n">
        <v>1.04</v>
      </c>
      <c r="S376" s="1" t="s">
        <v>85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6" t="s">
        <v>85</v>
      </c>
      <c r="CM376" s="177"/>
    </row>
    <row r="377" customFormat="false" ht="11.25" hidden="false" customHeight="false" outlineLevel="0" collapsed="false">
      <c r="A377" s="177" t="n">
        <v>35074</v>
      </c>
      <c r="B377" s="203" t="n">
        <f aca="false">IF(A377&lt;&gt;"",MONTH(A377),0)</f>
        <v>1</v>
      </c>
      <c r="C377" s="11" t="s">
        <v>164</v>
      </c>
      <c r="D377" s="196" t="n">
        <v>1.33</v>
      </c>
      <c r="E377" s="196" t="n">
        <v>0.94</v>
      </c>
      <c r="F377" s="197" t="n">
        <v>1.11</v>
      </c>
      <c r="G377" s="198" t="s">
        <v>85</v>
      </c>
      <c r="H377" s="196" t="n">
        <v>1.78</v>
      </c>
      <c r="I377" s="196" t="n">
        <v>3.45</v>
      </c>
      <c r="J377" s="196" t="s">
        <v>85</v>
      </c>
      <c r="K377" s="196" t="n">
        <v>1.03</v>
      </c>
      <c r="L377" s="196" t="n">
        <v>0.99</v>
      </c>
      <c r="M377" s="196" t="s">
        <v>85</v>
      </c>
      <c r="N377" s="197" t="n">
        <v>1.07</v>
      </c>
      <c r="O377" s="196" t="s">
        <v>85</v>
      </c>
      <c r="P377" s="196" t="n">
        <v>1.87</v>
      </c>
      <c r="Q377" s="196" t="n">
        <v>1.07</v>
      </c>
      <c r="R377" s="16" t="n">
        <v>0.99</v>
      </c>
      <c r="S377" s="1" t="s">
        <v>85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6" t="s">
        <v>85</v>
      </c>
      <c r="CM377" s="177"/>
    </row>
    <row r="378" customFormat="false" ht="11.25" hidden="false" customHeight="false" outlineLevel="0" collapsed="false">
      <c r="A378" s="177" t="n">
        <v>35075</v>
      </c>
      <c r="B378" s="203" t="n">
        <f aca="false">IF(A378&lt;&gt;"",MONTH(A378),0)</f>
        <v>1</v>
      </c>
      <c r="C378" s="11" t="s">
        <v>165</v>
      </c>
      <c r="D378" s="196" t="n">
        <v>1.34</v>
      </c>
      <c r="E378" s="196" t="n">
        <v>0.93</v>
      </c>
      <c r="F378" s="197" t="n">
        <v>1.03</v>
      </c>
      <c r="G378" s="198" t="s">
        <v>85</v>
      </c>
      <c r="H378" s="196" t="n">
        <v>1.65</v>
      </c>
      <c r="I378" s="196" t="n">
        <v>3.31</v>
      </c>
      <c r="J378" s="196" t="s">
        <v>85</v>
      </c>
      <c r="K378" s="196" t="n">
        <v>0.91</v>
      </c>
      <c r="L378" s="196" t="n">
        <v>0.99</v>
      </c>
      <c r="M378" s="196" t="s">
        <v>85</v>
      </c>
      <c r="N378" s="197" t="n">
        <v>1.07</v>
      </c>
      <c r="O378" s="196" t="s">
        <v>85</v>
      </c>
      <c r="P378" s="196" t="n">
        <v>1.77</v>
      </c>
      <c r="Q378" s="196" t="n">
        <v>1.07</v>
      </c>
      <c r="R378" s="16" t="n">
        <v>0.9</v>
      </c>
      <c r="S378" s="1" t="s">
        <v>85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6" t="s">
        <v>85</v>
      </c>
      <c r="CM378" s="177"/>
    </row>
    <row r="379" customFormat="false" ht="11.25" hidden="false" customHeight="false" outlineLevel="0" collapsed="false">
      <c r="A379" s="177" t="n">
        <v>35076</v>
      </c>
      <c r="B379" s="203" t="n">
        <f aca="false">IF(A379&lt;&gt;"",MONTH(A379),0)</f>
        <v>1</v>
      </c>
      <c r="C379" s="11" t="s">
        <v>166</v>
      </c>
      <c r="D379" s="196" t="n">
        <v>1.33</v>
      </c>
      <c r="E379" s="196" t="n">
        <v>0.92</v>
      </c>
      <c r="F379" s="197" t="n">
        <v>0.94</v>
      </c>
      <c r="G379" s="198" t="s">
        <v>85</v>
      </c>
      <c r="H379" s="196" t="n">
        <v>1.54</v>
      </c>
      <c r="I379" s="196" t="n">
        <v>2.97</v>
      </c>
      <c r="J379" s="196" t="s">
        <v>85</v>
      </c>
      <c r="K379" s="196" t="n">
        <v>0.9</v>
      </c>
      <c r="L379" s="196" t="n">
        <v>0.99</v>
      </c>
      <c r="M379" s="196" t="s">
        <v>85</v>
      </c>
      <c r="N379" s="197" t="n">
        <v>1.07</v>
      </c>
      <c r="O379" s="196" t="s">
        <v>85</v>
      </c>
      <c r="P379" s="196" t="n">
        <v>1.64</v>
      </c>
      <c r="Q379" s="196" t="n">
        <v>1.03</v>
      </c>
      <c r="R379" s="16" t="n">
        <v>0.93</v>
      </c>
      <c r="S379" s="1" t="s">
        <v>85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6" t="s">
        <v>85</v>
      </c>
      <c r="CM379" s="177"/>
    </row>
    <row r="380" customFormat="false" ht="11.25" hidden="false" customHeight="false" outlineLevel="0" collapsed="false">
      <c r="A380" s="177" t="n">
        <v>35077</v>
      </c>
      <c r="B380" s="203" t="n">
        <f aca="false">IF(A380&lt;&gt;"",MONTH(A380),0)</f>
        <v>1</v>
      </c>
      <c r="C380" s="11" t="s">
        <v>167</v>
      </c>
      <c r="D380" s="196" t="n">
        <v>1.27</v>
      </c>
      <c r="E380" s="196" t="n">
        <v>0.92</v>
      </c>
      <c r="F380" s="197" t="n">
        <v>0.94</v>
      </c>
      <c r="G380" s="198" t="s">
        <v>85</v>
      </c>
      <c r="H380" s="196" t="n">
        <v>1.54</v>
      </c>
      <c r="I380" s="196" t="n">
        <v>2.97</v>
      </c>
      <c r="J380" s="196" t="s">
        <v>85</v>
      </c>
      <c r="K380" s="196" t="n">
        <v>0.9</v>
      </c>
      <c r="L380" s="196" t="n">
        <v>0.99</v>
      </c>
      <c r="M380" s="196" t="s">
        <v>85</v>
      </c>
      <c r="N380" s="197" t="n">
        <v>1.07</v>
      </c>
      <c r="O380" s="196" t="s">
        <v>85</v>
      </c>
      <c r="P380" s="196" t="n">
        <v>1.64</v>
      </c>
      <c r="Q380" s="196" t="n">
        <v>1.03</v>
      </c>
      <c r="R380" s="16" t="n">
        <v>0.93</v>
      </c>
      <c r="S380" s="1" t="s">
        <v>85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6" t="s">
        <v>85</v>
      </c>
      <c r="CM380" s="177"/>
    </row>
    <row r="381" customFormat="false" ht="11.25" hidden="false" customHeight="false" outlineLevel="0" collapsed="false">
      <c r="A381" s="177" t="n">
        <v>35078</v>
      </c>
      <c r="B381" s="203" t="n">
        <f aca="false">IF(A381&lt;&gt;"",MONTH(A381),0)</f>
        <v>1</v>
      </c>
      <c r="C381" s="11" t="s">
        <v>161</v>
      </c>
      <c r="D381" s="196" t="n">
        <v>1.27</v>
      </c>
      <c r="E381" s="196" t="n">
        <v>0.92</v>
      </c>
      <c r="F381" s="197" t="n">
        <v>0.94</v>
      </c>
      <c r="G381" s="198" t="s">
        <v>85</v>
      </c>
      <c r="H381" s="196" t="n">
        <v>1.54</v>
      </c>
      <c r="I381" s="196" t="n">
        <v>2.97</v>
      </c>
      <c r="J381" s="196" t="s">
        <v>85</v>
      </c>
      <c r="K381" s="196" t="n">
        <v>0.9</v>
      </c>
      <c r="L381" s="196" t="n">
        <v>0.99</v>
      </c>
      <c r="M381" s="196" t="s">
        <v>85</v>
      </c>
      <c r="N381" s="197" t="n">
        <v>1.07</v>
      </c>
      <c r="O381" s="196" t="s">
        <v>85</v>
      </c>
      <c r="P381" s="196" t="n">
        <v>1.64</v>
      </c>
      <c r="Q381" s="196" t="n">
        <v>1.03</v>
      </c>
      <c r="R381" s="16" t="n">
        <v>0.93</v>
      </c>
      <c r="S381" s="1" t="s">
        <v>85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6" t="s">
        <v>85</v>
      </c>
      <c r="CM381" s="177"/>
    </row>
    <row r="382" customFormat="false" ht="11.25" hidden="false" customHeight="false" outlineLevel="0" collapsed="false">
      <c r="A382" s="177" t="n">
        <v>35079</v>
      </c>
      <c r="B382" s="203" t="n">
        <f aca="false">IF(A382&lt;&gt;"",MONTH(A382),0)</f>
        <v>1</v>
      </c>
      <c r="C382" s="11" t="s">
        <v>162</v>
      </c>
      <c r="D382" s="196" t="n">
        <v>1.27</v>
      </c>
      <c r="E382" s="196" t="n">
        <v>0.94</v>
      </c>
      <c r="F382" s="197" t="n">
        <v>0.95</v>
      </c>
      <c r="G382" s="198" t="s">
        <v>85</v>
      </c>
      <c r="H382" s="196" t="n">
        <v>1.46</v>
      </c>
      <c r="I382" s="196" t="n">
        <v>2.41</v>
      </c>
      <c r="J382" s="196" t="s">
        <v>85</v>
      </c>
      <c r="K382" s="196" t="n">
        <v>0.9</v>
      </c>
      <c r="L382" s="196" t="n">
        <v>1.04</v>
      </c>
      <c r="M382" s="196" t="s">
        <v>85</v>
      </c>
      <c r="N382" s="197" t="n">
        <v>0.99</v>
      </c>
      <c r="O382" s="196" t="s">
        <v>85</v>
      </c>
      <c r="P382" s="196" t="n">
        <v>1.56</v>
      </c>
      <c r="Q382" s="196" t="n">
        <v>1.03</v>
      </c>
      <c r="R382" s="16" t="n">
        <v>0.88</v>
      </c>
      <c r="S382" s="1" t="s">
        <v>85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6" t="s">
        <v>85</v>
      </c>
      <c r="CM382" s="177"/>
    </row>
    <row r="383" customFormat="false" ht="11.25" hidden="false" customHeight="false" outlineLevel="0" collapsed="false">
      <c r="A383" s="177" t="n">
        <v>35080</v>
      </c>
      <c r="B383" s="203" t="n">
        <f aca="false">IF(A383&lt;&gt;"",MONTH(A383),0)</f>
        <v>1</v>
      </c>
      <c r="C383" s="11" t="s">
        <v>163</v>
      </c>
      <c r="D383" s="196" t="n">
        <v>1.39</v>
      </c>
      <c r="E383" s="196" t="n">
        <v>1</v>
      </c>
      <c r="F383" s="197" t="n">
        <v>1</v>
      </c>
      <c r="G383" s="198" t="s">
        <v>85</v>
      </c>
      <c r="H383" s="196" t="n">
        <v>1.5</v>
      </c>
      <c r="I383" s="196" t="n">
        <v>2.13</v>
      </c>
      <c r="J383" s="196" t="s">
        <v>85</v>
      </c>
      <c r="K383" s="196" t="n">
        <v>0.9</v>
      </c>
      <c r="L383" s="196" t="n">
        <v>1.04</v>
      </c>
      <c r="M383" s="196" t="s">
        <v>85</v>
      </c>
      <c r="N383" s="197" t="n">
        <v>0.99</v>
      </c>
      <c r="O383" s="196" t="s">
        <v>85</v>
      </c>
      <c r="P383" s="196" t="n">
        <v>1.55</v>
      </c>
      <c r="Q383" s="196" t="n">
        <v>1.08</v>
      </c>
      <c r="R383" s="16" t="n">
        <v>0.9</v>
      </c>
      <c r="S383" s="1" t="s">
        <v>85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6" t="s">
        <v>85</v>
      </c>
      <c r="CM383" s="177"/>
    </row>
    <row r="384" customFormat="false" ht="11.25" hidden="false" customHeight="false" outlineLevel="0" collapsed="false">
      <c r="A384" s="177" t="n">
        <v>35081</v>
      </c>
      <c r="B384" s="203" t="n">
        <f aca="false">IF(A384&lt;&gt;"",MONTH(A384),0)</f>
        <v>1</v>
      </c>
      <c r="C384" s="11" t="s">
        <v>164</v>
      </c>
      <c r="D384" s="196" t="n">
        <v>1.39</v>
      </c>
      <c r="E384" s="196" t="n">
        <v>1.07</v>
      </c>
      <c r="F384" s="197" t="n">
        <v>1.05</v>
      </c>
      <c r="G384" s="198" t="s">
        <v>85</v>
      </c>
      <c r="H384" s="196" t="n">
        <v>1.6</v>
      </c>
      <c r="I384" s="196" t="n">
        <v>2.25</v>
      </c>
      <c r="J384" s="196" t="s">
        <v>85</v>
      </c>
      <c r="K384" s="196" t="n">
        <v>1.05</v>
      </c>
      <c r="L384" s="196" t="n">
        <v>1.05</v>
      </c>
      <c r="M384" s="196" t="s">
        <v>85</v>
      </c>
      <c r="N384" s="197" t="n">
        <v>0.99</v>
      </c>
      <c r="O384" s="196" t="s">
        <v>85</v>
      </c>
      <c r="P384" s="196" t="n">
        <v>1.68</v>
      </c>
      <c r="Q384" s="196" t="n">
        <v>1.08</v>
      </c>
      <c r="R384" s="16" t="n">
        <v>0.96</v>
      </c>
      <c r="S384" s="1" t="s">
        <v>85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6" t="s">
        <v>85</v>
      </c>
      <c r="CM384" s="177"/>
    </row>
    <row r="385" customFormat="false" ht="11.25" hidden="false" customHeight="false" outlineLevel="0" collapsed="false">
      <c r="A385" s="177" t="n">
        <v>35082</v>
      </c>
      <c r="B385" s="203" t="n">
        <f aca="false">IF(A385&lt;&gt;"",MONTH(A385),0)</f>
        <v>1</v>
      </c>
      <c r="C385" s="11" t="s">
        <v>165</v>
      </c>
      <c r="D385" s="196" t="n">
        <v>1.39</v>
      </c>
      <c r="E385" s="196" t="n">
        <v>1.1</v>
      </c>
      <c r="F385" s="197" t="n">
        <v>1.11</v>
      </c>
      <c r="G385" s="198" t="s">
        <v>85</v>
      </c>
      <c r="H385" s="196" t="n">
        <v>1.91</v>
      </c>
      <c r="I385" s="196" t="n">
        <v>2.44</v>
      </c>
      <c r="J385" s="196" t="s">
        <v>85</v>
      </c>
      <c r="K385" s="196" t="n">
        <v>1.04</v>
      </c>
      <c r="L385" s="196" t="n">
        <v>1.13</v>
      </c>
      <c r="M385" s="196" t="s">
        <v>85</v>
      </c>
      <c r="N385" s="197" t="n">
        <v>1.1</v>
      </c>
      <c r="O385" s="196" t="s">
        <v>85</v>
      </c>
      <c r="P385" s="196" t="n">
        <v>2.05</v>
      </c>
      <c r="Q385" s="196" t="n">
        <v>1.17</v>
      </c>
      <c r="R385" s="16" t="n">
        <v>1.03</v>
      </c>
      <c r="S385" s="1" t="s">
        <v>85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6" t="s">
        <v>85</v>
      </c>
      <c r="CM385" s="177"/>
    </row>
    <row r="386" customFormat="false" ht="11.25" hidden="false" customHeight="false" outlineLevel="0" collapsed="false">
      <c r="A386" s="177" t="n">
        <v>35083</v>
      </c>
      <c r="B386" s="203" t="n">
        <f aca="false">IF(A386&lt;&gt;"",MONTH(A386),0)</f>
        <v>1</v>
      </c>
      <c r="C386" s="11" t="s">
        <v>166</v>
      </c>
      <c r="D386" s="196" t="n">
        <v>1.48</v>
      </c>
      <c r="E386" s="196" t="n">
        <v>1.18</v>
      </c>
      <c r="F386" s="197" t="n">
        <v>1.11</v>
      </c>
      <c r="G386" s="198" t="s">
        <v>85</v>
      </c>
      <c r="H386" s="196" t="n">
        <v>1.83</v>
      </c>
      <c r="I386" s="196" t="n">
        <v>2.73</v>
      </c>
      <c r="J386" s="196" t="s">
        <v>85</v>
      </c>
      <c r="K386" s="196" t="n">
        <v>1.15</v>
      </c>
      <c r="L386" s="196" t="n">
        <v>1.2</v>
      </c>
      <c r="M386" s="196" t="s">
        <v>85</v>
      </c>
      <c r="N386" s="197" t="n">
        <v>1.23</v>
      </c>
      <c r="O386" s="196" t="s">
        <v>85</v>
      </c>
      <c r="P386" s="196" t="n">
        <v>1.9</v>
      </c>
      <c r="Q386" s="196" t="n">
        <v>1.56</v>
      </c>
      <c r="R386" s="16" t="n">
        <v>1.15</v>
      </c>
      <c r="S386" s="1" t="s">
        <v>85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6" t="s">
        <v>85</v>
      </c>
      <c r="CM386" s="177"/>
    </row>
    <row r="387" customFormat="false" ht="11.25" hidden="false" customHeight="false" outlineLevel="0" collapsed="false">
      <c r="A387" s="177" t="n">
        <v>35084</v>
      </c>
      <c r="B387" s="203" t="n">
        <f aca="false">IF(A387&lt;&gt;"",MONTH(A387),0)</f>
        <v>1</v>
      </c>
      <c r="C387" s="11" t="s">
        <v>167</v>
      </c>
      <c r="D387" s="196" t="n">
        <v>1.63</v>
      </c>
      <c r="E387" s="196" t="n">
        <v>1.18</v>
      </c>
      <c r="F387" s="197" t="n">
        <v>1.11</v>
      </c>
      <c r="G387" s="198" t="s">
        <v>85</v>
      </c>
      <c r="H387" s="196" t="n">
        <v>1.83</v>
      </c>
      <c r="I387" s="196" t="n">
        <v>2.73</v>
      </c>
      <c r="J387" s="196" t="s">
        <v>85</v>
      </c>
      <c r="K387" s="196" t="n">
        <v>1.15</v>
      </c>
      <c r="L387" s="196" t="n">
        <v>1.2</v>
      </c>
      <c r="M387" s="196" t="s">
        <v>85</v>
      </c>
      <c r="N387" s="197" t="n">
        <v>1.23</v>
      </c>
      <c r="O387" s="196" t="s">
        <v>85</v>
      </c>
      <c r="P387" s="196" t="n">
        <v>1.9</v>
      </c>
      <c r="Q387" s="196" t="n">
        <v>1.56</v>
      </c>
      <c r="R387" s="16" t="n">
        <v>1.15</v>
      </c>
      <c r="S387" s="1" t="s">
        <v>85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6" t="s">
        <v>85</v>
      </c>
      <c r="CM387" s="177"/>
    </row>
    <row r="388" customFormat="false" ht="11.25" hidden="false" customHeight="false" outlineLevel="0" collapsed="false">
      <c r="A388" s="177" t="n">
        <v>35085</v>
      </c>
      <c r="B388" s="203" t="n">
        <f aca="false">IF(A388&lt;&gt;"",MONTH(A388),0)</f>
        <v>1</v>
      </c>
      <c r="C388" s="11" t="s">
        <v>161</v>
      </c>
      <c r="D388" s="196" t="n">
        <v>1.63</v>
      </c>
      <c r="E388" s="196" t="n">
        <v>1.18</v>
      </c>
      <c r="F388" s="197" t="n">
        <v>1.11</v>
      </c>
      <c r="G388" s="198" t="s">
        <v>85</v>
      </c>
      <c r="H388" s="196" t="n">
        <v>1.83</v>
      </c>
      <c r="I388" s="196" t="n">
        <v>2.73</v>
      </c>
      <c r="J388" s="196" t="s">
        <v>85</v>
      </c>
      <c r="K388" s="196" t="n">
        <v>1.15</v>
      </c>
      <c r="L388" s="196" t="n">
        <v>1.2</v>
      </c>
      <c r="M388" s="196" t="s">
        <v>85</v>
      </c>
      <c r="N388" s="197" t="n">
        <v>1.23</v>
      </c>
      <c r="O388" s="196" t="s">
        <v>85</v>
      </c>
      <c r="P388" s="196" t="n">
        <v>1.9</v>
      </c>
      <c r="Q388" s="196" t="n">
        <v>1.56</v>
      </c>
      <c r="R388" s="16" t="n">
        <v>1.15</v>
      </c>
      <c r="S388" s="1" t="s">
        <v>85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6" t="s">
        <v>85</v>
      </c>
      <c r="CM388" s="177"/>
    </row>
    <row r="389" customFormat="false" ht="11.25" hidden="false" customHeight="false" outlineLevel="0" collapsed="false">
      <c r="A389" s="177" t="n">
        <v>35086</v>
      </c>
      <c r="B389" s="203" t="n">
        <f aca="false">IF(A389&lt;&gt;"",MONTH(A389),0)</f>
        <v>1</v>
      </c>
      <c r="C389" s="11" t="s">
        <v>162</v>
      </c>
      <c r="D389" s="196" t="n">
        <v>1.63</v>
      </c>
      <c r="E389" s="196" t="n">
        <v>1.23</v>
      </c>
      <c r="F389" s="197" t="n">
        <v>1.2</v>
      </c>
      <c r="G389" s="198" t="s">
        <v>85</v>
      </c>
      <c r="H389" s="196" t="n">
        <v>1.59</v>
      </c>
      <c r="I389" s="196" t="n">
        <v>2.22</v>
      </c>
      <c r="J389" s="196" t="s">
        <v>85</v>
      </c>
      <c r="K389" s="196" t="n">
        <v>1.24</v>
      </c>
      <c r="L389" s="196" t="n">
        <v>1.2</v>
      </c>
      <c r="M389" s="196" t="s">
        <v>85</v>
      </c>
      <c r="N389" s="197" t="n">
        <v>1.23</v>
      </c>
      <c r="O389" s="196" t="s">
        <v>85</v>
      </c>
      <c r="P389" s="196" t="n">
        <v>1.75</v>
      </c>
      <c r="Q389" s="196" t="n">
        <v>1.56</v>
      </c>
      <c r="R389" s="16" t="n">
        <v>1.21</v>
      </c>
      <c r="S389" s="1" t="s">
        <v>85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6" t="s">
        <v>85</v>
      </c>
      <c r="CM389" s="177"/>
    </row>
    <row r="390" customFormat="false" ht="11.25" hidden="false" customHeight="false" outlineLevel="0" collapsed="false">
      <c r="A390" s="177" t="n">
        <v>35087</v>
      </c>
      <c r="B390" s="203" t="n">
        <f aca="false">IF(A390&lt;&gt;"",MONTH(A390),0)</f>
        <v>1</v>
      </c>
      <c r="C390" s="11" t="s">
        <v>163</v>
      </c>
      <c r="D390" s="196" t="n">
        <v>1.52</v>
      </c>
      <c r="E390" s="196" t="n">
        <v>1.28</v>
      </c>
      <c r="F390" s="197" t="n">
        <v>1.25</v>
      </c>
      <c r="G390" s="198" t="s">
        <v>85</v>
      </c>
      <c r="H390" s="196" t="n">
        <v>1.65</v>
      </c>
      <c r="I390" s="196" t="n">
        <v>2.35</v>
      </c>
      <c r="J390" s="196" t="s">
        <v>85</v>
      </c>
      <c r="K390" s="196" t="n">
        <v>1.25</v>
      </c>
      <c r="L390" s="196" t="n">
        <v>1.26</v>
      </c>
      <c r="M390" s="196" t="s">
        <v>85</v>
      </c>
      <c r="N390" s="197" t="n">
        <v>1.22</v>
      </c>
      <c r="O390" s="196" t="s">
        <v>85</v>
      </c>
      <c r="P390" s="196" t="n">
        <v>1.78</v>
      </c>
      <c r="Q390" s="196" t="n">
        <v>1.11</v>
      </c>
      <c r="R390" s="16" t="n">
        <v>1.19</v>
      </c>
      <c r="S390" s="1" t="s">
        <v>85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6" t="s">
        <v>85</v>
      </c>
      <c r="CM390" s="177"/>
    </row>
    <row r="391" customFormat="false" ht="11.25" hidden="false" customHeight="false" outlineLevel="0" collapsed="false">
      <c r="A391" s="177" t="n">
        <v>35088</v>
      </c>
      <c r="B391" s="203" t="n">
        <f aca="false">IF(A391&lt;&gt;"",MONTH(A391),0)</f>
        <v>1</v>
      </c>
      <c r="C391" s="11" t="s">
        <v>164</v>
      </c>
      <c r="D391" s="196" t="n">
        <v>1.4</v>
      </c>
      <c r="E391" s="196" t="n">
        <v>1.27</v>
      </c>
      <c r="F391" s="197" t="n">
        <v>1.23</v>
      </c>
      <c r="G391" s="198" t="s">
        <v>85</v>
      </c>
      <c r="H391" s="196" t="n">
        <v>1.74</v>
      </c>
      <c r="I391" s="196" t="n">
        <v>2.83</v>
      </c>
      <c r="J391" s="196" t="s">
        <v>85</v>
      </c>
      <c r="K391" s="196" t="n">
        <v>1.28</v>
      </c>
      <c r="L391" s="196" t="n">
        <v>1.26</v>
      </c>
      <c r="M391" s="196" t="s">
        <v>85</v>
      </c>
      <c r="N391" s="197" t="n">
        <v>1.22</v>
      </c>
      <c r="O391" s="196" t="s">
        <v>85</v>
      </c>
      <c r="P391" s="196" t="n">
        <v>1.87</v>
      </c>
      <c r="Q391" s="196" t="n">
        <v>1.11</v>
      </c>
      <c r="R391" s="16" t="n">
        <v>1.25</v>
      </c>
      <c r="S391" s="1" t="s">
        <v>85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6" t="s">
        <v>85</v>
      </c>
      <c r="CM391" s="177"/>
    </row>
    <row r="392" customFormat="false" ht="11.25" hidden="false" customHeight="false" outlineLevel="0" collapsed="false">
      <c r="A392" s="177" t="n">
        <v>35089</v>
      </c>
      <c r="B392" s="203" t="n">
        <f aca="false">IF(A392&lt;&gt;"",MONTH(A392),0)</f>
        <v>1</v>
      </c>
      <c r="C392" s="11" t="s">
        <v>165</v>
      </c>
      <c r="D392" s="196" t="n">
        <v>1.49</v>
      </c>
      <c r="E392" s="196" t="n">
        <v>1.28</v>
      </c>
      <c r="F392" s="197" t="n">
        <v>1.29</v>
      </c>
      <c r="G392" s="198" t="s">
        <v>85</v>
      </c>
      <c r="H392" s="196" t="n">
        <v>1.76</v>
      </c>
      <c r="I392" s="196" t="n">
        <v>2.73</v>
      </c>
      <c r="J392" s="196" t="s">
        <v>85</v>
      </c>
      <c r="K392" s="196" t="n">
        <v>1.27</v>
      </c>
      <c r="L392" s="196" t="n">
        <v>1.3</v>
      </c>
      <c r="M392" s="196" t="s">
        <v>85</v>
      </c>
      <c r="N392" s="197" t="n">
        <v>1.29</v>
      </c>
      <c r="O392" s="196" t="s">
        <v>85</v>
      </c>
      <c r="P392" s="196" t="n">
        <v>1.83</v>
      </c>
      <c r="Q392" s="196" t="n">
        <v>1.4</v>
      </c>
      <c r="R392" s="16" t="n">
        <v>1.25</v>
      </c>
      <c r="S392" s="1" t="s">
        <v>85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6" t="s">
        <v>85</v>
      </c>
      <c r="CM392" s="177"/>
    </row>
    <row r="393" customFormat="false" ht="11.25" hidden="false" customHeight="false" outlineLevel="0" collapsed="false">
      <c r="A393" s="177" t="n">
        <v>35090</v>
      </c>
      <c r="B393" s="203" t="n">
        <f aca="false">IF(A393&lt;&gt;"",MONTH(A393),0)</f>
        <v>1</v>
      </c>
      <c r="C393" s="11" t="s">
        <v>166</v>
      </c>
      <c r="D393" s="196" t="n">
        <v>1.79</v>
      </c>
      <c r="E393" s="196" t="n">
        <v>1.45</v>
      </c>
      <c r="F393" s="197" t="n">
        <v>1.39</v>
      </c>
      <c r="G393" s="198" t="s">
        <v>85</v>
      </c>
      <c r="H393" s="196" t="n">
        <v>1.77</v>
      </c>
      <c r="I393" s="196" t="n">
        <v>2.6</v>
      </c>
      <c r="J393" s="196" t="s">
        <v>85</v>
      </c>
      <c r="K393" s="196" t="n">
        <v>1.39</v>
      </c>
      <c r="L393" s="196" t="n">
        <v>1.3</v>
      </c>
      <c r="M393" s="196" t="s">
        <v>85</v>
      </c>
      <c r="N393" s="197" t="n">
        <v>1.29</v>
      </c>
      <c r="O393" s="196" t="s">
        <v>85</v>
      </c>
      <c r="P393" s="196" t="n">
        <v>1.79</v>
      </c>
      <c r="Q393" s="196" t="n">
        <v>1.4</v>
      </c>
      <c r="R393" s="16" t="n">
        <v>1.34</v>
      </c>
      <c r="S393" s="1" t="s">
        <v>85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6" t="s">
        <v>85</v>
      </c>
      <c r="CM393" s="177"/>
    </row>
    <row r="394" customFormat="false" ht="11.25" hidden="false" customHeight="false" outlineLevel="0" collapsed="false">
      <c r="A394" s="177" t="n">
        <v>35091</v>
      </c>
      <c r="B394" s="203" t="n">
        <f aca="false">IF(A394&lt;&gt;"",MONTH(A394),0)</f>
        <v>1</v>
      </c>
      <c r="C394" s="11" t="s">
        <v>167</v>
      </c>
      <c r="D394" s="196" t="n">
        <v>2.18</v>
      </c>
      <c r="E394" s="196" t="n">
        <v>1.45</v>
      </c>
      <c r="F394" s="197" t="n">
        <v>1.39</v>
      </c>
      <c r="G394" s="198" t="s">
        <v>85</v>
      </c>
      <c r="H394" s="196" t="n">
        <v>1.77</v>
      </c>
      <c r="I394" s="196" t="n">
        <v>2.6</v>
      </c>
      <c r="J394" s="196" t="s">
        <v>85</v>
      </c>
      <c r="K394" s="196" t="n">
        <v>1.39</v>
      </c>
      <c r="L394" s="196" t="n">
        <v>1.3</v>
      </c>
      <c r="M394" s="196" t="s">
        <v>85</v>
      </c>
      <c r="N394" s="197" t="n">
        <v>1.29</v>
      </c>
      <c r="O394" s="196" t="s">
        <v>85</v>
      </c>
      <c r="P394" s="196" t="n">
        <v>1.79</v>
      </c>
      <c r="Q394" s="196" t="n">
        <v>1.4</v>
      </c>
      <c r="R394" s="16" t="n">
        <v>1.34</v>
      </c>
      <c r="S394" s="1" t="s">
        <v>85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6" t="s">
        <v>85</v>
      </c>
      <c r="CM394" s="177"/>
    </row>
    <row r="395" customFormat="false" ht="11.25" hidden="false" customHeight="false" outlineLevel="0" collapsed="false">
      <c r="A395" s="177" t="n">
        <v>35092</v>
      </c>
      <c r="B395" s="203" t="n">
        <f aca="false">IF(A395&lt;&gt;"",MONTH(A395),0)</f>
        <v>1</v>
      </c>
      <c r="C395" s="11" t="s">
        <v>161</v>
      </c>
      <c r="D395" s="196" t="n">
        <v>2.18</v>
      </c>
      <c r="E395" s="196" t="n">
        <v>1.45</v>
      </c>
      <c r="F395" s="197" t="n">
        <v>1.39</v>
      </c>
      <c r="G395" s="198" t="s">
        <v>85</v>
      </c>
      <c r="H395" s="196" t="n">
        <v>1.77</v>
      </c>
      <c r="I395" s="196" t="n">
        <v>2.6</v>
      </c>
      <c r="J395" s="196" t="s">
        <v>85</v>
      </c>
      <c r="K395" s="196" t="n">
        <v>1.39</v>
      </c>
      <c r="L395" s="196" t="n">
        <v>1.3</v>
      </c>
      <c r="M395" s="196" t="s">
        <v>85</v>
      </c>
      <c r="N395" s="197" t="n">
        <v>1.29</v>
      </c>
      <c r="O395" s="196" t="s">
        <v>85</v>
      </c>
      <c r="P395" s="196" t="n">
        <v>1.79</v>
      </c>
      <c r="Q395" s="196" t="n">
        <v>1.4</v>
      </c>
      <c r="R395" s="16" t="n">
        <v>1.34</v>
      </c>
      <c r="S395" s="1" t="s">
        <v>85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6" t="s">
        <v>85</v>
      </c>
      <c r="CM395" s="177"/>
    </row>
    <row r="396" customFormat="false" ht="11.25" hidden="false" customHeight="false" outlineLevel="0" collapsed="false">
      <c r="A396" s="177" t="n">
        <v>35093</v>
      </c>
      <c r="B396" s="203" t="n">
        <f aca="false">IF(A396&lt;&gt;"",MONTH(A396),0)</f>
        <v>1</v>
      </c>
      <c r="C396" s="11" t="s">
        <v>162</v>
      </c>
      <c r="D396" s="196" t="n">
        <v>2.18</v>
      </c>
      <c r="E396" s="196" t="n">
        <v>1.55</v>
      </c>
      <c r="F396" s="197" t="n">
        <v>1.37</v>
      </c>
      <c r="G396" s="198" t="s">
        <v>85</v>
      </c>
      <c r="H396" s="196" t="n">
        <v>1.8</v>
      </c>
      <c r="I396" s="196" t="n">
        <v>2.73</v>
      </c>
      <c r="J396" s="196" t="s">
        <v>85</v>
      </c>
      <c r="K396" s="196" t="n">
        <v>1.52</v>
      </c>
      <c r="L396" s="196" t="n">
        <v>1.3</v>
      </c>
      <c r="M396" s="196" t="s">
        <v>85</v>
      </c>
      <c r="N396" s="197" t="n">
        <v>1.29</v>
      </c>
      <c r="O396" s="196" t="s">
        <v>85</v>
      </c>
      <c r="P396" s="196" t="n">
        <v>1.81</v>
      </c>
      <c r="Q396" s="196" t="n">
        <v>1.4</v>
      </c>
      <c r="R396" s="16" t="n">
        <v>1.36</v>
      </c>
      <c r="S396" s="1" t="s">
        <v>85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6" t="s">
        <v>85</v>
      </c>
      <c r="CM396" s="177"/>
    </row>
    <row r="397" customFormat="false" ht="11.25" hidden="false" customHeight="false" outlineLevel="0" collapsed="false">
      <c r="A397" s="177" t="n">
        <v>35094</v>
      </c>
      <c r="B397" s="203" t="n">
        <f aca="false">IF(A397&lt;&gt;"",MONTH(A397),0)</f>
        <v>1</v>
      </c>
      <c r="C397" s="11" t="s">
        <v>163</v>
      </c>
      <c r="D397" s="196" t="n">
        <v>2.18</v>
      </c>
      <c r="E397" s="196" t="n">
        <v>1.7</v>
      </c>
      <c r="F397" s="197" t="n">
        <v>1.37</v>
      </c>
      <c r="G397" s="198" t="s">
        <v>85</v>
      </c>
      <c r="H397" s="196" t="n">
        <v>2</v>
      </c>
      <c r="I397" s="196" t="n">
        <v>3.11</v>
      </c>
      <c r="J397" s="196" t="s">
        <v>85</v>
      </c>
      <c r="K397" s="196" t="n">
        <v>1.58</v>
      </c>
      <c r="L397" s="196" t="n">
        <v>1.68</v>
      </c>
      <c r="M397" s="196" t="s">
        <v>85</v>
      </c>
      <c r="N397" s="197" t="n">
        <v>1.29</v>
      </c>
      <c r="O397" s="196" t="s">
        <v>85</v>
      </c>
      <c r="P397" s="196" t="n">
        <v>2.05</v>
      </c>
      <c r="Q397" s="196" t="n">
        <v>1.45</v>
      </c>
      <c r="R397" s="16" t="n">
        <v>1.38</v>
      </c>
      <c r="S397" s="1" t="s">
        <v>85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6" t="s">
        <v>85</v>
      </c>
      <c r="CM397" s="177"/>
    </row>
    <row r="398" customFormat="false" ht="11.25" hidden="false" customHeight="false" outlineLevel="0" collapsed="false">
      <c r="A398" s="177" t="n">
        <v>35095</v>
      </c>
      <c r="B398" s="203" t="n">
        <f aca="false">IF(A398&lt;&gt;"",MONTH(A398),0)</f>
        <v>1</v>
      </c>
      <c r="C398" s="11" t="s">
        <v>164</v>
      </c>
      <c r="D398" s="196" t="n">
        <v>1.93</v>
      </c>
      <c r="E398" s="196" t="n">
        <v>1.88</v>
      </c>
      <c r="F398" s="197" t="n">
        <v>1.12</v>
      </c>
      <c r="G398" s="198" t="s">
        <v>85</v>
      </c>
      <c r="H398" s="196" t="n">
        <v>2.65</v>
      </c>
      <c r="I398" s="196" t="n">
        <v>3.63</v>
      </c>
      <c r="J398" s="196" t="s">
        <v>85</v>
      </c>
      <c r="K398" s="196" t="n">
        <v>1.78</v>
      </c>
      <c r="L398" s="196" t="n">
        <v>1.5</v>
      </c>
      <c r="M398" s="196" t="s">
        <v>85</v>
      </c>
      <c r="N398" s="197" t="n">
        <v>1.15</v>
      </c>
      <c r="O398" s="196" t="s">
        <v>85</v>
      </c>
      <c r="P398" s="196" t="n">
        <v>3.35</v>
      </c>
      <c r="Q398" s="196" t="n">
        <v>1.55</v>
      </c>
      <c r="R398" s="16" t="n">
        <v>1.6</v>
      </c>
      <c r="S398" s="1" t="s">
        <v>85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6" t="s">
        <v>85</v>
      </c>
      <c r="CM398" s="177"/>
    </row>
    <row r="399" customFormat="false" ht="11.25" hidden="false" customHeight="false" outlineLevel="0" collapsed="false">
      <c r="A399" s="177" t="n">
        <v>35096</v>
      </c>
      <c r="B399" s="203" t="n">
        <f aca="false">IF(A399&lt;&gt;"",MONTH(A399),0)</f>
        <v>2</v>
      </c>
      <c r="C399" s="11" t="s">
        <v>165</v>
      </c>
      <c r="D399" s="196" t="n">
        <v>1.93</v>
      </c>
      <c r="E399" s="196" t="n">
        <v>2.08</v>
      </c>
      <c r="F399" s="197" t="n">
        <v>2.04</v>
      </c>
      <c r="G399" s="198" t="s">
        <v>85</v>
      </c>
      <c r="H399" s="196" t="n">
        <v>4.5</v>
      </c>
      <c r="I399" s="196" t="n">
        <v>7.95</v>
      </c>
      <c r="J399" s="196" t="s">
        <v>85</v>
      </c>
      <c r="K399" s="196" t="n">
        <v>2.19</v>
      </c>
      <c r="L399" s="196" t="n">
        <v>1.98</v>
      </c>
      <c r="M399" s="196" t="s">
        <v>85</v>
      </c>
      <c r="N399" s="197" t="n">
        <v>2.03</v>
      </c>
      <c r="O399" s="196" t="s">
        <v>85</v>
      </c>
      <c r="P399" s="196" t="n">
        <v>6</v>
      </c>
      <c r="Q399" s="196" t="n">
        <v>1.55</v>
      </c>
      <c r="R399" s="16" t="n">
        <v>2.28</v>
      </c>
      <c r="S399" s="1" t="s">
        <v>85</v>
      </c>
      <c r="T399" s="1" t="n">
        <v>7</v>
      </c>
      <c r="U399" s="1" t="n">
        <v>6.5</v>
      </c>
      <c r="V399" s="1" t="n">
        <v>7</v>
      </c>
      <c r="W399" s="1" t="n">
        <v>7</v>
      </c>
      <c r="X399" s="196" t="s">
        <v>85</v>
      </c>
      <c r="CM399" s="177"/>
    </row>
    <row r="400" customFormat="false" ht="11.25" hidden="false" customHeight="false" outlineLevel="0" collapsed="false">
      <c r="A400" s="177" t="n">
        <v>35097</v>
      </c>
      <c r="B400" s="203" t="n">
        <f aca="false">IF(A400&lt;&gt;"",MONTH(A400),0)</f>
        <v>2</v>
      </c>
      <c r="C400" s="11" t="s">
        <v>166</v>
      </c>
      <c r="D400" s="196" t="n">
        <v>2.08</v>
      </c>
      <c r="E400" s="196" t="n">
        <v>1.95</v>
      </c>
      <c r="F400" s="197" t="n">
        <v>2.06</v>
      </c>
      <c r="G400" s="198" t="s">
        <v>85</v>
      </c>
      <c r="H400" s="196" t="n">
        <v>8</v>
      </c>
      <c r="I400" s="196" t="n">
        <v>14</v>
      </c>
      <c r="J400" s="196" t="s">
        <v>85</v>
      </c>
      <c r="K400" s="196" t="n">
        <v>2.05</v>
      </c>
      <c r="L400" s="196" t="n">
        <v>1.93</v>
      </c>
      <c r="M400" s="196" t="s">
        <v>85</v>
      </c>
      <c r="N400" s="197" t="n">
        <v>2.03</v>
      </c>
      <c r="O400" s="196" t="s">
        <v>85</v>
      </c>
      <c r="P400" s="196" t="n">
        <v>10.25</v>
      </c>
      <c r="Q400" s="196" t="n">
        <v>1.66</v>
      </c>
      <c r="R400" s="16" t="n">
        <v>2.34</v>
      </c>
      <c r="S400" s="1" t="s">
        <v>85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6" t="s">
        <v>85</v>
      </c>
      <c r="CM400" s="177"/>
    </row>
    <row r="401" customFormat="false" ht="11.25" hidden="false" customHeight="false" outlineLevel="0" collapsed="false">
      <c r="A401" s="177" t="n">
        <v>35098</v>
      </c>
      <c r="B401" s="203" t="n">
        <f aca="false">IF(A401&lt;&gt;"",MONTH(A401),0)</f>
        <v>2</v>
      </c>
      <c r="C401" s="11" t="s">
        <v>167</v>
      </c>
      <c r="D401" s="196" t="n">
        <v>2.03</v>
      </c>
      <c r="E401" s="196" t="n">
        <v>1.95</v>
      </c>
      <c r="F401" s="197" t="n">
        <v>2.06</v>
      </c>
      <c r="G401" s="198" t="s">
        <v>85</v>
      </c>
      <c r="H401" s="196" t="n">
        <v>8</v>
      </c>
      <c r="I401" s="196" t="n">
        <v>14</v>
      </c>
      <c r="J401" s="196" t="s">
        <v>85</v>
      </c>
      <c r="K401" s="196" t="n">
        <v>2.05</v>
      </c>
      <c r="L401" s="196" t="n">
        <v>1.93</v>
      </c>
      <c r="M401" s="196" t="s">
        <v>85</v>
      </c>
      <c r="N401" s="197" t="n">
        <v>2.03</v>
      </c>
      <c r="O401" s="196" t="s">
        <v>85</v>
      </c>
      <c r="P401" s="196" t="n">
        <v>10.25</v>
      </c>
      <c r="Q401" s="196" t="n">
        <v>1.66</v>
      </c>
      <c r="R401" s="16" t="n">
        <v>2.34</v>
      </c>
      <c r="S401" s="1" t="s">
        <v>85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6" t="s">
        <v>85</v>
      </c>
      <c r="CM401" s="177"/>
    </row>
    <row r="402" customFormat="false" ht="11.25" hidden="false" customHeight="false" outlineLevel="0" collapsed="false">
      <c r="A402" s="177" t="n">
        <v>35099</v>
      </c>
      <c r="B402" s="203" t="n">
        <f aca="false">IF(A402&lt;&gt;"",MONTH(A402),0)</f>
        <v>2</v>
      </c>
      <c r="C402" s="11" t="s">
        <v>161</v>
      </c>
      <c r="D402" s="196" t="n">
        <v>2.03</v>
      </c>
      <c r="E402" s="196" t="n">
        <v>1.95</v>
      </c>
      <c r="F402" s="197" t="n">
        <v>2.06</v>
      </c>
      <c r="G402" s="198" t="s">
        <v>85</v>
      </c>
      <c r="H402" s="196" t="n">
        <v>8</v>
      </c>
      <c r="I402" s="196" t="n">
        <v>14</v>
      </c>
      <c r="J402" s="196" t="s">
        <v>85</v>
      </c>
      <c r="K402" s="196" t="n">
        <v>2.05</v>
      </c>
      <c r="L402" s="196" t="n">
        <v>1.93</v>
      </c>
      <c r="M402" s="196" t="s">
        <v>85</v>
      </c>
      <c r="N402" s="197" t="n">
        <v>2.03</v>
      </c>
      <c r="O402" s="196" t="s">
        <v>85</v>
      </c>
      <c r="P402" s="196" t="n">
        <v>10.25</v>
      </c>
      <c r="Q402" s="196" t="n">
        <v>1.66</v>
      </c>
      <c r="R402" s="16" t="n">
        <v>2.34</v>
      </c>
      <c r="S402" s="1" t="s">
        <v>85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6" t="s">
        <v>85</v>
      </c>
      <c r="CM402" s="177"/>
    </row>
    <row r="403" customFormat="false" ht="11.25" hidden="false" customHeight="false" outlineLevel="0" collapsed="false">
      <c r="A403" s="177" t="n">
        <v>35100</v>
      </c>
      <c r="B403" s="203" t="n">
        <f aca="false">IF(A403&lt;&gt;"",MONTH(A403),0)</f>
        <v>2</v>
      </c>
      <c r="C403" s="11" t="s">
        <v>162</v>
      </c>
      <c r="D403" s="196" t="n">
        <v>2.03</v>
      </c>
      <c r="E403" s="196" t="n">
        <v>1.27</v>
      </c>
      <c r="F403" s="197" t="n">
        <v>1.21</v>
      </c>
      <c r="G403" s="198" t="s">
        <v>85</v>
      </c>
      <c r="H403" s="196" t="n">
        <v>1.95</v>
      </c>
      <c r="I403" s="196" t="n">
        <v>4.08</v>
      </c>
      <c r="J403" s="196" t="s">
        <v>85</v>
      </c>
      <c r="K403" s="196" t="n">
        <v>1.42</v>
      </c>
      <c r="L403" s="196" t="n">
        <v>1.44</v>
      </c>
      <c r="M403" s="196" t="s">
        <v>85</v>
      </c>
      <c r="N403" s="197" t="n">
        <v>1.53</v>
      </c>
      <c r="O403" s="196" t="s">
        <v>85</v>
      </c>
      <c r="P403" s="196" t="n">
        <v>2.4</v>
      </c>
      <c r="Q403" s="196" t="n">
        <v>1.66</v>
      </c>
      <c r="R403" s="16" t="n">
        <v>2.34</v>
      </c>
      <c r="S403" s="1" t="s">
        <v>85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6" t="s">
        <v>85</v>
      </c>
      <c r="CM403" s="177"/>
    </row>
    <row r="404" customFormat="false" ht="11.25" hidden="false" customHeight="false" outlineLevel="0" collapsed="false">
      <c r="A404" s="177" t="n">
        <v>35101</v>
      </c>
      <c r="B404" s="203" t="n">
        <f aca="false">IF(A404&lt;&gt;"",MONTH(A404),0)</f>
        <v>2</v>
      </c>
      <c r="C404" s="11" t="s">
        <v>163</v>
      </c>
      <c r="D404" s="196" t="n">
        <v>1.58</v>
      </c>
      <c r="E404" s="196" t="n">
        <v>1.18</v>
      </c>
      <c r="F404" s="197" t="n">
        <v>1.21</v>
      </c>
      <c r="G404" s="198" t="s">
        <v>85</v>
      </c>
      <c r="H404" s="196" t="n">
        <v>1.79</v>
      </c>
      <c r="I404" s="196" t="n">
        <v>4</v>
      </c>
      <c r="J404" s="196" t="s">
        <v>85</v>
      </c>
      <c r="K404" s="196" t="n">
        <v>1.21</v>
      </c>
      <c r="L404" s="196" t="n">
        <v>1.19</v>
      </c>
      <c r="M404" s="196" t="s">
        <v>85</v>
      </c>
      <c r="N404" s="197" t="n">
        <v>1.53</v>
      </c>
      <c r="O404" s="196" t="s">
        <v>85</v>
      </c>
      <c r="P404" s="196" t="n">
        <v>1.9</v>
      </c>
      <c r="Q404" s="196" t="n">
        <v>1.11</v>
      </c>
      <c r="R404" s="16" t="n">
        <v>1.23</v>
      </c>
      <c r="S404" s="1" t="s">
        <v>85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6" t="s">
        <v>85</v>
      </c>
      <c r="CM404" s="177"/>
    </row>
    <row r="405" customFormat="false" ht="11.25" hidden="false" customHeight="false" outlineLevel="0" collapsed="false">
      <c r="A405" s="177" t="n">
        <v>35102</v>
      </c>
      <c r="B405" s="203" t="n">
        <f aca="false">IF(A405&lt;&gt;"",MONTH(A405),0)</f>
        <v>2</v>
      </c>
      <c r="C405" s="11" t="s">
        <v>164</v>
      </c>
      <c r="D405" s="196" t="n">
        <v>1.44</v>
      </c>
      <c r="E405" s="196" t="n">
        <v>1.18</v>
      </c>
      <c r="F405" s="197" t="n">
        <v>1.22</v>
      </c>
      <c r="G405" s="198" t="s">
        <v>85</v>
      </c>
      <c r="H405" s="196" t="n">
        <v>2.2</v>
      </c>
      <c r="I405" s="196" t="n">
        <v>8.75</v>
      </c>
      <c r="J405" s="196" t="s">
        <v>85</v>
      </c>
      <c r="K405" s="196" t="n">
        <v>1.21</v>
      </c>
      <c r="L405" s="196" t="n">
        <v>1.26</v>
      </c>
      <c r="M405" s="196" t="s">
        <v>85</v>
      </c>
      <c r="N405" s="197" t="n">
        <v>1.53</v>
      </c>
      <c r="O405" s="196" t="s">
        <v>85</v>
      </c>
      <c r="P405" s="196" t="n">
        <v>2.26</v>
      </c>
      <c r="Q405" s="196" t="n">
        <v>1.23</v>
      </c>
      <c r="R405" s="16" t="n">
        <v>1.23</v>
      </c>
      <c r="S405" s="1" t="s">
        <v>85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6" t="s">
        <v>85</v>
      </c>
      <c r="CM405" s="177"/>
    </row>
    <row r="406" customFormat="false" ht="11.25" hidden="false" customHeight="false" outlineLevel="0" collapsed="false">
      <c r="A406" s="177" t="n">
        <v>35103</v>
      </c>
      <c r="B406" s="203" t="n">
        <f aca="false">IF(A406&lt;&gt;"",MONTH(A406),0)</f>
        <v>2</v>
      </c>
      <c r="C406" s="11" t="s">
        <v>165</v>
      </c>
      <c r="D406" s="196" t="n">
        <v>1.53</v>
      </c>
      <c r="E406" s="196" t="n">
        <v>1.18</v>
      </c>
      <c r="F406" s="197" t="n">
        <v>1.2</v>
      </c>
      <c r="G406" s="198" t="s">
        <v>85</v>
      </c>
      <c r="H406" s="196" t="n">
        <v>2.4</v>
      </c>
      <c r="I406" s="196" t="n">
        <v>7.5</v>
      </c>
      <c r="J406" s="196" t="s">
        <v>85</v>
      </c>
      <c r="K406" s="196" t="n">
        <v>1.21</v>
      </c>
      <c r="L406" s="196" t="n">
        <v>1.24</v>
      </c>
      <c r="M406" s="196" t="s">
        <v>85</v>
      </c>
      <c r="N406" s="197" t="n">
        <v>1.53</v>
      </c>
      <c r="O406" s="196" t="s">
        <v>85</v>
      </c>
      <c r="P406" s="196" t="n">
        <v>2.45</v>
      </c>
      <c r="Q406" s="196" t="n">
        <v>1.19</v>
      </c>
      <c r="R406" s="16" t="n">
        <v>1.21</v>
      </c>
      <c r="S406" s="1" t="s">
        <v>85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6" t="s">
        <v>85</v>
      </c>
      <c r="CM406" s="177"/>
    </row>
    <row r="407" customFormat="false" ht="11.25" hidden="false" customHeight="false" outlineLevel="0" collapsed="false">
      <c r="A407" s="177" t="n">
        <v>35104</v>
      </c>
      <c r="B407" s="203" t="n">
        <f aca="false">IF(A407&lt;&gt;"",MONTH(A407),0)</f>
        <v>2</v>
      </c>
      <c r="C407" s="11" t="s">
        <v>166</v>
      </c>
      <c r="D407" s="196" t="n">
        <v>1.5</v>
      </c>
      <c r="E407" s="196" t="n">
        <v>1.16</v>
      </c>
      <c r="F407" s="197" t="n">
        <v>1.2</v>
      </c>
      <c r="G407" s="198" t="s">
        <v>85</v>
      </c>
      <c r="H407" s="196" t="n">
        <v>2.03</v>
      </c>
      <c r="I407" s="196" t="n">
        <v>5.75</v>
      </c>
      <c r="J407" s="196" t="s">
        <v>85</v>
      </c>
      <c r="K407" s="196" t="n">
        <v>1.18</v>
      </c>
      <c r="L407" s="196" t="n">
        <v>1.15</v>
      </c>
      <c r="M407" s="196" t="s">
        <v>85</v>
      </c>
      <c r="N407" s="197" t="n">
        <v>1.53</v>
      </c>
      <c r="O407" s="196" t="s">
        <v>85</v>
      </c>
      <c r="P407" s="196" t="n">
        <v>2.08</v>
      </c>
      <c r="Q407" s="196" t="n">
        <v>1.1</v>
      </c>
      <c r="R407" s="16" t="n">
        <v>1.2</v>
      </c>
      <c r="S407" s="1" t="s">
        <v>85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6" t="s">
        <v>85</v>
      </c>
      <c r="CM407" s="177"/>
    </row>
    <row r="408" customFormat="false" ht="11.25" hidden="false" customHeight="false" outlineLevel="0" collapsed="false">
      <c r="A408" s="177" t="n">
        <v>35105</v>
      </c>
      <c r="B408" s="203" t="n">
        <f aca="false">IF(A408&lt;&gt;"",MONTH(A408),0)</f>
        <v>2</v>
      </c>
      <c r="C408" s="11" t="s">
        <v>167</v>
      </c>
      <c r="D408" s="196" t="n">
        <v>1.42</v>
      </c>
      <c r="E408" s="196" t="n">
        <v>1.16</v>
      </c>
      <c r="F408" s="197" t="n">
        <v>1.2</v>
      </c>
      <c r="G408" s="198" t="s">
        <v>85</v>
      </c>
      <c r="H408" s="196" t="n">
        <v>2.03</v>
      </c>
      <c r="I408" s="196" t="n">
        <v>5.75</v>
      </c>
      <c r="J408" s="196" t="s">
        <v>85</v>
      </c>
      <c r="K408" s="196" t="n">
        <v>1.18</v>
      </c>
      <c r="L408" s="196" t="n">
        <v>1.15</v>
      </c>
      <c r="M408" s="196" t="s">
        <v>85</v>
      </c>
      <c r="N408" s="197" t="n">
        <v>1.53</v>
      </c>
      <c r="O408" s="196" t="s">
        <v>85</v>
      </c>
      <c r="P408" s="196" t="n">
        <v>2.08</v>
      </c>
      <c r="Q408" s="196" t="n">
        <v>1.1</v>
      </c>
      <c r="R408" s="16" t="n">
        <v>1.2</v>
      </c>
      <c r="S408" s="1" t="s">
        <v>85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6" t="s">
        <v>85</v>
      </c>
      <c r="CM408" s="177"/>
    </row>
    <row r="409" customFormat="false" ht="11.25" hidden="false" customHeight="false" outlineLevel="0" collapsed="false">
      <c r="A409" s="177" t="n">
        <v>35106</v>
      </c>
      <c r="B409" s="203" t="n">
        <f aca="false">IF(A409&lt;&gt;"",MONTH(A409),0)</f>
        <v>2</v>
      </c>
      <c r="C409" s="11" t="s">
        <v>161</v>
      </c>
      <c r="D409" s="196" t="n">
        <v>1.42</v>
      </c>
      <c r="E409" s="196" t="n">
        <v>1.16</v>
      </c>
      <c r="F409" s="197" t="n">
        <v>1.2</v>
      </c>
      <c r="G409" s="198" t="s">
        <v>85</v>
      </c>
      <c r="H409" s="196" t="n">
        <v>2.03</v>
      </c>
      <c r="I409" s="196" t="n">
        <v>5.75</v>
      </c>
      <c r="J409" s="196" t="s">
        <v>85</v>
      </c>
      <c r="K409" s="196" t="n">
        <v>1.18</v>
      </c>
      <c r="L409" s="196" t="n">
        <v>1.15</v>
      </c>
      <c r="M409" s="196" t="s">
        <v>85</v>
      </c>
      <c r="N409" s="197" t="n">
        <v>1.53</v>
      </c>
      <c r="O409" s="196" t="s">
        <v>85</v>
      </c>
      <c r="P409" s="196" t="n">
        <v>2.08</v>
      </c>
      <c r="Q409" s="196" t="n">
        <v>1.1</v>
      </c>
      <c r="R409" s="16" t="n">
        <v>1.2</v>
      </c>
      <c r="S409" s="1" t="s">
        <v>85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6" t="s">
        <v>85</v>
      </c>
      <c r="CM409" s="177"/>
    </row>
    <row r="410" customFormat="false" ht="11.25" hidden="false" customHeight="false" outlineLevel="0" collapsed="false">
      <c r="A410" s="177" t="n">
        <v>35107</v>
      </c>
      <c r="B410" s="203" t="n">
        <f aca="false">IF(A410&lt;&gt;"",MONTH(A410),0)</f>
        <v>2</v>
      </c>
      <c r="C410" s="11" t="s">
        <v>162</v>
      </c>
      <c r="D410" s="196" t="n">
        <v>1.42</v>
      </c>
      <c r="E410" s="196" t="n">
        <v>1.17</v>
      </c>
      <c r="F410" s="197" t="n">
        <v>1.18</v>
      </c>
      <c r="G410" s="198" t="s">
        <v>85</v>
      </c>
      <c r="H410" s="196" t="n">
        <v>1.97</v>
      </c>
      <c r="I410" s="196" t="n">
        <v>5.25</v>
      </c>
      <c r="J410" s="196" t="s">
        <v>85</v>
      </c>
      <c r="K410" s="196" t="n">
        <v>1.17</v>
      </c>
      <c r="L410" s="196" t="n">
        <v>1.18</v>
      </c>
      <c r="M410" s="196" t="s">
        <v>85</v>
      </c>
      <c r="N410" s="197" t="n">
        <v>1.18</v>
      </c>
      <c r="O410" s="196" t="s">
        <v>85</v>
      </c>
      <c r="P410" s="196" t="n">
        <v>2.05</v>
      </c>
      <c r="Q410" s="196" t="n">
        <v>1.18</v>
      </c>
      <c r="R410" s="16" t="n">
        <v>1.18</v>
      </c>
      <c r="S410" s="1" t="s">
        <v>85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6" t="s">
        <v>85</v>
      </c>
      <c r="CM410" s="177"/>
    </row>
    <row r="411" customFormat="false" ht="11.25" hidden="false" customHeight="false" outlineLevel="0" collapsed="false">
      <c r="A411" s="177" t="n">
        <v>35108</v>
      </c>
      <c r="B411" s="203" t="n">
        <f aca="false">IF(A411&lt;&gt;"",MONTH(A411),0)</f>
        <v>2</v>
      </c>
      <c r="C411" s="11" t="s">
        <v>163</v>
      </c>
      <c r="D411" s="196" t="n">
        <v>1.42</v>
      </c>
      <c r="E411" s="196" t="n">
        <v>1.16</v>
      </c>
      <c r="F411" s="197" t="n">
        <v>1.19</v>
      </c>
      <c r="G411" s="198" t="s">
        <v>85</v>
      </c>
      <c r="H411" s="196" t="n">
        <v>1.95</v>
      </c>
      <c r="I411" s="196" t="n">
        <v>4.45</v>
      </c>
      <c r="J411" s="196" t="s">
        <v>85</v>
      </c>
      <c r="K411" s="196" t="n">
        <v>1.16</v>
      </c>
      <c r="L411" s="196" t="n">
        <v>1.17</v>
      </c>
      <c r="M411" s="196" t="s">
        <v>85</v>
      </c>
      <c r="N411" s="197" t="n">
        <v>1.18</v>
      </c>
      <c r="O411" s="196" t="s">
        <v>85</v>
      </c>
      <c r="P411" s="196" t="n">
        <v>2.04</v>
      </c>
      <c r="Q411" s="196" t="n">
        <v>1.18</v>
      </c>
      <c r="R411" s="16" t="n">
        <v>1.18</v>
      </c>
      <c r="S411" s="1" t="s">
        <v>85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6" t="s">
        <v>85</v>
      </c>
      <c r="CM411" s="177"/>
    </row>
    <row r="412" customFormat="false" ht="11.25" hidden="false" customHeight="false" outlineLevel="0" collapsed="false">
      <c r="A412" s="177" t="n">
        <v>35109</v>
      </c>
      <c r="B412" s="203" t="n">
        <f aca="false">IF(A412&lt;&gt;"",MONTH(A412),0)</f>
        <v>2</v>
      </c>
      <c r="C412" s="11" t="s">
        <v>164</v>
      </c>
      <c r="D412" s="196" t="n">
        <v>1.45</v>
      </c>
      <c r="E412" s="196" t="n">
        <v>1.14</v>
      </c>
      <c r="F412" s="197" t="n">
        <v>1.18</v>
      </c>
      <c r="G412" s="198" t="s">
        <v>85</v>
      </c>
      <c r="H412" s="196" t="n">
        <v>2.03</v>
      </c>
      <c r="I412" s="196" t="n">
        <v>4.82</v>
      </c>
      <c r="J412" s="196" t="s">
        <v>85</v>
      </c>
      <c r="K412" s="196" t="n">
        <v>1.14</v>
      </c>
      <c r="L412" s="196" t="n">
        <v>1.17</v>
      </c>
      <c r="M412" s="196" t="s">
        <v>85</v>
      </c>
      <c r="N412" s="197" t="n">
        <v>1.18</v>
      </c>
      <c r="O412" s="196" t="s">
        <v>85</v>
      </c>
      <c r="P412" s="196" t="n">
        <v>2.13</v>
      </c>
      <c r="Q412" s="196" t="n">
        <v>1.09</v>
      </c>
      <c r="R412" s="16" t="n">
        <v>1.18</v>
      </c>
      <c r="S412" s="1" t="s">
        <v>85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6" t="s">
        <v>85</v>
      </c>
      <c r="CM412" s="177"/>
    </row>
    <row r="413" customFormat="false" ht="11.25" hidden="false" customHeight="false" outlineLevel="0" collapsed="false">
      <c r="A413" s="177" t="n">
        <v>35110</v>
      </c>
      <c r="B413" s="203" t="n">
        <f aca="false">IF(A413&lt;&gt;"",MONTH(A413),0)</f>
        <v>2</v>
      </c>
      <c r="C413" s="11" t="s">
        <v>165</v>
      </c>
      <c r="D413" s="196" t="n">
        <v>1.4</v>
      </c>
      <c r="E413" s="196" t="n">
        <v>1.11</v>
      </c>
      <c r="F413" s="197" t="n">
        <v>1.18</v>
      </c>
      <c r="G413" s="198" t="s">
        <v>85</v>
      </c>
      <c r="H413" s="196" t="n">
        <v>2.19</v>
      </c>
      <c r="I413" s="196" t="n">
        <v>5.85</v>
      </c>
      <c r="J413" s="196" t="s">
        <v>85</v>
      </c>
      <c r="K413" s="196" t="n">
        <v>1.14</v>
      </c>
      <c r="L413" s="196" t="n">
        <v>1.17</v>
      </c>
      <c r="M413" s="196" t="s">
        <v>85</v>
      </c>
      <c r="N413" s="197" t="n">
        <v>1.18</v>
      </c>
      <c r="O413" s="196" t="s">
        <v>85</v>
      </c>
      <c r="P413" s="196" t="n">
        <v>2.25</v>
      </c>
      <c r="Q413" s="196" t="n">
        <v>1.09</v>
      </c>
      <c r="R413" s="16" t="n">
        <v>1.18</v>
      </c>
      <c r="S413" s="1" t="s">
        <v>85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6" t="s">
        <v>85</v>
      </c>
      <c r="CM413" s="177"/>
    </row>
    <row r="414" customFormat="false" ht="11.25" hidden="false" customHeight="false" outlineLevel="0" collapsed="false">
      <c r="A414" s="177" t="n">
        <v>35111</v>
      </c>
      <c r="B414" s="203" t="n">
        <f aca="false">IF(A414&lt;&gt;"",MONTH(A414),0)</f>
        <v>2</v>
      </c>
      <c r="C414" s="11" t="s">
        <v>166</v>
      </c>
      <c r="D414" s="196" t="n">
        <v>1.42</v>
      </c>
      <c r="E414" s="196" t="n">
        <v>1.12</v>
      </c>
      <c r="F414" s="197" t="n">
        <v>1.16</v>
      </c>
      <c r="G414" s="198" t="s">
        <v>85</v>
      </c>
      <c r="H414" s="196" t="n">
        <v>2.16</v>
      </c>
      <c r="I414" s="196" t="n">
        <v>4.35</v>
      </c>
      <c r="J414" s="196" t="s">
        <v>85</v>
      </c>
      <c r="K414" s="196" t="n">
        <v>1.05</v>
      </c>
      <c r="L414" s="196" t="n">
        <v>1.12</v>
      </c>
      <c r="M414" s="196" t="s">
        <v>85</v>
      </c>
      <c r="N414" s="197" t="n">
        <v>1.18</v>
      </c>
      <c r="O414" s="196" t="s">
        <v>85</v>
      </c>
      <c r="P414" s="196" t="n">
        <v>2</v>
      </c>
      <c r="Q414" s="196" t="n">
        <v>1.09</v>
      </c>
      <c r="R414" s="16" t="n">
        <v>1.14</v>
      </c>
      <c r="S414" s="1" t="s">
        <v>85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6" t="s">
        <v>85</v>
      </c>
      <c r="CM414" s="177"/>
    </row>
    <row r="415" customFormat="false" ht="11.25" hidden="false" customHeight="false" outlineLevel="0" collapsed="false">
      <c r="A415" s="177" t="n">
        <v>35112</v>
      </c>
      <c r="B415" s="203" t="n">
        <f aca="false">IF(A415&lt;&gt;"",MONTH(A415),0)</f>
        <v>2</v>
      </c>
      <c r="C415" s="11" t="s">
        <v>167</v>
      </c>
      <c r="D415" s="196" t="n">
        <v>1.31</v>
      </c>
      <c r="E415" s="196" t="n">
        <v>1.12</v>
      </c>
      <c r="F415" s="197" t="n">
        <v>1.16</v>
      </c>
      <c r="G415" s="198" t="s">
        <v>85</v>
      </c>
      <c r="H415" s="196" t="n">
        <v>2.16</v>
      </c>
      <c r="I415" s="196" t="n">
        <v>4.35</v>
      </c>
      <c r="J415" s="196" t="s">
        <v>85</v>
      </c>
      <c r="K415" s="196" t="n">
        <v>1.05</v>
      </c>
      <c r="L415" s="196" t="n">
        <v>1.12</v>
      </c>
      <c r="M415" s="196" t="s">
        <v>85</v>
      </c>
      <c r="N415" s="197" t="n">
        <v>1.18</v>
      </c>
      <c r="O415" s="196" t="s">
        <v>85</v>
      </c>
      <c r="P415" s="196" t="n">
        <v>2</v>
      </c>
      <c r="Q415" s="196" t="n">
        <v>1.09</v>
      </c>
      <c r="R415" s="16" t="n">
        <v>1.14</v>
      </c>
      <c r="S415" s="1" t="s">
        <v>85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6" t="s">
        <v>85</v>
      </c>
      <c r="CM415" s="177"/>
    </row>
    <row r="416" customFormat="false" ht="11.25" hidden="false" customHeight="false" outlineLevel="0" collapsed="false">
      <c r="A416" s="177" t="n">
        <v>35113</v>
      </c>
      <c r="B416" s="203" t="n">
        <f aca="false">IF(A416&lt;&gt;"",MONTH(A416),0)</f>
        <v>2</v>
      </c>
      <c r="C416" s="11" t="s">
        <v>161</v>
      </c>
      <c r="D416" s="196" t="n">
        <v>1.31</v>
      </c>
      <c r="E416" s="196" t="n">
        <v>1.12</v>
      </c>
      <c r="F416" s="197" t="n">
        <v>1.16</v>
      </c>
      <c r="G416" s="198" t="s">
        <v>85</v>
      </c>
      <c r="H416" s="196" t="n">
        <v>2.16</v>
      </c>
      <c r="I416" s="196" t="n">
        <v>4.35</v>
      </c>
      <c r="J416" s="196" t="s">
        <v>85</v>
      </c>
      <c r="K416" s="196" t="n">
        <v>1.05</v>
      </c>
      <c r="L416" s="196" t="n">
        <v>1.12</v>
      </c>
      <c r="M416" s="196" t="s">
        <v>85</v>
      </c>
      <c r="N416" s="197" t="n">
        <v>1.18</v>
      </c>
      <c r="O416" s="196" t="s">
        <v>85</v>
      </c>
      <c r="P416" s="196" t="n">
        <v>2</v>
      </c>
      <c r="Q416" s="196" t="n">
        <v>1.09</v>
      </c>
      <c r="R416" s="16" t="n">
        <v>1.14</v>
      </c>
      <c r="S416" s="1" t="s">
        <v>85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6" t="s">
        <v>85</v>
      </c>
      <c r="CM416" s="177"/>
    </row>
    <row r="417" customFormat="false" ht="11.25" hidden="false" customHeight="false" outlineLevel="0" collapsed="false">
      <c r="A417" s="177" t="n">
        <v>35114</v>
      </c>
      <c r="B417" s="203" t="n">
        <f aca="false">IF(A417&lt;&gt;"",MONTH(A417),0)</f>
        <v>2</v>
      </c>
      <c r="C417" s="11" t="s">
        <v>162</v>
      </c>
      <c r="D417" s="196" t="n">
        <v>1.31</v>
      </c>
      <c r="E417" s="196" t="n">
        <v>1.1</v>
      </c>
      <c r="F417" s="197" t="n">
        <v>1.16</v>
      </c>
      <c r="G417" s="198" t="s">
        <v>85</v>
      </c>
      <c r="H417" s="196" t="n">
        <v>1.83</v>
      </c>
      <c r="I417" s="196" t="n">
        <v>3.2</v>
      </c>
      <c r="J417" s="196" t="s">
        <v>85</v>
      </c>
      <c r="K417" s="196" t="n">
        <v>1.03</v>
      </c>
      <c r="L417" s="196" t="n">
        <v>1.12</v>
      </c>
      <c r="M417" s="196" t="s">
        <v>85</v>
      </c>
      <c r="N417" s="197" t="n">
        <v>1.16</v>
      </c>
      <c r="O417" s="196" t="s">
        <v>85</v>
      </c>
      <c r="P417" s="196" t="n">
        <v>1.91</v>
      </c>
      <c r="Q417" s="196" t="n">
        <v>1.05</v>
      </c>
      <c r="R417" s="16" t="n">
        <v>1.14</v>
      </c>
      <c r="S417" s="1" t="s">
        <v>85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6" t="s">
        <v>85</v>
      </c>
      <c r="CM417" s="177"/>
    </row>
    <row r="418" customFormat="false" ht="11.25" hidden="false" customHeight="false" outlineLevel="0" collapsed="false">
      <c r="A418" s="177" t="n">
        <v>35115</v>
      </c>
      <c r="B418" s="203" t="n">
        <f aca="false">IF(A418&lt;&gt;"",MONTH(A418),0)</f>
        <v>2</v>
      </c>
      <c r="C418" s="11" t="s">
        <v>163</v>
      </c>
      <c r="D418" s="196" t="n">
        <v>1.37</v>
      </c>
      <c r="E418" s="196" t="n">
        <v>1.11</v>
      </c>
      <c r="F418" s="197" t="n">
        <v>1.16</v>
      </c>
      <c r="G418" s="198" t="s">
        <v>85</v>
      </c>
      <c r="H418" s="196" t="n">
        <v>1.65</v>
      </c>
      <c r="I418" s="196" t="n">
        <v>2.51</v>
      </c>
      <c r="J418" s="196" t="s">
        <v>85</v>
      </c>
      <c r="K418" s="196" t="n">
        <v>1.04</v>
      </c>
      <c r="L418" s="196" t="n">
        <v>1.12</v>
      </c>
      <c r="M418" s="196" t="s">
        <v>85</v>
      </c>
      <c r="N418" s="197" t="n">
        <v>1.14</v>
      </c>
      <c r="O418" s="196" t="s">
        <v>85</v>
      </c>
      <c r="P418" s="196" t="n">
        <v>1.7</v>
      </c>
      <c r="Q418" s="196" t="n">
        <v>1.07</v>
      </c>
      <c r="R418" s="16" t="n">
        <v>1.16</v>
      </c>
      <c r="S418" s="1" t="s">
        <v>85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6" t="s">
        <v>85</v>
      </c>
      <c r="CM418" s="177"/>
    </row>
    <row r="419" customFormat="false" ht="11.25" hidden="false" customHeight="false" outlineLevel="0" collapsed="false">
      <c r="A419" s="177" t="n">
        <v>35116</v>
      </c>
      <c r="B419" s="203" t="n">
        <f aca="false">IF(A419&lt;&gt;"",MONTH(A419),0)</f>
        <v>2</v>
      </c>
      <c r="C419" s="11" t="s">
        <v>164</v>
      </c>
      <c r="D419" s="196" t="n">
        <v>1.33</v>
      </c>
      <c r="E419" s="196" t="n">
        <v>1.11</v>
      </c>
      <c r="F419" s="197" t="n">
        <v>1.16</v>
      </c>
      <c r="G419" s="198" t="s">
        <v>85</v>
      </c>
      <c r="H419" s="196" t="n">
        <v>1.62</v>
      </c>
      <c r="I419" s="196" t="n">
        <v>2.46</v>
      </c>
      <c r="J419" s="196" t="s">
        <v>85</v>
      </c>
      <c r="K419" s="196" t="n">
        <v>1.08</v>
      </c>
      <c r="L419" s="196" t="n">
        <v>1.12</v>
      </c>
      <c r="M419" s="196" t="s">
        <v>85</v>
      </c>
      <c r="N419" s="197" t="n">
        <v>1.14</v>
      </c>
      <c r="O419" s="196" t="s">
        <v>85</v>
      </c>
      <c r="P419" s="196" t="n">
        <v>1.7</v>
      </c>
      <c r="Q419" s="196" t="n">
        <v>1.08</v>
      </c>
      <c r="R419" s="16" t="n">
        <v>1.16</v>
      </c>
      <c r="S419" s="1" t="s">
        <v>85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6" t="s">
        <v>85</v>
      </c>
      <c r="CM419" s="177"/>
    </row>
    <row r="420" customFormat="false" ht="11.25" hidden="false" customHeight="false" outlineLevel="0" collapsed="false">
      <c r="A420" s="177" t="n">
        <v>35117</v>
      </c>
      <c r="B420" s="203" t="n">
        <f aca="false">IF(A420&lt;&gt;"",MONTH(A420),0)</f>
        <v>2</v>
      </c>
      <c r="C420" s="11" t="s">
        <v>165</v>
      </c>
      <c r="D420" s="196" t="n">
        <v>1.36</v>
      </c>
      <c r="E420" s="196" t="n">
        <v>1.16</v>
      </c>
      <c r="F420" s="197" t="n">
        <v>1.15</v>
      </c>
      <c r="G420" s="198" t="s">
        <v>85</v>
      </c>
      <c r="H420" s="196" t="n">
        <v>1.69</v>
      </c>
      <c r="I420" s="196" t="n">
        <v>2.84</v>
      </c>
      <c r="J420" s="196" t="s">
        <v>85</v>
      </c>
      <c r="K420" s="196" t="n">
        <v>1.12</v>
      </c>
      <c r="L420" s="196" t="n">
        <v>1.18</v>
      </c>
      <c r="M420" s="196" t="s">
        <v>85</v>
      </c>
      <c r="N420" s="197" t="n">
        <v>1.14</v>
      </c>
      <c r="O420" s="196" t="s">
        <v>85</v>
      </c>
      <c r="P420" s="196" t="n">
        <v>1.75</v>
      </c>
      <c r="Q420" s="196" t="n">
        <v>1.12</v>
      </c>
      <c r="R420" s="16" t="n">
        <v>1.18</v>
      </c>
      <c r="S420" s="1" t="s">
        <v>85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6" t="s">
        <v>85</v>
      </c>
      <c r="CM420" s="177"/>
    </row>
    <row r="421" customFormat="false" ht="11.25" hidden="false" customHeight="false" outlineLevel="0" collapsed="false">
      <c r="A421" s="177" t="n">
        <v>35118</v>
      </c>
      <c r="B421" s="203" t="n">
        <f aca="false">IF(A421&lt;&gt;"",MONTH(A421),0)</f>
        <v>2</v>
      </c>
      <c r="C421" s="11" t="s">
        <v>166</v>
      </c>
      <c r="D421" s="196" t="n">
        <v>1.39</v>
      </c>
      <c r="E421" s="196" t="n">
        <v>1.21</v>
      </c>
      <c r="F421" s="197" t="n">
        <v>1.15</v>
      </c>
      <c r="G421" s="198" t="s">
        <v>85</v>
      </c>
      <c r="H421" s="196" t="n">
        <v>1.74</v>
      </c>
      <c r="I421" s="196" t="n">
        <v>2.92</v>
      </c>
      <c r="J421" s="196" t="s">
        <v>85</v>
      </c>
      <c r="K421" s="196" t="n">
        <v>1.1</v>
      </c>
      <c r="L421" s="196" t="n">
        <v>1.18</v>
      </c>
      <c r="M421" s="196" t="s">
        <v>85</v>
      </c>
      <c r="N421" s="197" t="n">
        <v>1.18</v>
      </c>
      <c r="O421" s="196" t="s">
        <v>85</v>
      </c>
      <c r="P421" s="196" t="n">
        <v>1.85</v>
      </c>
      <c r="Q421" s="196" t="n">
        <v>1.14</v>
      </c>
      <c r="R421" s="16" t="n">
        <v>1.18</v>
      </c>
      <c r="S421" s="1" t="s">
        <v>85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6" t="s">
        <v>85</v>
      </c>
      <c r="CM421" s="177"/>
    </row>
    <row r="422" customFormat="false" ht="11.25" hidden="false" customHeight="false" outlineLevel="0" collapsed="false">
      <c r="A422" s="177" t="n">
        <v>35119</v>
      </c>
      <c r="B422" s="203" t="n">
        <f aca="false">IF(A422&lt;&gt;"",MONTH(A422),0)</f>
        <v>2</v>
      </c>
      <c r="C422" s="11" t="s">
        <v>167</v>
      </c>
      <c r="D422" s="196" t="n">
        <v>1.43</v>
      </c>
      <c r="E422" s="196" t="n">
        <v>1.21</v>
      </c>
      <c r="F422" s="197" t="n">
        <v>1.15</v>
      </c>
      <c r="G422" s="198" t="s">
        <v>85</v>
      </c>
      <c r="H422" s="196" t="n">
        <v>1.74</v>
      </c>
      <c r="I422" s="196" t="n">
        <v>2.92</v>
      </c>
      <c r="J422" s="196" t="s">
        <v>85</v>
      </c>
      <c r="K422" s="196" t="n">
        <v>1.1</v>
      </c>
      <c r="L422" s="196" t="n">
        <v>1.18</v>
      </c>
      <c r="M422" s="196" t="s">
        <v>85</v>
      </c>
      <c r="N422" s="197" t="n">
        <v>1.18</v>
      </c>
      <c r="O422" s="196" t="s">
        <v>85</v>
      </c>
      <c r="P422" s="196" t="n">
        <v>1.85</v>
      </c>
      <c r="Q422" s="196" t="n">
        <v>1.14</v>
      </c>
      <c r="R422" s="16" t="n">
        <v>1.18</v>
      </c>
      <c r="S422" s="1" t="s">
        <v>85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6" t="s">
        <v>85</v>
      </c>
      <c r="CM422" s="177"/>
    </row>
    <row r="423" customFormat="false" ht="11.25" hidden="false" customHeight="false" outlineLevel="0" collapsed="false">
      <c r="A423" s="177" t="n">
        <v>35120</v>
      </c>
      <c r="B423" s="203" t="n">
        <f aca="false">IF(A423&lt;&gt;"",MONTH(A423),0)</f>
        <v>2</v>
      </c>
      <c r="C423" s="11" t="s">
        <v>161</v>
      </c>
      <c r="D423" s="196" t="n">
        <v>1.43</v>
      </c>
      <c r="E423" s="196" t="n">
        <v>1.21</v>
      </c>
      <c r="F423" s="197" t="n">
        <v>1.15</v>
      </c>
      <c r="G423" s="198" t="s">
        <v>85</v>
      </c>
      <c r="H423" s="196" t="n">
        <v>1.74</v>
      </c>
      <c r="I423" s="196" t="n">
        <v>2.92</v>
      </c>
      <c r="J423" s="196" t="s">
        <v>85</v>
      </c>
      <c r="K423" s="196" t="n">
        <v>1.1</v>
      </c>
      <c r="L423" s="196" t="n">
        <v>1.18</v>
      </c>
      <c r="M423" s="196" t="s">
        <v>85</v>
      </c>
      <c r="N423" s="197" t="n">
        <v>1.18</v>
      </c>
      <c r="O423" s="196" t="s">
        <v>85</v>
      </c>
      <c r="P423" s="196" t="n">
        <v>1.85</v>
      </c>
      <c r="Q423" s="196" t="n">
        <v>1.14</v>
      </c>
      <c r="R423" s="16" t="n">
        <v>1.18</v>
      </c>
      <c r="S423" s="1" t="s">
        <v>85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6" t="s">
        <v>85</v>
      </c>
      <c r="CM423" s="177"/>
    </row>
    <row r="424" customFormat="false" ht="11.25" hidden="false" customHeight="false" outlineLevel="0" collapsed="false">
      <c r="A424" s="177" t="n">
        <v>35121</v>
      </c>
      <c r="B424" s="203" t="n">
        <f aca="false">IF(A424&lt;&gt;"",MONTH(A424),0)</f>
        <v>2</v>
      </c>
      <c r="C424" s="11" t="s">
        <v>162</v>
      </c>
      <c r="D424" s="196" t="n">
        <v>1.43</v>
      </c>
      <c r="E424" s="196" t="n">
        <v>1.23</v>
      </c>
      <c r="F424" s="197" t="n">
        <v>1.15</v>
      </c>
      <c r="G424" s="198" t="s">
        <v>85</v>
      </c>
      <c r="H424" s="196" t="n">
        <v>1.81</v>
      </c>
      <c r="I424" s="196" t="n">
        <v>2.97</v>
      </c>
      <c r="J424" s="196" t="s">
        <v>85</v>
      </c>
      <c r="K424" s="196" t="n">
        <v>1.15</v>
      </c>
      <c r="L424" s="196" t="n">
        <v>1.21</v>
      </c>
      <c r="M424" s="196" t="s">
        <v>85</v>
      </c>
      <c r="N424" s="197" t="n">
        <v>1.18</v>
      </c>
      <c r="O424" s="196" t="s">
        <v>85</v>
      </c>
      <c r="P424" s="196" t="n">
        <v>1.9</v>
      </c>
      <c r="Q424" s="196" t="n">
        <v>1.23</v>
      </c>
      <c r="R424" s="16" t="n">
        <v>1.18</v>
      </c>
      <c r="S424" s="1" t="s">
        <v>85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6" t="s">
        <v>85</v>
      </c>
      <c r="CM424" s="177"/>
    </row>
    <row r="425" customFormat="false" ht="11.25" hidden="false" customHeight="false" outlineLevel="0" collapsed="false">
      <c r="A425" s="177" t="n">
        <v>35122</v>
      </c>
      <c r="B425" s="203" t="n">
        <f aca="false">IF(A425&lt;&gt;"",MONTH(A425),0)</f>
        <v>2</v>
      </c>
      <c r="C425" s="11" t="s">
        <v>163</v>
      </c>
      <c r="D425" s="196" t="n">
        <v>1.5</v>
      </c>
      <c r="E425" s="196" t="n">
        <v>1.21</v>
      </c>
      <c r="F425" s="197" t="n">
        <v>1.15</v>
      </c>
      <c r="G425" s="198" t="s">
        <v>85</v>
      </c>
      <c r="H425" s="196" t="n">
        <v>1.94</v>
      </c>
      <c r="I425" s="196" t="n">
        <v>3.02</v>
      </c>
      <c r="J425" s="196" t="s">
        <v>85</v>
      </c>
      <c r="K425" s="196" t="n">
        <v>1.22</v>
      </c>
      <c r="L425" s="196" t="n">
        <v>1.2</v>
      </c>
      <c r="M425" s="196" t="s">
        <v>85</v>
      </c>
      <c r="N425" s="197" t="n">
        <v>1.18</v>
      </c>
      <c r="O425" s="196" t="s">
        <v>85</v>
      </c>
      <c r="P425" s="196" t="n">
        <v>2</v>
      </c>
      <c r="Q425" s="196" t="n">
        <v>1.16</v>
      </c>
      <c r="R425" s="16" t="n">
        <v>1.18</v>
      </c>
      <c r="S425" s="1" t="s">
        <v>85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6" t="s">
        <v>85</v>
      </c>
      <c r="CM425" s="177"/>
    </row>
    <row r="426" customFormat="false" ht="11.25" hidden="false" customHeight="false" outlineLevel="0" collapsed="false">
      <c r="A426" s="177" t="n">
        <v>35123</v>
      </c>
      <c r="B426" s="203" t="n">
        <f aca="false">IF(A426&lt;&gt;"",MONTH(A426),0)</f>
        <v>2</v>
      </c>
      <c r="C426" s="11" t="s">
        <v>164</v>
      </c>
      <c r="D426" s="196" t="n">
        <v>1.42</v>
      </c>
      <c r="E426" s="196" t="n">
        <v>1.24</v>
      </c>
      <c r="F426" s="197" t="n">
        <v>1.15</v>
      </c>
      <c r="G426" s="198" t="s">
        <v>85</v>
      </c>
      <c r="H426" s="196" t="n">
        <v>2.25</v>
      </c>
      <c r="I426" s="196" t="n">
        <v>3.48</v>
      </c>
      <c r="J426" s="196" t="s">
        <v>85</v>
      </c>
      <c r="K426" s="196" t="n">
        <v>1.21</v>
      </c>
      <c r="L426" s="196" t="n">
        <v>1.2</v>
      </c>
      <c r="M426" s="196" t="s">
        <v>85</v>
      </c>
      <c r="N426" s="197" t="n">
        <v>1.18</v>
      </c>
      <c r="O426" s="196" t="s">
        <v>85</v>
      </c>
      <c r="P426" s="196" t="n">
        <v>2.3</v>
      </c>
      <c r="Q426" s="196" t="n">
        <v>1.16</v>
      </c>
      <c r="R426" s="16" t="n">
        <v>1.18</v>
      </c>
      <c r="S426" s="1" t="s">
        <v>85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6" t="s">
        <v>85</v>
      </c>
      <c r="CM426" s="177"/>
    </row>
    <row r="427" customFormat="false" ht="11.25" hidden="false" customHeight="false" outlineLevel="0" collapsed="false">
      <c r="A427" s="177" t="n">
        <v>35124</v>
      </c>
      <c r="B427" s="203" t="n">
        <f aca="false">IF(A427&lt;&gt;"",MONTH(A427),0)</f>
        <v>2</v>
      </c>
      <c r="C427" s="11" t="s">
        <v>165</v>
      </c>
      <c r="D427" s="196" t="n">
        <v>1.42</v>
      </c>
      <c r="E427" s="196" t="n">
        <v>1.16</v>
      </c>
      <c r="F427" s="197" t="n">
        <v>1.18</v>
      </c>
      <c r="G427" s="198" t="s">
        <v>85</v>
      </c>
      <c r="H427" s="196" t="n">
        <v>2.35</v>
      </c>
      <c r="I427" s="196" t="n">
        <v>2.93</v>
      </c>
      <c r="J427" s="196" t="s">
        <v>85</v>
      </c>
      <c r="K427" s="196" t="n">
        <v>1.18</v>
      </c>
      <c r="L427" s="196" t="n">
        <v>1.19</v>
      </c>
      <c r="M427" s="196" t="s">
        <v>85</v>
      </c>
      <c r="N427" s="197" t="n">
        <v>1.18</v>
      </c>
      <c r="O427" s="196" t="s">
        <v>85</v>
      </c>
      <c r="P427" s="196" t="n">
        <v>2.42</v>
      </c>
      <c r="Q427" s="196" t="n">
        <v>1.15</v>
      </c>
      <c r="R427" s="16" t="n">
        <v>1.16</v>
      </c>
      <c r="S427" s="1" t="s">
        <v>85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6" t="s">
        <v>85</v>
      </c>
      <c r="CM427" s="177"/>
    </row>
    <row r="428" customFormat="false" ht="11.25" hidden="false" customHeight="false" outlineLevel="0" collapsed="false">
      <c r="A428" s="177" t="n">
        <v>35125</v>
      </c>
      <c r="B428" s="203" t="n">
        <f aca="false">IF(A428&lt;&gt;"",MONTH(A428),0)</f>
        <v>3</v>
      </c>
      <c r="C428" s="11" t="s">
        <v>166</v>
      </c>
      <c r="D428" s="196" t="n">
        <v>1.4</v>
      </c>
      <c r="E428" s="196" t="n">
        <v>1.15</v>
      </c>
      <c r="F428" s="197" t="n">
        <v>1.18</v>
      </c>
      <c r="G428" s="198" t="s">
        <v>85</v>
      </c>
      <c r="H428" s="196" t="n">
        <v>1.94</v>
      </c>
      <c r="I428" s="196" t="n">
        <v>3</v>
      </c>
      <c r="J428" s="196" t="s">
        <v>85</v>
      </c>
      <c r="K428" s="196" t="n">
        <v>1.18</v>
      </c>
      <c r="L428" s="196" t="n">
        <v>1.19</v>
      </c>
      <c r="M428" s="196" t="s">
        <v>85</v>
      </c>
      <c r="N428" s="197" t="n">
        <v>1.18</v>
      </c>
      <c r="O428" s="196" t="s">
        <v>85</v>
      </c>
      <c r="P428" s="196" t="n">
        <v>1.98</v>
      </c>
      <c r="Q428" s="196" t="n">
        <v>1.12</v>
      </c>
      <c r="R428" s="16" t="n">
        <v>1.16</v>
      </c>
      <c r="S428" s="1" t="s">
        <v>85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6" t="s">
        <v>85</v>
      </c>
      <c r="CM428" s="177"/>
    </row>
    <row r="429" customFormat="false" ht="11.25" hidden="false" customHeight="false" outlineLevel="0" collapsed="false">
      <c r="A429" s="177" t="n">
        <v>35126</v>
      </c>
      <c r="B429" s="203" t="n">
        <f aca="false">IF(A429&lt;&gt;"",MONTH(A429),0)</f>
        <v>3</v>
      </c>
      <c r="C429" s="11" t="s">
        <v>167</v>
      </c>
      <c r="D429" s="196" t="n">
        <v>1.4</v>
      </c>
      <c r="E429" s="196" t="n">
        <v>1.15</v>
      </c>
      <c r="F429" s="197" t="n">
        <v>1.18</v>
      </c>
      <c r="G429" s="198" t="s">
        <v>85</v>
      </c>
      <c r="H429" s="196" t="n">
        <v>1.94</v>
      </c>
      <c r="I429" s="196" t="n">
        <v>3</v>
      </c>
      <c r="J429" s="196" t="s">
        <v>85</v>
      </c>
      <c r="K429" s="196" t="n">
        <v>1.18</v>
      </c>
      <c r="L429" s="196" t="n">
        <v>1.19</v>
      </c>
      <c r="M429" s="196" t="s">
        <v>85</v>
      </c>
      <c r="N429" s="197" t="n">
        <v>1.18</v>
      </c>
      <c r="O429" s="196" t="s">
        <v>85</v>
      </c>
      <c r="P429" s="196" t="n">
        <v>1.98</v>
      </c>
      <c r="Q429" s="196" t="n">
        <v>1.12</v>
      </c>
      <c r="R429" s="16" t="n">
        <v>1.16</v>
      </c>
      <c r="S429" s="1" t="s">
        <v>85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6" t="s">
        <v>85</v>
      </c>
      <c r="CM429" s="177"/>
    </row>
    <row r="430" customFormat="false" ht="11.25" hidden="false" customHeight="false" outlineLevel="0" collapsed="false">
      <c r="A430" s="177" t="n">
        <v>35127</v>
      </c>
      <c r="B430" s="203" t="n">
        <f aca="false">IF(A430&lt;&gt;"",MONTH(A430),0)</f>
        <v>3</v>
      </c>
      <c r="C430" s="11" t="s">
        <v>161</v>
      </c>
      <c r="D430" s="196" t="n">
        <v>1.4</v>
      </c>
      <c r="E430" s="196" t="n">
        <v>1.15</v>
      </c>
      <c r="F430" s="197" t="n">
        <v>1.18</v>
      </c>
      <c r="G430" s="198" t="s">
        <v>85</v>
      </c>
      <c r="H430" s="196" t="n">
        <v>1.94</v>
      </c>
      <c r="I430" s="196" t="n">
        <v>3</v>
      </c>
      <c r="J430" s="196" t="s">
        <v>85</v>
      </c>
      <c r="K430" s="196" t="n">
        <v>1.18</v>
      </c>
      <c r="L430" s="196" t="n">
        <v>1.19</v>
      </c>
      <c r="M430" s="196" t="s">
        <v>85</v>
      </c>
      <c r="N430" s="197" t="n">
        <v>1.18</v>
      </c>
      <c r="O430" s="196" t="s">
        <v>85</v>
      </c>
      <c r="P430" s="196" t="n">
        <v>1.98</v>
      </c>
      <c r="Q430" s="196" t="n">
        <v>1.12</v>
      </c>
      <c r="R430" s="16" t="n">
        <v>1.16</v>
      </c>
      <c r="S430" s="1" t="s">
        <v>85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6" t="s">
        <v>85</v>
      </c>
      <c r="CM430" s="177"/>
    </row>
    <row r="431" customFormat="false" ht="11.25" hidden="false" customHeight="false" outlineLevel="0" collapsed="false">
      <c r="A431" s="177" t="n">
        <v>35128</v>
      </c>
      <c r="B431" s="203" t="n">
        <f aca="false">IF(A431&lt;&gt;"",MONTH(A431),0)</f>
        <v>3</v>
      </c>
      <c r="C431" s="11" t="s">
        <v>162</v>
      </c>
      <c r="D431" s="196" t="n">
        <v>1.4</v>
      </c>
      <c r="E431" s="196" t="n">
        <v>1.15</v>
      </c>
      <c r="F431" s="197" t="n">
        <v>1.15</v>
      </c>
      <c r="G431" s="198" t="s">
        <v>85</v>
      </c>
      <c r="H431" s="196" t="n">
        <v>1.87</v>
      </c>
      <c r="I431" s="196" t="n">
        <v>2.69</v>
      </c>
      <c r="J431" s="196" t="s">
        <v>85</v>
      </c>
      <c r="K431" s="196" t="n">
        <v>1.14</v>
      </c>
      <c r="L431" s="196" t="n">
        <v>1.15</v>
      </c>
      <c r="M431" s="196" t="s">
        <v>85</v>
      </c>
      <c r="N431" s="197" t="n">
        <v>1.18</v>
      </c>
      <c r="O431" s="196" t="s">
        <v>85</v>
      </c>
      <c r="P431" s="196" t="n">
        <v>1.88</v>
      </c>
      <c r="Q431" s="196" t="n">
        <v>1.11</v>
      </c>
      <c r="R431" s="16" t="n">
        <v>1.16</v>
      </c>
      <c r="S431" s="1" t="s">
        <v>85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6" t="s">
        <v>85</v>
      </c>
      <c r="CM431" s="177"/>
    </row>
    <row r="432" customFormat="false" ht="11.25" hidden="false" customHeight="false" outlineLevel="0" collapsed="false">
      <c r="A432" s="177" t="n">
        <v>35129</v>
      </c>
      <c r="B432" s="203" t="n">
        <f aca="false">IF(A432&lt;&gt;"",MONTH(A432),0)</f>
        <v>3</v>
      </c>
      <c r="C432" s="11" t="s">
        <v>163</v>
      </c>
      <c r="D432" s="196" t="n">
        <v>1.38</v>
      </c>
      <c r="E432" s="196" t="n">
        <v>1.13</v>
      </c>
      <c r="F432" s="197" t="n">
        <v>1.15</v>
      </c>
      <c r="G432" s="198" t="s">
        <v>85</v>
      </c>
      <c r="H432" s="196" t="n">
        <v>2.22</v>
      </c>
      <c r="I432" s="196" t="n">
        <v>2.9</v>
      </c>
      <c r="J432" s="196" t="s">
        <v>85</v>
      </c>
      <c r="K432" s="196" t="n">
        <v>1.13</v>
      </c>
      <c r="L432" s="196" t="n">
        <v>1.09</v>
      </c>
      <c r="M432" s="196" t="s">
        <v>85</v>
      </c>
      <c r="N432" s="197" t="n">
        <v>1.13</v>
      </c>
      <c r="O432" s="196" t="s">
        <v>85</v>
      </c>
      <c r="P432" s="196" t="n">
        <v>2.23</v>
      </c>
      <c r="Q432" s="196" t="n">
        <v>1.12</v>
      </c>
      <c r="R432" s="16" t="n">
        <v>1.16</v>
      </c>
      <c r="S432" s="1" t="s">
        <v>85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6" t="s">
        <v>85</v>
      </c>
      <c r="CM432" s="177"/>
    </row>
    <row r="433" customFormat="false" ht="11.25" hidden="false" customHeight="false" outlineLevel="0" collapsed="false">
      <c r="A433" s="177" t="n">
        <v>35130</v>
      </c>
      <c r="B433" s="203" t="n">
        <f aca="false">IF(A433&lt;&gt;"",MONTH(A433),0)</f>
        <v>3</v>
      </c>
      <c r="C433" s="11" t="s">
        <v>164</v>
      </c>
      <c r="D433" s="196" t="n">
        <v>1.38</v>
      </c>
      <c r="E433" s="196" t="n">
        <v>1.09</v>
      </c>
      <c r="F433" s="197" t="n">
        <v>1.14</v>
      </c>
      <c r="G433" s="198" t="s">
        <v>85</v>
      </c>
      <c r="H433" s="196" t="n">
        <v>2.85</v>
      </c>
      <c r="I433" s="196" t="n">
        <v>3.25</v>
      </c>
      <c r="J433" s="196" t="s">
        <v>85</v>
      </c>
      <c r="K433" s="196" t="n">
        <v>1.12</v>
      </c>
      <c r="L433" s="196" t="n">
        <v>1.13</v>
      </c>
      <c r="M433" s="196" t="s">
        <v>85</v>
      </c>
      <c r="N433" s="197" t="n">
        <v>1.13</v>
      </c>
      <c r="O433" s="196" t="s">
        <v>85</v>
      </c>
      <c r="P433" s="196" t="n">
        <v>2.8</v>
      </c>
      <c r="Q433" s="196" t="n">
        <v>1.1</v>
      </c>
      <c r="R433" s="16" t="n">
        <v>1.14</v>
      </c>
      <c r="S433" s="1" t="s">
        <v>85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6" t="s">
        <v>85</v>
      </c>
      <c r="CM433" s="177"/>
    </row>
    <row r="434" customFormat="false" ht="11.25" hidden="false" customHeight="false" outlineLevel="0" collapsed="false">
      <c r="A434" s="177" t="n">
        <v>35131</v>
      </c>
      <c r="B434" s="203" t="n">
        <f aca="false">IF(A434&lt;&gt;"",MONTH(A434),0)</f>
        <v>3</v>
      </c>
      <c r="C434" s="11" t="s">
        <v>165</v>
      </c>
      <c r="D434" s="196" t="n">
        <v>1.36</v>
      </c>
      <c r="E434" s="196" t="n">
        <v>1.02</v>
      </c>
      <c r="F434" s="197" t="n">
        <v>1.11</v>
      </c>
      <c r="G434" s="198" t="s">
        <v>85</v>
      </c>
      <c r="H434" s="196" t="n">
        <v>3.75</v>
      </c>
      <c r="I434" s="196" t="n">
        <v>3.95</v>
      </c>
      <c r="J434" s="196" t="s">
        <v>85</v>
      </c>
      <c r="K434" s="196" t="n">
        <v>1.05</v>
      </c>
      <c r="L434" s="196" t="n">
        <v>1.06</v>
      </c>
      <c r="M434" s="196" t="s">
        <v>85</v>
      </c>
      <c r="N434" s="197" t="n">
        <v>1.13</v>
      </c>
      <c r="O434" s="196" t="s">
        <v>85</v>
      </c>
      <c r="P434" s="196" t="n">
        <v>4</v>
      </c>
      <c r="Q434" s="196" t="n">
        <v>1.06</v>
      </c>
      <c r="R434" s="16" t="n">
        <v>1.1</v>
      </c>
      <c r="S434" s="1" t="s">
        <v>85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6" t="s">
        <v>85</v>
      </c>
      <c r="CM434" s="177"/>
    </row>
    <row r="435" customFormat="false" ht="11.25" hidden="false" customHeight="false" outlineLevel="0" collapsed="false">
      <c r="A435" s="177" t="n">
        <v>35132</v>
      </c>
      <c r="B435" s="203" t="n">
        <f aca="false">IF(A435&lt;&gt;"",MONTH(A435),0)</f>
        <v>3</v>
      </c>
      <c r="C435" s="11" t="s">
        <v>166</v>
      </c>
      <c r="D435" s="196" t="n">
        <v>1.32</v>
      </c>
      <c r="E435" s="196" t="n">
        <v>0.97</v>
      </c>
      <c r="F435" s="197" t="n">
        <v>1.11</v>
      </c>
      <c r="G435" s="198" t="s">
        <v>85</v>
      </c>
      <c r="H435" s="196" t="n">
        <v>2.65</v>
      </c>
      <c r="I435" s="196" t="n">
        <v>3.3</v>
      </c>
      <c r="J435" s="196" t="s">
        <v>85</v>
      </c>
      <c r="K435" s="196" t="n">
        <v>0.98</v>
      </c>
      <c r="L435" s="196" t="n">
        <v>1.06</v>
      </c>
      <c r="M435" s="196" t="s">
        <v>85</v>
      </c>
      <c r="N435" s="197" t="n">
        <v>1.12</v>
      </c>
      <c r="O435" s="196" t="s">
        <v>85</v>
      </c>
      <c r="P435" s="196" t="n">
        <v>2.65</v>
      </c>
      <c r="Q435" s="196" t="n">
        <v>1.02</v>
      </c>
      <c r="R435" s="16" t="n">
        <v>1.1</v>
      </c>
      <c r="S435" s="1" t="s">
        <v>85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6" t="s">
        <v>85</v>
      </c>
      <c r="CM435" s="177"/>
    </row>
    <row r="436" customFormat="false" ht="11.25" hidden="false" customHeight="false" outlineLevel="0" collapsed="false">
      <c r="A436" s="177" t="n">
        <v>35133</v>
      </c>
      <c r="B436" s="203" t="n">
        <f aca="false">IF(A436&lt;&gt;"",MONTH(A436),0)</f>
        <v>3</v>
      </c>
      <c r="C436" s="11" t="s">
        <v>167</v>
      </c>
      <c r="D436" s="196" t="n">
        <v>1.27</v>
      </c>
      <c r="E436" s="196" t="n">
        <v>0.97</v>
      </c>
      <c r="F436" s="197" t="n">
        <v>1.11</v>
      </c>
      <c r="G436" s="198" t="s">
        <v>85</v>
      </c>
      <c r="H436" s="196" t="n">
        <v>2.65</v>
      </c>
      <c r="I436" s="196" t="n">
        <v>3.3</v>
      </c>
      <c r="J436" s="196" t="s">
        <v>85</v>
      </c>
      <c r="K436" s="196" t="n">
        <v>0.98</v>
      </c>
      <c r="L436" s="196" t="n">
        <v>1.06</v>
      </c>
      <c r="M436" s="196" t="s">
        <v>85</v>
      </c>
      <c r="N436" s="197" t="n">
        <v>1.12</v>
      </c>
      <c r="O436" s="196" t="s">
        <v>85</v>
      </c>
      <c r="P436" s="196" t="n">
        <v>2.65</v>
      </c>
      <c r="Q436" s="196" t="n">
        <v>1.02</v>
      </c>
      <c r="R436" s="16" t="n">
        <v>1.1</v>
      </c>
      <c r="S436" s="1" t="s">
        <v>85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6" t="s">
        <v>85</v>
      </c>
      <c r="CM436" s="177"/>
    </row>
    <row r="437" customFormat="false" ht="11.25" hidden="false" customHeight="false" outlineLevel="0" collapsed="false">
      <c r="A437" s="177" t="n">
        <v>35134</v>
      </c>
      <c r="B437" s="203" t="n">
        <f aca="false">IF(A437&lt;&gt;"",MONTH(A437),0)</f>
        <v>3</v>
      </c>
      <c r="C437" s="11" t="s">
        <v>161</v>
      </c>
      <c r="D437" s="196" t="n">
        <v>1.27</v>
      </c>
      <c r="E437" s="196" t="n">
        <v>0.97</v>
      </c>
      <c r="F437" s="197" t="n">
        <v>1.11</v>
      </c>
      <c r="G437" s="198" t="s">
        <v>85</v>
      </c>
      <c r="H437" s="196" t="n">
        <v>2.65</v>
      </c>
      <c r="I437" s="196" t="n">
        <v>3.3</v>
      </c>
      <c r="J437" s="196" t="s">
        <v>85</v>
      </c>
      <c r="K437" s="196" t="n">
        <v>0.98</v>
      </c>
      <c r="L437" s="196" t="n">
        <v>1.06</v>
      </c>
      <c r="M437" s="196" t="s">
        <v>85</v>
      </c>
      <c r="N437" s="197" t="n">
        <v>1.12</v>
      </c>
      <c r="O437" s="196" t="s">
        <v>85</v>
      </c>
      <c r="P437" s="196" t="n">
        <v>2.65</v>
      </c>
      <c r="Q437" s="196" t="n">
        <v>1.02</v>
      </c>
      <c r="R437" s="16" t="n">
        <v>1.1</v>
      </c>
      <c r="S437" s="1" t="s">
        <v>85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6" t="s">
        <v>85</v>
      </c>
      <c r="CM437" s="177"/>
    </row>
    <row r="438" customFormat="false" ht="11.25" hidden="false" customHeight="false" outlineLevel="0" collapsed="false">
      <c r="A438" s="177" t="n">
        <v>35135</v>
      </c>
      <c r="B438" s="203" t="n">
        <f aca="false">IF(A438&lt;&gt;"",MONTH(A438),0)</f>
        <v>3</v>
      </c>
      <c r="C438" s="11" t="s">
        <v>162</v>
      </c>
      <c r="D438" s="196" t="n">
        <v>1.27</v>
      </c>
      <c r="E438" s="196" t="n">
        <v>0.95</v>
      </c>
      <c r="F438" s="197" t="n">
        <v>1.04</v>
      </c>
      <c r="G438" s="198" t="s">
        <v>85</v>
      </c>
      <c r="H438" s="196" t="n">
        <v>1.87</v>
      </c>
      <c r="I438" s="196" t="n">
        <v>2.8</v>
      </c>
      <c r="J438" s="196" t="s">
        <v>85</v>
      </c>
      <c r="K438" s="196" t="n">
        <v>1</v>
      </c>
      <c r="L438" s="196" t="n">
        <v>1.06</v>
      </c>
      <c r="M438" s="196" t="s">
        <v>85</v>
      </c>
      <c r="N438" s="197" t="n">
        <v>1.12</v>
      </c>
      <c r="O438" s="196" t="s">
        <v>85</v>
      </c>
      <c r="P438" s="196" t="n">
        <v>1.95</v>
      </c>
      <c r="Q438" s="196" t="n">
        <v>0.97</v>
      </c>
      <c r="R438" s="16" t="n">
        <v>1.05</v>
      </c>
      <c r="S438" s="1" t="s">
        <v>85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6" t="s">
        <v>85</v>
      </c>
      <c r="CM438" s="177"/>
    </row>
    <row r="439" customFormat="false" ht="11.25" hidden="false" customHeight="false" outlineLevel="0" collapsed="false">
      <c r="A439" s="177" t="n">
        <v>35136</v>
      </c>
      <c r="B439" s="203" t="n">
        <f aca="false">IF(A439&lt;&gt;"",MONTH(A439),0)</f>
        <v>3</v>
      </c>
      <c r="C439" s="11" t="s">
        <v>163</v>
      </c>
      <c r="D439" s="196" t="n">
        <v>1.24</v>
      </c>
      <c r="E439" s="196" t="n">
        <v>0.93</v>
      </c>
      <c r="F439" s="197" t="n">
        <v>1.04</v>
      </c>
      <c r="G439" s="198" t="s">
        <v>85</v>
      </c>
      <c r="H439" s="196" t="n">
        <v>1.96</v>
      </c>
      <c r="I439" s="196" t="n">
        <v>2.91</v>
      </c>
      <c r="J439" s="196" t="s">
        <v>85</v>
      </c>
      <c r="K439" s="196" t="n">
        <v>0.99</v>
      </c>
      <c r="L439" s="196" t="n">
        <v>1.04</v>
      </c>
      <c r="M439" s="196" t="s">
        <v>85</v>
      </c>
      <c r="N439" s="197" t="n">
        <v>1.12</v>
      </c>
      <c r="O439" s="196" t="s">
        <v>85</v>
      </c>
      <c r="P439" s="196" t="n">
        <v>2.05</v>
      </c>
      <c r="Q439" s="196" t="n">
        <v>0.97</v>
      </c>
      <c r="R439" s="16" t="n">
        <v>1.05</v>
      </c>
      <c r="S439" s="1" t="s">
        <v>85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6" t="s">
        <v>85</v>
      </c>
      <c r="CM439" s="177"/>
    </row>
    <row r="440" customFormat="false" ht="11.25" hidden="false" customHeight="false" outlineLevel="0" collapsed="false">
      <c r="A440" s="177" t="n">
        <v>35137</v>
      </c>
      <c r="B440" s="203" t="n">
        <f aca="false">IF(A440&lt;&gt;"",MONTH(A440),0)</f>
        <v>3</v>
      </c>
      <c r="C440" s="11" t="s">
        <v>164</v>
      </c>
      <c r="D440" s="196" t="n">
        <v>1.23</v>
      </c>
      <c r="E440" s="196" t="n">
        <v>0.93</v>
      </c>
      <c r="F440" s="197" t="n">
        <v>1.04</v>
      </c>
      <c r="G440" s="198" t="s">
        <v>85</v>
      </c>
      <c r="H440" s="196" t="n">
        <v>1.93</v>
      </c>
      <c r="I440" s="196" t="n">
        <v>2.8</v>
      </c>
      <c r="J440" s="196" t="s">
        <v>85</v>
      </c>
      <c r="K440" s="196" t="n">
        <v>0.98</v>
      </c>
      <c r="L440" s="196" t="n">
        <v>1.03</v>
      </c>
      <c r="M440" s="196" t="s">
        <v>85</v>
      </c>
      <c r="N440" s="197" t="n">
        <v>1.04</v>
      </c>
      <c r="O440" s="196" t="s">
        <v>85</v>
      </c>
      <c r="P440" s="196" t="n">
        <v>2</v>
      </c>
      <c r="Q440" s="196" t="n">
        <v>0.99</v>
      </c>
      <c r="R440" s="16" t="n">
        <v>1.02</v>
      </c>
      <c r="S440" s="1" t="s">
        <v>85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6" t="s">
        <v>85</v>
      </c>
      <c r="CM440" s="177"/>
    </row>
    <row r="441" customFormat="false" ht="11.25" hidden="false" customHeight="false" outlineLevel="0" collapsed="false">
      <c r="A441" s="177" t="n">
        <v>35138</v>
      </c>
      <c r="B441" s="203" t="n">
        <f aca="false">IF(A441&lt;&gt;"",MONTH(A441),0)</f>
        <v>3</v>
      </c>
      <c r="C441" s="11" t="s">
        <v>165</v>
      </c>
      <c r="D441" s="196" t="n">
        <v>1.24</v>
      </c>
      <c r="E441" s="196" t="n">
        <v>0.94</v>
      </c>
      <c r="F441" s="197" t="n">
        <v>1.04</v>
      </c>
      <c r="G441" s="198" t="s">
        <v>85</v>
      </c>
      <c r="H441" s="196" t="n">
        <v>1.9</v>
      </c>
      <c r="I441" s="196" t="n">
        <v>2.76</v>
      </c>
      <c r="J441" s="196" t="s">
        <v>85</v>
      </c>
      <c r="K441" s="196" t="n">
        <v>0.97</v>
      </c>
      <c r="L441" s="196" t="n">
        <v>1.04</v>
      </c>
      <c r="M441" s="196" t="s">
        <v>85</v>
      </c>
      <c r="N441" s="197" t="n">
        <v>1.07</v>
      </c>
      <c r="O441" s="196" t="s">
        <v>85</v>
      </c>
      <c r="P441" s="196" t="n">
        <v>1.97</v>
      </c>
      <c r="Q441" s="196" t="n">
        <v>0.99</v>
      </c>
      <c r="R441" s="16" t="n">
        <v>1.02</v>
      </c>
      <c r="S441" s="1" t="s">
        <v>85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6" t="s">
        <v>85</v>
      </c>
      <c r="CM441" s="177"/>
    </row>
    <row r="442" customFormat="false" ht="11.25" hidden="false" customHeight="false" outlineLevel="0" collapsed="false">
      <c r="A442" s="177" t="n">
        <v>35139</v>
      </c>
      <c r="B442" s="203" t="n">
        <f aca="false">IF(A442&lt;&gt;"",MONTH(A442),0)</f>
        <v>3</v>
      </c>
      <c r="C442" s="11" t="s">
        <v>166</v>
      </c>
      <c r="D442" s="196" t="n">
        <v>1.26</v>
      </c>
      <c r="E442" s="196" t="n">
        <v>0.94</v>
      </c>
      <c r="F442" s="197" t="n">
        <v>1.04</v>
      </c>
      <c r="G442" s="198" t="s">
        <v>85</v>
      </c>
      <c r="H442" s="196" t="n">
        <v>1.89</v>
      </c>
      <c r="I442" s="196" t="n">
        <v>2.79</v>
      </c>
      <c r="J442" s="196" t="s">
        <v>85</v>
      </c>
      <c r="K442" s="196" t="n">
        <v>1.02</v>
      </c>
      <c r="L442" s="196" t="n">
        <v>1.03</v>
      </c>
      <c r="M442" s="196" t="s">
        <v>85</v>
      </c>
      <c r="N442" s="197" t="n">
        <v>1.07</v>
      </c>
      <c r="O442" s="196" t="s">
        <v>85</v>
      </c>
      <c r="P442" s="196" t="n">
        <v>1.97</v>
      </c>
      <c r="Q442" s="196" t="n">
        <v>0.99</v>
      </c>
      <c r="R442" s="16" t="n">
        <v>1.02</v>
      </c>
      <c r="S442" s="1" t="s">
        <v>85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6" t="s">
        <v>85</v>
      </c>
      <c r="CM442" s="177"/>
    </row>
    <row r="443" customFormat="false" ht="11.25" hidden="false" customHeight="false" outlineLevel="0" collapsed="false">
      <c r="A443" s="177" t="n">
        <v>35140</v>
      </c>
      <c r="B443" s="203" t="n">
        <f aca="false">IF(A443&lt;&gt;"",MONTH(A443),0)</f>
        <v>3</v>
      </c>
      <c r="C443" s="11" t="s">
        <v>167</v>
      </c>
      <c r="D443" s="196" t="n">
        <v>1.25</v>
      </c>
      <c r="E443" s="196" t="n">
        <v>0.94</v>
      </c>
      <c r="F443" s="197" t="n">
        <v>1.04</v>
      </c>
      <c r="G443" s="198" t="s">
        <v>85</v>
      </c>
      <c r="H443" s="196" t="n">
        <v>1.89</v>
      </c>
      <c r="I443" s="196" t="n">
        <v>2.79</v>
      </c>
      <c r="J443" s="196" t="s">
        <v>85</v>
      </c>
      <c r="K443" s="196" t="n">
        <v>1.02</v>
      </c>
      <c r="L443" s="196" t="n">
        <v>1.03</v>
      </c>
      <c r="M443" s="196" t="s">
        <v>85</v>
      </c>
      <c r="N443" s="197" t="n">
        <v>1.07</v>
      </c>
      <c r="O443" s="196" t="s">
        <v>85</v>
      </c>
      <c r="P443" s="196" t="n">
        <v>1.97</v>
      </c>
      <c r="Q443" s="196" t="n">
        <v>0.99</v>
      </c>
      <c r="R443" s="16" t="n">
        <v>1.02</v>
      </c>
      <c r="S443" s="1" t="s">
        <v>85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6" t="s">
        <v>85</v>
      </c>
      <c r="CM443" s="177"/>
    </row>
    <row r="444" customFormat="false" ht="11.25" hidden="false" customHeight="false" outlineLevel="0" collapsed="false">
      <c r="A444" s="177" t="n">
        <v>35141</v>
      </c>
      <c r="B444" s="203" t="n">
        <f aca="false">IF(A444&lt;&gt;"",MONTH(A444),0)</f>
        <v>3</v>
      </c>
      <c r="C444" s="11" t="s">
        <v>161</v>
      </c>
      <c r="D444" s="196" t="n">
        <v>1.25</v>
      </c>
      <c r="E444" s="196" t="n">
        <v>0.94</v>
      </c>
      <c r="F444" s="197" t="n">
        <v>1.04</v>
      </c>
      <c r="G444" s="198" t="s">
        <v>85</v>
      </c>
      <c r="H444" s="196" t="n">
        <v>1.89</v>
      </c>
      <c r="I444" s="196" t="n">
        <v>2.79</v>
      </c>
      <c r="J444" s="196" t="s">
        <v>85</v>
      </c>
      <c r="K444" s="196" t="n">
        <v>1.02</v>
      </c>
      <c r="L444" s="196" t="n">
        <v>1.03</v>
      </c>
      <c r="M444" s="196" t="s">
        <v>85</v>
      </c>
      <c r="N444" s="197" t="n">
        <v>1.07</v>
      </c>
      <c r="O444" s="196" t="s">
        <v>85</v>
      </c>
      <c r="P444" s="196" t="n">
        <v>1.97</v>
      </c>
      <c r="Q444" s="196" t="n">
        <v>0.99</v>
      </c>
      <c r="R444" s="16" t="n">
        <v>1.02</v>
      </c>
      <c r="S444" s="1" t="s">
        <v>85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6" t="s">
        <v>85</v>
      </c>
      <c r="CM444" s="177"/>
    </row>
    <row r="445" customFormat="false" ht="11.25" hidden="false" customHeight="false" outlineLevel="0" collapsed="false">
      <c r="A445" s="177" t="n">
        <v>35142</v>
      </c>
      <c r="B445" s="203" t="n">
        <f aca="false">IF(A445&lt;&gt;"",MONTH(A445),0)</f>
        <v>3</v>
      </c>
      <c r="C445" s="11" t="s">
        <v>162</v>
      </c>
      <c r="D445" s="196" t="n">
        <v>1.25</v>
      </c>
      <c r="E445" s="196" t="n">
        <v>0.94</v>
      </c>
      <c r="F445" s="197" t="n">
        <v>1.04</v>
      </c>
      <c r="G445" s="198" t="s">
        <v>85</v>
      </c>
      <c r="H445" s="196" t="n">
        <v>2.18</v>
      </c>
      <c r="I445" s="196" t="n">
        <v>2.96</v>
      </c>
      <c r="J445" s="196" t="s">
        <v>85</v>
      </c>
      <c r="K445" s="196" t="n">
        <v>1.02</v>
      </c>
      <c r="L445" s="196" t="n">
        <v>1.02</v>
      </c>
      <c r="M445" s="196" t="s">
        <v>85</v>
      </c>
      <c r="N445" s="197" t="n">
        <v>1.07</v>
      </c>
      <c r="O445" s="196" t="s">
        <v>85</v>
      </c>
      <c r="P445" s="196" t="n">
        <v>2.28</v>
      </c>
      <c r="Q445" s="196" t="n">
        <v>0.99</v>
      </c>
      <c r="R445" s="16" t="n">
        <v>1.03</v>
      </c>
      <c r="S445" s="1" t="s">
        <v>85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6" t="s">
        <v>85</v>
      </c>
      <c r="CM445" s="177"/>
    </row>
    <row r="446" customFormat="false" ht="11.25" hidden="false" customHeight="false" outlineLevel="0" collapsed="false">
      <c r="A446" s="177" t="n">
        <v>35143</v>
      </c>
      <c r="B446" s="203" t="n">
        <f aca="false">IF(A446&lt;&gt;"",MONTH(A446),0)</f>
        <v>3</v>
      </c>
      <c r="C446" s="11" t="s">
        <v>163</v>
      </c>
      <c r="D446" s="196" t="n">
        <v>1.26</v>
      </c>
      <c r="E446" s="196" t="n">
        <v>0.93</v>
      </c>
      <c r="F446" s="197" t="n">
        <v>1.04</v>
      </c>
      <c r="G446" s="198" t="s">
        <v>85</v>
      </c>
      <c r="H446" s="196" t="n">
        <v>2.55</v>
      </c>
      <c r="I446" s="196" t="n">
        <v>2.92</v>
      </c>
      <c r="J446" s="196" t="s">
        <v>85</v>
      </c>
      <c r="K446" s="196" t="n">
        <v>1.02</v>
      </c>
      <c r="L446" s="196" t="n">
        <v>1.03</v>
      </c>
      <c r="M446" s="196" t="s">
        <v>85</v>
      </c>
      <c r="N446" s="197" t="n">
        <v>1.03</v>
      </c>
      <c r="O446" s="196" t="s">
        <v>85</v>
      </c>
      <c r="P446" s="196" t="n">
        <v>2.63</v>
      </c>
      <c r="Q446" s="196" t="n">
        <v>1.04</v>
      </c>
      <c r="R446" s="16" t="n">
        <v>1.03</v>
      </c>
      <c r="S446" s="1" t="s">
        <v>85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6" t="s">
        <v>85</v>
      </c>
      <c r="CM446" s="177"/>
    </row>
    <row r="447" customFormat="false" ht="11.25" hidden="false" customHeight="false" outlineLevel="0" collapsed="false">
      <c r="A447" s="177" t="n">
        <v>35144</v>
      </c>
      <c r="B447" s="203" t="n">
        <f aca="false">IF(A447&lt;&gt;"",MONTH(A447),0)</f>
        <v>3</v>
      </c>
      <c r="C447" s="11" t="s">
        <v>164</v>
      </c>
      <c r="D447" s="196" t="n">
        <v>1.29</v>
      </c>
      <c r="E447" s="196" t="n">
        <v>0.94</v>
      </c>
      <c r="F447" s="197" t="n">
        <v>1.04</v>
      </c>
      <c r="G447" s="198" t="s">
        <v>85</v>
      </c>
      <c r="H447" s="196" t="n">
        <v>2.31</v>
      </c>
      <c r="I447" s="196" t="n">
        <v>2.87</v>
      </c>
      <c r="J447" s="196" t="s">
        <v>85</v>
      </c>
      <c r="K447" s="196" t="n">
        <v>1.02</v>
      </c>
      <c r="L447" s="196" t="n">
        <v>1.06</v>
      </c>
      <c r="M447" s="196" t="s">
        <v>85</v>
      </c>
      <c r="N447" s="197" t="n">
        <v>1.01</v>
      </c>
      <c r="O447" s="196" t="s">
        <v>85</v>
      </c>
      <c r="P447" s="196" t="n">
        <v>2.47</v>
      </c>
      <c r="Q447" s="196" t="n">
        <v>1.04</v>
      </c>
      <c r="R447" s="16" t="n">
        <v>1.03</v>
      </c>
      <c r="S447" s="1" t="s">
        <v>85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6" t="s">
        <v>85</v>
      </c>
      <c r="CM447" s="177"/>
    </row>
    <row r="448" customFormat="false" ht="11.25" hidden="false" customHeight="false" outlineLevel="0" collapsed="false">
      <c r="A448" s="177" t="n">
        <v>35145</v>
      </c>
      <c r="B448" s="203" t="n">
        <f aca="false">IF(A448&lt;&gt;"",MONTH(A448),0)</f>
        <v>3</v>
      </c>
      <c r="C448" s="11" t="s">
        <v>165</v>
      </c>
      <c r="D448" s="196" t="n">
        <v>1.31</v>
      </c>
      <c r="E448" s="196" t="n">
        <v>0.94</v>
      </c>
      <c r="F448" s="197" t="n">
        <v>1.04</v>
      </c>
      <c r="G448" s="198" t="s">
        <v>85</v>
      </c>
      <c r="H448" s="196" t="n">
        <v>2.22</v>
      </c>
      <c r="I448" s="196" t="n">
        <v>2.89</v>
      </c>
      <c r="J448" s="196" t="s">
        <v>85</v>
      </c>
      <c r="K448" s="196" t="n">
        <v>1.03</v>
      </c>
      <c r="L448" s="196" t="n">
        <v>1.06</v>
      </c>
      <c r="M448" s="196" t="s">
        <v>85</v>
      </c>
      <c r="N448" s="197" t="n">
        <v>1.07</v>
      </c>
      <c r="O448" s="196" t="s">
        <v>85</v>
      </c>
      <c r="P448" s="196" t="n">
        <v>2.34</v>
      </c>
      <c r="Q448" s="196" t="n">
        <v>1.04</v>
      </c>
      <c r="R448" s="16" t="n">
        <v>1.05</v>
      </c>
      <c r="S448" s="1" t="s">
        <v>85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6" t="s">
        <v>85</v>
      </c>
      <c r="CM448" s="177"/>
    </row>
    <row r="449" customFormat="false" ht="11.25" hidden="false" customHeight="false" outlineLevel="0" collapsed="false">
      <c r="A449" s="177" t="n">
        <v>35146</v>
      </c>
      <c r="B449" s="203" t="n">
        <f aca="false">IF(A449&lt;&gt;"",MONTH(A449),0)</f>
        <v>3</v>
      </c>
      <c r="C449" s="11" t="s">
        <v>166</v>
      </c>
      <c r="D449" s="196" t="n">
        <v>1.36</v>
      </c>
      <c r="E449" s="196" t="n">
        <v>0.94</v>
      </c>
      <c r="F449" s="197" t="n">
        <v>1.04</v>
      </c>
      <c r="G449" s="198" t="s">
        <v>85</v>
      </c>
      <c r="H449" s="196" t="n">
        <v>2.34</v>
      </c>
      <c r="I449" s="196" t="n">
        <v>2.98</v>
      </c>
      <c r="J449" s="196" t="s">
        <v>85</v>
      </c>
      <c r="K449" s="196" t="n">
        <v>1.08</v>
      </c>
      <c r="L449" s="196" t="n">
        <v>1.07</v>
      </c>
      <c r="M449" s="196" t="s">
        <v>85</v>
      </c>
      <c r="N449" s="197" t="n">
        <v>1.07</v>
      </c>
      <c r="O449" s="196" t="s">
        <v>85</v>
      </c>
      <c r="P449" s="196" t="n">
        <v>2.35</v>
      </c>
      <c r="Q449" s="196" t="n">
        <v>1.08</v>
      </c>
      <c r="R449" s="16" t="n">
        <v>1.08</v>
      </c>
      <c r="S449" s="1" t="s">
        <v>85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6" t="s">
        <v>85</v>
      </c>
      <c r="CM449" s="177"/>
    </row>
    <row r="450" customFormat="false" ht="11.25" hidden="false" customHeight="false" outlineLevel="0" collapsed="false">
      <c r="A450" s="177" t="n">
        <v>35147</v>
      </c>
      <c r="B450" s="203" t="n">
        <f aca="false">IF(A450&lt;&gt;"",MONTH(A450),0)</f>
        <v>3</v>
      </c>
      <c r="C450" s="11" t="s">
        <v>167</v>
      </c>
      <c r="D450" s="196" t="n">
        <v>1.36</v>
      </c>
      <c r="E450" s="196" t="n">
        <v>0.94</v>
      </c>
      <c r="F450" s="197" t="n">
        <v>1.04</v>
      </c>
      <c r="G450" s="198" t="s">
        <v>85</v>
      </c>
      <c r="H450" s="196" t="n">
        <v>2.34</v>
      </c>
      <c r="I450" s="196" t="n">
        <v>2.98</v>
      </c>
      <c r="J450" s="196" t="s">
        <v>85</v>
      </c>
      <c r="K450" s="196" t="n">
        <v>1.08</v>
      </c>
      <c r="L450" s="196" t="n">
        <v>1.07</v>
      </c>
      <c r="M450" s="196" t="s">
        <v>85</v>
      </c>
      <c r="N450" s="197" t="n">
        <v>1.07</v>
      </c>
      <c r="O450" s="196" t="s">
        <v>85</v>
      </c>
      <c r="P450" s="196" t="n">
        <v>2.35</v>
      </c>
      <c r="Q450" s="196" t="n">
        <v>1.08</v>
      </c>
      <c r="R450" s="16" t="n">
        <v>1.08</v>
      </c>
      <c r="S450" s="1" t="s">
        <v>85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6" t="s">
        <v>85</v>
      </c>
      <c r="CM450" s="177"/>
    </row>
    <row r="451" customFormat="false" ht="11.25" hidden="false" customHeight="false" outlineLevel="0" collapsed="false">
      <c r="A451" s="177" t="n">
        <v>35148</v>
      </c>
      <c r="B451" s="203" t="n">
        <f aca="false">IF(A451&lt;&gt;"",MONTH(A451),0)</f>
        <v>3</v>
      </c>
      <c r="C451" s="11" t="s">
        <v>161</v>
      </c>
      <c r="D451" s="196" t="n">
        <v>1.36</v>
      </c>
      <c r="E451" s="196" t="n">
        <v>0.94</v>
      </c>
      <c r="F451" s="197" t="n">
        <v>1.04</v>
      </c>
      <c r="G451" s="198" t="s">
        <v>85</v>
      </c>
      <c r="H451" s="196" t="n">
        <v>2.34</v>
      </c>
      <c r="I451" s="196" t="n">
        <v>2.98</v>
      </c>
      <c r="J451" s="196" t="s">
        <v>85</v>
      </c>
      <c r="K451" s="196" t="n">
        <v>1.08</v>
      </c>
      <c r="L451" s="196" t="n">
        <v>1.07</v>
      </c>
      <c r="M451" s="196" t="s">
        <v>85</v>
      </c>
      <c r="N451" s="197" t="n">
        <v>1.07</v>
      </c>
      <c r="O451" s="196" t="s">
        <v>85</v>
      </c>
      <c r="P451" s="196" t="n">
        <v>2.35</v>
      </c>
      <c r="Q451" s="196" t="n">
        <v>1.08</v>
      </c>
      <c r="R451" s="16" t="n">
        <v>1.08</v>
      </c>
      <c r="S451" s="1" t="s">
        <v>85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6" t="s">
        <v>85</v>
      </c>
      <c r="CM451" s="177"/>
    </row>
    <row r="452" customFormat="false" ht="11.25" hidden="false" customHeight="false" outlineLevel="0" collapsed="false">
      <c r="A452" s="177" t="n">
        <v>35149</v>
      </c>
      <c r="B452" s="203" t="n">
        <f aca="false">IF(A452&lt;&gt;"",MONTH(A452),0)</f>
        <v>3</v>
      </c>
      <c r="C452" s="11" t="s">
        <v>162</v>
      </c>
      <c r="D452" s="196" t="n">
        <v>1.36</v>
      </c>
      <c r="E452" s="196" t="n">
        <v>0.94</v>
      </c>
      <c r="F452" s="197" t="n">
        <v>1.09</v>
      </c>
      <c r="G452" s="198" t="s">
        <v>85</v>
      </c>
      <c r="H452" s="196" t="n">
        <v>3.15</v>
      </c>
      <c r="I452" s="196" t="n">
        <v>3.01</v>
      </c>
      <c r="J452" s="196" t="s">
        <v>85</v>
      </c>
      <c r="K452" s="196" t="n">
        <v>1.08</v>
      </c>
      <c r="L452" s="196" t="n">
        <v>1.1</v>
      </c>
      <c r="M452" s="196" t="s">
        <v>85</v>
      </c>
      <c r="N452" s="197" t="n">
        <v>1.06</v>
      </c>
      <c r="O452" s="196" t="s">
        <v>85</v>
      </c>
      <c r="P452" s="196" t="n">
        <v>3.25</v>
      </c>
      <c r="Q452" s="196" t="n">
        <v>1.07</v>
      </c>
      <c r="R452" s="16" t="n">
        <v>1.09</v>
      </c>
      <c r="S452" s="1" t="s">
        <v>85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6" t="s">
        <v>85</v>
      </c>
      <c r="CM452" s="177"/>
    </row>
    <row r="453" customFormat="false" ht="11.25" hidden="false" customHeight="false" outlineLevel="0" collapsed="false">
      <c r="A453" s="177" t="n">
        <v>35150</v>
      </c>
      <c r="B453" s="203" t="n">
        <f aca="false">IF(A453&lt;&gt;"",MONTH(A453),0)</f>
        <v>3</v>
      </c>
      <c r="C453" s="11" t="s">
        <v>163</v>
      </c>
      <c r="D453" s="196" t="n">
        <v>1.33</v>
      </c>
      <c r="E453" s="196" t="n">
        <v>0.95</v>
      </c>
      <c r="F453" s="197" t="n">
        <v>1.08</v>
      </c>
      <c r="G453" s="198" t="s">
        <v>85</v>
      </c>
      <c r="H453" s="196" t="n">
        <v>2.61</v>
      </c>
      <c r="I453" s="196" t="n">
        <v>2.96</v>
      </c>
      <c r="J453" s="196" t="s">
        <v>85</v>
      </c>
      <c r="K453" s="196" t="n">
        <v>1.07</v>
      </c>
      <c r="L453" s="196" t="n">
        <v>1.1</v>
      </c>
      <c r="M453" s="196" t="s">
        <v>85</v>
      </c>
      <c r="N453" s="197" t="n">
        <v>1.06</v>
      </c>
      <c r="O453" s="196" t="s">
        <v>85</v>
      </c>
      <c r="P453" s="196" t="n">
        <v>2.67</v>
      </c>
      <c r="Q453" s="196" t="n">
        <v>1.05</v>
      </c>
      <c r="R453" s="16" t="n">
        <v>1.09</v>
      </c>
      <c r="S453" s="1" t="s">
        <v>85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6" t="s">
        <v>85</v>
      </c>
      <c r="CM453" s="177"/>
    </row>
    <row r="454" customFormat="false" ht="11.25" hidden="false" customHeight="false" outlineLevel="0" collapsed="false">
      <c r="A454" s="177" t="n">
        <v>35151</v>
      </c>
      <c r="B454" s="203" t="n">
        <f aca="false">IF(A454&lt;&gt;"",MONTH(A454),0)</f>
        <v>3</v>
      </c>
      <c r="C454" s="11" t="s">
        <v>164</v>
      </c>
      <c r="D454" s="196" t="n">
        <v>1.31</v>
      </c>
      <c r="E454" s="196" t="n">
        <v>0.95</v>
      </c>
      <c r="F454" s="197" t="n">
        <v>1.08</v>
      </c>
      <c r="G454" s="198" t="s">
        <v>85</v>
      </c>
      <c r="H454" s="196" t="n">
        <v>2.55</v>
      </c>
      <c r="I454" s="196" t="n">
        <v>2.86</v>
      </c>
      <c r="J454" s="196" t="s">
        <v>85</v>
      </c>
      <c r="K454" s="196" t="n">
        <v>1.09</v>
      </c>
      <c r="L454" s="196" t="n">
        <v>1.09</v>
      </c>
      <c r="M454" s="196" t="s">
        <v>85</v>
      </c>
      <c r="N454" s="197" t="n">
        <v>1.06</v>
      </c>
      <c r="O454" s="196" t="s">
        <v>85</v>
      </c>
      <c r="P454" s="196" t="n">
        <v>2.7</v>
      </c>
      <c r="Q454" s="196" t="n">
        <v>1.07</v>
      </c>
      <c r="R454" s="16" t="n">
        <v>1.1</v>
      </c>
      <c r="S454" s="1" t="s">
        <v>85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6" t="s">
        <v>85</v>
      </c>
      <c r="CM454" s="177"/>
    </row>
    <row r="455" customFormat="false" ht="11.25" hidden="false" customHeight="false" outlineLevel="0" collapsed="false">
      <c r="A455" s="177" t="n">
        <v>35152</v>
      </c>
      <c r="B455" s="203" t="n">
        <f aca="false">IF(A455&lt;&gt;"",MONTH(A455),0)</f>
        <v>3</v>
      </c>
      <c r="C455" s="11" t="s">
        <v>165</v>
      </c>
      <c r="D455" s="196" t="n">
        <v>1.33</v>
      </c>
      <c r="E455" s="196" t="n">
        <v>0.95</v>
      </c>
      <c r="F455" s="197" t="n">
        <v>1.1</v>
      </c>
      <c r="G455" s="198" t="s">
        <v>85</v>
      </c>
      <c r="H455" s="196" t="n">
        <v>2.54</v>
      </c>
      <c r="I455" s="196" t="n">
        <v>2.78</v>
      </c>
      <c r="J455" s="196" t="s">
        <v>85</v>
      </c>
      <c r="K455" s="196" t="n">
        <v>1.1</v>
      </c>
      <c r="L455" s="196" t="n">
        <v>1.1</v>
      </c>
      <c r="M455" s="196" t="s">
        <v>85</v>
      </c>
      <c r="N455" s="197" t="n">
        <v>1.1</v>
      </c>
      <c r="O455" s="196" t="s">
        <v>85</v>
      </c>
      <c r="P455" s="196" t="n">
        <v>2.64</v>
      </c>
      <c r="Q455" s="196" t="n">
        <v>1.07</v>
      </c>
      <c r="R455" s="16" t="n">
        <v>1.1</v>
      </c>
      <c r="S455" s="1" t="s">
        <v>85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6" t="s">
        <v>85</v>
      </c>
      <c r="CM455" s="177"/>
    </row>
    <row r="456" customFormat="false" ht="11.25" hidden="false" customHeight="false" outlineLevel="0" collapsed="false">
      <c r="A456" s="177" t="n">
        <v>35153</v>
      </c>
      <c r="B456" s="203" t="n">
        <f aca="false">IF(A456&lt;&gt;"",MONTH(A456),0)</f>
        <v>3</v>
      </c>
      <c r="C456" s="11" t="s">
        <v>166</v>
      </c>
      <c r="D456" s="196" t="n">
        <v>1.34</v>
      </c>
      <c r="E456" s="196" t="n">
        <v>0.97</v>
      </c>
      <c r="F456" s="197" t="n">
        <v>1.1</v>
      </c>
      <c r="G456" s="198" t="s">
        <v>85</v>
      </c>
      <c r="H456" s="196" t="n">
        <v>2.28</v>
      </c>
      <c r="I456" s="196" t="n">
        <v>2.87</v>
      </c>
      <c r="J456" s="196" t="s">
        <v>85</v>
      </c>
      <c r="K456" s="196" t="n">
        <v>1.1</v>
      </c>
      <c r="L456" s="196" t="n">
        <v>1.04</v>
      </c>
      <c r="M456" s="196" t="s">
        <v>85</v>
      </c>
      <c r="N456" s="197" t="n">
        <v>1.1</v>
      </c>
      <c r="O456" s="196" t="s">
        <v>85</v>
      </c>
      <c r="P456" s="196" t="n">
        <v>2.38</v>
      </c>
      <c r="Q456" s="196" t="n">
        <v>1.08</v>
      </c>
      <c r="R456" s="16" t="n">
        <v>1.1</v>
      </c>
      <c r="S456" s="1" t="s">
        <v>85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6" t="s">
        <v>85</v>
      </c>
      <c r="CM456" s="177"/>
    </row>
    <row r="457" customFormat="false" ht="11.25" hidden="false" customHeight="false" outlineLevel="0" collapsed="false">
      <c r="A457" s="177" t="n">
        <v>35154</v>
      </c>
      <c r="B457" s="203" t="n">
        <f aca="false">IF(A457&lt;&gt;"",MONTH(A457),0)</f>
        <v>3</v>
      </c>
      <c r="C457" s="11" t="s">
        <v>167</v>
      </c>
      <c r="D457" s="196" t="n">
        <v>1.32</v>
      </c>
      <c r="E457" s="196" t="n">
        <v>0.97</v>
      </c>
      <c r="F457" s="197" t="n">
        <v>1.1</v>
      </c>
      <c r="G457" s="198" t="s">
        <v>85</v>
      </c>
      <c r="H457" s="196" t="n">
        <v>2.28</v>
      </c>
      <c r="I457" s="196" t="n">
        <v>2.87</v>
      </c>
      <c r="J457" s="196" t="s">
        <v>85</v>
      </c>
      <c r="K457" s="196" t="n">
        <v>1.1</v>
      </c>
      <c r="L457" s="196" t="n">
        <v>1.04</v>
      </c>
      <c r="M457" s="196" t="s">
        <v>85</v>
      </c>
      <c r="N457" s="197" t="n">
        <v>1.1</v>
      </c>
      <c r="O457" s="196" t="s">
        <v>85</v>
      </c>
      <c r="P457" s="196" t="n">
        <v>2.38</v>
      </c>
      <c r="Q457" s="196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6" t="s">
        <v>85</v>
      </c>
      <c r="CM457" s="177"/>
    </row>
    <row r="458" customFormat="false" ht="11.25" hidden="false" customHeight="false" outlineLevel="0" collapsed="false">
      <c r="A458" s="177" t="n">
        <v>35155</v>
      </c>
      <c r="B458" s="203" t="n">
        <f aca="false">IF(A458&lt;&gt;"",MONTH(A458),0)</f>
        <v>3</v>
      </c>
      <c r="C458" s="11" t="s">
        <v>161</v>
      </c>
      <c r="D458" s="196" t="n">
        <v>1.32</v>
      </c>
      <c r="E458" s="196" t="n">
        <v>0.97</v>
      </c>
      <c r="F458" s="197" t="n">
        <v>1.1</v>
      </c>
      <c r="G458" s="198" t="s">
        <v>85</v>
      </c>
      <c r="H458" s="196" t="n">
        <v>2.28</v>
      </c>
      <c r="I458" s="196" t="n">
        <v>2.87</v>
      </c>
      <c r="J458" s="196" t="s">
        <v>85</v>
      </c>
      <c r="K458" s="196" t="n">
        <v>1.1</v>
      </c>
      <c r="L458" s="196" t="n">
        <v>1.04</v>
      </c>
      <c r="M458" s="196" t="s">
        <v>85</v>
      </c>
      <c r="N458" s="197" t="n">
        <v>1.1</v>
      </c>
      <c r="O458" s="196" t="s">
        <v>85</v>
      </c>
      <c r="P458" s="196" t="n">
        <v>2.38</v>
      </c>
      <c r="Q458" s="196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6" t="s">
        <v>85</v>
      </c>
      <c r="CM458" s="177"/>
    </row>
    <row r="459" customFormat="false" ht="11.25" hidden="false" customHeight="false" outlineLevel="0" collapsed="false">
      <c r="A459" s="177" t="n">
        <v>35156</v>
      </c>
      <c r="B459" s="203" t="n">
        <f aca="false">IF(A459&lt;&gt;"",MONTH(A459),0)</f>
        <v>4</v>
      </c>
      <c r="C459" s="11" t="s">
        <v>162</v>
      </c>
      <c r="D459" s="196" t="n">
        <v>1.32</v>
      </c>
      <c r="E459" s="196" t="n">
        <v>0.94</v>
      </c>
      <c r="F459" s="197" t="n">
        <v>1.07</v>
      </c>
      <c r="G459" s="198" t="s">
        <v>85</v>
      </c>
      <c r="H459" s="196" t="n">
        <v>2.07</v>
      </c>
      <c r="I459" s="196" t="n">
        <v>2.36</v>
      </c>
      <c r="J459" s="196" t="s">
        <v>85</v>
      </c>
      <c r="K459" s="196" t="n">
        <v>1.05</v>
      </c>
      <c r="L459" s="196" t="n">
        <v>1.08</v>
      </c>
      <c r="M459" s="196" t="s">
        <v>85</v>
      </c>
      <c r="N459" s="197" t="n">
        <v>1.06</v>
      </c>
      <c r="O459" s="196" t="s">
        <v>85</v>
      </c>
      <c r="P459" s="196" t="n">
        <v>2.16</v>
      </c>
      <c r="Q459" s="196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6" t="s">
        <v>85</v>
      </c>
      <c r="CM459" s="177"/>
    </row>
    <row r="460" customFormat="false" ht="11.25" hidden="false" customHeight="false" outlineLevel="0" collapsed="false">
      <c r="A460" s="177" t="n">
        <v>35157</v>
      </c>
      <c r="B460" s="203" t="n">
        <f aca="false">IF(A460&lt;&gt;"",MONTH(A460),0)</f>
        <v>4</v>
      </c>
      <c r="C460" s="11" t="s">
        <v>163</v>
      </c>
      <c r="D460" s="196" t="n">
        <v>1.28</v>
      </c>
      <c r="E460" s="196" t="n">
        <v>0.97</v>
      </c>
      <c r="F460" s="197" t="n">
        <v>1.07</v>
      </c>
      <c r="G460" s="198" t="s">
        <v>85</v>
      </c>
      <c r="H460" s="196" t="n">
        <v>2.06</v>
      </c>
      <c r="I460" s="196" t="n">
        <v>2.22</v>
      </c>
      <c r="J460" s="196" t="s">
        <v>85</v>
      </c>
      <c r="K460" s="196" t="n">
        <v>0.98</v>
      </c>
      <c r="L460" s="196" t="n">
        <v>1.04</v>
      </c>
      <c r="M460" s="196" t="s">
        <v>85</v>
      </c>
      <c r="N460" s="197" t="n">
        <v>1.06</v>
      </c>
      <c r="O460" s="196" t="s">
        <v>85</v>
      </c>
      <c r="P460" s="196" t="n">
        <v>2.13</v>
      </c>
      <c r="Q460" s="196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6" t="s">
        <v>85</v>
      </c>
      <c r="CM460" s="177"/>
    </row>
    <row r="461" customFormat="false" ht="11.25" hidden="false" customHeight="false" outlineLevel="0" collapsed="false">
      <c r="A461" s="177" t="n">
        <v>35158</v>
      </c>
      <c r="B461" s="203" t="n">
        <f aca="false">IF(A461&lt;&gt;"",MONTH(A461),0)</f>
        <v>4</v>
      </c>
      <c r="C461" s="11" t="s">
        <v>164</v>
      </c>
      <c r="D461" s="196" t="n">
        <v>1.26</v>
      </c>
      <c r="E461" s="196" t="n">
        <v>0.99</v>
      </c>
      <c r="F461" s="197" t="n">
        <v>1.07</v>
      </c>
      <c r="G461" s="198" t="s">
        <v>85</v>
      </c>
      <c r="H461" s="196" t="n">
        <v>2.06</v>
      </c>
      <c r="I461" s="196" t="n">
        <v>2.24</v>
      </c>
      <c r="J461" s="196" t="s">
        <v>85</v>
      </c>
      <c r="K461" s="196" t="n">
        <v>0.99</v>
      </c>
      <c r="L461" s="196" t="n">
        <v>1.03</v>
      </c>
      <c r="M461" s="196" t="s">
        <v>85</v>
      </c>
      <c r="N461" s="197" t="n">
        <v>1.05</v>
      </c>
      <c r="O461" s="196" t="s">
        <v>85</v>
      </c>
      <c r="P461" s="196" t="n">
        <v>2.17</v>
      </c>
      <c r="Q461" s="196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6" t="s">
        <v>85</v>
      </c>
      <c r="CM461" s="177"/>
    </row>
    <row r="462" customFormat="false" ht="11.25" hidden="false" customHeight="false" outlineLevel="0" collapsed="false">
      <c r="A462" s="177" t="n">
        <v>35159</v>
      </c>
      <c r="B462" s="203" t="n">
        <f aca="false">IF(A462&lt;&gt;"",MONTH(A462),0)</f>
        <v>4</v>
      </c>
      <c r="C462" s="11" t="s">
        <v>165</v>
      </c>
      <c r="D462" s="196" t="n">
        <v>1.25</v>
      </c>
      <c r="E462" s="196" t="n">
        <v>1.01</v>
      </c>
      <c r="F462" s="197" t="n">
        <v>1.07</v>
      </c>
      <c r="G462" s="198" t="s">
        <v>85</v>
      </c>
      <c r="H462" s="196" t="n">
        <v>2.19</v>
      </c>
      <c r="I462" s="196" t="n">
        <v>2.37</v>
      </c>
      <c r="J462" s="196" t="s">
        <v>85</v>
      </c>
      <c r="K462" s="196" t="n">
        <v>1.03</v>
      </c>
      <c r="L462" s="196" t="n">
        <v>1.04</v>
      </c>
      <c r="M462" s="196" t="s">
        <v>85</v>
      </c>
      <c r="N462" s="197" t="n">
        <v>1.05</v>
      </c>
      <c r="O462" s="196" t="s">
        <v>85</v>
      </c>
      <c r="P462" s="196" t="n">
        <v>2.25</v>
      </c>
      <c r="Q462" s="196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6" t="s">
        <v>85</v>
      </c>
      <c r="CM462" s="177"/>
    </row>
    <row r="463" customFormat="false" ht="11.25" hidden="false" customHeight="false" outlineLevel="0" collapsed="false">
      <c r="A463" s="177" t="n">
        <v>35160</v>
      </c>
      <c r="B463" s="203" t="n">
        <f aca="false">IF(A463&lt;&gt;"",MONTH(A463),0)</f>
        <v>4</v>
      </c>
      <c r="C463" s="11" t="s">
        <v>166</v>
      </c>
      <c r="D463" s="196" t="n">
        <v>1.25</v>
      </c>
      <c r="E463" s="196" t="s">
        <v>85</v>
      </c>
      <c r="F463" s="197" t="s">
        <v>85</v>
      </c>
      <c r="G463" s="198" t="s">
        <v>85</v>
      </c>
      <c r="H463" s="196" t="s">
        <v>85</v>
      </c>
      <c r="I463" s="196" t="s">
        <v>85</v>
      </c>
      <c r="J463" s="196" t="s">
        <v>85</v>
      </c>
      <c r="K463" s="196" t="s">
        <v>85</v>
      </c>
      <c r="L463" s="196" t="s">
        <v>85</v>
      </c>
      <c r="M463" s="196" t="s">
        <v>85</v>
      </c>
      <c r="N463" s="197" t="s">
        <v>85</v>
      </c>
      <c r="O463" s="196" t="s">
        <v>85</v>
      </c>
      <c r="P463" s="196" t="s">
        <v>85</v>
      </c>
      <c r="Q463" s="196" t="s">
        <v>85</v>
      </c>
      <c r="R463" s="16" t="s">
        <v>85</v>
      </c>
      <c r="S463" s="1" t="n">
        <v>2.7</v>
      </c>
      <c r="T463" s="1" t="s">
        <v>85</v>
      </c>
      <c r="U463" s="1" t="s">
        <v>85</v>
      </c>
      <c r="V463" s="1" t="s">
        <v>85</v>
      </c>
      <c r="W463" s="1" t="s">
        <v>85</v>
      </c>
      <c r="X463" s="196" t="s">
        <v>85</v>
      </c>
      <c r="CM463" s="177"/>
    </row>
    <row r="464" customFormat="false" ht="11.25" hidden="false" customHeight="false" outlineLevel="0" collapsed="false">
      <c r="A464" s="177" t="n">
        <v>35161</v>
      </c>
      <c r="B464" s="203" t="n">
        <f aca="false">IF(A464&lt;&gt;"",MONTH(A464),0)</f>
        <v>4</v>
      </c>
      <c r="C464" s="11" t="s">
        <v>167</v>
      </c>
      <c r="D464" s="196" t="n">
        <v>1.25</v>
      </c>
      <c r="E464" s="196" t="n">
        <v>1.01</v>
      </c>
      <c r="F464" s="197" t="n">
        <v>1.07</v>
      </c>
      <c r="G464" s="198" t="s">
        <v>85</v>
      </c>
      <c r="H464" s="196" t="n">
        <v>2.19</v>
      </c>
      <c r="I464" s="196" t="n">
        <v>2.37</v>
      </c>
      <c r="J464" s="196" t="s">
        <v>85</v>
      </c>
      <c r="K464" s="196" t="n">
        <v>1.03</v>
      </c>
      <c r="L464" s="196" t="n">
        <v>1.04</v>
      </c>
      <c r="M464" s="196" t="s">
        <v>85</v>
      </c>
      <c r="N464" s="197" t="n">
        <v>1.05</v>
      </c>
      <c r="O464" s="196" t="s">
        <v>85</v>
      </c>
      <c r="P464" s="196" t="n">
        <v>2.25</v>
      </c>
      <c r="Q464" s="196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6" t="s">
        <v>85</v>
      </c>
      <c r="CM464" s="177"/>
    </row>
    <row r="465" customFormat="false" ht="11.25" hidden="false" customHeight="false" outlineLevel="0" collapsed="false">
      <c r="A465" s="177" t="n">
        <v>35162</v>
      </c>
      <c r="B465" s="203" t="n">
        <f aca="false">IF(A465&lt;&gt;"",MONTH(A465),0)</f>
        <v>4</v>
      </c>
      <c r="C465" s="11" t="s">
        <v>161</v>
      </c>
      <c r="D465" s="196" t="n">
        <v>1.25</v>
      </c>
      <c r="E465" s="196" t="n">
        <v>1.01</v>
      </c>
      <c r="F465" s="197" t="n">
        <v>1.07</v>
      </c>
      <c r="G465" s="198" t="s">
        <v>85</v>
      </c>
      <c r="H465" s="196" t="n">
        <v>2.19</v>
      </c>
      <c r="I465" s="196" t="n">
        <v>2.37</v>
      </c>
      <c r="J465" s="196" t="s">
        <v>85</v>
      </c>
      <c r="K465" s="196" t="n">
        <v>1.03</v>
      </c>
      <c r="L465" s="196" t="n">
        <v>1.04</v>
      </c>
      <c r="M465" s="196" t="s">
        <v>85</v>
      </c>
      <c r="N465" s="197" t="n">
        <v>1.05</v>
      </c>
      <c r="O465" s="196" t="s">
        <v>85</v>
      </c>
      <c r="P465" s="196" t="n">
        <v>2.25</v>
      </c>
      <c r="Q465" s="196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6" t="s">
        <v>85</v>
      </c>
      <c r="CM465" s="177"/>
    </row>
    <row r="466" customFormat="false" ht="11.25" hidden="false" customHeight="false" outlineLevel="0" collapsed="false">
      <c r="A466" s="177" t="n">
        <v>35163</v>
      </c>
      <c r="B466" s="203" t="n">
        <f aca="false">IF(A466&lt;&gt;"",MONTH(A466),0)</f>
        <v>4</v>
      </c>
      <c r="C466" s="11" t="s">
        <v>162</v>
      </c>
      <c r="D466" s="196" t="n">
        <v>1.25</v>
      </c>
      <c r="E466" s="196" t="n">
        <v>0.97</v>
      </c>
      <c r="F466" s="197" t="n">
        <v>1.07</v>
      </c>
      <c r="G466" s="198" t="s">
        <v>85</v>
      </c>
      <c r="H466" s="196" t="n">
        <v>2.03</v>
      </c>
      <c r="I466" s="196" t="n">
        <v>2.33</v>
      </c>
      <c r="J466" s="196" t="s">
        <v>85</v>
      </c>
      <c r="K466" s="196" t="n">
        <v>1.02</v>
      </c>
      <c r="L466" s="196" t="n">
        <v>1.04</v>
      </c>
      <c r="M466" s="196" t="s">
        <v>85</v>
      </c>
      <c r="N466" s="197" t="n">
        <v>1.05</v>
      </c>
      <c r="O466" s="196" t="s">
        <v>85</v>
      </c>
      <c r="P466" s="196" t="n">
        <v>2.14</v>
      </c>
      <c r="Q466" s="196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6" t="s">
        <v>85</v>
      </c>
      <c r="CM466" s="177"/>
    </row>
    <row r="467" customFormat="false" ht="11.25" hidden="false" customHeight="false" outlineLevel="0" collapsed="false">
      <c r="A467" s="177" t="n">
        <v>35164</v>
      </c>
      <c r="B467" s="203" t="n">
        <f aca="false">IF(A467&lt;&gt;"",MONTH(A467),0)</f>
        <v>4</v>
      </c>
      <c r="C467" s="11" t="s">
        <v>163</v>
      </c>
      <c r="D467" s="196" t="n">
        <v>1.19</v>
      </c>
      <c r="E467" s="196" t="n">
        <v>0.96</v>
      </c>
      <c r="F467" s="197" t="n">
        <v>1.07</v>
      </c>
      <c r="G467" s="198" t="s">
        <v>85</v>
      </c>
      <c r="H467" s="196" t="n">
        <v>1.96</v>
      </c>
      <c r="I467" s="196" t="n">
        <v>2.31</v>
      </c>
      <c r="J467" s="196" t="s">
        <v>85</v>
      </c>
      <c r="K467" s="196" t="n">
        <v>1.01</v>
      </c>
      <c r="L467" s="196" t="n">
        <v>0.99</v>
      </c>
      <c r="M467" s="196" t="s">
        <v>85</v>
      </c>
      <c r="N467" s="197" t="n">
        <v>1.05</v>
      </c>
      <c r="O467" s="196" t="s">
        <v>85</v>
      </c>
      <c r="P467" s="196" t="n">
        <v>2.07</v>
      </c>
      <c r="Q467" s="196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6" t="s">
        <v>85</v>
      </c>
      <c r="CM467" s="177"/>
    </row>
    <row r="468" customFormat="false" ht="11.25" hidden="false" customHeight="false" outlineLevel="0" collapsed="false">
      <c r="A468" s="177" t="n">
        <v>35165</v>
      </c>
      <c r="B468" s="203" t="n">
        <f aca="false">IF(A468&lt;&gt;"",MONTH(A468),0)</f>
        <v>4</v>
      </c>
      <c r="C468" s="11" t="s">
        <v>164</v>
      </c>
      <c r="D468" s="196" t="n">
        <v>1.1</v>
      </c>
      <c r="E468" s="196" t="n">
        <v>0.92</v>
      </c>
      <c r="F468" s="197" t="n">
        <v>1.07</v>
      </c>
      <c r="G468" s="198" t="s">
        <v>85</v>
      </c>
      <c r="H468" s="196" t="n">
        <v>1.94</v>
      </c>
      <c r="I468" s="196" t="n">
        <v>2.21</v>
      </c>
      <c r="J468" s="196" t="s">
        <v>85</v>
      </c>
      <c r="K468" s="196" t="n">
        <v>1.03</v>
      </c>
      <c r="L468" s="196" t="n">
        <v>1.02</v>
      </c>
      <c r="M468" s="196" t="s">
        <v>85</v>
      </c>
      <c r="N468" s="197" t="n">
        <v>1.05</v>
      </c>
      <c r="O468" s="196" t="s">
        <v>85</v>
      </c>
      <c r="P468" s="196" t="n">
        <v>2.01</v>
      </c>
      <c r="Q468" s="196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6" t="s">
        <v>85</v>
      </c>
      <c r="CM468" s="177"/>
    </row>
    <row r="469" customFormat="false" ht="11.25" hidden="false" customHeight="false" outlineLevel="0" collapsed="false">
      <c r="A469" s="177" t="n">
        <v>35166</v>
      </c>
      <c r="B469" s="203" t="n">
        <f aca="false">IF(A469&lt;&gt;"",MONTH(A469),0)</f>
        <v>4</v>
      </c>
      <c r="C469" s="11" t="s">
        <v>165</v>
      </c>
      <c r="D469" s="196" t="n">
        <v>1.16</v>
      </c>
      <c r="E469" s="196" t="n">
        <v>0.89</v>
      </c>
      <c r="F469" s="197" t="n">
        <v>1.07</v>
      </c>
      <c r="G469" s="198" t="s">
        <v>85</v>
      </c>
      <c r="H469" s="196" t="n">
        <v>2</v>
      </c>
      <c r="I469" s="196" t="n">
        <v>2.14</v>
      </c>
      <c r="J469" s="196" t="s">
        <v>85</v>
      </c>
      <c r="K469" s="196" t="n">
        <v>1.03</v>
      </c>
      <c r="L469" s="196" t="n">
        <v>1.02</v>
      </c>
      <c r="M469" s="196" t="s">
        <v>85</v>
      </c>
      <c r="N469" s="197" t="n">
        <v>1.07</v>
      </c>
      <c r="O469" s="196" t="s">
        <v>85</v>
      </c>
      <c r="P469" s="196" t="n">
        <v>2.03</v>
      </c>
      <c r="Q469" s="196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6" t="s">
        <v>85</v>
      </c>
      <c r="CM469" s="177"/>
    </row>
    <row r="470" customFormat="false" ht="11.25" hidden="false" customHeight="false" outlineLevel="0" collapsed="false">
      <c r="A470" s="177" t="n">
        <v>35167</v>
      </c>
      <c r="B470" s="203" t="n">
        <f aca="false">IF(A470&lt;&gt;"",MONTH(A470),0)</f>
        <v>4</v>
      </c>
      <c r="C470" s="11" t="s">
        <v>166</v>
      </c>
      <c r="D470" s="196" t="n">
        <v>1.18</v>
      </c>
      <c r="E470" s="196" t="n">
        <v>0.89</v>
      </c>
      <c r="F470" s="197" t="n">
        <v>1.07</v>
      </c>
      <c r="G470" s="198" t="s">
        <v>85</v>
      </c>
      <c r="H470" s="196" t="n">
        <v>2.03</v>
      </c>
      <c r="I470" s="196" t="n">
        <v>2.24</v>
      </c>
      <c r="J470" s="196" t="s">
        <v>85</v>
      </c>
      <c r="K470" s="196" t="n">
        <v>1.06</v>
      </c>
      <c r="L470" s="196" t="n">
        <v>1.02</v>
      </c>
      <c r="M470" s="196" t="s">
        <v>85</v>
      </c>
      <c r="N470" s="197" t="n">
        <v>1.08</v>
      </c>
      <c r="O470" s="196" t="s">
        <v>85</v>
      </c>
      <c r="P470" s="196" t="n">
        <v>2.12</v>
      </c>
      <c r="Q470" s="196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6" t="s">
        <v>85</v>
      </c>
      <c r="CM470" s="177"/>
    </row>
    <row r="471" customFormat="false" ht="11.25" hidden="false" customHeight="false" outlineLevel="0" collapsed="false">
      <c r="A471" s="177" t="n">
        <v>35168</v>
      </c>
      <c r="B471" s="203" t="n">
        <f aca="false">IF(A471&lt;&gt;"",MONTH(A471),0)</f>
        <v>4</v>
      </c>
      <c r="C471" s="11" t="s">
        <v>167</v>
      </c>
      <c r="D471" s="196" t="n">
        <v>1.11</v>
      </c>
      <c r="E471" s="196" t="n">
        <v>0.89</v>
      </c>
      <c r="F471" s="197" t="n">
        <v>1.07</v>
      </c>
      <c r="G471" s="198" t="s">
        <v>85</v>
      </c>
      <c r="H471" s="196" t="n">
        <v>2.03</v>
      </c>
      <c r="I471" s="196" t="n">
        <v>2.24</v>
      </c>
      <c r="J471" s="196" t="s">
        <v>85</v>
      </c>
      <c r="K471" s="196" t="n">
        <v>1.06</v>
      </c>
      <c r="L471" s="196" t="n">
        <v>1.02</v>
      </c>
      <c r="M471" s="196" t="s">
        <v>85</v>
      </c>
      <c r="N471" s="197" t="n">
        <v>1.08</v>
      </c>
      <c r="O471" s="196" t="s">
        <v>85</v>
      </c>
      <c r="P471" s="196" t="n">
        <v>2.12</v>
      </c>
      <c r="Q471" s="196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6" t="s">
        <v>85</v>
      </c>
      <c r="CM471" s="177"/>
    </row>
    <row r="472" customFormat="false" ht="11.25" hidden="false" customHeight="false" outlineLevel="0" collapsed="false">
      <c r="A472" s="177" t="n">
        <v>35169</v>
      </c>
      <c r="B472" s="203" t="n">
        <f aca="false">IF(A472&lt;&gt;"",MONTH(A472),0)</f>
        <v>4</v>
      </c>
      <c r="C472" s="11" t="s">
        <v>161</v>
      </c>
      <c r="D472" s="196" t="n">
        <v>1.11</v>
      </c>
      <c r="E472" s="196" t="n">
        <v>0.89</v>
      </c>
      <c r="F472" s="197" t="n">
        <v>1.07</v>
      </c>
      <c r="G472" s="198" t="s">
        <v>85</v>
      </c>
      <c r="H472" s="196" t="n">
        <v>2.03</v>
      </c>
      <c r="I472" s="196" t="n">
        <v>2.24</v>
      </c>
      <c r="J472" s="196" t="s">
        <v>85</v>
      </c>
      <c r="K472" s="196" t="n">
        <v>1.06</v>
      </c>
      <c r="L472" s="196" t="n">
        <v>1.02</v>
      </c>
      <c r="M472" s="196" t="s">
        <v>85</v>
      </c>
      <c r="N472" s="197" t="n">
        <v>1.08</v>
      </c>
      <c r="O472" s="196" t="s">
        <v>85</v>
      </c>
      <c r="P472" s="196" t="n">
        <v>2.12</v>
      </c>
      <c r="Q472" s="196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6" t="s">
        <v>85</v>
      </c>
      <c r="CM472" s="177"/>
    </row>
    <row r="473" customFormat="false" ht="11.25" hidden="false" customHeight="false" outlineLevel="0" collapsed="false">
      <c r="A473" s="177" t="n">
        <v>35170</v>
      </c>
      <c r="B473" s="203" t="n">
        <f aca="false">IF(A473&lt;&gt;"",MONTH(A473),0)</f>
        <v>4</v>
      </c>
      <c r="C473" s="11" t="s">
        <v>162</v>
      </c>
      <c r="D473" s="196" t="n">
        <v>1.11</v>
      </c>
      <c r="E473" s="196" t="n">
        <v>0.89</v>
      </c>
      <c r="F473" s="197" t="n">
        <v>1.07</v>
      </c>
      <c r="G473" s="198" t="s">
        <v>85</v>
      </c>
      <c r="H473" s="196" t="n">
        <v>2.04</v>
      </c>
      <c r="I473" s="196" t="n">
        <v>2.28</v>
      </c>
      <c r="J473" s="196" t="s">
        <v>85</v>
      </c>
      <c r="K473" s="196" t="n">
        <v>1.06</v>
      </c>
      <c r="L473" s="196" t="n">
        <v>1.03</v>
      </c>
      <c r="M473" s="196" t="s">
        <v>85</v>
      </c>
      <c r="N473" s="197" t="n">
        <v>1.08</v>
      </c>
      <c r="O473" s="196" t="s">
        <v>85</v>
      </c>
      <c r="P473" s="196" t="n">
        <v>2.14</v>
      </c>
      <c r="Q473" s="196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6" t="s">
        <v>85</v>
      </c>
      <c r="CM473" s="177"/>
    </row>
    <row r="474" customFormat="false" ht="11.25" hidden="false" customHeight="false" outlineLevel="0" collapsed="false">
      <c r="A474" s="177" t="n">
        <v>35171</v>
      </c>
      <c r="B474" s="203" t="n">
        <f aca="false">IF(A474&lt;&gt;"",MONTH(A474),0)</f>
        <v>4</v>
      </c>
      <c r="C474" s="11" t="s">
        <v>163</v>
      </c>
      <c r="D474" s="196" t="n">
        <v>1.15</v>
      </c>
      <c r="E474" s="196" t="n">
        <v>0.89</v>
      </c>
      <c r="F474" s="197" t="n">
        <v>1.07</v>
      </c>
      <c r="G474" s="198" t="s">
        <v>85</v>
      </c>
      <c r="H474" s="196" t="n">
        <v>2</v>
      </c>
      <c r="I474" s="196" t="n">
        <v>2.22</v>
      </c>
      <c r="J474" s="196" t="s">
        <v>85</v>
      </c>
      <c r="K474" s="196" t="n">
        <v>1.06</v>
      </c>
      <c r="L474" s="196" t="n">
        <v>1.03</v>
      </c>
      <c r="M474" s="196" t="s">
        <v>85</v>
      </c>
      <c r="N474" s="197" t="n">
        <v>1.08</v>
      </c>
      <c r="O474" s="196" t="s">
        <v>85</v>
      </c>
      <c r="P474" s="196" t="n">
        <v>2.06</v>
      </c>
      <c r="Q474" s="196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6" t="s">
        <v>85</v>
      </c>
      <c r="CM474" s="177"/>
    </row>
    <row r="475" customFormat="false" ht="11.25" hidden="false" customHeight="false" outlineLevel="0" collapsed="false">
      <c r="A475" s="177" t="n">
        <v>35172</v>
      </c>
      <c r="B475" s="203" t="n">
        <f aca="false">IF(A475&lt;&gt;"",MONTH(A475),0)</f>
        <v>4</v>
      </c>
      <c r="C475" s="11" t="s">
        <v>164</v>
      </c>
      <c r="D475" s="196" t="n">
        <v>1.14</v>
      </c>
      <c r="E475" s="196" t="n">
        <v>0.92</v>
      </c>
      <c r="F475" s="197" t="n">
        <v>1.07</v>
      </c>
      <c r="G475" s="198" t="s">
        <v>85</v>
      </c>
      <c r="H475" s="196" t="n">
        <v>1.95</v>
      </c>
      <c r="I475" s="196" t="n">
        <v>2.18</v>
      </c>
      <c r="J475" s="196" t="s">
        <v>85</v>
      </c>
      <c r="K475" s="196" t="n">
        <v>1.06</v>
      </c>
      <c r="L475" s="196" t="n">
        <v>1.03</v>
      </c>
      <c r="M475" s="196" t="s">
        <v>85</v>
      </c>
      <c r="N475" s="197" t="n">
        <v>1.08</v>
      </c>
      <c r="O475" s="196" t="s">
        <v>85</v>
      </c>
      <c r="P475" s="196" t="n">
        <v>2.05</v>
      </c>
      <c r="Q475" s="196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6" t="s">
        <v>85</v>
      </c>
      <c r="CM475" s="177"/>
    </row>
    <row r="476" customFormat="false" ht="11.25" hidden="false" customHeight="false" outlineLevel="0" collapsed="false">
      <c r="A476" s="177" t="n">
        <v>35173</v>
      </c>
      <c r="B476" s="203" t="n">
        <f aca="false">IF(A476&lt;&gt;"",MONTH(A476),0)</f>
        <v>4</v>
      </c>
      <c r="C476" s="11" t="s">
        <v>165</v>
      </c>
      <c r="D476" s="196" t="n">
        <v>1.18</v>
      </c>
      <c r="E476" s="196" t="n">
        <v>0.92</v>
      </c>
      <c r="F476" s="197" t="n">
        <v>1.08</v>
      </c>
      <c r="G476" s="198" t="s">
        <v>85</v>
      </c>
      <c r="H476" s="196" t="n">
        <v>2.01</v>
      </c>
      <c r="I476" s="196" t="n">
        <v>2.21</v>
      </c>
      <c r="J476" s="196" t="s">
        <v>85</v>
      </c>
      <c r="K476" s="196" t="n">
        <v>1.06</v>
      </c>
      <c r="L476" s="196" t="n">
        <v>1.07</v>
      </c>
      <c r="M476" s="196" t="s">
        <v>85</v>
      </c>
      <c r="N476" s="197" t="n">
        <v>1.08</v>
      </c>
      <c r="O476" s="196" t="s">
        <v>85</v>
      </c>
      <c r="P476" s="196" t="n">
        <v>2.08</v>
      </c>
      <c r="Q476" s="196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6" t="s">
        <v>85</v>
      </c>
      <c r="CM476" s="177"/>
    </row>
    <row r="477" customFormat="false" ht="11.25" hidden="false" customHeight="false" outlineLevel="0" collapsed="false">
      <c r="A477" s="177" t="n">
        <v>35174</v>
      </c>
      <c r="B477" s="203" t="n">
        <f aca="false">IF(A477&lt;&gt;"",MONTH(A477),0)</f>
        <v>4</v>
      </c>
      <c r="C477" s="11" t="s">
        <v>166</v>
      </c>
      <c r="D477" s="196" t="n">
        <v>1.18</v>
      </c>
      <c r="E477" s="196" t="n">
        <v>0.96</v>
      </c>
      <c r="F477" s="197" t="n">
        <v>1.08</v>
      </c>
      <c r="G477" s="198" t="s">
        <v>85</v>
      </c>
      <c r="H477" s="196" t="n">
        <v>2.02</v>
      </c>
      <c r="I477" s="196" t="n">
        <v>2.17</v>
      </c>
      <c r="J477" s="196" t="s">
        <v>85</v>
      </c>
      <c r="K477" s="196" t="n">
        <v>1.06</v>
      </c>
      <c r="L477" s="196" t="n">
        <v>1.05</v>
      </c>
      <c r="M477" s="196" t="s">
        <v>85</v>
      </c>
      <c r="N477" s="197" t="n">
        <v>1.08</v>
      </c>
      <c r="O477" s="196" t="s">
        <v>85</v>
      </c>
      <c r="P477" s="196" t="n">
        <v>2.1</v>
      </c>
      <c r="Q477" s="196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6" t="s">
        <v>85</v>
      </c>
      <c r="CM477" s="177"/>
    </row>
    <row r="478" customFormat="false" ht="11.25" hidden="false" customHeight="false" outlineLevel="0" collapsed="false">
      <c r="A478" s="177" t="n">
        <v>35175</v>
      </c>
      <c r="B478" s="203" t="n">
        <f aca="false">IF(A478&lt;&gt;"",MONTH(A478),0)</f>
        <v>4</v>
      </c>
      <c r="C478" s="11" t="s">
        <v>167</v>
      </c>
      <c r="D478" s="196" t="n">
        <v>1.15</v>
      </c>
      <c r="E478" s="196" t="n">
        <v>0.96</v>
      </c>
      <c r="F478" s="197" t="n">
        <v>1.08</v>
      </c>
      <c r="G478" s="198" t="s">
        <v>85</v>
      </c>
      <c r="H478" s="196" t="n">
        <v>2.02</v>
      </c>
      <c r="I478" s="196" t="n">
        <v>2.17</v>
      </c>
      <c r="J478" s="196" t="s">
        <v>85</v>
      </c>
      <c r="K478" s="196" t="n">
        <v>1.06</v>
      </c>
      <c r="L478" s="196" t="n">
        <v>1.05</v>
      </c>
      <c r="M478" s="196" t="s">
        <v>85</v>
      </c>
      <c r="N478" s="197" t="n">
        <v>1.08</v>
      </c>
      <c r="O478" s="196" t="s">
        <v>85</v>
      </c>
      <c r="P478" s="196" t="n">
        <v>2.1</v>
      </c>
      <c r="Q478" s="196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6" t="s">
        <v>85</v>
      </c>
      <c r="CM478" s="177"/>
    </row>
    <row r="479" customFormat="false" ht="11.25" hidden="false" customHeight="false" outlineLevel="0" collapsed="false">
      <c r="A479" s="177" t="n">
        <v>35176</v>
      </c>
      <c r="B479" s="203" t="n">
        <f aca="false">IF(A479&lt;&gt;"",MONTH(A479),0)</f>
        <v>4</v>
      </c>
      <c r="C479" s="11" t="s">
        <v>161</v>
      </c>
      <c r="D479" s="196" t="n">
        <v>1.15</v>
      </c>
      <c r="E479" s="196" t="n">
        <v>0.96</v>
      </c>
      <c r="F479" s="197" t="n">
        <v>1.08</v>
      </c>
      <c r="G479" s="198" t="s">
        <v>85</v>
      </c>
      <c r="H479" s="196" t="n">
        <v>2.02</v>
      </c>
      <c r="I479" s="196" t="n">
        <v>2.17</v>
      </c>
      <c r="J479" s="196" t="s">
        <v>85</v>
      </c>
      <c r="K479" s="196" t="n">
        <v>1.06</v>
      </c>
      <c r="L479" s="196" t="n">
        <v>1.05</v>
      </c>
      <c r="M479" s="196" t="s">
        <v>85</v>
      </c>
      <c r="N479" s="197" t="n">
        <v>1.08</v>
      </c>
      <c r="O479" s="196" t="s">
        <v>85</v>
      </c>
      <c r="P479" s="196" t="n">
        <v>2.1</v>
      </c>
      <c r="Q479" s="196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6" t="s">
        <v>85</v>
      </c>
      <c r="CM479" s="177"/>
    </row>
    <row r="480" customFormat="false" ht="11.25" hidden="false" customHeight="false" outlineLevel="0" collapsed="false">
      <c r="A480" s="177" t="n">
        <v>35177</v>
      </c>
      <c r="B480" s="203" t="n">
        <f aca="false">IF(A480&lt;&gt;"",MONTH(A480),0)</f>
        <v>4</v>
      </c>
      <c r="C480" s="11" t="s">
        <v>162</v>
      </c>
      <c r="D480" s="196" t="n">
        <v>1.15</v>
      </c>
      <c r="E480" s="196" t="n">
        <v>1</v>
      </c>
      <c r="F480" s="197" t="n">
        <v>1.08</v>
      </c>
      <c r="G480" s="198" t="s">
        <v>85</v>
      </c>
      <c r="H480" s="196" t="n">
        <v>2</v>
      </c>
      <c r="I480" s="196" t="n">
        <v>2.19</v>
      </c>
      <c r="J480" s="196" t="s">
        <v>85</v>
      </c>
      <c r="K480" s="196" t="n">
        <v>1.06</v>
      </c>
      <c r="L480" s="196" t="n">
        <v>1.08</v>
      </c>
      <c r="M480" s="196" t="s">
        <v>85</v>
      </c>
      <c r="N480" s="197" t="n">
        <v>1.08</v>
      </c>
      <c r="O480" s="196" t="s">
        <v>85</v>
      </c>
      <c r="P480" s="196" t="n">
        <v>2.1</v>
      </c>
      <c r="Q480" s="196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6" t="s">
        <v>85</v>
      </c>
      <c r="CM480" s="177"/>
    </row>
    <row r="481" customFormat="false" ht="11.25" hidden="false" customHeight="false" outlineLevel="0" collapsed="false">
      <c r="A481" s="177" t="n">
        <v>35178</v>
      </c>
      <c r="B481" s="203" t="n">
        <f aca="false">IF(A481&lt;&gt;"",MONTH(A481),0)</f>
        <v>4</v>
      </c>
      <c r="C481" s="11" t="s">
        <v>163</v>
      </c>
      <c r="D481" s="196" t="n">
        <v>1.2</v>
      </c>
      <c r="E481" s="196" t="n">
        <v>0.97</v>
      </c>
      <c r="F481" s="197" t="n">
        <v>1.08</v>
      </c>
      <c r="G481" s="198" t="s">
        <v>85</v>
      </c>
      <c r="H481" s="196" t="n">
        <v>2</v>
      </c>
      <c r="I481" s="196" t="n">
        <v>2.18</v>
      </c>
      <c r="J481" s="196" t="s">
        <v>85</v>
      </c>
      <c r="K481" s="196" t="n">
        <v>1.07</v>
      </c>
      <c r="L481" s="196" t="n">
        <v>1.06</v>
      </c>
      <c r="M481" s="196" t="s">
        <v>85</v>
      </c>
      <c r="N481" s="197" t="n">
        <v>1.08</v>
      </c>
      <c r="O481" s="196" t="s">
        <v>85</v>
      </c>
      <c r="P481" s="196" t="n">
        <v>2.1</v>
      </c>
      <c r="Q481" s="196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6" t="s">
        <v>85</v>
      </c>
      <c r="CM481" s="177"/>
    </row>
    <row r="482" customFormat="false" ht="11.25" hidden="false" customHeight="false" outlineLevel="0" collapsed="false">
      <c r="A482" s="177" t="n">
        <v>35179</v>
      </c>
      <c r="B482" s="203" t="n">
        <f aca="false">IF(A482&lt;&gt;"",MONTH(A482),0)</f>
        <v>4</v>
      </c>
      <c r="C482" s="11" t="s">
        <v>164</v>
      </c>
      <c r="D482" s="196" t="n">
        <v>1.2</v>
      </c>
      <c r="E482" s="196" t="n">
        <v>1</v>
      </c>
      <c r="F482" s="197" t="n">
        <v>1.04</v>
      </c>
      <c r="G482" s="198" t="s">
        <v>85</v>
      </c>
      <c r="H482" s="196" t="n">
        <v>1.99</v>
      </c>
      <c r="I482" s="196" t="n">
        <v>2.18</v>
      </c>
      <c r="J482" s="196" t="s">
        <v>85</v>
      </c>
      <c r="K482" s="196" t="n">
        <v>1.07</v>
      </c>
      <c r="L482" s="196" t="n">
        <v>1.06</v>
      </c>
      <c r="M482" s="196" t="s">
        <v>85</v>
      </c>
      <c r="N482" s="197" t="n">
        <v>1.08</v>
      </c>
      <c r="O482" s="196" t="s">
        <v>85</v>
      </c>
      <c r="P482" s="196" t="n">
        <v>2.08</v>
      </c>
      <c r="Q482" s="196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6" t="s">
        <v>85</v>
      </c>
      <c r="CM482" s="177"/>
    </row>
    <row r="483" customFormat="false" ht="11.25" hidden="false" customHeight="false" outlineLevel="0" collapsed="false">
      <c r="A483" s="177" t="n">
        <v>35180</v>
      </c>
      <c r="B483" s="203" t="n">
        <f aca="false">IF(A483&lt;&gt;"",MONTH(A483),0)</f>
        <v>4</v>
      </c>
      <c r="C483" s="11" t="s">
        <v>165</v>
      </c>
      <c r="D483" s="196" t="n">
        <v>1.19</v>
      </c>
      <c r="E483" s="196" t="n">
        <v>1</v>
      </c>
      <c r="F483" s="197" t="n">
        <v>1.04</v>
      </c>
      <c r="G483" s="198" t="s">
        <v>85</v>
      </c>
      <c r="H483" s="196" t="n">
        <v>1.99</v>
      </c>
      <c r="I483" s="196" t="n">
        <v>2.25</v>
      </c>
      <c r="J483" s="196" t="s">
        <v>85</v>
      </c>
      <c r="K483" s="196" t="n">
        <v>1.07</v>
      </c>
      <c r="L483" s="196" t="n">
        <v>1.04</v>
      </c>
      <c r="M483" s="196" t="s">
        <v>85</v>
      </c>
      <c r="N483" s="197" t="n">
        <v>1.08</v>
      </c>
      <c r="O483" s="196" t="s">
        <v>85</v>
      </c>
      <c r="P483" s="196" t="n">
        <v>2.08</v>
      </c>
      <c r="Q483" s="196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6" t="s">
        <v>85</v>
      </c>
      <c r="CM483" s="177"/>
    </row>
    <row r="484" customFormat="false" ht="11.25" hidden="false" customHeight="false" outlineLevel="0" collapsed="false">
      <c r="A484" s="177" t="n">
        <v>35181</v>
      </c>
      <c r="B484" s="203" t="n">
        <f aca="false">IF(A484&lt;&gt;"",MONTH(A484),0)</f>
        <v>4</v>
      </c>
      <c r="C484" s="11" t="s">
        <v>166</v>
      </c>
      <c r="D484" s="196" t="n">
        <v>1.19</v>
      </c>
      <c r="E484" s="196" t="n">
        <v>1</v>
      </c>
      <c r="F484" s="197" t="n">
        <v>1.04</v>
      </c>
      <c r="G484" s="198" t="s">
        <v>85</v>
      </c>
      <c r="H484" s="196" t="n">
        <v>1.95</v>
      </c>
      <c r="I484" s="196" t="n">
        <v>2.17</v>
      </c>
      <c r="J484" s="196" t="s">
        <v>85</v>
      </c>
      <c r="K484" s="196" t="n">
        <v>1.07</v>
      </c>
      <c r="L484" s="196" t="n">
        <v>1.05</v>
      </c>
      <c r="M484" s="196" t="s">
        <v>85</v>
      </c>
      <c r="N484" s="197" t="n">
        <v>1.08</v>
      </c>
      <c r="O484" s="196" t="s">
        <v>85</v>
      </c>
      <c r="P484" s="196" t="n">
        <v>2.01</v>
      </c>
      <c r="Q484" s="196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6" t="s">
        <v>85</v>
      </c>
      <c r="CM484" s="177"/>
    </row>
    <row r="485" customFormat="false" ht="11.25" hidden="false" customHeight="false" outlineLevel="0" collapsed="false">
      <c r="A485" s="177" t="n">
        <v>35182</v>
      </c>
      <c r="B485" s="203" t="n">
        <f aca="false">IF(A485&lt;&gt;"",MONTH(A485),0)</f>
        <v>4</v>
      </c>
      <c r="C485" s="11" t="s">
        <v>167</v>
      </c>
      <c r="D485" s="196" t="n">
        <v>1.17</v>
      </c>
      <c r="E485" s="196" t="n">
        <v>1</v>
      </c>
      <c r="F485" s="197" t="n">
        <v>1.04</v>
      </c>
      <c r="G485" s="198" t="s">
        <v>85</v>
      </c>
      <c r="H485" s="196" t="n">
        <v>1.95</v>
      </c>
      <c r="I485" s="196" t="n">
        <v>2.17</v>
      </c>
      <c r="J485" s="196" t="s">
        <v>85</v>
      </c>
      <c r="K485" s="196" t="n">
        <v>1.07</v>
      </c>
      <c r="L485" s="196" t="n">
        <v>1.05</v>
      </c>
      <c r="M485" s="196" t="s">
        <v>85</v>
      </c>
      <c r="N485" s="197" t="n">
        <v>1.08</v>
      </c>
      <c r="O485" s="196" t="s">
        <v>85</v>
      </c>
      <c r="P485" s="196" t="n">
        <v>2.01</v>
      </c>
      <c r="Q485" s="196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6" t="s">
        <v>85</v>
      </c>
      <c r="CM485" s="177"/>
    </row>
    <row r="486" customFormat="false" ht="11.25" hidden="false" customHeight="false" outlineLevel="0" collapsed="false">
      <c r="A486" s="177" t="n">
        <v>35183</v>
      </c>
      <c r="B486" s="203" t="n">
        <f aca="false">IF(A486&lt;&gt;"",MONTH(A486),0)</f>
        <v>4</v>
      </c>
      <c r="C486" s="11" t="s">
        <v>161</v>
      </c>
      <c r="D486" s="196" t="n">
        <v>1.17</v>
      </c>
      <c r="E486" s="196" t="n">
        <v>1</v>
      </c>
      <c r="F486" s="197" t="n">
        <v>1.04</v>
      </c>
      <c r="G486" s="198" t="s">
        <v>85</v>
      </c>
      <c r="H486" s="196" t="n">
        <v>1.95</v>
      </c>
      <c r="I486" s="196" t="n">
        <v>2.17</v>
      </c>
      <c r="J486" s="196" t="s">
        <v>85</v>
      </c>
      <c r="K486" s="196" t="n">
        <v>1.07</v>
      </c>
      <c r="L486" s="196" t="n">
        <v>1.05</v>
      </c>
      <c r="M486" s="196" t="s">
        <v>85</v>
      </c>
      <c r="N486" s="197" t="n">
        <v>1.08</v>
      </c>
      <c r="O486" s="196" t="s">
        <v>85</v>
      </c>
      <c r="P486" s="196" t="n">
        <v>2.01</v>
      </c>
      <c r="Q486" s="196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6" t="s">
        <v>85</v>
      </c>
      <c r="CM486" s="177"/>
    </row>
    <row r="487" customFormat="false" ht="11.25" hidden="false" customHeight="false" outlineLevel="0" collapsed="false">
      <c r="A487" s="177" t="n">
        <v>35184</v>
      </c>
      <c r="B487" s="203" t="n">
        <f aca="false">IF(A487&lt;&gt;"",MONTH(A487),0)</f>
        <v>4</v>
      </c>
      <c r="C487" s="11" t="s">
        <v>162</v>
      </c>
      <c r="D487" s="196" t="n">
        <v>1.17</v>
      </c>
      <c r="E487" s="196" t="n">
        <v>0.99</v>
      </c>
      <c r="F487" s="197" t="n">
        <v>1.04</v>
      </c>
      <c r="G487" s="198" t="s">
        <v>85</v>
      </c>
      <c r="H487" s="196" t="n">
        <v>1.93</v>
      </c>
      <c r="I487" s="196" t="n">
        <v>2.18</v>
      </c>
      <c r="J487" s="196" t="s">
        <v>85</v>
      </c>
      <c r="K487" s="196" t="n">
        <v>1.03</v>
      </c>
      <c r="L487" s="196" t="n">
        <v>1.05</v>
      </c>
      <c r="M487" s="196" t="s">
        <v>85</v>
      </c>
      <c r="N487" s="197" t="n">
        <v>1.08</v>
      </c>
      <c r="O487" s="196" t="s">
        <v>85</v>
      </c>
      <c r="P487" s="196" t="n">
        <v>2.01</v>
      </c>
      <c r="Q487" s="196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6" t="s">
        <v>85</v>
      </c>
      <c r="CM487" s="177"/>
    </row>
    <row r="488" customFormat="false" ht="11.25" hidden="false" customHeight="false" outlineLevel="0" collapsed="false">
      <c r="A488" s="177" t="n">
        <v>35185</v>
      </c>
      <c r="B488" s="203" t="n">
        <f aca="false">IF(A488&lt;&gt;"",MONTH(A488),0)</f>
        <v>4</v>
      </c>
      <c r="C488" s="11" t="s">
        <v>163</v>
      </c>
      <c r="D488" s="196" t="n">
        <v>1.16</v>
      </c>
      <c r="E488" s="196" t="n">
        <v>0.94</v>
      </c>
      <c r="F488" s="197" t="n">
        <v>1.06</v>
      </c>
      <c r="G488" s="198" t="s">
        <v>85</v>
      </c>
      <c r="H488" s="196" t="s">
        <v>85</v>
      </c>
      <c r="I488" s="196" t="n">
        <v>2.2</v>
      </c>
      <c r="J488" s="196" t="s">
        <v>85</v>
      </c>
      <c r="K488" s="196" t="n">
        <v>1.06</v>
      </c>
      <c r="L488" s="196" t="n">
        <v>1.01</v>
      </c>
      <c r="M488" s="196" t="s">
        <v>85</v>
      </c>
      <c r="N488" s="197" t="n">
        <v>1.06</v>
      </c>
      <c r="O488" s="196" t="s">
        <v>85</v>
      </c>
      <c r="P488" s="196" t="n">
        <v>1.93</v>
      </c>
      <c r="Q488" s="196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6" t="s">
        <v>85</v>
      </c>
      <c r="CM488" s="177"/>
    </row>
    <row r="489" customFormat="false" ht="11.25" hidden="false" customHeight="false" outlineLevel="0" collapsed="false">
      <c r="A489" s="177" t="n">
        <v>35186</v>
      </c>
      <c r="B489" s="203" t="n">
        <f aca="false">IF(A489&lt;&gt;"",MONTH(A489),0)</f>
        <v>5</v>
      </c>
      <c r="C489" s="11" t="s">
        <v>164</v>
      </c>
      <c r="D489" s="196" t="n">
        <v>1.17</v>
      </c>
      <c r="E489" s="196" t="n">
        <v>1</v>
      </c>
      <c r="F489" s="197" t="n">
        <v>1.06</v>
      </c>
      <c r="G489" s="198" t="s">
        <v>85</v>
      </c>
      <c r="H489" s="196" t="n">
        <v>1.85</v>
      </c>
      <c r="I489" s="196" t="n">
        <v>2.16</v>
      </c>
      <c r="J489" s="196" t="s">
        <v>85</v>
      </c>
      <c r="K489" s="196" t="n">
        <v>1.03</v>
      </c>
      <c r="L489" s="196" t="n">
        <v>1.01</v>
      </c>
      <c r="M489" s="196" t="s">
        <v>85</v>
      </c>
      <c r="N489" s="197" t="n">
        <v>1.06</v>
      </c>
      <c r="O489" s="196" t="s">
        <v>85</v>
      </c>
      <c r="P489" s="196" t="n">
        <v>1.95</v>
      </c>
      <c r="Q489" s="196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6" t="s">
        <v>85</v>
      </c>
      <c r="CM489" s="177"/>
    </row>
    <row r="490" customFormat="false" ht="11.25" hidden="false" customHeight="false" outlineLevel="0" collapsed="false">
      <c r="A490" s="177" t="n">
        <v>35187</v>
      </c>
      <c r="B490" s="203" t="n">
        <f aca="false">IF(A490&lt;&gt;"",MONTH(A490),0)</f>
        <v>5</v>
      </c>
      <c r="C490" s="11" t="s">
        <v>165</v>
      </c>
      <c r="D490" s="196" t="n">
        <v>1.15</v>
      </c>
      <c r="E490" s="196" t="n">
        <v>0.99</v>
      </c>
      <c r="F490" s="197" t="n">
        <v>1.08</v>
      </c>
      <c r="G490" s="198" t="s">
        <v>85</v>
      </c>
      <c r="H490" s="196" t="n">
        <v>1.84</v>
      </c>
      <c r="I490" s="196" t="n">
        <v>2.14</v>
      </c>
      <c r="J490" s="196" t="s">
        <v>85</v>
      </c>
      <c r="K490" s="196" t="n">
        <v>1.05</v>
      </c>
      <c r="L490" s="196" t="n">
        <v>1.01</v>
      </c>
      <c r="M490" s="196" t="s">
        <v>85</v>
      </c>
      <c r="N490" s="197" t="n">
        <v>1.06</v>
      </c>
      <c r="O490" s="196" t="s">
        <v>85</v>
      </c>
      <c r="P490" s="196" t="n">
        <v>1.93</v>
      </c>
      <c r="Q490" s="196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6" t="s">
        <v>85</v>
      </c>
      <c r="CM490" s="177"/>
    </row>
    <row r="491" customFormat="false" ht="11.25" hidden="false" customHeight="false" outlineLevel="0" collapsed="false">
      <c r="A491" s="177" t="n">
        <v>35188</v>
      </c>
      <c r="B491" s="203" t="n">
        <f aca="false">IF(A491&lt;&gt;"",MONTH(A491),0)</f>
        <v>5</v>
      </c>
      <c r="C491" s="11" t="s">
        <v>166</v>
      </c>
      <c r="D491" s="196" t="n">
        <v>1.14</v>
      </c>
      <c r="E491" s="196" t="n">
        <v>1</v>
      </c>
      <c r="F491" s="197" t="n">
        <v>1.08</v>
      </c>
      <c r="G491" s="198" t="s">
        <v>85</v>
      </c>
      <c r="H491" s="196" t="n">
        <v>1.77</v>
      </c>
      <c r="I491" s="196" t="n">
        <v>2.11</v>
      </c>
      <c r="J491" s="196" t="s">
        <v>85</v>
      </c>
      <c r="K491" s="196" t="n">
        <v>1.05</v>
      </c>
      <c r="L491" s="196" t="n">
        <v>1</v>
      </c>
      <c r="M491" s="196" t="s">
        <v>85</v>
      </c>
      <c r="N491" s="197" t="n">
        <v>1</v>
      </c>
      <c r="O491" s="196" t="s">
        <v>85</v>
      </c>
      <c r="P491" s="196" t="n">
        <v>1.87</v>
      </c>
      <c r="Q491" s="196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6" t="s">
        <v>85</v>
      </c>
      <c r="CM491" s="177"/>
    </row>
    <row r="492" customFormat="false" ht="11.25" hidden="false" customHeight="false" outlineLevel="0" collapsed="false">
      <c r="A492" s="177" t="n">
        <v>35189</v>
      </c>
      <c r="B492" s="203" t="n">
        <f aca="false">IF(A492&lt;&gt;"",MONTH(A492),0)</f>
        <v>5</v>
      </c>
      <c r="C492" s="11" t="s">
        <v>167</v>
      </c>
      <c r="D492" s="196" t="n">
        <v>1.13</v>
      </c>
      <c r="E492" s="196" t="n">
        <v>1</v>
      </c>
      <c r="F492" s="197" t="n">
        <v>1.08</v>
      </c>
      <c r="G492" s="198" t="s">
        <v>85</v>
      </c>
      <c r="H492" s="196" t="n">
        <v>1.77</v>
      </c>
      <c r="I492" s="196" t="n">
        <v>2.11</v>
      </c>
      <c r="J492" s="196" t="s">
        <v>85</v>
      </c>
      <c r="K492" s="196" t="n">
        <v>1.05</v>
      </c>
      <c r="L492" s="196" t="n">
        <v>1</v>
      </c>
      <c r="M492" s="196" t="s">
        <v>85</v>
      </c>
      <c r="N492" s="197" t="n">
        <v>1</v>
      </c>
      <c r="O492" s="196" t="s">
        <v>85</v>
      </c>
      <c r="P492" s="196" t="n">
        <v>1.87</v>
      </c>
      <c r="Q492" s="196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6" t="s">
        <v>85</v>
      </c>
      <c r="CM492" s="177"/>
    </row>
    <row r="493" customFormat="false" ht="11.25" hidden="false" customHeight="false" outlineLevel="0" collapsed="false">
      <c r="A493" s="177" t="n">
        <v>35190</v>
      </c>
      <c r="B493" s="203" t="n">
        <f aca="false">IF(A493&lt;&gt;"",MONTH(A493),0)</f>
        <v>5</v>
      </c>
      <c r="C493" s="11" t="s">
        <v>161</v>
      </c>
      <c r="D493" s="196" t="n">
        <v>1.13</v>
      </c>
      <c r="E493" s="196" t="n">
        <v>1</v>
      </c>
      <c r="F493" s="197" t="n">
        <v>1.08</v>
      </c>
      <c r="G493" s="198" t="s">
        <v>85</v>
      </c>
      <c r="H493" s="196" t="n">
        <v>1.77</v>
      </c>
      <c r="I493" s="196" t="n">
        <v>2.11</v>
      </c>
      <c r="J493" s="196" t="s">
        <v>85</v>
      </c>
      <c r="K493" s="196" t="n">
        <v>1.05</v>
      </c>
      <c r="L493" s="196" t="n">
        <v>1</v>
      </c>
      <c r="M493" s="196" t="s">
        <v>85</v>
      </c>
      <c r="N493" s="197" t="n">
        <v>1</v>
      </c>
      <c r="O493" s="196" t="s">
        <v>85</v>
      </c>
      <c r="P493" s="196" t="n">
        <v>1.87</v>
      </c>
      <c r="Q493" s="196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6" t="s">
        <v>85</v>
      </c>
      <c r="CM493" s="177"/>
    </row>
    <row r="494" customFormat="false" ht="11.25" hidden="false" customHeight="false" outlineLevel="0" collapsed="false">
      <c r="A494" s="177" t="n">
        <v>35191</v>
      </c>
      <c r="B494" s="203" t="n">
        <f aca="false">IF(A494&lt;&gt;"",MONTH(A494),0)</f>
        <v>5</v>
      </c>
      <c r="C494" s="11" t="s">
        <v>162</v>
      </c>
      <c r="D494" s="196" t="n">
        <v>1.13</v>
      </c>
      <c r="E494" s="196" t="n">
        <v>0.98</v>
      </c>
      <c r="F494" s="197" t="n">
        <v>1.05</v>
      </c>
      <c r="G494" s="198" t="s">
        <v>85</v>
      </c>
      <c r="H494" s="196" t="n">
        <v>1.81</v>
      </c>
      <c r="I494" s="196" t="n">
        <v>2.12</v>
      </c>
      <c r="J494" s="196" t="s">
        <v>85</v>
      </c>
      <c r="K494" s="196" t="n">
        <v>1.02</v>
      </c>
      <c r="L494" s="196" t="n">
        <v>1.01</v>
      </c>
      <c r="M494" s="196" t="s">
        <v>85</v>
      </c>
      <c r="N494" s="197" t="n">
        <v>1.04</v>
      </c>
      <c r="O494" s="196" t="s">
        <v>85</v>
      </c>
      <c r="P494" s="196" t="n">
        <v>1.93</v>
      </c>
      <c r="Q494" s="196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6" t="s">
        <v>85</v>
      </c>
      <c r="CM494" s="177"/>
    </row>
    <row r="495" customFormat="false" ht="11.25" hidden="false" customHeight="false" outlineLevel="0" collapsed="false">
      <c r="A495" s="177" t="n">
        <v>35192</v>
      </c>
      <c r="B495" s="203" t="n">
        <f aca="false">IF(A495&lt;&gt;"",MONTH(A495),0)</f>
        <v>5</v>
      </c>
      <c r="C495" s="11" t="s">
        <v>163</v>
      </c>
      <c r="D495" s="196" t="n">
        <v>1.13</v>
      </c>
      <c r="E495" s="196" t="n">
        <v>0.97</v>
      </c>
      <c r="F495" s="197" t="n">
        <v>1.05</v>
      </c>
      <c r="G495" s="198" t="s">
        <v>85</v>
      </c>
      <c r="H495" s="196" t="n">
        <v>1.88</v>
      </c>
      <c r="I495" s="196" t="n">
        <v>2.14</v>
      </c>
      <c r="J495" s="196" t="s">
        <v>85</v>
      </c>
      <c r="K495" s="196" t="n">
        <v>1.06</v>
      </c>
      <c r="L495" s="196" t="n">
        <v>1.01</v>
      </c>
      <c r="M495" s="196" t="s">
        <v>85</v>
      </c>
      <c r="N495" s="197" t="n">
        <v>1.05</v>
      </c>
      <c r="O495" s="196" t="s">
        <v>85</v>
      </c>
      <c r="P495" s="196" t="n">
        <v>1.97</v>
      </c>
      <c r="Q495" s="196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6" t="s">
        <v>85</v>
      </c>
      <c r="CM495" s="177"/>
    </row>
    <row r="496" customFormat="false" ht="11.25" hidden="false" customHeight="false" outlineLevel="0" collapsed="false">
      <c r="A496" s="177" t="n">
        <v>35193</v>
      </c>
      <c r="B496" s="203" t="n">
        <f aca="false">IF(A496&lt;&gt;"",MONTH(A496),0)</f>
        <v>5</v>
      </c>
      <c r="C496" s="11" t="s">
        <v>164</v>
      </c>
      <c r="D496" s="196" t="n">
        <v>1.15</v>
      </c>
      <c r="E496" s="196" t="n">
        <v>0.98</v>
      </c>
      <c r="F496" s="197" t="n">
        <v>1.05</v>
      </c>
      <c r="G496" s="198" t="s">
        <v>85</v>
      </c>
      <c r="H496" s="196" t="n">
        <v>1.91</v>
      </c>
      <c r="I496" s="196" t="n">
        <v>2.16</v>
      </c>
      <c r="J496" s="196" t="s">
        <v>85</v>
      </c>
      <c r="K496" s="196" t="n">
        <v>1.06</v>
      </c>
      <c r="L496" s="196" t="n">
        <v>1.02</v>
      </c>
      <c r="M496" s="196" t="s">
        <v>85</v>
      </c>
      <c r="N496" s="197" t="n">
        <v>1.05</v>
      </c>
      <c r="O496" s="196" t="s">
        <v>85</v>
      </c>
      <c r="P496" s="196" t="n">
        <v>2.02</v>
      </c>
      <c r="Q496" s="196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6" t="s">
        <v>85</v>
      </c>
      <c r="CM496" s="177"/>
    </row>
    <row r="497" customFormat="false" ht="11.25" hidden="false" customHeight="false" outlineLevel="0" collapsed="false">
      <c r="A497" s="177" t="n">
        <v>35194</v>
      </c>
      <c r="B497" s="203" t="n">
        <f aca="false">IF(A497&lt;&gt;"",MONTH(A497),0)</f>
        <v>5</v>
      </c>
      <c r="C497" s="11" t="s">
        <v>165</v>
      </c>
      <c r="D497" s="196" t="n">
        <v>1.16</v>
      </c>
      <c r="E497" s="196" t="n">
        <v>0.98</v>
      </c>
      <c r="F497" s="197" t="n">
        <v>1.06</v>
      </c>
      <c r="G497" s="198" t="s">
        <v>85</v>
      </c>
      <c r="H497" s="196" t="n">
        <v>1.96</v>
      </c>
      <c r="I497" s="196" t="n">
        <v>2.18</v>
      </c>
      <c r="J497" s="196" t="s">
        <v>85</v>
      </c>
      <c r="K497" s="196" t="n">
        <v>1.06</v>
      </c>
      <c r="L497" s="196" t="n">
        <v>1.02</v>
      </c>
      <c r="M497" s="196" t="s">
        <v>85</v>
      </c>
      <c r="N497" s="197" t="n">
        <v>1.05</v>
      </c>
      <c r="O497" s="196" t="s">
        <v>85</v>
      </c>
      <c r="P497" s="196" t="n">
        <v>2.05</v>
      </c>
      <c r="Q497" s="196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6" t="s">
        <v>85</v>
      </c>
      <c r="CM497" s="177"/>
    </row>
    <row r="498" customFormat="false" ht="11.25" hidden="false" customHeight="false" outlineLevel="0" collapsed="false">
      <c r="A498" s="177" t="n">
        <v>35195</v>
      </c>
      <c r="B498" s="203" t="n">
        <f aca="false">IF(A498&lt;&gt;"",MONTH(A498),0)</f>
        <v>5</v>
      </c>
      <c r="C498" s="11" t="s">
        <v>166</v>
      </c>
      <c r="D498" s="196" t="n">
        <v>1.14</v>
      </c>
      <c r="E498" s="196" t="n">
        <v>0.97</v>
      </c>
      <c r="F498" s="197" t="n">
        <v>1.06</v>
      </c>
      <c r="G498" s="198" t="s">
        <v>85</v>
      </c>
      <c r="H498" s="196" t="n">
        <v>1.96</v>
      </c>
      <c r="I498" s="196" t="n">
        <v>2.2</v>
      </c>
      <c r="J498" s="196" t="s">
        <v>85</v>
      </c>
      <c r="K498" s="196" t="n">
        <v>1.06</v>
      </c>
      <c r="L498" s="196" t="n">
        <v>1.01</v>
      </c>
      <c r="M498" s="196" t="s">
        <v>85</v>
      </c>
      <c r="N498" s="197" t="n">
        <v>1.05</v>
      </c>
      <c r="O498" s="196" t="s">
        <v>85</v>
      </c>
      <c r="P498" s="196" t="n">
        <v>2.02</v>
      </c>
      <c r="Q498" s="196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6" t="s">
        <v>85</v>
      </c>
      <c r="CM498" s="177"/>
    </row>
    <row r="499" customFormat="false" ht="11.25" hidden="false" customHeight="false" outlineLevel="0" collapsed="false">
      <c r="A499" s="177" t="n">
        <v>35196</v>
      </c>
      <c r="B499" s="203" t="n">
        <f aca="false">IF(A499&lt;&gt;"",MONTH(A499),0)</f>
        <v>5</v>
      </c>
      <c r="C499" s="11" t="s">
        <v>167</v>
      </c>
      <c r="D499" s="196" t="n">
        <v>1.11</v>
      </c>
      <c r="E499" s="196" t="n">
        <v>0.97</v>
      </c>
      <c r="F499" s="197" t="n">
        <v>1.06</v>
      </c>
      <c r="G499" s="198" t="s">
        <v>85</v>
      </c>
      <c r="H499" s="196" t="n">
        <v>1.96</v>
      </c>
      <c r="I499" s="196" t="n">
        <v>2.2</v>
      </c>
      <c r="J499" s="196" t="s">
        <v>85</v>
      </c>
      <c r="K499" s="196" t="n">
        <v>1.06</v>
      </c>
      <c r="L499" s="196" t="n">
        <v>1.01</v>
      </c>
      <c r="M499" s="196" t="s">
        <v>85</v>
      </c>
      <c r="N499" s="197" t="n">
        <v>1.05</v>
      </c>
      <c r="O499" s="196" t="s">
        <v>85</v>
      </c>
      <c r="P499" s="196" t="n">
        <v>2.02</v>
      </c>
      <c r="Q499" s="196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6" t="s">
        <v>85</v>
      </c>
      <c r="CM499" s="177"/>
    </row>
    <row r="500" customFormat="false" ht="11.25" hidden="false" customHeight="false" outlineLevel="0" collapsed="false">
      <c r="A500" s="177" t="n">
        <v>35197</v>
      </c>
      <c r="B500" s="203" t="n">
        <f aca="false">IF(A500&lt;&gt;"",MONTH(A500),0)</f>
        <v>5</v>
      </c>
      <c r="C500" s="11" t="s">
        <v>161</v>
      </c>
      <c r="D500" s="196" t="n">
        <v>1.11</v>
      </c>
      <c r="E500" s="196" t="n">
        <v>0.97</v>
      </c>
      <c r="F500" s="197" t="n">
        <v>1.06</v>
      </c>
      <c r="G500" s="198" t="s">
        <v>85</v>
      </c>
      <c r="H500" s="196" t="n">
        <v>1.96</v>
      </c>
      <c r="I500" s="196" t="n">
        <v>2.2</v>
      </c>
      <c r="J500" s="196" t="s">
        <v>85</v>
      </c>
      <c r="K500" s="196" t="n">
        <v>1.06</v>
      </c>
      <c r="L500" s="196" t="n">
        <v>1.01</v>
      </c>
      <c r="M500" s="196" t="s">
        <v>85</v>
      </c>
      <c r="N500" s="197" t="n">
        <v>1.05</v>
      </c>
      <c r="O500" s="196" t="s">
        <v>85</v>
      </c>
      <c r="P500" s="196" t="n">
        <v>2.02</v>
      </c>
      <c r="Q500" s="196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6" t="s">
        <v>85</v>
      </c>
      <c r="CM500" s="177"/>
    </row>
    <row r="501" customFormat="false" ht="11.25" hidden="false" customHeight="false" outlineLevel="0" collapsed="false">
      <c r="A501" s="177" t="n">
        <v>35198</v>
      </c>
      <c r="B501" s="203" t="n">
        <f aca="false">IF(A501&lt;&gt;"",MONTH(A501),0)</f>
        <v>5</v>
      </c>
      <c r="C501" s="11" t="s">
        <v>162</v>
      </c>
      <c r="D501" s="196" t="n">
        <v>1.11</v>
      </c>
      <c r="E501" s="196" t="n">
        <v>0.97</v>
      </c>
      <c r="F501" s="197" t="n">
        <v>1.05</v>
      </c>
      <c r="G501" s="198" t="s">
        <v>85</v>
      </c>
      <c r="H501" s="196" t="n">
        <v>1.94</v>
      </c>
      <c r="I501" s="196" t="n">
        <v>2.22</v>
      </c>
      <c r="J501" s="196" t="s">
        <v>85</v>
      </c>
      <c r="K501" s="196" t="n">
        <v>1.06</v>
      </c>
      <c r="L501" s="196" t="n">
        <v>0.97</v>
      </c>
      <c r="M501" s="196" t="s">
        <v>85</v>
      </c>
      <c r="N501" s="197" t="n">
        <v>1.04</v>
      </c>
      <c r="O501" s="196" t="s">
        <v>85</v>
      </c>
      <c r="P501" s="196" t="n">
        <v>2.05</v>
      </c>
      <c r="Q501" s="196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6" t="s">
        <v>85</v>
      </c>
      <c r="CM501" s="177"/>
    </row>
    <row r="502" customFormat="false" ht="11.25" hidden="false" customHeight="false" outlineLevel="0" collapsed="false">
      <c r="A502" s="177" t="n">
        <v>35199</v>
      </c>
      <c r="B502" s="203" t="n">
        <f aca="false">IF(A502&lt;&gt;"",MONTH(A502),0)</f>
        <v>5</v>
      </c>
      <c r="C502" s="11" t="s">
        <v>163</v>
      </c>
      <c r="D502" s="196" t="n">
        <v>1.02</v>
      </c>
      <c r="E502" s="196" t="n">
        <v>0.97</v>
      </c>
      <c r="F502" s="197" t="n">
        <v>1.04</v>
      </c>
      <c r="G502" s="198" t="s">
        <v>85</v>
      </c>
      <c r="H502" s="196" t="n">
        <v>1.93</v>
      </c>
      <c r="I502" s="196" t="n">
        <v>2.25</v>
      </c>
      <c r="J502" s="196" t="s">
        <v>85</v>
      </c>
      <c r="K502" s="196" t="n">
        <v>1.06</v>
      </c>
      <c r="L502" s="196" t="n">
        <v>0.95</v>
      </c>
      <c r="M502" s="196" t="s">
        <v>85</v>
      </c>
      <c r="N502" s="197" t="n">
        <v>1.04</v>
      </c>
      <c r="O502" s="196" t="s">
        <v>85</v>
      </c>
      <c r="P502" s="196" t="n">
        <v>2.04</v>
      </c>
      <c r="Q502" s="196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6" t="s">
        <v>85</v>
      </c>
      <c r="CM502" s="177"/>
    </row>
    <row r="503" customFormat="false" ht="11.25" hidden="false" customHeight="false" outlineLevel="0" collapsed="false">
      <c r="A503" s="177" t="n">
        <v>35200</v>
      </c>
      <c r="B503" s="203" t="n">
        <f aca="false">IF(A503&lt;&gt;"",MONTH(A503),0)</f>
        <v>5</v>
      </c>
      <c r="C503" s="11" t="s">
        <v>164</v>
      </c>
      <c r="D503" s="196" t="n">
        <v>1.03</v>
      </c>
      <c r="E503" s="196" t="n">
        <v>0.95</v>
      </c>
      <c r="F503" s="197" t="n">
        <v>1.04</v>
      </c>
      <c r="G503" s="198" t="s">
        <v>85</v>
      </c>
      <c r="H503" s="196" t="n">
        <v>1.94</v>
      </c>
      <c r="I503" s="196" t="n">
        <v>2.23</v>
      </c>
      <c r="J503" s="196" t="s">
        <v>85</v>
      </c>
      <c r="K503" s="196" t="n">
        <v>1.03</v>
      </c>
      <c r="L503" s="196" t="n">
        <v>0.95</v>
      </c>
      <c r="M503" s="196" t="s">
        <v>85</v>
      </c>
      <c r="N503" s="197" t="n">
        <v>1.04</v>
      </c>
      <c r="O503" s="196" t="s">
        <v>85</v>
      </c>
      <c r="P503" s="196" t="n">
        <v>2.04</v>
      </c>
      <c r="Q503" s="196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6" t="s">
        <v>85</v>
      </c>
      <c r="CM503" s="177"/>
    </row>
    <row r="504" customFormat="false" ht="11.25" hidden="false" customHeight="false" outlineLevel="0" collapsed="false">
      <c r="A504" s="177" t="n">
        <v>35201</v>
      </c>
      <c r="B504" s="203" t="n">
        <f aca="false">IF(A504&lt;&gt;"",MONTH(A504),0)</f>
        <v>5</v>
      </c>
      <c r="C504" s="11" t="s">
        <v>165</v>
      </c>
      <c r="D504" s="196" t="n">
        <v>1.04</v>
      </c>
      <c r="E504" s="196" t="n">
        <v>0.95</v>
      </c>
      <c r="F504" s="197" t="n">
        <v>1.03</v>
      </c>
      <c r="G504" s="198" t="s">
        <v>85</v>
      </c>
      <c r="H504" s="196" t="n">
        <v>1.96</v>
      </c>
      <c r="I504" s="196" t="n">
        <v>2.23</v>
      </c>
      <c r="J504" s="196" t="s">
        <v>85</v>
      </c>
      <c r="K504" s="196" t="n">
        <v>1.06</v>
      </c>
      <c r="L504" s="196" t="n">
        <v>0.96</v>
      </c>
      <c r="M504" s="196" t="s">
        <v>85</v>
      </c>
      <c r="N504" s="197" t="n">
        <v>0.99</v>
      </c>
      <c r="O504" s="196" t="s">
        <v>85</v>
      </c>
      <c r="P504" s="196" t="n">
        <v>2.06</v>
      </c>
      <c r="Q504" s="196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6" t="s">
        <v>85</v>
      </c>
      <c r="CM504" s="177"/>
    </row>
    <row r="505" customFormat="false" ht="11.25" hidden="false" customHeight="false" outlineLevel="0" collapsed="false">
      <c r="A505" s="177" t="n">
        <v>35202</v>
      </c>
      <c r="B505" s="203" t="n">
        <f aca="false">IF(A505&lt;&gt;"",MONTH(A505),0)</f>
        <v>5</v>
      </c>
      <c r="C505" s="11" t="s">
        <v>166</v>
      </c>
      <c r="D505" s="196" t="n">
        <v>1.06</v>
      </c>
      <c r="E505" s="196" t="n">
        <v>0.93</v>
      </c>
      <c r="F505" s="197" t="n">
        <v>1.01</v>
      </c>
      <c r="G505" s="198" t="s">
        <v>85</v>
      </c>
      <c r="H505" s="196" t="n">
        <v>1.95</v>
      </c>
      <c r="I505" s="196" t="n">
        <v>2.23</v>
      </c>
      <c r="J505" s="196" t="s">
        <v>85</v>
      </c>
      <c r="K505" s="196" t="n">
        <v>1.03</v>
      </c>
      <c r="L505" s="196" t="n">
        <v>0.95</v>
      </c>
      <c r="M505" s="196" t="s">
        <v>85</v>
      </c>
      <c r="N505" s="197" t="n">
        <v>1.01</v>
      </c>
      <c r="O505" s="196" t="s">
        <v>85</v>
      </c>
      <c r="P505" s="196" t="n">
        <v>2.03</v>
      </c>
      <c r="Q505" s="196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6" t="s">
        <v>85</v>
      </c>
      <c r="CM505" s="177"/>
    </row>
    <row r="506" customFormat="false" ht="11.25" hidden="false" customHeight="false" outlineLevel="0" collapsed="false">
      <c r="A506" s="177" t="n">
        <v>35203</v>
      </c>
      <c r="B506" s="203" t="n">
        <f aca="false">IF(A506&lt;&gt;"",MONTH(A506),0)</f>
        <v>5</v>
      </c>
      <c r="C506" s="11" t="s">
        <v>167</v>
      </c>
      <c r="D506" s="196" t="n">
        <v>1.07</v>
      </c>
      <c r="E506" s="196" t="n">
        <v>0.93</v>
      </c>
      <c r="F506" s="197" t="n">
        <v>1.01</v>
      </c>
      <c r="G506" s="198" t="s">
        <v>85</v>
      </c>
      <c r="H506" s="196" t="n">
        <v>1.95</v>
      </c>
      <c r="I506" s="196" t="n">
        <v>2.23</v>
      </c>
      <c r="J506" s="196" t="s">
        <v>85</v>
      </c>
      <c r="K506" s="196" t="n">
        <v>1.03</v>
      </c>
      <c r="L506" s="196" t="n">
        <v>0.95</v>
      </c>
      <c r="M506" s="196" t="s">
        <v>85</v>
      </c>
      <c r="N506" s="197" t="n">
        <v>1.01</v>
      </c>
      <c r="O506" s="196" t="s">
        <v>85</v>
      </c>
      <c r="P506" s="196" t="n">
        <v>2.03</v>
      </c>
      <c r="Q506" s="196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6" t="s">
        <v>85</v>
      </c>
      <c r="CM506" s="177"/>
    </row>
    <row r="507" customFormat="false" ht="11.25" hidden="false" customHeight="false" outlineLevel="0" collapsed="false">
      <c r="A507" s="177" t="n">
        <v>35204</v>
      </c>
      <c r="B507" s="203" t="n">
        <f aca="false">IF(A507&lt;&gt;"",MONTH(A507),0)</f>
        <v>5</v>
      </c>
      <c r="C507" s="11" t="s">
        <v>161</v>
      </c>
      <c r="D507" s="196" t="n">
        <v>1.07</v>
      </c>
      <c r="E507" s="196" t="n">
        <v>0.93</v>
      </c>
      <c r="F507" s="197" t="n">
        <v>1.01</v>
      </c>
      <c r="G507" s="198" t="s">
        <v>85</v>
      </c>
      <c r="H507" s="196" t="n">
        <v>1.95</v>
      </c>
      <c r="I507" s="196" t="n">
        <v>2.23</v>
      </c>
      <c r="J507" s="196" t="s">
        <v>85</v>
      </c>
      <c r="K507" s="196" t="n">
        <v>1.03</v>
      </c>
      <c r="L507" s="196" t="n">
        <v>0.95</v>
      </c>
      <c r="M507" s="196" t="s">
        <v>85</v>
      </c>
      <c r="N507" s="197" t="n">
        <v>1.01</v>
      </c>
      <c r="O507" s="196" t="s">
        <v>85</v>
      </c>
      <c r="P507" s="196" t="n">
        <v>2.03</v>
      </c>
      <c r="Q507" s="196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6" t="s">
        <v>85</v>
      </c>
      <c r="CM507" s="177"/>
    </row>
    <row r="508" customFormat="false" ht="11.25" hidden="false" customHeight="false" outlineLevel="0" collapsed="false">
      <c r="A508" s="177" t="n">
        <v>35205</v>
      </c>
      <c r="B508" s="203" t="n">
        <f aca="false">IF(A508&lt;&gt;"",MONTH(A508),0)</f>
        <v>5</v>
      </c>
      <c r="C508" s="11" t="s">
        <v>162</v>
      </c>
      <c r="D508" s="196" t="n">
        <v>1.07</v>
      </c>
      <c r="E508" s="196" t="n">
        <v>0.93</v>
      </c>
      <c r="F508" s="197" t="n">
        <v>1.02</v>
      </c>
      <c r="G508" s="198" t="s">
        <v>85</v>
      </c>
      <c r="H508" s="196" t="n">
        <v>1.98</v>
      </c>
      <c r="I508" s="196" t="n">
        <v>2.29</v>
      </c>
      <c r="J508" s="196" t="s">
        <v>85</v>
      </c>
      <c r="K508" s="196" t="n">
        <v>1.03</v>
      </c>
      <c r="L508" s="196" t="n">
        <v>0.96</v>
      </c>
      <c r="M508" s="196" t="s">
        <v>85</v>
      </c>
      <c r="N508" s="197" t="n">
        <v>1.01</v>
      </c>
      <c r="O508" s="196" t="s">
        <v>85</v>
      </c>
      <c r="P508" s="196" t="n">
        <v>2.08</v>
      </c>
      <c r="Q508" s="196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6" t="s">
        <v>85</v>
      </c>
      <c r="CM508" s="177"/>
    </row>
    <row r="509" customFormat="false" ht="11.25" hidden="false" customHeight="false" outlineLevel="0" collapsed="false">
      <c r="A509" s="177" t="n">
        <v>35206</v>
      </c>
      <c r="B509" s="203" t="n">
        <f aca="false">IF(A509&lt;&gt;"",MONTH(A509),0)</f>
        <v>5</v>
      </c>
      <c r="C509" s="11" t="s">
        <v>163</v>
      </c>
      <c r="D509" s="196" t="n">
        <v>1.07</v>
      </c>
      <c r="E509" s="196" t="n">
        <v>0.92</v>
      </c>
      <c r="F509" s="197" t="n">
        <v>1.02</v>
      </c>
      <c r="G509" s="198" t="s">
        <v>85</v>
      </c>
      <c r="H509" s="196" t="n">
        <v>1.98</v>
      </c>
      <c r="I509" s="196" t="n">
        <v>2.32</v>
      </c>
      <c r="J509" s="196" t="s">
        <v>85</v>
      </c>
      <c r="K509" s="196" t="n">
        <v>1.03</v>
      </c>
      <c r="L509" s="196" t="n">
        <v>0.96</v>
      </c>
      <c r="M509" s="196" t="s">
        <v>85</v>
      </c>
      <c r="N509" s="197" t="n">
        <v>1.02</v>
      </c>
      <c r="O509" s="196" t="s">
        <v>85</v>
      </c>
      <c r="P509" s="196" t="n">
        <v>2.08</v>
      </c>
      <c r="Q509" s="196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6" t="s">
        <v>85</v>
      </c>
      <c r="CM509" s="177"/>
    </row>
    <row r="510" customFormat="false" ht="11.25" hidden="false" customHeight="false" outlineLevel="0" collapsed="false">
      <c r="A510" s="177" t="n">
        <v>35207</v>
      </c>
      <c r="B510" s="203" t="n">
        <f aca="false">IF(A510&lt;&gt;"",MONTH(A510),0)</f>
        <v>5</v>
      </c>
      <c r="C510" s="11" t="s">
        <v>164</v>
      </c>
      <c r="D510" s="196" t="n">
        <v>1.06</v>
      </c>
      <c r="E510" s="196" t="n">
        <v>0.91</v>
      </c>
      <c r="F510" s="197" t="n">
        <v>1</v>
      </c>
      <c r="G510" s="198" t="s">
        <v>85</v>
      </c>
      <c r="H510" s="196" t="n">
        <v>1.98</v>
      </c>
      <c r="I510" s="196" t="n">
        <v>2.32</v>
      </c>
      <c r="J510" s="196" t="s">
        <v>85</v>
      </c>
      <c r="K510" s="196" t="n">
        <v>1.05</v>
      </c>
      <c r="L510" s="196" t="n">
        <v>0.98</v>
      </c>
      <c r="M510" s="196" t="s">
        <v>85</v>
      </c>
      <c r="N510" s="197" t="n">
        <v>1.02</v>
      </c>
      <c r="O510" s="196" t="s">
        <v>85</v>
      </c>
      <c r="P510" s="196" t="n">
        <v>2.09</v>
      </c>
      <c r="Q510" s="196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6" t="s">
        <v>85</v>
      </c>
      <c r="CM510" s="177"/>
    </row>
    <row r="511" customFormat="false" ht="11.25" hidden="false" customHeight="false" outlineLevel="0" collapsed="false">
      <c r="A511" s="177" t="n">
        <v>35208</v>
      </c>
      <c r="B511" s="203" t="n">
        <f aca="false">IF(A511&lt;&gt;"",MONTH(A511),0)</f>
        <v>5</v>
      </c>
      <c r="C511" s="11" t="s">
        <v>165</v>
      </c>
      <c r="D511" s="196" t="n">
        <v>1.08</v>
      </c>
      <c r="E511" s="196" t="n">
        <v>0.95</v>
      </c>
      <c r="F511" s="197" t="n">
        <v>1.06</v>
      </c>
      <c r="G511" s="198" t="s">
        <v>85</v>
      </c>
      <c r="H511" s="196" t="n">
        <v>2</v>
      </c>
      <c r="I511" s="196" t="n">
        <v>2.33</v>
      </c>
      <c r="J511" s="196" t="s">
        <v>85</v>
      </c>
      <c r="K511" s="196" t="n">
        <v>1.05</v>
      </c>
      <c r="L511" s="196" t="n">
        <v>0.96</v>
      </c>
      <c r="M511" s="196" t="s">
        <v>85</v>
      </c>
      <c r="N511" s="197" t="n">
        <v>1.02</v>
      </c>
      <c r="O511" s="196" t="s">
        <v>85</v>
      </c>
      <c r="P511" s="196" t="n">
        <v>2.09</v>
      </c>
      <c r="Q511" s="196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6" t="s">
        <v>85</v>
      </c>
      <c r="CM511" s="177"/>
    </row>
    <row r="512" customFormat="false" ht="11.25" hidden="false" customHeight="false" outlineLevel="0" collapsed="false">
      <c r="A512" s="177" t="n">
        <v>35209</v>
      </c>
      <c r="B512" s="203" t="n">
        <f aca="false">IF(A512&lt;&gt;"",MONTH(A512),0)</f>
        <v>5</v>
      </c>
      <c r="C512" s="11" t="s">
        <v>166</v>
      </c>
      <c r="D512" s="196" t="n">
        <v>1.09</v>
      </c>
      <c r="E512" s="196" t="n">
        <v>0.92</v>
      </c>
      <c r="F512" s="197" t="n">
        <v>1.07</v>
      </c>
      <c r="G512" s="198" t="s">
        <v>85</v>
      </c>
      <c r="H512" s="196" t="n">
        <v>1.97</v>
      </c>
      <c r="I512" s="196" t="n">
        <v>2.34</v>
      </c>
      <c r="J512" s="196" t="s">
        <v>85</v>
      </c>
      <c r="K512" s="196" t="n">
        <v>1.06</v>
      </c>
      <c r="L512" s="196" t="n">
        <v>0.96</v>
      </c>
      <c r="M512" s="196" t="s">
        <v>85</v>
      </c>
      <c r="N512" s="197" t="n">
        <v>1.04</v>
      </c>
      <c r="O512" s="196" t="s">
        <v>85</v>
      </c>
      <c r="P512" s="196" t="n">
        <v>2.05</v>
      </c>
      <c r="Q512" s="196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6" t="s">
        <v>85</v>
      </c>
      <c r="CM512" s="177"/>
    </row>
    <row r="513" customFormat="false" ht="11.25" hidden="false" customHeight="false" outlineLevel="0" collapsed="false">
      <c r="A513" s="177" t="n">
        <v>35210</v>
      </c>
      <c r="B513" s="203" t="n">
        <f aca="false">IF(A513&lt;&gt;"",MONTH(A513),0)</f>
        <v>5</v>
      </c>
      <c r="C513" s="11" t="s">
        <v>167</v>
      </c>
      <c r="D513" s="196" t="n">
        <v>1.07</v>
      </c>
      <c r="E513" s="196" t="n">
        <v>0.92</v>
      </c>
      <c r="F513" s="197" t="n">
        <v>1.07</v>
      </c>
      <c r="G513" s="198" t="s">
        <v>85</v>
      </c>
      <c r="H513" s="196" t="n">
        <v>1.97</v>
      </c>
      <c r="I513" s="196" t="n">
        <v>2.34</v>
      </c>
      <c r="J513" s="196" t="s">
        <v>85</v>
      </c>
      <c r="K513" s="196" t="n">
        <v>1.06</v>
      </c>
      <c r="L513" s="196" t="n">
        <v>0.96</v>
      </c>
      <c r="M513" s="196" t="s">
        <v>85</v>
      </c>
      <c r="N513" s="197" t="n">
        <v>1.04</v>
      </c>
      <c r="O513" s="196" t="s">
        <v>85</v>
      </c>
      <c r="P513" s="196" t="n">
        <v>2.05</v>
      </c>
      <c r="Q513" s="196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6" t="s">
        <v>85</v>
      </c>
      <c r="CM513" s="177"/>
    </row>
    <row r="514" customFormat="false" ht="11.25" hidden="false" customHeight="false" outlineLevel="0" collapsed="false">
      <c r="A514" s="177" t="n">
        <v>35211</v>
      </c>
      <c r="B514" s="203" t="n">
        <f aca="false">IF(A514&lt;&gt;"",MONTH(A514),0)</f>
        <v>5</v>
      </c>
      <c r="C514" s="11" t="s">
        <v>161</v>
      </c>
      <c r="D514" s="196" t="n">
        <v>1.07</v>
      </c>
      <c r="E514" s="196" t="n">
        <v>0.92</v>
      </c>
      <c r="F514" s="197" t="n">
        <v>1.07</v>
      </c>
      <c r="G514" s="198" t="s">
        <v>85</v>
      </c>
      <c r="H514" s="196" t="n">
        <v>1.97</v>
      </c>
      <c r="I514" s="196" t="n">
        <v>2.34</v>
      </c>
      <c r="J514" s="196" t="s">
        <v>85</v>
      </c>
      <c r="K514" s="196" t="n">
        <v>1.06</v>
      </c>
      <c r="L514" s="196" t="n">
        <v>0.96</v>
      </c>
      <c r="M514" s="196" t="s">
        <v>85</v>
      </c>
      <c r="N514" s="197" t="n">
        <v>1.04</v>
      </c>
      <c r="O514" s="196" t="s">
        <v>85</v>
      </c>
      <c r="P514" s="196" t="n">
        <v>2.05</v>
      </c>
      <c r="Q514" s="196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6" t="s">
        <v>85</v>
      </c>
      <c r="CM514" s="177"/>
    </row>
    <row r="515" customFormat="false" ht="11.25" hidden="false" customHeight="false" outlineLevel="0" collapsed="false">
      <c r="A515" s="177" t="n">
        <v>35212</v>
      </c>
      <c r="B515" s="203" t="n">
        <f aca="false">IF(A515&lt;&gt;"",MONTH(A515),0)</f>
        <v>5</v>
      </c>
      <c r="C515" s="11" t="s">
        <v>162</v>
      </c>
      <c r="D515" s="196" t="n">
        <v>1.07</v>
      </c>
      <c r="E515" s="196" t="s">
        <v>85</v>
      </c>
      <c r="F515" s="197" t="s">
        <v>85</v>
      </c>
      <c r="G515" s="198" t="s">
        <v>85</v>
      </c>
      <c r="H515" s="196" t="s">
        <v>85</v>
      </c>
      <c r="I515" s="196" t="s">
        <v>85</v>
      </c>
      <c r="J515" s="196" t="s">
        <v>85</v>
      </c>
      <c r="K515" s="196" t="s">
        <v>85</v>
      </c>
      <c r="L515" s="196" t="s">
        <v>85</v>
      </c>
      <c r="M515" s="196" t="s">
        <v>85</v>
      </c>
      <c r="N515" s="197" t="s">
        <v>85</v>
      </c>
      <c r="O515" s="196" t="s">
        <v>85</v>
      </c>
      <c r="P515" s="196" t="s">
        <v>85</v>
      </c>
      <c r="Q515" s="196" t="s">
        <v>85</v>
      </c>
      <c r="R515" s="16" t="s">
        <v>85</v>
      </c>
      <c r="S515" s="1" t="n">
        <v>2.39</v>
      </c>
      <c r="T515" s="1" t="s">
        <v>85</v>
      </c>
      <c r="U515" s="1" t="s">
        <v>85</v>
      </c>
      <c r="V515" s="1" t="s">
        <v>85</v>
      </c>
      <c r="W515" s="1" t="s">
        <v>85</v>
      </c>
      <c r="X515" s="196" t="s">
        <v>85</v>
      </c>
      <c r="CM515" s="177"/>
    </row>
    <row r="516" customFormat="false" ht="11.25" hidden="false" customHeight="false" outlineLevel="0" collapsed="false">
      <c r="A516" s="177" t="n">
        <v>35213</v>
      </c>
      <c r="B516" s="203" t="n">
        <f aca="false">IF(A516&lt;&gt;"",MONTH(A516),0)</f>
        <v>5</v>
      </c>
      <c r="C516" s="11" t="s">
        <v>163</v>
      </c>
      <c r="D516" s="196" t="n">
        <v>1.07</v>
      </c>
      <c r="E516" s="196" t="n">
        <v>0.94</v>
      </c>
      <c r="F516" s="197" t="n">
        <v>1.07</v>
      </c>
      <c r="G516" s="198" t="s">
        <v>85</v>
      </c>
      <c r="H516" s="196" t="n">
        <v>1.97</v>
      </c>
      <c r="I516" s="196" t="n">
        <v>2.33</v>
      </c>
      <c r="J516" s="196" t="s">
        <v>85</v>
      </c>
      <c r="K516" s="196" t="n">
        <v>1.06</v>
      </c>
      <c r="L516" s="196" t="n">
        <v>0.96</v>
      </c>
      <c r="M516" s="196" t="s">
        <v>85</v>
      </c>
      <c r="N516" s="197" t="n">
        <v>1.06</v>
      </c>
      <c r="O516" s="196" t="s">
        <v>85</v>
      </c>
      <c r="P516" s="196" t="n">
        <v>2.08</v>
      </c>
      <c r="Q516" s="196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6" t="s">
        <v>85</v>
      </c>
      <c r="CM516" s="177"/>
    </row>
    <row r="517" customFormat="false" ht="11.25" hidden="false" customHeight="false" outlineLevel="0" collapsed="false">
      <c r="A517" s="177" t="n">
        <v>35214</v>
      </c>
      <c r="B517" s="203" t="n">
        <f aca="false">IF(A517&lt;&gt;"",MONTH(A517),0)</f>
        <v>5</v>
      </c>
      <c r="C517" s="11" t="s">
        <v>164</v>
      </c>
      <c r="D517" s="196" t="n">
        <v>1.08</v>
      </c>
      <c r="E517" s="196" t="n">
        <v>0.94</v>
      </c>
      <c r="F517" s="197" t="n">
        <v>1.07</v>
      </c>
      <c r="G517" s="198" t="s">
        <v>85</v>
      </c>
      <c r="H517" s="196" t="n">
        <v>1.98</v>
      </c>
      <c r="I517" s="196" t="n">
        <v>2.34</v>
      </c>
      <c r="J517" s="196" t="s">
        <v>85</v>
      </c>
      <c r="K517" s="196" t="n">
        <v>1.06</v>
      </c>
      <c r="L517" s="196" t="n">
        <v>0.96</v>
      </c>
      <c r="M517" s="196" t="s">
        <v>85</v>
      </c>
      <c r="N517" s="197" t="n">
        <v>1.06</v>
      </c>
      <c r="O517" s="196" t="s">
        <v>85</v>
      </c>
      <c r="P517" s="196" t="n">
        <v>2.1</v>
      </c>
      <c r="Q517" s="196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6" t="s">
        <v>85</v>
      </c>
      <c r="CM517" s="177"/>
    </row>
    <row r="518" customFormat="false" ht="11.25" hidden="false" customHeight="false" outlineLevel="0" collapsed="false">
      <c r="A518" s="177" t="n">
        <v>35215</v>
      </c>
      <c r="B518" s="203" t="n">
        <f aca="false">IF(A518&lt;&gt;"",MONTH(A518),0)</f>
        <v>5</v>
      </c>
      <c r="C518" s="11" t="s">
        <v>165</v>
      </c>
      <c r="D518" s="196" t="n">
        <v>1.07</v>
      </c>
      <c r="E518" s="196" t="n">
        <v>0.94</v>
      </c>
      <c r="F518" s="197" t="n">
        <v>1.08</v>
      </c>
      <c r="G518" s="198" t="s">
        <v>85</v>
      </c>
      <c r="H518" s="196" t="n">
        <v>1.93</v>
      </c>
      <c r="I518" s="196" t="n">
        <v>2.29</v>
      </c>
      <c r="J518" s="196" t="s">
        <v>85</v>
      </c>
      <c r="K518" s="196" t="n">
        <v>1.06</v>
      </c>
      <c r="L518" s="196" t="n">
        <v>1.01</v>
      </c>
      <c r="M518" s="196" t="s">
        <v>85</v>
      </c>
      <c r="N518" s="197" t="n">
        <v>1.06</v>
      </c>
      <c r="O518" s="196" t="s">
        <v>85</v>
      </c>
      <c r="P518" s="196" t="n">
        <v>2.06</v>
      </c>
      <c r="Q518" s="196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6" t="s">
        <v>85</v>
      </c>
      <c r="CM518" s="177"/>
    </row>
    <row r="519" customFormat="false" ht="11.25" hidden="false" customHeight="false" outlineLevel="0" collapsed="false">
      <c r="A519" s="177" t="n">
        <v>35216</v>
      </c>
      <c r="B519" s="203" t="n">
        <f aca="false">IF(A519&lt;&gt;"",MONTH(A519),0)</f>
        <v>5</v>
      </c>
      <c r="C519" s="11" t="s">
        <v>166</v>
      </c>
      <c r="D519" s="196" t="n">
        <v>1.06</v>
      </c>
      <c r="E519" s="196" t="n">
        <v>0.94</v>
      </c>
      <c r="F519" s="197" t="n">
        <v>1.07</v>
      </c>
      <c r="G519" s="198" t="s">
        <v>85</v>
      </c>
      <c r="H519" s="196" t="n">
        <v>1.85</v>
      </c>
      <c r="I519" s="196" t="n">
        <v>2.31</v>
      </c>
      <c r="J519" s="196" t="s">
        <v>85</v>
      </c>
      <c r="K519" s="196" t="n">
        <v>1.06</v>
      </c>
      <c r="L519" s="196" t="n">
        <v>0.96</v>
      </c>
      <c r="M519" s="196" t="s">
        <v>85</v>
      </c>
      <c r="N519" s="197" t="n">
        <v>1.06</v>
      </c>
      <c r="O519" s="196" t="s">
        <v>85</v>
      </c>
      <c r="P519" s="196" t="n">
        <v>1.91</v>
      </c>
      <c r="Q519" s="196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6" t="s">
        <v>85</v>
      </c>
      <c r="CM519" s="177"/>
    </row>
    <row r="520" customFormat="false" ht="11.25" hidden="false" customHeight="false" outlineLevel="0" collapsed="false">
      <c r="A520" s="177" t="n">
        <v>35217</v>
      </c>
      <c r="B520" s="203" t="n">
        <f aca="false">IF(A520&lt;&gt;"",MONTH(A520),0)</f>
        <v>6</v>
      </c>
      <c r="C520" s="11" t="s">
        <v>167</v>
      </c>
      <c r="D520" s="196" t="n">
        <v>1.08</v>
      </c>
      <c r="E520" s="196" t="n">
        <v>0.94</v>
      </c>
      <c r="F520" s="197" t="n">
        <v>1.07</v>
      </c>
      <c r="G520" s="198" t="s">
        <v>85</v>
      </c>
      <c r="H520" s="196" t="n">
        <v>1.85</v>
      </c>
      <c r="I520" s="196" t="n">
        <v>2.31</v>
      </c>
      <c r="J520" s="196" t="s">
        <v>85</v>
      </c>
      <c r="K520" s="196" t="n">
        <v>1.06</v>
      </c>
      <c r="L520" s="196" t="n">
        <v>0.96</v>
      </c>
      <c r="M520" s="196" t="s">
        <v>85</v>
      </c>
      <c r="N520" s="197" t="n">
        <v>1.06</v>
      </c>
      <c r="O520" s="196" t="s">
        <v>85</v>
      </c>
      <c r="P520" s="196" t="n">
        <v>1.91</v>
      </c>
      <c r="Q520" s="196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6" t="s">
        <v>85</v>
      </c>
      <c r="CM520" s="177"/>
    </row>
    <row r="521" customFormat="false" ht="11.25" hidden="false" customHeight="false" outlineLevel="0" collapsed="false">
      <c r="A521" s="177" t="n">
        <v>35218</v>
      </c>
      <c r="B521" s="203" t="n">
        <f aca="false">IF(A521&lt;&gt;"",MONTH(A521),0)</f>
        <v>6</v>
      </c>
      <c r="C521" s="11" t="s">
        <v>161</v>
      </c>
      <c r="D521" s="196" t="n">
        <v>1.08</v>
      </c>
      <c r="E521" s="196" t="n">
        <v>0.94</v>
      </c>
      <c r="F521" s="197" t="n">
        <v>1.07</v>
      </c>
      <c r="G521" s="198" t="s">
        <v>85</v>
      </c>
      <c r="H521" s="196" t="n">
        <v>1.85</v>
      </c>
      <c r="I521" s="196" t="n">
        <v>2.31</v>
      </c>
      <c r="J521" s="196" t="s">
        <v>85</v>
      </c>
      <c r="K521" s="196" t="n">
        <v>1.06</v>
      </c>
      <c r="L521" s="196" t="n">
        <v>0.96</v>
      </c>
      <c r="M521" s="196" t="s">
        <v>85</v>
      </c>
      <c r="N521" s="197" t="n">
        <v>1.06</v>
      </c>
      <c r="O521" s="196" t="s">
        <v>85</v>
      </c>
      <c r="P521" s="196" t="n">
        <v>1.91</v>
      </c>
      <c r="Q521" s="196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6" t="s">
        <v>85</v>
      </c>
      <c r="CM521" s="177"/>
    </row>
    <row r="522" customFormat="false" ht="11.25" hidden="false" customHeight="false" outlineLevel="0" collapsed="false">
      <c r="A522" s="177" t="n">
        <v>35219</v>
      </c>
      <c r="B522" s="203" t="n">
        <f aca="false">IF(A522&lt;&gt;"",MONTH(A522),0)</f>
        <v>6</v>
      </c>
      <c r="C522" s="11" t="s">
        <v>162</v>
      </c>
      <c r="D522" s="196" t="n">
        <v>1.08</v>
      </c>
      <c r="E522" s="196" t="n">
        <v>0.92</v>
      </c>
      <c r="F522" s="197" t="n">
        <v>1.08</v>
      </c>
      <c r="G522" s="198" t="s">
        <v>85</v>
      </c>
      <c r="H522" s="196" t="n">
        <v>1.96</v>
      </c>
      <c r="I522" s="196" t="n">
        <v>2.37</v>
      </c>
      <c r="J522" s="196" t="s">
        <v>85</v>
      </c>
      <c r="K522" s="196" t="n">
        <v>1.1</v>
      </c>
      <c r="L522" s="196" t="n">
        <v>0.96</v>
      </c>
      <c r="M522" s="196" t="s">
        <v>85</v>
      </c>
      <c r="N522" s="197" t="n">
        <v>1.07</v>
      </c>
      <c r="O522" s="196" t="s">
        <v>85</v>
      </c>
      <c r="P522" s="196" t="n">
        <v>2.08</v>
      </c>
      <c r="Q522" s="196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6" t="s">
        <v>85</v>
      </c>
      <c r="CM522" s="177"/>
    </row>
    <row r="523" customFormat="false" ht="11.25" hidden="false" customHeight="false" outlineLevel="0" collapsed="false">
      <c r="A523" s="177" t="n">
        <v>35220</v>
      </c>
      <c r="B523" s="203" t="n">
        <f aca="false">IF(A523&lt;&gt;"",MONTH(A523),0)</f>
        <v>6</v>
      </c>
      <c r="C523" s="11" t="s">
        <v>163</v>
      </c>
      <c r="D523" s="196" t="n">
        <v>1.08</v>
      </c>
      <c r="E523" s="196" t="n">
        <v>0.92</v>
      </c>
      <c r="F523" s="197" t="n">
        <v>1.06</v>
      </c>
      <c r="G523" s="198" t="s">
        <v>85</v>
      </c>
      <c r="H523" s="196" t="n">
        <v>1.99</v>
      </c>
      <c r="I523" s="196" t="n">
        <v>2.35</v>
      </c>
      <c r="J523" s="196" t="s">
        <v>85</v>
      </c>
      <c r="K523" s="196" t="n">
        <v>1.08</v>
      </c>
      <c r="L523" s="196" t="n">
        <v>0.96</v>
      </c>
      <c r="M523" s="196" t="s">
        <v>85</v>
      </c>
      <c r="N523" s="197" t="n">
        <v>1.07</v>
      </c>
      <c r="O523" s="196" t="s">
        <v>85</v>
      </c>
      <c r="P523" s="196" t="n">
        <v>2.09</v>
      </c>
      <c r="Q523" s="196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6" t="s">
        <v>85</v>
      </c>
      <c r="CM523" s="177"/>
    </row>
    <row r="524" customFormat="false" ht="11.25" hidden="false" customHeight="false" outlineLevel="0" collapsed="false">
      <c r="A524" s="177" t="n">
        <v>35221</v>
      </c>
      <c r="B524" s="203" t="n">
        <f aca="false">IF(A524&lt;&gt;"",MONTH(A524),0)</f>
        <v>6</v>
      </c>
      <c r="C524" s="11" t="s">
        <v>164</v>
      </c>
      <c r="D524" s="196" t="n">
        <v>1.08</v>
      </c>
      <c r="E524" s="196" t="n">
        <v>0.91</v>
      </c>
      <c r="F524" s="197" t="n">
        <v>1.06</v>
      </c>
      <c r="G524" s="198" t="s">
        <v>85</v>
      </c>
      <c r="H524" s="196" t="n">
        <v>1.98</v>
      </c>
      <c r="I524" s="196" t="n">
        <v>2.33</v>
      </c>
      <c r="J524" s="196" t="s">
        <v>85</v>
      </c>
      <c r="K524" s="196" t="n">
        <v>1.09</v>
      </c>
      <c r="L524" s="196" t="n">
        <v>0.96</v>
      </c>
      <c r="M524" s="196" t="s">
        <v>85</v>
      </c>
      <c r="N524" s="197" t="n">
        <v>1.07</v>
      </c>
      <c r="O524" s="196" t="s">
        <v>85</v>
      </c>
      <c r="P524" s="196" t="n">
        <v>2.08</v>
      </c>
      <c r="Q524" s="196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6" t="s">
        <v>85</v>
      </c>
      <c r="CM524" s="177"/>
    </row>
    <row r="525" customFormat="false" ht="11.25" hidden="false" customHeight="false" outlineLevel="0" collapsed="false">
      <c r="A525" s="177" t="n">
        <v>35222</v>
      </c>
      <c r="B525" s="203" t="n">
        <f aca="false">IF(A525&lt;&gt;"",MONTH(A525),0)</f>
        <v>6</v>
      </c>
      <c r="C525" s="11" t="s">
        <v>165</v>
      </c>
      <c r="D525" s="196" t="n">
        <v>1.1</v>
      </c>
      <c r="E525" s="196" t="n">
        <v>0.9</v>
      </c>
      <c r="F525" s="197" t="n">
        <v>1.05</v>
      </c>
      <c r="G525" s="198" t="s">
        <v>85</v>
      </c>
      <c r="H525" s="196" t="n">
        <v>1.98</v>
      </c>
      <c r="I525" s="196" t="n">
        <v>2.38</v>
      </c>
      <c r="J525" s="196" t="s">
        <v>85</v>
      </c>
      <c r="K525" s="196" t="n">
        <v>1.09</v>
      </c>
      <c r="L525" s="196" t="n">
        <v>0.97</v>
      </c>
      <c r="M525" s="196" t="s">
        <v>85</v>
      </c>
      <c r="N525" s="197" t="n">
        <v>1.07</v>
      </c>
      <c r="O525" s="196" t="s">
        <v>85</v>
      </c>
      <c r="P525" s="196" t="n">
        <v>2.09</v>
      </c>
      <c r="Q525" s="196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6" t="s">
        <v>85</v>
      </c>
      <c r="CM525" s="177"/>
    </row>
    <row r="526" customFormat="false" ht="11.25" hidden="false" customHeight="false" outlineLevel="0" collapsed="false">
      <c r="A526" s="177" t="n">
        <v>35223</v>
      </c>
      <c r="B526" s="203" t="n">
        <f aca="false">IF(A526&lt;&gt;"",MONTH(A526),0)</f>
        <v>6</v>
      </c>
      <c r="C526" s="11" t="s">
        <v>166</v>
      </c>
      <c r="D526" s="196" t="n">
        <v>1.09</v>
      </c>
      <c r="E526" s="196" t="n">
        <v>0.96</v>
      </c>
      <c r="F526" s="197" t="n">
        <v>1.05</v>
      </c>
      <c r="G526" s="198" t="s">
        <v>85</v>
      </c>
      <c r="H526" s="196" t="n">
        <v>1.9</v>
      </c>
      <c r="I526" s="196" t="n">
        <v>2.36</v>
      </c>
      <c r="J526" s="196" t="s">
        <v>85</v>
      </c>
      <c r="K526" s="196" t="n">
        <v>1.09</v>
      </c>
      <c r="L526" s="196" t="n">
        <v>0.98</v>
      </c>
      <c r="M526" s="196" t="s">
        <v>85</v>
      </c>
      <c r="N526" s="197" t="n">
        <v>1.07</v>
      </c>
      <c r="O526" s="196" t="s">
        <v>85</v>
      </c>
      <c r="P526" s="196" t="n">
        <v>2.04</v>
      </c>
      <c r="Q526" s="196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6" t="s">
        <v>85</v>
      </c>
      <c r="CM526" s="177"/>
    </row>
    <row r="527" customFormat="false" ht="11.25" hidden="false" customHeight="false" outlineLevel="0" collapsed="false">
      <c r="A527" s="177" t="n">
        <v>35224</v>
      </c>
      <c r="B527" s="203" t="n">
        <f aca="false">IF(A527&lt;&gt;"",MONTH(A527),0)</f>
        <v>6</v>
      </c>
      <c r="C527" s="11" t="s">
        <v>167</v>
      </c>
      <c r="D527" s="196" t="n">
        <v>1.07</v>
      </c>
      <c r="E527" s="196" t="n">
        <v>0.96</v>
      </c>
      <c r="F527" s="197" t="n">
        <v>1.05</v>
      </c>
      <c r="G527" s="198" t="s">
        <v>85</v>
      </c>
      <c r="H527" s="196" t="n">
        <v>1.9</v>
      </c>
      <c r="I527" s="196" t="n">
        <v>2.36</v>
      </c>
      <c r="J527" s="196" t="s">
        <v>85</v>
      </c>
      <c r="K527" s="196" t="n">
        <v>1.09</v>
      </c>
      <c r="L527" s="196" t="n">
        <v>0.98</v>
      </c>
      <c r="M527" s="196" t="s">
        <v>85</v>
      </c>
      <c r="N527" s="197" t="n">
        <v>1.07</v>
      </c>
      <c r="O527" s="196" t="s">
        <v>85</v>
      </c>
      <c r="P527" s="196" t="n">
        <v>2.04</v>
      </c>
      <c r="Q527" s="196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6" t="s">
        <v>85</v>
      </c>
      <c r="CM527" s="177"/>
    </row>
    <row r="528" customFormat="false" ht="11.25" hidden="false" customHeight="false" outlineLevel="0" collapsed="false">
      <c r="A528" s="177" t="n">
        <v>35225</v>
      </c>
      <c r="B528" s="203" t="n">
        <f aca="false">IF(A528&lt;&gt;"",MONTH(A528),0)</f>
        <v>6</v>
      </c>
      <c r="C528" s="11" t="s">
        <v>161</v>
      </c>
      <c r="D528" s="196" t="n">
        <v>1.07</v>
      </c>
      <c r="E528" s="196" t="n">
        <v>0.96</v>
      </c>
      <c r="F528" s="197" t="n">
        <v>1.05</v>
      </c>
      <c r="G528" s="198" t="s">
        <v>85</v>
      </c>
      <c r="H528" s="196" t="n">
        <v>1.9</v>
      </c>
      <c r="I528" s="196" t="n">
        <v>2.36</v>
      </c>
      <c r="J528" s="196" t="s">
        <v>85</v>
      </c>
      <c r="K528" s="196" t="n">
        <v>1.09</v>
      </c>
      <c r="L528" s="196" t="n">
        <v>0.98</v>
      </c>
      <c r="M528" s="196" t="s">
        <v>85</v>
      </c>
      <c r="N528" s="197" t="n">
        <v>1.07</v>
      </c>
      <c r="O528" s="196" t="s">
        <v>85</v>
      </c>
      <c r="P528" s="196" t="n">
        <v>2.04</v>
      </c>
      <c r="Q528" s="196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6" t="s">
        <v>85</v>
      </c>
      <c r="CM528" s="177"/>
    </row>
    <row r="529" customFormat="false" ht="11.25" hidden="false" customHeight="false" outlineLevel="0" collapsed="false">
      <c r="A529" s="177" t="n">
        <v>35226</v>
      </c>
      <c r="B529" s="203" t="n">
        <f aca="false">IF(A529&lt;&gt;"",MONTH(A529),0)</f>
        <v>6</v>
      </c>
      <c r="C529" s="11" t="s">
        <v>162</v>
      </c>
      <c r="D529" s="196" t="n">
        <v>1.07</v>
      </c>
      <c r="E529" s="196" t="n">
        <v>1.02</v>
      </c>
      <c r="F529" s="197" t="n">
        <v>1.18</v>
      </c>
      <c r="G529" s="198" t="s">
        <v>85</v>
      </c>
      <c r="H529" s="196" t="n">
        <v>1.95</v>
      </c>
      <c r="I529" s="196" t="n">
        <v>2.36</v>
      </c>
      <c r="J529" s="196" t="s">
        <v>85</v>
      </c>
      <c r="K529" s="196" t="n">
        <v>1.12</v>
      </c>
      <c r="L529" s="196" t="n">
        <v>1.01</v>
      </c>
      <c r="M529" s="196" t="s">
        <v>85</v>
      </c>
      <c r="N529" s="197" t="n">
        <v>1.07</v>
      </c>
      <c r="O529" s="196" t="s">
        <v>85</v>
      </c>
      <c r="P529" s="196" t="n">
        <v>2.05</v>
      </c>
      <c r="Q529" s="196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6" t="s">
        <v>85</v>
      </c>
      <c r="CM529" s="177"/>
    </row>
    <row r="530" customFormat="false" ht="11.25" hidden="false" customHeight="false" outlineLevel="0" collapsed="false">
      <c r="A530" s="177" t="n">
        <v>35227</v>
      </c>
      <c r="B530" s="203" t="n">
        <f aca="false">IF(A530&lt;&gt;"",MONTH(A530),0)</f>
        <v>6</v>
      </c>
      <c r="C530" s="11" t="s">
        <v>163</v>
      </c>
      <c r="D530" s="196" t="n">
        <v>1.07</v>
      </c>
      <c r="E530" s="196" t="n">
        <v>1.03</v>
      </c>
      <c r="F530" s="197" t="n">
        <v>1.18</v>
      </c>
      <c r="G530" s="198" t="s">
        <v>85</v>
      </c>
      <c r="H530" s="196" t="n">
        <v>1.94</v>
      </c>
      <c r="I530" s="196" t="n">
        <v>2.38</v>
      </c>
      <c r="J530" s="196" t="s">
        <v>85</v>
      </c>
      <c r="K530" s="196" t="n">
        <v>1.31</v>
      </c>
      <c r="L530" s="196" t="n">
        <v>1</v>
      </c>
      <c r="M530" s="196" t="s">
        <v>85</v>
      </c>
      <c r="N530" s="197" t="n">
        <v>1.13</v>
      </c>
      <c r="O530" s="196" t="s">
        <v>85</v>
      </c>
      <c r="P530" s="196" t="n">
        <v>2.06</v>
      </c>
      <c r="Q530" s="196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6" t="s">
        <v>85</v>
      </c>
      <c r="CM530" s="177"/>
    </row>
    <row r="531" customFormat="false" ht="11.25" hidden="false" customHeight="false" outlineLevel="0" collapsed="false">
      <c r="A531" s="177" t="n">
        <v>35228</v>
      </c>
      <c r="B531" s="203" t="n">
        <f aca="false">IF(A531&lt;&gt;"",MONTH(A531),0)</f>
        <v>6</v>
      </c>
      <c r="C531" s="11" t="s">
        <v>164</v>
      </c>
      <c r="D531" s="196" t="n">
        <v>1.08</v>
      </c>
      <c r="E531" s="196" t="n">
        <v>1.03</v>
      </c>
      <c r="F531" s="197" t="n">
        <v>1.18</v>
      </c>
      <c r="G531" s="198" t="s">
        <v>85</v>
      </c>
      <c r="H531" s="196" t="n">
        <v>1.98</v>
      </c>
      <c r="I531" s="196" t="n">
        <v>2.41</v>
      </c>
      <c r="J531" s="196" t="s">
        <v>85</v>
      </c>
      <c r="K531" s="196" t="n">
        <v>1.25</v>
      </c>
      <c r="L531" s="196" t="n">
        <v>1.02</v>
      </c>
      <c r="M531" s="196" t="s">
        <v>85</v>
      </c>
      <c r="N531" s="197" t="n">
        <v>1.13</v>
      </c>
      <c r="O531" s="196" t="s">
        <v>85</v>
      </c>
      <c r="P531" s="196" t="n">
        <v>2.08</v>
      </c>
      <c r="Q531" s="196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6" t="s">
        <v>85</v>
      </c>
      <c r="CM531" s="177"/>
    </row>
    <row r="532" customFormat="false" ht="11.25" hidden="false" customHeight="false" outlineLevel="0" collapsed="false">
      <c r="A532" s="177" t="n">
        <v>35229</v>
      </c>
      <c r="B532" s="203" t="n">
        <f aca="false">IF(A532&lt;&gt;"",MONTH(A532),0)</f>
        <v>6</v>
      </c>
      <c r="C532" s="11" t="s">
        <v>165</v>
      </c>
      <c r="D532" s="196" t="n">
        <v>1.09</v>
      </c>
      <c r="E532" s="196" t="n">
        <v>1.03</v>
      </c>
      <c r="F532" s="197" t="n">
        <v>1.16</v>
      </c>
      <c r="G532" s="198" t="s">
        <v>85</v>
      </c>
      <c r="H532" s="196" t="n">
        <v>2</v>
      </c>
      <c r="I532" s="196" t="n">
        <v>2.43</v>
      </c>
      <c r="J532" s="196" t="s">
        <v>85</v>
      </c>
      <c r="K532" s="196" t="n">
        <v>1.25</v>
      </c>
      <c r="L532" s="196" t="n">
        <v>1.01</v>
      </c>
      <c r="M532" s="196" t="s">
        <v>85</v>
      </c>
      <c r="N532" s="197" t="n">
        <v>1.13</v>
      </c>
      <c r="O532" s="196" t="s">
        <v>85</v>
      </c>
      <c r="P532" s="196" t="n">
        <v>2.08</v>
      </c>
      <c r="Q532" s="196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6" t="s">
        <v>85</v>
      </c>
      <c r="CM532" s="177"/>
    </row>
    <row r="533" customFormat="false" ht="11.25" hidden="false" customHeight="false" outlineLevel="0" collapsed="false">
      <c r="A533" s="177" t="n">
        <v>35230</v>
      </c>
      <c r="B533" s="203" t="n">
        <f aca="false">IF(A533&lt;&gt;"",MONTH(A533),0)</f>
        <v>6</v>
      </c>
      <c r="C533" s="11" t="s">
        <v>166</v>
      </c>
      <c r="D533" s="196" t="n">
        <v>1.1</v>
      </c>
      <c r="E533" s="196" t="n">
        <v>1.03</v>
      </c>
      <c r="F533" s="197" t="n">
        <v>1.16</v>
      </c>
      <c r="G533" s="198" t="s">
        <v>85</v>
      </c>
      <c r="H533" s="196" t="n">
        <v>1.92</v>
      </c>
      <c r="I533" s="196" t="n">
        <v>2.41</v>
      </c>
      <c r="J533" s="196" t="s">
        <v>85</v>
      </c>
      <c r="K533" s="196" t="n">
        <v>1.2</v>
      </c>
      <c r="L533" s="196" t="n">
        <v>1.01</v>
      </c>
      <c r="M533" s="196" t="s">
        <v>85</v>
      </c>
      <c r="N533" s="197" t="n">
        <v>1.13</v>
      </c>
      <c r="O533" s="196" t="s">
        <v>85</v>
      </c>
      <c r="P533" s="196" t="n">
        <v>2.02</v>
      </c>
      <c r="Q533" s="196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6" t="s">
        <v>85</v>
      </c>
      <c r="CM533" s="177"/>
    </row>
    <row r="534" customFormat="false" ht="11.25" hidden="false" customHeight="false" outlineLevel="0" collapsed="false">
      <c r="A534" s="177" t="n">
        <v>35231</v>
      </c>
      <c r="B534" s="203" t="n">
        <f aca="false">IF(A534&lt;&gt;"",MONTH(A534),0)</f>
        <v>6</v>
      </c>
      <c r="C534" s="11" t="s">
        <v>167</v>
      </c>
      <c r="D534" s="196" t="n">
        <v>1.11</v>
      </c>
      <c r="E534" s="196" t="n">
        <v>1.03</v>
      </c>
      <c r="F534" s="197" t="n">
        <v>1.16</v>
      </c>
      <c r="G534" s="198" t="s">
        <v>85</v>
      </c>
      <c r="H534" s="196" t="n">
        <v>1.92</v>
      </c>
      <c r="I534" s="196" t="n">
        <v>2.41</v>
      </c>
      <c r="J534" s="196" t="s">
        <v>85</v>
      </c>
      <c r="K534" s="196" t="n">
        <v>1.2</v>
      </c>
      <c r="L534" s="196" t="n">
        <v>1.01</v>
      </c>
      <c r="M534" s="196" t="s">
        <v>85</v>
      </c>
      <c r="N534" s="197" t="n">
        <v>1.13</v>
      </c>
      <c r="O534" s="196" t="s">
        <v>85</v>
      </c>
      <c r="P534" s="196" t="n">
        <v>2.02</v>
      </c>
      <c r="Q534" s="196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6" t="s">
        <v>85</v>
      </c>
      <c r="CM534" s="177"/>
    </row>
    <row r="535" customFormat="false" ht="11.25" hidden="false" customHeight="false" outlineLevel="0" collapsed="false">
      <c r="A535" s="177" t="n">
        <v>35232</v>
      </c>
      <c r="B535" s="203" t="n">
        <f aca="false">IF(A535&lt;&gt;"",MONTH(A535),0)</f>
        <v>6</v>
      </c>
      <c r="C535" s="11" t="s">
        <v>161</v>
      </c>
      <c r="D535" s="196" t="n">
        <v>1.11</v>
      </c>
      <c r="E535" s="196" t="n">
        <v>1.03</v>
      </c>
      <c r="F535" s="197" t="n">
        <v>1.16</v>
      </c>
      <c r="G535" s="198" t="s">
        <v>85</v>
      </c>
      <c r="H535" s="196" t="n">
        <v>1.92</v>
      </c>
      <c r="I535" s="196" t="n">
        <v>2.41</v>
      </c>
      <c r="J535" s="196" t="s">
        <v>85</v>
      </c>
      <c r="K535" s="196" t="n">
        <v>1.2</v>
      </c>
      <c r="L535" s="196" t="n">
        <v>1.01</v>
      </c>
      <c r="M535" s="196" t="s">
        <v>85</v>
      </c>
      <c r="N535" s="197" t="n">
        <v>1.13</v>
      </c>
      <c r="O535" s="196" t="s">
        <v>85</v>
      </c>
      <c r="P535" s="196" t="n">
        <v>2.02</v>
      </c>
      <c r="Q535" s="196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6" t="s">
        <v>85</v>
      </c>
      <c r="CM535" s="177"/>
    </row>
    <row r="536" customFormat="false" ht="11.25" hidden="false" customHeight="false" outlineLevel="0" collapsed="false">
      <c r="A536" s="177" t="n">
        <v>35233</v>
      </c>
      <c r="B536" s="203" t="n">
        <f aca="false">IF(A536&lt;&gt;"",MONTH(A536),0)</f>
        <v>6</v>
      </c>
      <c r="C536" s="11" t="s">
        <v>162</v>
      </c>
      <c r="D536" s="196" t="n">
        <v>1.11</v>
      </c>
      <c r="E536" s="196" t="n">
        <v>1</v>
      </c>
      <c r="F536" s="197" t="n">
        <v>1.16</v>
      </c>
      <c r="G536" s="198" t="s">
        <v>85</v>
      </c>
      <c r="H536" s="196" t="n">
        <v>1.98</v>
      </c>
      <c r="I536" s="196" t="n">
        <v>2.44</v>
      </c>
      <c r="J536" s="196" t="s">
        <v>85</v>
      </c>
      <c r="K536" s="196" t="n">
        <v>1.16</v>
      </c>
      <c r="L536" s="196" t="n">
        <v>1.03</v>
      </c>
      <c r="M536" s="196" t="s">
        <v>85</v>
      </c>
      <c r="N536" s="197" t="n">
        <v>1.13</v>
      </c>
      <c r="O536" s="196" t="s">
        <v>85</v>
      </c>
      <c r="P536" s="196" t="n">
        <v>2.05</v>
      </c>
      <c r="Q536" s="196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6" t="s">
        <v>85</v>
      </c>
      <c r="CM536" s="177"/>
    </row>
    <row r="537" customFormat="false" ht="11.25" hidden="false" customHeight="false" outlineLevel="0" collapsed="false">
      <c r="A537" s="177" t="n">
        <v>35234</v>
      </c>
      <c r="B537" s="203" t="n">
        <f aca="false">IF(A537&lt;&gt;"",MONTH(A537),0)</f>
        <v>6</v>
      </c>
      <c r="C537" s="11" t="s">
        <v>163</v>
      </c>
      <c r="D537" s="196" t="n">
        <v>1.12</v>
      </c>
      <c r="E537" s="196" t="n">
        <v>1.02</v>
      </c>
      <c r="F537" s="197" t="n">
        <v>1.13</v>
      </c>
      <c r="G537" s="198" t="s">
        <v>85</v>
      </c>
      <c r="H537" s="196" t="n">
        <v>2.01</v>
      </c>
      <c r="I537" s="196" t="n">
        <v>2.54</v>
      </c>
      <c r="J537" s="196" t="s">
        <v>85</v>
      </c>
      <c r="K537" s="196" t="n">
        <v>1.19</v>
      </c>
      <c r="L537" s="196" t="n">
        <v>1.04</v>
      </c>
      <c r="M537" s="196" t="s">
        <v>85</v>
      </c>
      <c r="N537" s="197" t="n">
        <v>1.09</v>
      </c>
      <c r="O537" s="196" t="s">
        <v>85</v>
      </c>
      <c r="P537" s="196" t="n">
        <v>2.08</v>
      </c>
      <c r="Q537" s="196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6" t="s">
        <v>85</v>
      </c>
      <c r="CM537" s="177"/>
    </row>
    <row r="538" customFormat="false" ht="11.25" hidden="false" customHeight="false" outlineLevel="0" collapsed="false">
      <c r="A538" s="177" t="n">
        <v>35235</v>
      </c>
      <c r="B538" s="203" t="n">
        <f aca="false">IF(A538&lt;&gt;"",MONTH(A538),0)</f>
        <v>6</v>
      </c>
      <c r="C538" s="11" t="s">
        <v>164</v>
      </c>
      <c r="D538" s="196" t="n">
        <v>1.15</v>
      </c>
      <c r="E538" s="196" t="n">
        <v>1.03</v>
      </c>
      <c r="F538" s="197" t="n">
        <v>1.18</v>
      </c>
      <c r="G538" s="198" t="s">
        <v>85</v>
      </c>
      <c r="H538" s="196" t="n">
        <v>2.07</v>
      </c>
      <c r="I538" s="196" t="n">
        <v>2.7</v>
      </c>
      <c r="J538" s="196" t="s">
        <v>85</v>
      </c>
      <c r="K538" s="196" t="n">
        <v>1.22</v>
      </c>
      <c r="L538" s="196" t="n">
        <v>1.06</v>
      </c>
      <c r="M538" s="196" t="s">
        <v>85</v>
      </c>
      <c r="N538" s="197" t="n">
        <v>1.11</v>
      </c>
      <c r="O538" s="196" t="s">
        <v>85</v>
      </c>
      <c r="P538" s="196" t="n">
        <v>2.15</v>
      </c>
      <c r="Q538" s="196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6" t="s">
        <v>85</v>
      </c>
      <c r="CM538" s="177"/>
    </row>
    <row r="539" customFormat="false" ht="11.25" hidden="false" customHeight="false" outlineLevel="0" collapsed="false">
      <c r="A539" s="177" t="n">
        <v>35236</v>
      </c>
      <c r="B539" s="203" t="n">
        <f aca="false">IF(A539&lt;&gt;"",MONTH(A539),0)</f>
        <v>6</v>
      </c>
      <c r="C539" s="11" t="s">
        <v>165</v>
      </c>
      <c r="D539" s="196" t="n">
        <v>1.17</v>
      </c>
      <c r="E539" s="196" t="n">
        <v>1.01</v>
      </c>
      <c r="F539" s="197" t="n">
        <v>1.12</v>
      </c>
      <c r="G539" s="198" t="s">
        <v>85</v>
      </c>
      <c r="H539" s="196" t="n">
        <v>2.07</v>
      </c>
      <c r="I539" s="196" t="n">
        <v>2.59</v>
      </c>
      <c r="J539" s="196" t="s">
        <v>85</v>
      </c>
      <c r="K539" s="196" t="n">
        <v>1.18</v>
      </c>
      <c r="L539" s="196" t="n">
        <v>1.05</v>
      </c>
      <c r="M539" s="196" t="s">
        <v>85</v>
      </c>
      <c r="N539" s="197" t="n">
        <v>1.11</v>
      </c>
      <c r="O539" s="196" t="s">
        <v>85</v>
      </c>
      <c r="P539" s="196" t="n">
        <v>2.13</v>
      </c>
      <c r="Q539" s="196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6" t="s">
        <v>85</v>
      </c>
      <c r="CM539" s="177"/>
    </row>
    <row r="540" customFormat="false" ht="11.25" hidden="false" customHeight="false" outlineLevel="0" collapsed="false">
      <c r="A540" s="177" t="n">
        <v>35237</v>
      </c>
      <c r="B540" s="203" t="n">
        <f aca="false">IF(A540&lt;&gt;"",MONTH(A540),0)</f>
        <v>6</v>
      </c>
      <c r="C540" s="11" t="s">
        <v>166</v>
      </c>
      <c r="D540" s="196" t="n">
        <v>1.15</v>
      </c>
      <c r="E540" s="196" t="n">
        <v>1</v>
      </c>
      <c r="F540" s="197" t="n">
        <v>1.13</v>
      </c>
      <c r="G540" s="198" t="s">
        <v>85</v>
      </c>
      <c r="H540" s="196" t="n">
        <v>2.04</v>
      </c>
      <c r="I540" s="196" t="n">
        <v>2.59</v>
      </c>
      <c r="J540" s="196" t="s">
        <v>85</v>
      </c>
      <c r="K540" s="196" t="n">
        <v>1.19</v>
      </c>
      <c r="L540" s="196" t="n">
        <v>1.03</v>
      </c>
      <c r="M540" s="196" t="s">
        <v>85</v>
      </c>
      <c r="N540" s="197" t="n">
        <v>1.11</v>
      </c>
      <c r="O540" s="196" t="s">
        <v>85</v>
      </c>
      <c r="P540" s="196" t="n">
        <v>2.11</v>
      </c>
      <c r="Q540" s="196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6" t="s">
        <v>85</v>
      </c>
      <c r="CM540" s="177"/>
    </row>
    <row r="541" customFormat="false" ht="11.25" hidden="false" customHeight="false" outlineLevel="0" collapsed="false">
      <c r="A541" s="177" t="n">
        <v>35238</v>
      </c>
      <c r="B541" s="203" t="n">
        <f aca="false">IF(A541&lt;&gt;"",MONTH(A541),0)</f>
        <v>6</v>
      </c>
      <c r="C541" s="11" t="s">
        <v>167</v>
      </c>
      <c r="D541" s="196" t="n">
        <v>1.13</v>
      </c>
      <c r="E541" s="196" t="n">
        <v>1</v>
      </c>
      <c r="F541" s="197" t="n">
        <v>1.13</v>
      </c>
      <c r="G541" s="198" t="s">
        <v>85</v>
      </c>
      <c r="H541" s="196" t="n">
        <v>2.04</v>
      </c>
      <c r="I541" s="196" t="n">
        <v>2.59</v>
      </c>
      <c r="J541" s="196" t="s">
        <v>85</v>
      </c>
      <c r="K541" s="196" t="n">
        <v>1.19</v>
      </c>
      <c r="L541" s="196" t="n">
        <v>1.03</v>
      </c>
      <c r="M541" s="196" t="s">
        <v>85</v>
      </c>
      <c r="N541" s="197" t="n">
        <v>1.11</v>
      </c>
      <c r="O541" s="196" t="s">
        <v>85</v>
      </c>
      <c r="P541" s="196" t="n">
        <v>2.11</v>
      </c>
      <c r="Q541" s="196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6" t="s">
        <v>85</v>
      </c>
      <c r="CM541" s="177"/>
    </row>
    <row r="542" customFormat="false" ht="11.25" hidden="false" customHeight="false" outlineLevel="0" collapsed="false">
      <c r="A542" s="177" t="n">
        <v>35239</v>
      </c>
      <c r="B542" s="203" t="n">
        <f aca="false">IF(A542&lt;&gt;"",MONTH(A542),0)</f>
        <v>6</v>
      </c>
      <c r="C542" s="11" t="s">
        <v>161</v>
      </c>
      <c r="D542" s="196" t="n">
        <v>1.13</v>
      </c>
      <c r="E542" s="196" t="n">
        <v>1</v>
      </c>
      <c r="F542" s="197" t="n">
        <v>1.13</v>
      </c>
      <c r="G542" s="198" t="s">
        <v>85</v>
      </c>
      <c r="H542" s="196" t="n">
        <v>2.04</v>
      </c>
      <c r="I542" s="196" t="n">
        <v>2.59</v>
      </c>
      <c r="J542" s="196" t="s">
        <v>85</v>
      </c>
      <c r="K542" s="196" t="n">
        <v>1.19</v>
      </c>
      <c r="L542" s="196" t="n">
        <v>1.03</v>
      </c>
      <c r="M542" s="196" t="s">
        <v>85</v>
      </c>
      <c r="N542" s="197" t="n">
        <v>1.11</v>
      </c>
      <c r="O542" s="196" t="s">
        <v>85</v>
      </c>
      <c r="P542" s="196" t="n">
        <v>2.11</v>
      </c>
      <c r="Q542" s="196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6" t="s">
        <v>85</v>
      </c>
      <c r="CM542" s="177"/>
    </row>
    <row r="543" customFormat="false" ht="11.25" hidden="false" customHeight="false" outlineLevel="0" collapsed="false">
      <c r="A543" s="177" t="n">
        <v>35240</v>
      </c>
      <c r="B543" s="203" t="n">
        <f aca="false">IF(A543&lt;&gt;"",MONTH(A543),0)</f>
        <v>6</v>
      </c>
      <c r="C543" s="11" t="s">
        <v>162</v>
      </c>
      <c r="D543" s="196" t="n">
        <v>1.13</v>
      </c>
      <c r="E543" s="196" t="n">
        <v>0.99</v>
      </c>
      <c r="F543" s="197" t="n">
        <v>1.19</v>
      </c>
      <c r="G543" s="198" t="s">
        <v>85</v>
      </c>
      <c r="H543" s="196" t="n">
        <v>2.08</v>
      </c>
      <c r="I543" s="196" t="n">
        <v>2.63</v>
      </c>
      <c r="J543" s="196" t="s">
        <v>85</v>
      </c>
      <c r="K543" s="196" t="n">
        <v>1.08</v>
      </c>
      <c r="L543" s="196" t="n">
        <v>1.02</v>
      </c>
      <c r="M543" s="196" t="s">
        <v>85</v>
      </c>
      <c r="N543" s="197" t="n">
        <v>1.11</v>
      </c>
      <c r="O543" s="196" t="s">
        <v>85</v>
      </c>
      <c r="P543" s="196" t="n">
        <v>2.15</v>
      </c>
      <c r="Q543" s="196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6" t="s">
        <v>85</v>
      </c>
      <c r="CM543" s="177"/>
    </row>
    <row r="544" customFormat="false" ht="11.25" hidden="false" customHeight="false" outlineLevel="0" collapsed="false">
      <c r="A544" s="177" t="n">
        <v>35241</v>
      </c>
      <c r="B544" s="203" t="n">
        <f aca="false">IF(A544&lt;&gt;"",MONTH(A544),0)</f>
        <v>6</v>
      </c>
      <c r="C544" s="11" t="s">
        <v>163</v>
      </c>
      <c r="D544" s="196" t="n">
        <v>1.13</v>
      </c>
      <c r="E544" s="196" t="n">
        <v>0.95</v>
      </c>
      <c r="F544" s="197" t="n">
        <v>1.13</v>
      </c>
      <c r="G544" s="198" t="s">
        <v>85</v>
      </c>
      <c r="H544" s="196" t="n">
        <v>2.1</v>
      </c>
      <c r="I544" s="196" t="n">
        <v>2.61</v>
      </c>
      <c r="J544" s="196" t="s">
        <v>85</v>
      </c>
      <c r="K544" s="196" t="n">
        <v>1.18</v>
      </c>
      <c r="L544" s="196" t="n">
        <v>1.02</v>
      </c>
      <c r="M544" s="196" t="s">
        <v>85</v>
      </c>
      <c r="N544" s="197" t="n">
        <v>1.11</v>
      </c>
      <c r="O544" s="196" t="s">
        <v>85</v>
      </c>
      <c r="P544" s="196" t="n">
        <v>2.14</v>
      </c>
      <c r="Q544" s="196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6" t="s">
        <v>85</v>
      </c>
      <c r="CM544" s="177"/>
    </row>
    <row r="545" customFormat="false" ht="11.25" hidden="false" customHeight="false" outlineLevel="0" collapsed="false">
      <c r="A545" s="177" t="n">
        <v>35242</v>
      </c>
      <c r="B545" s="203" t="n">
        <f aca="false">IF(A545&lt;&gt;"",MONTH(A545),0)</f>
        <v>6</v>
      </c>
      <c r="C545" s="11" t="s">
        <v>164</v>
      </c>
      <c r="D545" s="196" t="n">
        <v>1.1</v>
      </c>
      <c r="E545" s="196" t="n">
        <v>0.94</v>
      </c>
      <c r="F545" s="197" t="n">
        <v>1.18</v>
      </c>
      <c r="G545" s="198" t="s">
        <v>85</v>
      </c>
      <c r="H545" s="196" t="n">
        <v>2.11</v>
      </c>
      <c r="I545" s="196" t="n">
        <v>2.63</v>
      </c>
      <c r="J545" s="196" t="s">
        <v>85</v>
      </c>
      <c r="K545" s="196" t="n">
        <v>1.17</v>
      </c>
      <c r="L545" s="196" t="n">
        <v>1.04</v>
      </c>
      <c r="M545" s="196" t="s">
        <v>85</v>
      </c>
      <c r="N545" s="197" t="n">
        <v>1.13</v>
      </c>
      <c r="O545" s="196" t="s">
        <v>85</v>
      </c>
      <c r="P545" s="196" t="n">
        <v>2.17</v>
      </c>
      <c r="Q545" s="196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6" t="s">
        <v>85</v>
      </c>
      <c r="CM545" s="177"/>
    </row>
    <row r="546" customFormat="false" ht="11.25" hidden="false" customHeight="false" outlineLevel="0" collapsed="false">
      <c r="A546" s="177" t="n">
        <v>35243</v>
      </c>
      <c r="B546" s="203" t="n">
        <f aca="false">IF(A546&lt;&gt;"",MONTH(A546),0)</f>
        <v>6</v>
      </c>
      <c r="C546" s="11" t="s">
        <v>165</v>
      </c>
      <c r="D546" s="196" t="n">
        <v>1.1</v>
      </c>
      <c r="E546" s="196" t="n">
        <v>0.94</v>
      </c>
      <c r="F546" s="197" t="n">
        <v>1.18</v>
      </c>
      <c r="G546" s="198" t="s">
        <v>85</v>
      </c>
      <c r="H546" s="196" t="n">
        <v>2.13</v>
      </c>
      <c r="I546" s="196" t="n">
        <v>2.67</v>
      </c>
      <c r="J546" s="196" t="s">
        <v>85</v>
      </c>
      <c r="K546" s="196" t="n">
        <v>1.17</v>
      </c>
      <c r="L546" s="196" t="n">
        <v>1.04</v>
      </c>
      <c r="M546" s="196" t="s">
        <v>85</v>
      </c>
      <c r="N546" s="197" t="n">
        <v>1.1</v>
      </c>
      <c r="O546" s="196" t="s">
        <v>85</v>
      </c>
      <c r="P546" s="196" t="n">
        <v>2.21</v>
      </c>
      <c r="Q546" s="196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6" t="s">
        <v>85</v>
      </c>
      <c r="CM546" s="177"/>
    </row>
    <row r="547" customFormat="false" ht="11.25" hidden="false" customHeight="false" outlineLevel="0" collapsed="false">
      <c r="A547" s="177" t="n">
        <v>35244</v>
      </c>
      <c r="B547" s="203" t="n">
        <f aca="false">IF(A547&lt;&gt;"",MONTH(A547),0)</f>
        <v>6</v>
      </c>
      <c r="C547" s="11" t="s">
        <v>166</v>
      </c>
      <c r="D547" s="196" t="n">
        <v>1.12</v>
      </c>
      <c r="E547" s="196" t="n">
        <v>0.93</v>
      </c>
      <c r="F547" s="197" t="n">
        <v>1.18</v>
      </c>
      <c r="G547" s="198" t="s">
        <v>85</v>
      </c>
      <c r="H547" s="196" t="n">
        <v>2.18</v>
      </c>
      <c r="I547" s="196" t="n">
        <v>2.78</v>
      </c>
      <c r="J547" s="196" t="s">
        <v>85</v>
      </c>
      <c r="K547" s="196" t="n">
        <v>1.1</v>
      </c>
      <c r="L547" s="196" t="n">
        <v>1.05</v>
      </c>
      <c r="M547" s="196" t="s">
        <v>85</v>
      </c>
      <c r="N547" s="197" t="n">
        <v>1.1</v>
      </c>
      <c r="O547" s="196" t="s">
        <v>85</v>
      </c>
      <c r="P547" s="196" t="n">
        <v>2.26</v>
      </c>
      <c r="Q547" s="196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6" t="s">
        <v>85</v>
      </c>
      <c r="CM547" s="177"/>
    </row>
    <row r="548" customFormat="false" ht="11.25" hidden="false" customHeight="false" outlineLevel="0" collapsed="false">
      <c r="A548" s="177" t="n">
        <v>35245</v>
      </c>
      <c r="B548" s="203" t="n">
        <f aca="false">IF(A548&lt;&gt;"",MONTH(A548),0)</f>
        <v>6</v>
      </c>
      <c r="C548" s="11" t="s">
        <v>167</v>
      </c>
      <c r="D548" s="196" t="n">
        <v>1.1</v>
      </c>
      <c r="E548" s="196" t="n">
        <v>0.93</v>
      </c>
      <c r="F548" s="197" t="n">
        <v>1.18</v>
      </c>
      <c r="G548" s="198" t="s">
        <v>85</v>
      </c>
      <c r="H548" s="196" t="n">
        <v>2.18</v>
      </c>
      <c r="I548" s="196" t="n">
        <v>2.78</v>
      </c>
      <c r="J548" s="196" t="s">
        <v>85</v>
      </c>
      <c r="K548" s="196" t="n">
        <v>1.1</v>
      </c>
      <c r="L548" s="196" t="n">
        <v>1.05</v>
      </c>
      <c r="M548" s="196" t="s">
        <v>85</v>
      </c>
      <c r="N548" s="197" t="n">
        <v>1.1</v>
      </c>
      <c r="O548" s="196" t="s">
        <v>85</v>
      </c>
      <c r="P548" s="196" t="n">
        <v>2.26</v>
      </c>
      <c r="Q548" s="196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6" t="s">
        <v>85</v>
      </c>
      <c r="CM548" s="177"/>
    </row>
    <row r="549" customFormat="false" ht="11.25" hidden="false" customHeight="false" outlineLevel="0" collapsed="false">
      <c r="A549" s="177" t="n">
        <v>35246</v>
      </c>
      <c r="B549" s="203" t="n">
        <f aca="false">IF(A549&lt;&gt;"",MONTH(A549),0)</f>
        <v>6</v>
      </c>
      <c r="C549" s="11" t="s">
        <v>161</v>
      </c>
      <c r="D549" s="196" t="n">
        <v>1.1</v>
      </c>
      <c r="E549" s="196" t="n">
        <v>0.93</v>
      </c>
      <c r="F549" s="197" t="n">
        <v>1.18</v>
      </c>
      <c r="G549" s="198" t="s">
        <v>85</v>
      </c>
      <c r="H549" s="196" t="n">
        <v>2.18</v>
      </c>
      <c r="I549" s="196" t="n">
        <v>2.78</v>
      </c>
      <c r="J549" s="196" t="s">
        <v>85</v>
      </c>
      <c r="K549" s="196" t="n">
        <v>1.1</v>
      </c>
      <c r="L549" s="196" t="n">
        <v>1.05</v>
      </c>
      <c r="M549" s="196" t="s">
        <v>85</v>
      </c>
      <c r="N549" s="197" t="n">
        <v>1.1</v>
      </c>
      <c r="O549" s="196" t="s">
        <v>85</v>
      </c>
      <c r="P549" s="196" t="n">
        <v>2.26</v>
      </c>
      <c r="Q549" s="196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6" t="s">
        <v>85</v>
      </c>
      <c r="CM549" s="177"/>
    </row>
    <row r="550" customFormat="false" ht="11.25" hidden="false" customHeight="false" outlineLevel="0" collapsed="false">
      <c r="A550" s="177" t="n">
        <v>35247</v>
      </c>
      <c r="B550" s="203" t="n">
        <f aca="false">IF(A550&lt;&gt;"",MONTH(A550),0)</f>
        <v>7</v>
      </c>
      <c r="C550" s="11" t="s">
        <v>162</v>
      </c>
      <c r="D550" s="196" t="n">
        <v>1.1</v>
      </c>
      <c r="E550" s="196" t="n">
        <v>0.96</v>
      </c>
      <c r="F550" s="197" t="n">
        <v>1.185</v>
      </c>
      <c r="G550" s="198" t="s">
        <v>85</v>
      </c>
      <c r="H550" s="196" t="n">
        <v>2.165</v>
      </c>
      <c r="I550" s="196" t="n">
        <v>2.68</v>
      </c>
      <c r="J550" s="196" t="s">
        <v>85</v>
      </c>
      <c r="K550" s="196" t="n">
        <v>1.08</v>
      </c>
      <c r="L550" s="196" t="n">
        <v>1.03</v>
      </c>
      <c r="M550" s="196" t="s">
        <v>85</v>
      </c>
      <c r="N550" s="197" t="n">
        <v>1.13</v>
      </c>
      <c r="O550" s="196" t="s">
        <v>85</v>
      </c>
      <c r="P550" s="196" t="n">
        <v>2.26</v>
      </c>
      <c r="Q550" s="196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6" t="s">
        <v>85</v>
      </c>
      <c r="CM550" s="177"/>
    </row>
    <row r="551" customFormat="false" ht="11.25" hidden="false" customHeight="false" outlineLevel="0" collapsed="false">
      <c r="A551" s="177" t="n">
        <v>35248</v>
      </c>
      <c r="B551" s="203" t="n">
        <f aca="false">IF(A551&lt;&gt;"",MONTH(A551),0)</f>
        <v>7</v>
      </c>
      <c r="C551" s="11" t="s">
        <v>163</v>
      </c>
      <c r="D551" s="196" t="n">
        <v>1.08</v>
      </c>
      <c r="E551" s="196" t="n">
        <v>0.93</v>
      </c>
      <c r="F551" s="197" t="n">
        <v>1.185</v>
      </c>
      <c r="G551" s="198" t="s">
        <v>85</v>
      </c>
      <c r="H551" s="196" t="n">
        <v>2.175</v>
      </c>
      <c r="I551" s="196" t="n">
        <v>2.66</v>
      </c>
      <c r="J551" s="196" t="s">
        <v>85</v>
      </c>
      <c r="K551" s="196" t="n">
        <v>1.07</v>
      </c>
      <c r="L551" s="196" t="n">
        <v>1.035</v>
      </c>
      <c r="M551" s="196" t="s">
        <v>85</v>
      </c>
      <c r="N551" s="197" t="n">
        <v>1.105</v>
      </c>
      <c r="O551" s="196" t="s">
        <v>85</v>
      </c>
      <c r="P551" s="196" t="n">
        <v>2.25</v>
      </c>
      <c r="Q551" s="196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6" t="s">
        <v>85</v>
      </c>
      <c r="CM551" s="177"/>
    </row>
    <row r="552" customFormat="false" ht="11.25" hidden="false" customHeight="false" outlineLevel="0" collapsed="false">
      <c r="A552" s="177" t="n">
        <v>35249</v>
      </c>
      <c r="B552" s="203" t="n">
        <f aca="false">IF(A552&lt;&gt;"",MONTH(A552),0)</f>
        <v>7</v>
      </c>
      <c r="C552" s="11" t="s">
        <v>164</v>
      </c>
      <c r="D552" s="196" t="n">
        <v>1.09</v>
      </c>
      <c r="E552" s="196" t="n">
        <v>0.94</v>
      </c>
      <c r="F552" s="197" t="n">
        <v>1.185</v>
      </c>
      <c r="G552" s="198" t="s">
        <v>85</v>
      </c>
      <c r="H552" s="196" t="n">
        <v>2.21</v>
      </c>
      <c r="I552" s="196" t="n">
        <v>2.65</v>
      </c>
      <c r="J552" s="196" t="s">
        <v>85</v>
      </c>
      <c r="K552" s="196" t="n">
        <v>1.04</v>
      </c>
      <c r="L552" s="196" t="n">
        <v>1.01</v>
      </c>
      <c r="M552" s="196" t="s">
        <v>85</v>
      </c>
      <c r="N552" s="197" t="n">
        <v>1.13</v>
      </c>
      <c r="O552" s="196" t="s">
        <v>85</v>
      </c>
      <c r="P552" s="196" t="n">
        <v>2.235</v>
      </c>
      <c r="Q552" s="196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6" t="s">
        <v>85</v>
      </c>
      <c r="CM552" s="177"/>
    </row>
    <row r="553" customFormat="false" ht="11.25" hidden="false" customHeight="false" outlineLevel="0" collapsed="false">
      <c r="A553" s="177" t="n">
        <v>35250</v>
      </c>
      <c r="B553" s="203" t="n">
        <f aca="false">IF(A553&lt;&gt;"",MONTH(A553),0)</f>
        <v>7</v>
      </c>
      <c r="C553" s="11" t="s">
        <v>165</v>
      </c>
      <c r="D553" s="196" t="n">
        <v>1.095</v>
      </c>
      <c r="E553" s="196" t="s">
        <v>85</v>
      </c>
      <c r="F553" s="197" t="s">
        <v>85</v>
      </c>
      <c r="G553" s="198" t="s">
        <v>85</v>
      </c>
      <c r="H553" s="196" t="s">
        <v>85</v>
      </c>
      <c r="I553" s="196" t="s">
        <v>85</v>
      </c>
      <c r="J553" s="196" t="s">
        <v>85</v>
      </c>
      <c r="K553" s="196" t="s">
        <v>85</v>
      </c>
      <c r="L553" s="196" t="s">
        <v>85</v>
      </c>
      <c r="M553" s="196" t="s">
        <v>85</v>
      </c>
      <c r="N553" s="197" t="s">
        <v>85</v>
      </c>
      <c r="O553" s="196" t="s">
        <v>85</v>
      </c>
      <c r="P553" s="196" t="s">
        <v>85</v>
      </c>
      <c r="Q553" s="196" t="s">
        <v>85</v>
      </c>
      <c r="R553" s="16" t="s">
        <v>85</v>
      </c>
      <c r="S553" s="1" t="n">
        <v>2.69</v>
      </c>
      <c r="T553" s="1" t="s">
        <v>85</v>
      </c>
      <c r="U553" s="1" t="s">
        <v>85</v>
      </c>
      <c r="V553" s="1" t="s">
        <v>85</v>
      </c>
      <c r="W553" s="1" t="s">
        <v>85</v>
      </c>
      <c r="X553" s="196" t="s">
        <v>85</v>
      </c>
      <c r="CM553" s="177"/>
    </row>
    <row r="554" customFormat="false" ht="11.25" hidden="false" customHeight="false" outlineLevel="0" collapsed="false">
      <c r="A554" s="177" t="n">
        <v>35251</v>
      </c>
      <c r="B554" s="203" t="n">
        <f aca="false">IF(A554&lt;&gt;"",MONTH(A554),0)</f>
        <v>7</v>
      </c>
      <c r="C554" s="11" t="s">
        <v>166</v>
      </c>
      <c r="D554" s="196" t="n">
        <v>1.095</v>
      </c>
      <c r="E554" s="196" t="n">
        <v>0.95</v>
      </c>
      <c r="F554" s="197" t="n">
        <v>1.185</v>
      </c>
      <c r="G554" s="198" t="s">
        <v>85</v>
      </c>
      <c r="H554" s="196" t="n">
        <v>2.155</v>
      </c>
      <c r="I554" s="196" t="n">
        <v>2.65</v>
      </c>
      <c r="J554" s="196" t="s">
        <v>85</v>
      </c>
      <c r="K554" s="196" t="n">
        <v>1.04</v>
      </c>
      <c r="L554" s="196" t="n">
        <v>1.01</v>
      </c>
      <c r="M554" s="196" t="s">
        <v>85</v>
      </c>
      <c r="N554" s="197" t="n">
        <v>1.115</v>
      </c>
      <c r="O554" s="196" t="s">
        <v>85</v>
      </c>
      <c r="P554" s="196" t="n">
        <v>2.245</v>
      </c>
      <c r="Q554" s="196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6" t="s">
        <v>85</v>
      </c>
      <c r="CM554" s="177"/>
    </row>
    <row r="555" customFormat="false" ht="11.25" hidden="false" customHeight="false" outlineLevel="0" collapsed="false">
      <c r="A555" s="177" t="n">
        <v>35252</v>
      </c>
      <c r="B555" s="203" t="n">
        <f aca="false">IF(A555&lt;&gt;"",MONTH(A555),0)</f>
        <v>7</v>
      </c>
      <c r="C555" s="11" t="s">
        <v>167</v>
      </c>
      <c r="D555" s="196" t="n">
        <v>1.13</v>
      </c>
      <c r="E555" s="196" t="n">
        <v>0.95</v>
      </c>
      <c r="F555" s="197" t="n">
        <v>1.185</v>
      </c>
      <c r="G555" s="198" t="s">
        <v>85</v>
      </c>
      <c r="H555" s="196" t="n">
        <v>2.155</v>
      </c>
      <c r="I555" s="196" t="n">
        <v>2.65</v>
      </c>
      <c r="J555" s="196" t="s">
        <v>85</v>
      </c>
      <c r="K555" s="196" t="n">
        <v>1.04</v>
      </c>
      <c r="L555" s="196" t="n">
        <v>1.01</v>
      </c>
      <c r="M555" s="196" t="s">
        <v>85</v>
      </c>
      <c r="N555" s="197" t="n">
        <v>1.115</v>
      </c>
      <c r="O555" s="196" t="s">
        <v>85</v>
      </c>
      <c r="P555" s="196" t="n">
        <v>2.245</v>
      </c>
      <c r="Q555" s="196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6" t="s">
        <v>85</v>
      </c>
      <c r="CM555" s="177"/>
    </row>
    <row r="556" customFormat="false" ht="11.25" hidden="false" customHeight="false" outlineLevel="0" collapsed="false">
      <c r="A556" s="177" t="n">
        <v>35253</v>
      </c>
      <c r="B556" s="203" t="n">
        <f aca="false">IF(A556&lt;&gt;"",MONTH(A556),0)</f>
        <v>7</v>
      </c>
      <c r="C556" s="11" t="s">
        <v>161</v>
      </c>
      <c r="D556" s="196" t="n">
        <v>1.13</v>
      </c>
      <c r="E556" s="196" t="n">
        <v>0.95</v>
      </c>
      <c r="F556" s="197" t="n">
        <v>1.185</v>
      </c>
      <c r="G556" s="198" t="s">
        <v>85</v>
      </c>
      <c r="H556" s="196" t="n">
        <v>2.155</v>
      </c>
      <c r="I556" s="196" t="n">
        <v>2.65</v>
      </c>
      <c r="J556" s="196" t="s">
        <v>85</v>
      </c>
      <c r="K556" s="196" t="n">
        <v>1.04</v>
      </c>
      <c r="L556" s="196" t="n">
        <v>1.01</v>
      </c>
      <c r="M556" s="196" t="s">
        <v>85</v>
      </c>
      <c r="N556" s="197" t="n">
        <v>1.115</v>
      </c>
      <c r="O556" s="196" t="s">
        <v>85</v>
      </c>
      <c r="P556" s="196" t="n">
        <v>2.245</v>
      </c>
      <c r="Q556" s="196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6" t="s">
        <v>85</v>
      </c>
      <c r="CM556" s="177"/>
    </row>
    <row r="557" customFormat="false" ht="11.25" hidden="false" customHeight="false" outlineLevel="0" collapsed="false">
      <c r="A557" s="177" t="n">
        <v>35254</v>
      </c>
      <c r="B557" s="203" t="n">
        <f aca="false">IF(A557&lt;&gt;"",MONTH(A557),0)</f>
        <v>7</v>
      </c>
      <c r="C557" s="11" t="s">
        <v>162</v>
      </c>
      <c r="D557" s="196" t="n">
        <v>1.13</v>
      </c>
      <c r="E557" s="196" t="n">
        <v>0.95</v>
      </c>
      <c r="F557" s="197" t="n">
        <v>1.075</v>
      </c>
      <c r="G557" s="198" t="s">
        <v>85</v>
      </c>
      <c r="H557" s="196" t="n">
        <v>2.19</v>
      </c>
      <c r="I557" s="196" t="n">
        <v>2.73</v>
      </c>
      <c r="J557" s="196" t="s">
        <v>85</v>
      </c>
      <c r="K557" s="196" t="n">
        <v>1.11</v>
      </c>
      <c r="L557" s="196" t="n">
        <v>1.055</v>
      </c>
      <c r="M557" s="196" t="s">
        <v>85</v>
      </c>
      <c r="N557" s="197" t="n">
        <v>1.08</v>
      </c>
      <c r="O557" s="196" t="s">
        <v>85</v>
      </c>
      <c r="P557" s="196" t="n">
        <v>2.27</v>
      </c>
      <c r="Q557" s="196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6" t="s">
        <v>85</v>
      </c>
      <c r="CM557" s="177"/>
    </row>
    <row r="558" customFormat="false" ht="11.25" hidden="false" customHeight="false" outlineLevel="0" collapsed="false">
      <c r="A558" s="177" t="n">
        <v>35255</v>
      </c>
      <c r="B558" s="203" t="n">
        <f aca="false">IF(A558&lt;&gt;"",MONTH(A558),0)</f>
        <v>7</v>
      </c>
      <c r="C558" s="11" t="s">
        <v>163</v>
      </c>
      <c r="D558" s="196" t="n">
        <v>1.13</v>
      </c>
      <c r="E558" s="196" t="n">
        <v>0.965</v>
      </c>
      <c r="F558" s="197" t="n">
        <v>1.08</v>
      </c>
      <c r="G558" s="198" t="s">
        <v>85</v>
      </c>
      <c r="H558" s="196" t="n">
        <v>2.17</v>
      </c>
      <c r="I558" s="196" t="n">
        <v>2.64</v>
      </c>
      <c r="J558" s="196" t="s">
        <v>85</v>
      </c>
      <c r="K558" s="196" t="n">
        <v>1.13</v>
      </c>
      <c r="L558" s="196" t="n">
        <v>1.21</v>
      </c>
      <c r="M558" s="196" t="s">
        <v>85</v>
      </c>
      <c r="N558" s="197" t="n">
        <v>1.11</v>
      </c>
      <c r="O558" s="196" t="s">
        <v>85</v>
      </c>
      <c r="P558" s="196" t="n">
        <v>2.25</v>
      </c>
      <c r="Q558" s="196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6" t="s">
        <v>85</v>
      </c>
      <c r="CM558" s="177"/>
    </row>
    <row r="559" customFormat="false" ht="11.25" hidden="false" customHeight="false" outlineLevel="0" collapsed="false">
      <c r="A559" s="177" t="n">
        <v>35256</v>
      </c>
      <c r="B559" s="203" t="n">
        <f aca="false">IF(A559&lt;&gt;"",MONTH(A559),0)</f>
        <v>7</v>
      </c>
      <c r="C559" s="11" t="s">
        <v>164</v>
      </c>
      <c r="D559" s="196" t="n">
        <v>1.16</v>
      </c>
      <c r="E559" s="196" t="n">
        <v>0.95</v>
      </c>
      <c r="F559" s="197" t="n">
        <v>1.085</v>
      </c>
      <c r="G559" s="198" t="s">
        <v>85</v>
      </c>
      <c r="H559" s="196" t="n">
        <v>2.145</v>
      </c>
      <c r="I559" s="196" t="n">
        <v>2.625</v>
      </c>
      <c r="J559" s="196" t="s">
        <v>85</v>
      </c>
      <c r="K559" s="196" t="n">
        <v>1.125</v>
      </c>
      <c r="L559" s="196" t="n">
        <v>1.215</v>
      </c>
      <c r="M559" s="196" t="s">
        <v>85</v>
      </c>
      <c r="N559" s="197" t="n">
        <v>1.11</v>
      </c>
      <c r="O559" s="196" t="s">
        <v>85</v>
      </c>
      <c r="P559" s="196" t="n">
        <v>2.215</v>
      </c>
      <c r="Q559" s="196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6" t="s">
        <v>85</v>
      </c>
      <c r="CM559" s="177"/>
    </row>
    <row r="560" customFormat="false" ht="11.25" hidden="false" customHeight="false" outlineLevel="0" collapsed="false">
      <c r="A560" s="177" t="n">
        <v>35257</v>
      </c>
      <c r="B560" s="203" t="n">
        <f aca="false">IF(A560&lt;&gt;"",MONTH(A560),0)</f>
        <v>7</v>
      </c>
      <c r="C560" s="11" t="s">
        <v>165</v>
      </c>
      <c r="D560" s="196" t="n">
        <v>1.21</v>
      </c>
      <c r="E560" s="196" t="n">
        <v>0.96</v>
      </c>
      <c r="F560" s="197" t="n">
        <v>1.1</v>
      </c>
      <c r="G560" s="198" t="s">
        <v>85</v>
      </c>
      <c r="H560" s="196" t="n">
        <v>2.12</v>
      </c>
      <c r="I560" s="196" t="n">
        <v>2.605</v>
      </c>
      <c r="J560" s="196" t="s">
        <v>85</v>
      </c>
      <c r="K560" s="196" t="n">
        <v>1.15</v>
      </c>
      <c r="L560" s="196" t="n">
        <v>1.24</v>
      </c>
      <c r="M560" s="196" t="s">
        <v>85</v>
      </c>
      <c r="N560" s="197" t="n">
        <v>1.15</v>
      </c>
      <c r="O560" s="196" t="s">
        <v>85</v>
      </c>
      <c r="P560" s="196" t="n">
        <v>2.19</v>
      </c>
      <c r="Q560" s="196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6" t="s">
        <v>85</v>
      </c>
      <c r="CM560" s="177"/>
    </row>
    <row r="561" customFormat="false" ht="11.25" hidden="false" customHeight="false" outlineLevel="0" collapsed="false">
      <c r="A561" s="177" t="n">
        <v>35258</v>
      </c>
      <c r="B561" s="203" t="n">
        <f aca="false">IF(A561&lt;&gt;"",MONTH(A561),0)</f>
        <v>7</v>
      </c>
      <c r="C561" s="11" t="s">
        <v>166</v>
      </c>
      <c r="D561" s="196" t="n">
        <v>1.2</v>
      </c>
      <c r="E561" s="196" t="n">
        <v>0.945</v>
      </c>
      <c r="F561" s="197" t="n">
        <v>1.1</v>
      </c>
      <c r="G561" s="198" t="s">
        <v>85</v>
      </c>
      <c r="H561" s="196" t="n">
        <v>2.05</v>
      </c>
      <c r="I561" s="196" t="n">
        <v>2.57</v>
      </c>
      <c r="J561" s="196" t="s">
        <v>85</v>
      </c>
      <c r="K561" s="196" t="n">
        <v>1.15</v>
      </c>
      <c r="L561" s="196" t="n">
        <v>1.17</v>
      </c>
      <c r="M561" s="196" t="s">
        <v>85</v>
      </c>
      <c r="N561" s="197" t="n">
        <v>1.13</v>
      </c>
      <c r="O561" s="196" t="s">
        <v>85</v>
      </c>
      <c r="P561" s="196" t="n">
        <v>2.135</v>
      </c>
      <c r="Q561" s="196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6" t="s">
        <v>85</v>
      </c>
      <c r="CM561" s="177"/>
    </row>
    <row r="562" customFormat="false" ht="11.25" hidden="false" customHeight="false" outlineLevel="0" collapsed="false">
      <c r="A562" s="177" t="n">
        <v>35259</v>
      </c>
      <c r="B562" s="203" t="n">
        <f aca="false">IF(A562&lt;&gt;"",MONTH(A562),0)</f>
        <v>7</v>
      </c>
      <c r="C562" s="11" t="s">
        <v>167</v>
      </c>
      <c r="D562" s="196" t="n">
        <v>1.2</v>
      </c>
      <c r="E562" s="196" t="n">
        <v>0.945</v>
      </c>
      <c r="F562" s="197" t="n">
        <v>1.1</v>
      </c>
      <c r="G562" s="198" t="s">
        <v>85</v>
      </c>
      <c r="H562" s="196" t="n">
        <v>2.05</v>
      </c>
      <c r="I562" s="196" t="n">
        <v>2.57</v>
      </c>
      <c r="J562" s="196" t="s">
        <v>85</v>
      </c>
      <c r="K562" s="196" t="n">
        <v>1.15</v>
      </c>
      <c r="L562" s="196" t="n">
        <v>1.17</v>
      </c>
      <c r="M562" s="196" t="s">
        <v>85</v>
      </c>
      <c r="N562" s="197" t="n">
        <v>1.13</v>
      </c>
      <c r="O562" s="196" t="s">
        <v>85</v>
      </c>
      <c r="P562" s="196" t="n">
        <v>2.135</v>
      </c>
      <c r="Q562" s="196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6" t="s">
        <v>85</v>
      </c>
      <c r="CM562" s="177"/>
    </row>
    <row r="563" customFormat="false" ht="11.25" hidden="false" customHeight="false" outlineLevel="0" collapsed="false">
      <c r="A563" s="177" t="n">
        <v>35260</v>
      </c>
      <c r="B563" s="203" t="n">
        <f aca="false">IF(A563&lt;&gt;"",MONTH(A563),0)</f>
        <v>7</v>
      </c>
      <c r="C563" s="11" t="s">
        <v>161</v>
      </c>
      <c r="D563" s="196" t="n">
        <v>1.2</v>
      </c>
      <c r="E563" s="196" t="n">
        <v>0.945</v>
      </c>
      <c r="F563" s="197" t="n">
        <v>1.1</v>
      </c>
      <c r="G563" s="198" t="s">
        <v>85</v>
      </c>
      <c r="H563" s="196" t="n">
        <v>2.05</v>
      </c>
      <c r="I563" s="196" t="n">
        <v>2.57</v>
      </c>
      <c r="J563" s="196" t="s">
        <v>85</v>
      </c>
      <c r="K563" s="196" t="n">
        <v>1.15</v>
      </c>
      <c r="L563" s="196" t="n">
        <v>1.17</v>
      </c>
      <c r="M563" s="196" t="s">
        <v>85</v>
      </c>
      <c r="N563" s="197" t="n">
        <v>1.13</v>
      </c>
      <c r="O563" s="196" t="s">
        <v>85</v>
      </c>
      <c r="P563" s="196" t="n">
        <v>2.135</v>
      </c>
      <c r="Q563" s="196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6" t="s">
        <v>85</v>
      </c>
      <c r="CM563" s="177"/>
    </row>
    <row r="564" customFormat="false" ht="11.25" hidden="false" customHeight="false" outlineLevel="0" collapsed="false">
      <c r="A564" s="177" t="n">
        <v>35261</v>
      </c>
      <c r="B564" s="203" t="n">
        <f aca="false">IF(A564&lt;&gt;"",MONTH(A564),0)</f>
        <v>7</v>
      </c>
      <c r="C564" s="11" t="s">
        <v>162</v>
      </c>
      <c r="D564" s="196" t="n">
        <v>1.2</v>
      </c>
      <c r="E564" s="196" t="n">
        <v>0.94</v>
      </c>
      <c r="F564" s="197" t="n">
        <v>1.1</v>
      </c>
      <c r="G564" s="198" t="s">
        <v>85</v>
      </c>
      <c r="H564" s="196" t="n">
        <v>2.11</v>
      </c>
      <c r="I564" s="196" t="n">
        <v>2.62</v>
      </c>
      <c r="J564" s="196" t="s">
        <v>85</v>
      </c>
      <c r="K564" s="196" t="n">
        <v>1.165</v>
      </c>
      <c r="L564" s="196" t="n">
        <v>1.145</v>
      </c>
      <c r="M564" s="196" t="s">
        <v>85</v>
      </c>
      <c r="N564" s="197" t="n">
        <v>1.14</v>
      </c>
      <c r="O564" s="196" t="s">
        <v>85</v>
      </c>
      <c r="P564" s="196" t="n">
        <v>2.19</v>
      </c>
      <c r="Q564" s="196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6" t="s">
        <v>85</v>
      </c>
      <c r="CM564" s="177"/>
    </row>
    <row r="565" customFormat="false" ht="11.25" hidden="false" customHeight="false" outlineLevel="0" collapsed="false">
      <c r="A565" s="177" t="n">
        <v>35262</v>
      </c>
      <c r="B565" s="203" t="n">
        <f aca="false">IF(A565&lt;&gt;"",MONTH(A565),0)</f>
        <v>7</v>
      </c>
      <c r="C565" s="11" t="s">
        <v>163</v>
      </c>
      <c r="D565" s="196" t="n">
        <v>1.205</v>
      </c>
      <c r="E565" s="196" t="n">
        <v>0.94</v>
      </c>
      <c r="F565" s="197" t="n">
        <v>1.09</v>
      </c>
      <c r="G565" s="198" t="s">
        <v>85</v>
      </c>
      <c r="H565" s="196" t="n">
        <v>2.16</v>
      </c>
      <c r="I565" s="196" t="n">
        <v>2.65</v>
      </c>
      <c r="J565" s="196" t="s">
        <v>85</v>
      </c>
      <c r="K565" s="196" t="n">
        <v>1.175</v>
      </c>
      <c r="L565" s="196" t="n">
        <v>1.13</v>
      </c>
      <c r="M565" s="196" t="s">
        <v>85</v>
      </c>
      <c r="N565" s="197" t="n">
        <v>1.14</v>
      </c>
      <c r="O565" s="196" t="s">
        <v>85</v>
      </c>
      <c r="P565" s="196" t="n">
        <v>2.25</v>
      </c>
      <c r="Q565" s="196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6" t="s">
        <v>85</v>
      </c>
      <c r="CM565" s="177"/>
    </row>
    <row r="566" customFormat="false" ht="11.25" hidden="false" customHeight="false" outlineLevel="0" collapsed="false">
      <c r="A566" s="177" t="n">
        <v>35263</v>
      </c>
      <c r="B566" s="203" t="n">
        <f aca="false">IF(A566&lt;&gt;"",MONTH(A566),0)</f>
        <v>7</v>
      </c>
      <c r="C566" s="11" t="s">
        <v>164</v>
      </c>
      <c r="D566" s="196" t="n">
        <v>1.205</v>
      </c>
      <c r="E566" s="196" t="n">
        <v>0.955</v>
      </c>
      <c r="F566" s="197" t="n">
        <v>1.1</v>
      </c>
      <c r="G566" s="198" t="s">
        <v>85</v>
      </c>
      <c r="H566" s="196" t="n">
        <v>2.175</v>
      </c>
      <c r="I566" s="196" t="n">
        <v>2.645</v>
      </c>
      <c r="J566" s="196" t="s">
        <v>85</v>
      </c>
      <c r="K566" s="196" t="n">
        <v>1.175</v>
      </c>
      <c r="L566" s="196" t="n">
        <v>1.115</v>
      </c>
      <c r="M566" s="196" t="s">
        <v>85</v>
      </c>
      <c r="N566" s="197" t="n">
        <v>1.165</v>
      </c>
      <c r="O566" s="196" t="s">
        <v>85</v>
      </c>
      <c r="P566" s="196" t="n">
        <v>2.265</v>
      </c>
      <c r="Q566" s="196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6" t="s">
        <v>85</v>
      </c>
      <c r="CM566" s="177"/>
    </row>
    <row r="567" customFormat="false" ht="11.25" hidden="false" customHeight="false" outlineLevel="0" collapsed="false">
      <c r="A567" s="177" t="n">
        <v>35264</v>
      </c>
      <c r="B567" s="203" t="n">
        <f aca="false">IF(A567&lt;&gt;"",MONTH(A567),0)</f>
        <v>7</v>
      </c>
      <c r="C567" s="11" t="s">
        <v>165</v>
      </c>
      <c r="D567" s="196" t="n">
        <v>1.265</v>
      </c>
      <c r="E567" s="196" t="n">
        <v>0.965</v>
      </c>
      <c r="F567" s="197" t="n">
        <v>1.1</v>
      </c>
      <c r="G567" s="198" t="s">
        <v>85</v>
      </c>
      <c r="H567" s="196" t="n">
        <v>2.155</v>
      </c>
      <c r="I567" s="196" t="n">
        <v>2.56</v>
      </c>
      <c r="J567" s="196" t="s">
        <v>85</v>
      </c>
      <c r="K567" s="196" t="n">
        <v>1.145</v>
      </c>
      <c r="L567" s="196" t="n">
        <v>1.135</v>
      </c>
      <c r="M567" s="196" t="s">
        <v>85</v>
      </c>
      <c r="N567" s="197" t="n">
        <v>1.165</v>
      </c>
      <c r="O567" s="196" t="s">
        <v>85</v>
      </c>
      <c r="P567" s="196" t="n">
        <v>2.245</v>
      </c>
      <c r="Q567" s="196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6" t="s">
        <v>85</v>
      </c>
      <c r="CM567" s="177"/>
    </row>
    <row r="568" customFormat="false" ht="11.25" hidden="false" customHeight="false" outlineLevel="0" collapsed="false">
      <c r="A568" s="177" t="n">
        <v>35265</v>
      </c>
      <c r="B568" s="203" t="n">
        <f aca="false">IF(A568&lt;&gt;"",MONTH(A568),0)</f>
        <v>7</v>
      </c>
      <c r="C568" s="11" t="s">
        <v>166</v>
      </c>
      <c r="D568" s="196" t="n">
        <v>1.21</v>
      </c>
      <c r="E568" s="196" t="n">
        <v>0.95</v>
      </c>
      <c r="F568" s="197" t="n">
        <v>1.1</v>
      </c>
      <c r="G568" s="198" t="s">
        <v>85</v>
      </c>
      <c r="H568" s="196" t="n">
        <v>2.11</v>
      </c>
      <c r="I568" s="196" t="n">
        <v>2.43</v>
      </c>
      <c r="J568" s="196" t="s">
        <v>85</v>
      </c>
      <c r="K568" s="196" t="n">
        <v>1.135</v>
      </c>
      <c r="L568" s="196" t="n">
        <v>1.135</v>
      </c>
      <c r="M568" s="196" t="s">
        <v>85</v>
      </c>
      <c r="N568" s="197" t="n">
        <v>1.14</v>
      </c>
      <c r="O568" s="196" t="s">
        <v>85</v>
      </c>
      <c r="P568" s="196" t="n">
        <v>2.175</v>
      </c>
      <c r="Q568" s="196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6" t="s">
        <v>85</v>
      </c>
      <c r="CM568" s="177"/>
    </row>
    <row r="569" customFormat="false" ht="11.25" hidden="false" customHeight="false" outlineLevel="0" collapsed="false">
      <c r="A569" s="177" t="n">
        <v>35266</v>
      </c>
      <c r="B569" s="203" t="n">
        <f aca="false">IF(A569&lt;&gt;"",MONTH(A569),0)</f>
        <v>7</v>
      </c>
      <c r="C569" s="11" t="s">
        <v>167</v>
      </c>
      <c r="D569" s="196" t="n">
        <v>1.18</v>
      </c>
      <c r="E569" s="196" t="n">
        <v>0.95</v>
      </c>
      <c r="F569" s="197" t="n">
        <v>1.1</v>
      </c>
      <c r="G569" s="198" t="s">
        <v>85</v>
      </c>
      <c r="H569" s="196" t="n">
        <v>2.11</v>
      </c>
      <c r="I569" s="196" t="n">
        <v>2.43</v>
      </c>
      <c r="J569" s="196" t="s">
        <v>85</v>
      </c>
      <c r="K569" s="196" t="n">
        <v>1.135</v>
      </c>
      <c r="L569" s="196" t="n">
        <v>1.135</v>
      </c>
      <c r="M569" s="196" t="s">
        <v>85</v>
      </c>
      <c r="N569" s="197" t="n">
        <v>1.14</v>
      </c>
      <c r="O569" s="196" t="s">
        <v>85</v>
      </c>
      <c r="P569" s="196" t="n">
        <v>2.175</v>
      </c>
      <c r="Q569" s="196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6" t="s">
        <v>85</v>
      </c>
      <c r="CM569" s="177"/>
    </row>
    <row r="570" customFormat="false" ht="11.25" hidden="false" customHeight="false" outlineLevel="0" collapsed="false">
      <c r="A570" s="177" t="n">
        <v>35267</v>
      </c>
      <c r="B570" s="203" t="n">
        <f aca="false">IF(A570&lt;&gt;"",MONTH(A570),0)</f>
        <v>7</v>
      </c>
      <c r="C570" s="11" t="s">
        <v>161</v>
      </c>
      <c r="D570" s="196" t="n">
        <v>1.18</v>
      </c>
      <c r="E570" s="196" t="n">
        <v>0.95</v>
      </c>
      <c r="F570" s="197" t="n">
        <v>1.1</v>
      </c>
      <c r="G570" s="198" t="s">
        <v>85</v>
      </c>
      <c r="H570" s="196" t="n">
        <v>2.11</v>
      </c>
      <c r="I570" s="196" t="n">
        <v>2.43</v>
      </c>
      <c r="J570" s="196" t="s">
        <v>85</v>
      </c>
      <c r="K570" s="196" t="n">
        <v>1.135</v>
      </c>
      <c r="L570" s="196" t="n">
        <v>1.135</v>
      </c>
      <c r="M570" s="196" t="s">
        <v>85</v>
      </c>
      <c r="N570" s="197" t="n">
        <v>1.14</v>
      </c>
      <c r="O570" s="196" t="s">
        <v>85</v>
      </c>
      <c r="P570" s="196" t="n">
        <v>2.175</v>
      </c>
      <c r="Q570" s="196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6" t="s">
        <v>85</v>
      </c>
      <c r="CM570" s="177"/>
    </row>
    <row r="571" customFormat="false" ht="11.25" hidden="false" customHeight="false" outlineLevel="0" collapsed="false">
      <c r="A571" s="177" t="n">
        <v>35268</v>
      </c>
      <c r="B571" s="203" t="n">
        <f aca="false">IF(A571&lt;&gt;"",MONTH(A571),0)</f>
        <v>7</v>
      </c>
      <c r="C571" s="11" t="s">
        <v>162</v>
      </c>
      <c r="D571" s="196" t="n">
        <v>1.18</v>
      </c>
      <c r="E571" s="196" t="n">
        <v>0.955</v>
      </c>
      <c r="F571" s="197" t="n">
        <v>1.13</v>
      </c>
      <c r="G571" s="198" t="s">
        <v>85</v>
      </c>
      <c r="H571" s="196" t="n">
        <v>2.05</v>
      </c>
      <c r="I571" s="196" t="n">
        <v>2.325</v>
      </c>
      <c r="J571" s="196" t="s">
        <v>85</v>
      </c>
      <c r="K571" s="196" t="n">
        <v>1.135</v>
      </c>
      <c r="L571" s="196" t="n">
        <v>1.135</v>
      </c>
      <c r="M571" s="196" t="s">
        <v>85</v>
      </c>
      <c r="N571" s="197" t="n">
        <v>1.145</v>
      </c>
      <c r="O571" s="196" t="s">
        <v>85</v>
      </c>
      <c r="P571" s="196" t="n">
        <v>2.145</v>
      </c>
      <c r="Q571" s="196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6" t="s">
        <v>85</v>
      </c>
      <c r="CM571" s="177"/>
    </row>
    <row r="572" customFormat="false" ht="11.25" hidden="false" customHeight="false" outlineLevel="0" collapsed="false">
      <c r="A572" s="177" t="n">
        <v>35269</v>
      </c>
      <c r="B572" s="203" t="n">
        <f aca="false">IF(A572&lt;&gt;"",MONTH(A572),0)</f>
        <v>7</v>
      </c>
      <c r="C572" s="11" t="s">
        <v>163</v>
      </c>
      <c r="D572" s="196" t="n">
        <v>1.175</v>
      </c>
      <c r="E572" s="196" t="n">
        <v>0.955</v>
      </c>
      <c r="F572" s="197" t="n">
        <v>1.13</v>
      </c>
      <c r="G572" s="198" t="s">
        <v>85</v>
      </c>
      <c r="H572" s="196" t="n">
        <v>2.095</v>
      </c>
      <c r="I572" s="196" t="n">
        <v>2.325</v>
      </c>
      <c r="J572" s="196" t="s">
        <v>85</v>
      </c>
      <c r="K572" s="196" t="n">
        <v>1.14</v>
      </c>
      <c r="L572" s="196" t="n">
        <v>1.135</v>
      </c>
      <c r="M572" s="196" t="s">
        <v>85</v>
      </c>
      <c r="N572" s="197" t="n">
        <v>1.15</v>
      </c>
      <c r="O572" s="196" t="s">
        <v>85</v>
      </c>
      <c r="P572" s="196" t="n">
        <v>2.18</v>
      </c>
      <c r="Q572" s="196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6" t="s">
        <v>85</v>
      </c>
      <c r="CM572" s="177"/>
    </row>
    <row r="573" customFormat="false" ht="11.25" hidden="false" customHeight="false" outlineLevel="0" collapsed="false">
      <c r="A573" s="177" t="n">
        <v>35270</v>
      </c>
      <c r="B573" s="203" t="n">
        <f aca="false">IF(A573&lt;&gt;"",MONTH(A573),0)</f>
        <v>7</v>
      </c>
      <c r="C573" s="11" t="s">
        <v>164</v>
      </c>
      <c r="D573" s="196" t="n">
        <v>1.205</v>
      </c>
      <c r="E573" s="196" t="n">
        <v>0.95</v>
      </c>
      <c r="F573" s="197" t="n">
        <v>1.13</v>
      </c>
      <c r="G573" s="198" t="s">
        <v>85</v>
      </c>
      <c r="H573" s="196" t="n">
        <v>2.16</v>
      </c>
      <c r="I573" s="196" t="n">
        <v>2.49</v>
      </c>
      <c r="J573" s="196" t="s">
        <v>85</v>
      </c>
      <c r="K573" s="196" t="n">
        <v>1.16</v>
      </c>
      <c r="L573" s="196" t="n">
        <v>1.17</v>
      </c>
      <c r="M573" s="196" t="s">
        <v>85</v>
      </c>
      <c r="N573" s="197" t="n">
        <v>1.155</v>
      </c>
      <c r="O573" s="196" t="s">
        <v>85</v>
      </c>
      <c r="P573" s="196" t="n">
        <v>2.25</v>
      </c>
      <c r="Q573" s="196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6" t="s">
        <v>85</v>
      </c>
      <c r="CM573" s="177"/>
    </row>
    <row r="574" customFormat="false" ht="11.25" hidden="false" customHeight="false" outlineLevel="0" collapsed="false">
      <c r="A574" s="177" t="n">
        <v>35271</v>
      </c>
      <c r="B574" s="203" t="n">
        <f aca="false">IF(A574&lt;&gt;"",MONTH(A574),0)</f>
        <v>7</v>
      </c>
      <c r="C574" s="11" t="s">
        <v>165</v>
      </c>
      <c r="D574" s="196" t="n">
        <v>1.2</v>
      </c>
      <c r="E574" s="196" t="n">
        <v>0.96</v>
      </c>
      <c r="F574" s="197" t="n">
        <v>1.13</v>
      </c>
      <c r="G574" s="198" t="s">
        <v>85</v>
      </c>
      <c r="H574" s="196" t="s">
        <v>85</v>
      </c>
      <c r="I574" s="196" t="n">
        <v>2.45</v>
      </c>
      <c r="J574" s="196" t="s">
        <v>85</v>
      </c>
      <c r="K574" s="196" t="n">
        <v>1.185</v>
      </c>
      <c r="L574" s="196" t="n">
        <v>1.175</v>
      </c>
      <c r="M574" s="196" t="s">
        <v>85</v>
      </c>
      <c r="N574" s="197" t="n">
        <v>1.175</v>
      </c>
      <c r="O574" s="196" t="s">
        <v>85</v>
      </c>
      <c r="P574" s="196" t="n">
        <v>2.205</v>
      </c>
      <c r="Q574" s="196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6" t="s">
        <v>85</v>
      </c>
      <c r="CM574" s="177"/>
    </row>
    <row r="575" customFormat="false" ht="11.25" hidden="false" customHeight="false" outlineLevel="0" collapsed="false">
      <c r="A575" s="177" t="n">
        <v>35272</v>
      </c>
      <c r="B575" s="203" t="n">
        <f aca="false">IF(A575&lt;&gt;"",MONTH(A575),0)</f>
        <v>7</v>
      </c>
      <c r="C575" s="11" t="s">
        <v>166</v>
      </c>
      <c r="D575" s="196" t="n">
        <v>1.18</v>
      </c>
      <c r="E575" s="196" t="n">
        <v>0.98</v>
      </c>
      <c r="F575" s="197" t="n">
        <v>1.13</v>
      </c>
      <c r="G575" s="198" t="s">
        <v>85</v>
      </c>
      <c r="H575" s="196" t="n">
        <v>2.035</v>
      </c>
      <c r="I575" s="196" t="n">
        <v>2.255</v>
      </c>
      <c r="J575" s="196" t="s">
        <v>85</v>
      </c>
      <c r="K575" s="196" t="n">
        <v>1.195</v>
      </c>
      <c r="L575" s="196" t="n">
        <v>1.22</v>
      </c>
      <c r="M575" s="196" t="s">
        <v>85</v>
      </c>
      <c r="N575" s="197" t="n">
        <v>1.175</v>
      </c>
      <c r="O575" s="196" t="s">
        <v>85</v>
      </c>
      <c r="P575" s="196" t="n">
        <v>2.075</v>
      </c>
      <c r="Q575" s="196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6" t="s">
        <v>85</v>
      </c>
      <c r="CM575" s="177"/>
    </row>
    <row r="576" customFormat="false" ht="11.25" hidden="false" customHeight="false" outlineLevel="0" collapsed="false">
      <c r="A576" s="177" t="n">
        <v>35273</v>
      </c>
      <c r="B576" s="203" t="n">
        <f aca="false">IF(A576&lt;&gt;"",MONTH(A576),0)</f>
        <v>7</v>
      </c>
      <c r="C576" s="11" t="s">
        <v>167</v>
      </c>
      <c r="D576" s="196" t="n">
        <v>1.145</v>
      </c>
      <c r="E576" s="196" t="n">
        <v>0.98</v>
      </c>
      <c r="F576" s="197" t="n">
        <v>1.13</v>
      </c>
      <c r="G576" s="198" t="s">
        <v>85</v>
      </c>
      <c r="H576" s="196" t="n">
        <v>2.035</v>
      </c>
      <c r="I576" s="196" t="n">
        <v>2.255</v>
      </c>
      <c r="J576" s="196" t="s">
        <v>85</v>
      </c>
      <c r="K576" s="196" t="n">
        <v>1.195</v>
      </c>
      <c r="L576" s="196" t="n">
        <v>1.22</v>
      </c>
      <c r="M576" s="196" t="s">
        <v>85</v>
      </c>
      <c r="N576" s="197" t="n">
        <v>1.175</v>
      </c>
      <c r="O576" s="196" t="s">
        <v>85</v>
      </c>
      <c r="P576" s="196" t="n">
        <v>2.075</v>
      </c>
      <c r="Q576" s="196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6" t="s">
        <v>85</v>
      </c>
      <c r="CM576" s="177"/>
    </row>
    <row r="577" customFormat="false" ht="11.25" hidden="false" customHeight="false" outlineLevel="0" collapsed="false">
      <c r="A577" s="177" t="n">
        <v>35274</v>
      </c>
      <c r="B577" s="203" t="n">
        <f aca="false">IF(A577&lt;&gt;"",MONTH(A577),0)</f>
        <v>7</v>
      </c>
      <c r="C577" s="11" t="s">
        <v>161</v>
      </c>
      <c r="D577" s="196" t="n">
        <v>1.145</v>
      </c>
      <c r="E577" s="196" t="n">
        <v>0.98</v>
      </c>
      <c r="F577" s="197" t="n">
        <v>1.13</v>
      </c>
      <c r="G577" s="198" t="s">
        <v>85</v>
      </c>
      <c r="H577" s="196" t="n">
        <v>2.035</v>
      </c>
      <c r="I577" s="196" t="n">
        <v>2.255</v>
      </c>
      <c r="J577" s="196" t="s">
        <v>85</v>
      </c>
      <c r="K577" s="196" t="n">
        <v>1.195</v>
      </c>
      <c r="L577" s="196" t="n">
        <v>1.22</v>
      </c>
      <c r="M577" s="196" t="s">
        <v>85</v>
      </c>
      <c r="N577" s="197" t="n">
        <v>1.175</v>
      </c>
      <c r="O577" s="196" t="s">
        <v>85</v>
      </c>
      <c r="P577" s="196" t="n">
        <v>2.075</v>
      </c>
      <c r="Q577" s="196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6" t="s">
        <v>85</v>
      </c>
      <c r="CM577" s="177"/>
    </row>
    <row r="578" customFormat="false" ht="11.25" hidden="false" customHeight="false" outlineLevel="0" collapsed="false">
      <c r="A578" s="177" t="n">
        <v>35275</v>
      </c>
      <c r="B578" s="203" t="n">
        <f aca="false">IF(A578&lt;&gt;"",MONTH(A578),0)</f>
        <v>7</v>
      </c>
      <c r="C578" s="11" t="s">
        <v>162</v>
      </c>
      <c r="D578" s="196" t="n">
        <v>1.145</v>
      </c>
      <c r="E578" s="196" t="n">
        <v>0.945</v>
      </c>
      <c r="F578" s="197" t="n">
        <v>1.13</v>
      </c>
      <c r="G578" s="198" t="s">
        <v>85</v>
      </c>
      <c r="H578" s="196" t="n">
        <v>1.955</v>
      </c>
      <c r="I578" s="196" t="n">
        <v>2.115</v>
      </c>
      <c r="J578" s="196" t="s">
        <v>85</v>
      </c>
      <c r="K578" s="196" t="n">
        <v>1.21</v>
      </c>
      <c r="L578" s="196" t="n">
        <v>1.22</v>
      </c>
      <c r="M578" s="196" t="s">
        <v>85</v>
      </c>
      <c r="N578" s="197" t="n">
        <v>1.175</v>
      </c>
      <c r="O578" s="196" t="s">
        <v>85</v>
      </c>
      <c r="P578" s="196" t="n">
        <v>1.975</v>
      </c>
      <c r="Q578" s="196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6" t="s">
        <v>85</v>
      </c>
      <c r="CM578" s="177"/>
    </row>
    <row r="579" customFormat="false" ht="11.25" hidden="false" customHeight="false" outlineLevel="0" collapsed="false">
      <c r="A579" s="177" t="n">
        <v>35276</v>
      </c>
      <c r="B579" s="203" t="n">
        <f aca="false">IF(A579&lt;&gt;"",MONTH(A579),0)</f>
        <v>7</v>
      </c>
      <c r="C579" s="11" t="s">
        <v>163</v>
      </c>
      <c r="D579" s="196" t="n">
        <v>1.14</v>
      </c>
      <c r="E579" s="196" t="n">
        <v>0.955</v>
      </c>
      <c r="F579" s="197" t="n">
        <v>1.13</v>
      </c>
      <c r="G579" s="198" t="s">
        <v>85</v>
      </c>
      <c r="H579" s="196" t="n">
        <v>1.97</v>
      </c>
      <c r="I579" s="196" t="n">
        <v>2.065</v>
      </c>
      <c r="J579" s="196" t="s">
        <v>85</v>
      </c>
      <c r="K579" s="196" t="n">
        <v>1.215</v>
      </c>
      <c r="L579" s="196" t="n">
        <v>1.235</v>
      </c>
      <c r="M579" s="196" t="s">
        <v>85</v>
      </c>
      <c r="N579" s="197" t="n">
        <v>1.175</v>
      </c>
      <c r="O579" s="196" t="s">
        <v>85</v>
      </c>
      <c r="P579" s="196" t="n">
        <v>2.02</v>
      </c>
      <c r="Q579" s="196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6" t="s">
        <v>85</v>
      </c>
      <c r="CM579" s="177"/>
    </row>
    <row r="580" customFormat="false" ht="11.25" hidden="false" customHeight="false" outlineLevel="0" collapsed="false">
      <c r="A580" s="177" t="n">
        <v>35277</v>
      </c>
      <c r="B580" s="203" t="n">
        <f aca="false">IF(A580&lt;&gt;"",MONTH(A580),0)</f>
        <v>7</v>
      </c>
      <c r="C580" s="11" t="s">
        <v>164</v>
      </c>
      <c r="D580" s="196" t="n">
        <v>1.165</v>
      </c>
      <c r="E580" s="196" t="n">
        <v>1.03</v>
      </c>
      <c r="F580" s="197" t="n">
        <v>1.21</v>
      </c>
      <c r="G580" s="198" t="s">
        <v>85</v>
      </c>
      <c r="H580" s="196" t="n">
        <v>2.01</v>
      </c>
      <c r="I580" s="196" t="n">
        <v>2.19</v>
      </c>
      <c r="J580" s="196" t="s">
        <v>85</v>
      </c>
      <c r="K580" s="196" t="n">
        <v>1.22</v>
      </c>
      <c r="L580" s="196" t="n">
        <v>1.25</v>
      </c>
      <c r="M580" s="196" t="s">
        <v>85</v>
      </c>
      <c r="N580" s="197" t="n">
        <v>1.19</v>
      </c>
      <c r="O580" s="196" t="s">
        <v>85</v>
      </c>
      <c r="P580" s="196" t="n">
        <v>2</v>
      </c>
      <c r="Q580" s="196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6" t="s">
        <v>85</v>
      </c>
      <c r="CM580" s="177"/>
    </row>
    <row r="581" customFormat="false" ht="11.25" hidden="false" customHeight="false" outlineLevel="0" collapsed="false">
      <c r="A581" s="177" t="n">
        <v>35278</v>
      </c>
      <c r="B581" s="203" t="n">
        <f aca="false">IF(A581&lt;&gt;"",MONTH(A581),0)</f>
        <v>8</v>
      </c>
      <c r="C581" s="11" t="s">
        <v>165</v>
      </c>
      <c r="D581" s="196" t="n">
        <v>1.195</v>
      </c>
      <c r="E581" s="196" t="n">
        <v>1.02</v>
      </c>
      <c r="F581" s="197" t="n">
        <v>2.18</v>
      </c>
      <c r="G581" s="198" t="s">
        <v>85</v>
      </c>
      <c r="H581" s="196" t="s">
        <v>85</v>
      </c>
      <c r="I581" s="196" t="n">
        <v>2.185</v>
      </c>
      <c r="J581" s="196" t="s">
        <v>85</v>
      </c>
      <c r="K581" s="196" t="n">
        <v>1.25</v>
      </c>
      <c r="L581" s="196" t="n">
        <v>1.225</v>
      </c>
      <c r="M581" s="196" t="s">
        <v>85</v>
      </c>
      <c r="N581" s="197" t="n">
        <v>1.19</v>
      </c>
      <c r="O581" s="196" t="s">
        <v>85</v>
      </c>
      <c r="P581" s="196" t="n">
        <v>2.075</v>
      </c>
      <c r="Q581" s="196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6" t="s">
        <v>85</v>
      </c>
      <c r="CM581" s="177"/>
    </row>
    <row r="582" customFormat="false" ht="11.25" hidden="false" customHeight="false" outlineLevel="0" collapsed="false">
      <c r="A582" s="177" t="n">
        <v>35279</v>
      </c>
      <c r="B582" s="203" t="n">
        <f aca="false">IF(A582&lt;&gt;"",MONTH(A582),0)</f>
        <v>8</v>
      </c>
      <c r="C582" s="11" t="s">
        <v>166</v>
      </c>
      <c r="D582" s="196" t="n">
        <v>1.16</v>
      </c>
      <c r="E582" s="196" t="n">
        <v>1.03</v>
      </c>
      <c r="F582" s="197" t="n">
        <v>2.19</v>
      </c>
      <c r="G582" s="198" t="s">
        <v>85</v>
      </c>
      <c r="H582" s="196" t="n">
        <v>2.05</v>
      </c>
      <c r="I582" s="196" t="n">
        <v>2.21</v>
      </c>
      <c r="J582" s="196" t="s">
        <v>85</v>
      </c>
      <c r="K582" s="196" t="n">
        <v>1.26</v>
      </c>
      <c r="L582" s="196" t="n">
        <v>1.25</v>
      </c>
      <c r="M582" s="196" t="s">
        <v>85</v>
      </c>
      <c r="N582" s="197" t="n">
        <v>1.21</v>
      </c>
      <c r="O582" s="196" t="s">
        <v>85</v>
      </c>
      <c r="P582" s="196" t="n">
        <v>2.1</v>
      </c>
      <c r="Q582" s="196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6" t="s">
        <v>85</v>
      </c>
      <c r="CM582" s="177"/>
    </row>
    <row r="583" customFormat="false" ht="11.25" hidden="false" customHeight="false" outlineLevel="0" collapsed="false">
      <c r="A583" s="177" t="n">
        <v>35280</v>
      </c>
      <c r="B583" s="203" t="n">
        <f aca="false">IF(A583&lt;&gt;"",MONTH(A583),0)</f>
        <v>8</v>
      </c>
      <c r="C583" s="11" t="s">
        <v>167</v>
      </c>
      <c r="D583" s="196" t="n">
        <v>1.09</v>
      </c>
      <c r="E583" s="196" t="n">
        <v>1.015</v>
      </c>
      <c r="F583" s="197" t="n">
        <v>1.175</v>
      </c>
      <c r="G583" s="198" t="s">
        <v>85</v>
      </c>
      <c r="H583" s="196" t="n">
        <v>2.005</v>
      </c>
      <c r="I583" s="196" t="n">
        <v>2.145</v>
      </c>
      <c r="J583" s="196" t="s">
        <v>85</v>
      </c>
      <c r="K583" s="196" t="n">
        <v>1.215</v>
      </c>
      <c r="L583" s="196" t="n">
        <v>1.205</v>
      </c>
      <c r="M583" s="196" t="s">
        <v>85</v>
      </c>
      <c r="N583" s="197" t="n">
        <v>1.235</v>
      </c>
      <c r="O583" s="196" t="s">
        <v>85</v>
      </c>
      <c r="P583" s="196" t="n">
        <v>2.04</v>
      </c>
      <c r="Q583" s="196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6" t="s">
        <v>85</v>
      </c>
      <c r="CM583" s="177"/>
    </row>
    <row r="584" customFormat="false" ht="11.25" hidden="false" customHeight="false" outlineLevel="0" collapsed="false">
      <c r="A584" s="177" t="n">
        <v>35281</v>
      </c>
      <c r="B584" s="203" t="n">
        <f aca="false">IF(A584&lt;&gt;"",MONTH(A584),0)</f>
        <v>8</v>
      </c>
      <c r="C584" s="11" t="s">
        <v>161</v>
      </c>
      <c r="D584" s="196" t="n">
        <v>1.09</v>
      </c>
      <c r="E584" s="196" t="n">
        <v>1.015</v>
      </c>
      <c r="F584" s="197" t="n">
        <v>1.175</v>
      </c>
      <c r="G584" s="198" t="s">
        <v>85</v>
      </c>
      <c r="H584" s="196" t="n">
        <v>2.005</v>
      </c>
      <c r="I584" s="196" t="n">
        <v>2.145</v>
      </c>
      <c r="J584" s="196" t="s">
        <v>85</v>
      </c>
      <c r="K584" s="196" t="n">
        <v>1.215</v>
      </c>
      <c r="L584" s="196" t="n">
        <v>1.205</v>
      </c>
      <c r="M584" s="196" t="s">
        <v>85</v>
      </c>
      <c r="N584" s="197" t="n">
        <v>1.235</v>
      </c>
      <c r="O584" s="196" t="s">
        <v>85</v>
      </c>
      <c r="P584" s="196" t="n">
        <v>2.04</v>
      </c>
      <c r="Q584" s="196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6" t="s">
        <v>85</v>
      </c>
      <c r="CM584" s="177"/>
    </row>
    <row r="585" customFormat="false" ht="11.25" hidden="false" customHeight="false" outlineLevel="0" collapsed="false">
      <c r="A585" s="177" t="n">
        <v>35282</v>
      </c>
      <c r="B585" s="203" t="n">
        <f aca="false">IF(A585&lt;&gt;"",MONTH(A585),0)</f>
        <v>8</v>
      </c>
      <c r="C585" s="11" t="s">
        <v>162</v>
      </c>
      <c r="D585" s="196" t="n">
        <v>1.09</v>
      </c>
      <c r="E585" s="196" t="n">
        <v>1.01</v>
      </c>
      <c r="F585" s="197" t="n">
        <v>1.17</v>
      </c>
      <c r="G585" s="198" t="s">
        <v>85</v>
      </c>
      <c r="H585" s="196" t="n">
        <v>1.98</v>
      </c>
      <c r="I585" s="196" t="n">
        <v>2.09</v>
      </c>
      <c r="J585" s="196" t="s">
        <v>85</v>
      </c>
      <c r="K585" s="196" t="n">
        <v>1.21</v>
      </c>
      <c r="L585" s="196" t="n">
        <v>1.2</v>
      </c>
      <c r="M585" s="196" t="s">
        <v>85</v>
      </c>
      <c r="N585" s="197" t="n">
        <v>1.23</v>
      </c>
      <c r="O585" s="196" t="s">
        <v>85</v>
      </c>
      <c r="P585" s="196" t="n">
        <v>2.02</v>
      </c>
      <c r="Q585" s="196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6" t="s">
        <v>85</v>
      </c>
      <c r="CM585" s="177"/>
    </row>
    <row r="586" customFormat="false" ht="11.25" hidden="false" customHeight="false" outlineLevel="0" collapsed="false">
      <c r="A586" s="177" t="n">
        <v>35283</v>
      </c>
      <c r="B586" s="203" t="n">
        <f aca="false">IF(A586&lt;&gt;"",MONTH(A586),0)</f>
        <v>8</v>
      </c>
      <c r="C586" s="11" t="s">
        <v>163</v>
      </c>
      <c r="D586" s="196" t="n">
        <v>1.155</v>
      </c>
      <c r="E586" s="196" t="n">
        <v>1.02</v>
      </c>
      <c r="F586" s="197" t="n">
        <v>1.24</v>
      </c>
      <c r="G586" s="198" t="s">
        <v>85</v>
      </c>
      <c r="H586" s="196" t="n">
        <v>2.09</v>
      </c>
      <c r="I586" s="196" t="n">
        <v>2.3</v>
      </c>
      <c r="J586" s="196" t="s">
        <v>85</v>
      </c>
      <c r="K586" s="196" t="n">
        <v>1.27</v>
      </c>
      <c r="L586" s="196" t="n">
        <v>1.26</v>
      </c>
      <c r="M586" s="196" t="s">
        <v>85</v>
      </c>
      <c r="N586" s="197" t="n">
        <v>1.27</v>
      </c>
      <c r="O586" s="196" t="s">
        <v>85</v>
      </c>
      <c r="P586" s="196" t="n">
        <v>2.17</v>
      </c>
      <c r="Q586" s="196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6" t="s">
        <v>85</v>
      </c>
      <c r="CM586" s="177"/>
    </row>
    <row r="587" customFormat="false" ht="11.25" hidden="false" customHeight="false" outlineLevel="0" collapsed="false">
      <c r="A587" s="177" t="n">
        <v>35284</v>
      </c>
      <c r="B587" s="203" t="n">
        <f aca="false">IF(A587&lt;&gt;"",MONTH(A587),0)</f>
        <v>8</v>
      </c>
      <c r="C587" s="11" t="s">
        <v>164</v>
      </c>
      <c r="D587" s="196" t="n">
        <v>1.14</v>
      </c>
      <c r="E587" s="196" t="n">
        <v>1</v>
      </c>
      <c r="F587" s="197" t="n">
        <v>1.22</v>
      </c>
      <c r="G587" s="198" t="s">
        <v>85</v>
      </c>
      <c r="H587" s="196" t="n">
        <v>1.95</v>
      </c>
      <c r="I587" s="196" t="n">
        <v>2.12</v>
      </c>
      <c r="J587" s="196" t="s">
        <v>85</v>
      </c>
      <c r="K587" s="196" t="n">
        <v>1.25</v>
      </c>
      <c r="L587" s="196" t="n">
        <v>1.23</v>
      </c>
      <c r="M587" s="196" t="s">
        <v>85</v>
      </c>
      <c r="N587" s="197" t="n">
        <v>1.25</v>
      </c>
      <c r="O587" s="196" t="s">
        <v>85</v>
      </c>
      <c r="P587" s="196" t="n">
        <v>2.04</v>
      </c>
      <c r="Q587" s="196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6" t="s">
        <v>85</v>
      </c>
      <c r="CM587" s="177"/>
    </row>
    <row r="588" customFormat="false" ht="11.25" hidden="false" customHeight="false" outlineLevel="0" collapsed="false">
      <c r="A588" s="177" t="n">
        <v>35285</v>
      </c>
      <c r="B588" s="203" t="n">
        <f aca="false">IF(A588&lt;&gt;"",MONTH(A588),0)</f>
        <v>8</v>
      </c>
      <c r="C588" s="11" t="s">
        <v>165</v>
      </c>
      <c r="D588" s="196" t="n">
        <v>1.125</v>
      </c>
      <c r="E588" s="196" t="n">
        <v>1.005</v>
      </c>
      <c r="F588" s="197" t="n">
        <v>1.26</v>
      </c>
      <c r="G588" s="198" t="s">
        <v>85</v>
      </c>
      <c r="H588" s="196" t="n">
        <v>1.9</v>
      </c>
      <c r="I588" s="196" t="n">
        <v>2.1</v>
      </c>
      <c r="J588" s="196" t="s">
        <v>85</v>
      </c>
      <c r="K588" s="196" t="n">
        <v>1.26</v>
      </c>
      <c r="L588" s="196" t="n">
        <v>1.235</v>
      </c>
      <c r="M588" s="196" t="s">
        <v>85</v>
      </c>
      <c r="N588" s="197" t="n">
        <v>1.28</v>
      </c>
      <c r="O588" s="196" t="s">
        <v>85</v>
      </c>
      <c r="P588" s="196" t="n">
        <v>1.975</v>
      </c>
      <c r="Q588" s="196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6" t="s">
        <v>85</v>
      </c>
      <c r="CM588" s="177"/>
    </row>
    <row r="589" customFormat="false" ht="11.25" hidden="false" customHeight="false" outlineLevel="0" collapsed="false">
      <c r="A589" s="177" t="n">
        <v>35286</v>
      </c>
      <c r="B589" s="203" t="n">
        <f aca="false">IF(A589&lt;&gt;"",MONTH(A589),0)</f>
        <v>8</v>
      </c>
      <c r="C589" s="11" t="s">
        <v>166</v>
      </c>
      <c r="D589" s="196" t="n">
        <v>1.16</v>
      </c>
      <c r="E589" s="196" t="n">
        <v>1.005</v>
      </c>
      <c r="F589" s="197" t="n">
        <v>1.26</v>
      </c>
      <c r="G589" s="198" t="s">
        <v>85</v>
      </c>
      <c r="H589" s="196" t="n">
        <v>1.905</v>
      </c>
      <c r="I589" s="196" t="n">
        <v>2.1</v>
      </c>
      <c r="J589" s="196" t="s">
        <v>85</v>
      </c>
      <c r="K589" s="196" t="n">
        <v>1.26</v>
      </c>
      <c r="L589" s="196" t="n">
        <v>1.235</v>
      </c>
      <c r="M589" s="196" t="s">
        <v>85</v>
      </c>
      <c r="N589" s="197" t="n">
        <v>1.28</v>
      </c>
      <c r="O589" s="196" t="s">
        <v>85</v>
      </c>
      <c r="P589" s="196" t="n">
        <v>1.975</v>
      </c>
      <c r="Q589" s="196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6" t="s">
        <v>85</v>
      </c>
      <c r="CM589" s="177"/>
    </row>
    <row r="590" customFormat="false" ht="11.25" hidden="false" customHeight="false" outlineLevel="0" collapsed="false">
      <c r="A590" s="177" t="n">
        <v>35287</v>
      </c>
      <c r="B590" s="203" t="n">
        <f aca="false">IF(A590&lt;&gt;"",MONTH(A590),0)</f>
        <v>8</v>
      </c>
      <c r="C590" s="11" t="s">
        <v>167</v>
      </c>
      <c r="D590" s="196" t="n">
        <v>1.14</v>
      </c>
      <c r="E590" s="196" t="n">
        <v>1</v>
      </c>
      <c r="F590" s="197" t="n">
        <v>1.255</v>
      </c>
      <c r="G590" s="198" t="s">
        <v>85</v>
      </c>
      <c r="H590" s="196" t="n">
        <v>1.795</v>
      </c>
      <c r="I590" s="196" t="n">
        <v>2.02</v>
      </c>
      <c r="J590" s="196" t="s">
        <v>85</v>
      </c>
      <c r="K590" s="196" t="n">
        <v>1.205</v>
      </c>
      <c r="L590" s="196" t="n">
        <v>1.24</v>
      </c>
      <c r="M590" s="196" t="s">
        <v>85</v>
      </c>
      <c r="N590" s="197" t="n">
        <v>1.27</v>
      </c>
      <c r="O590" s="196" t="s">
        <v>85</v>
      </c>
      <c r="P590" s="196" t="n">
        <v>1.88</v>
      </c>
      <c r="Q590" s="196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6" t="s">
        <v>85</v>
      </c>
      <c r="CM590" s="177"/>
    </row>
    <row r="591" customFormat="false" ht="11.25" hidden="false" customHeight="false" outlineLevel="0" collapsed="false">
      <c r="A591" s="177" t="n">
        <v>35288</v>
      </c>
      <c r="B591" s="203" t="n">
        <f aca="false">IF(A591&lt;&gt;"",MONTH(A591),0)</f>
        <v>8</v>
      </c>
      <c r="C591" s="11" t="s">
        <v>161</v>
      </c>
      <c r="D591" s="196" t="n">
        <v>1.14</v>
      </c>
      <c r="E591" s="196" t="n">
        <v>1</v>
      </c>
      <c r="F591" s="197" t="n">
        <v>1.255</v>
      </c>
      <c r="G591" s="198" t="s">
        <v>85</v>
      </c>
      <c r="H591" s="196" t="n">
        <v>1.795</v>
      </c>
      <c r="I591" s="196" t="n">
        <v>2.02</v>
      </c>
      <c r="J591" s="196" t="s">
        <v>85</v>
      </c>
      <c r="K591" s="196" t="n">
        <v>1.205</v>
      </c>
      <c r="L591" s="196" t="n">
        <v>1.24</v>
      </c>
      <c r="M591" s="196" t="s">
        <v>85</v>
      </c>
      <c r="N591" s="197" t="n">
        <v>1.27</v>
      </c>
      <c r="O591" s="196" t="s">
        <v>85</v>
      </c>
      <c r="P591" s="196" t="n">
        <v>1.88</v>
      </c>
      <c r="Q591" s="196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6" t="s">
        <v>85</v>
      </c>
      <c r="CM591" s="177"/>
    </row>
    <row r="592" customFormat="false" ht="11.25" hidden="false" customHeight="false" outlineLevel="0" collapsed="false">
      <c r="A592" s="177" t="n">
        <v>35289</v>
      </c>
      <c r="B592" s="203" t="n">
        <f aca="false">IF(A592&lt;&gt;"",MONTH(A592),0)</f>
        <v>8</v>
      </c>
      <c r="C592" s="11" t="s">
        <v>162</v>
      </c>
      <c r="D592" s="196" t="n">
        <v>1.14</v>
      </c>
      <c r="E592" s="196" t="n">
        <v>1</v>
      </c>
      <c r="F592" s="197" t="n">
        <v>1.255</v>
      </c>
      <c r="G592" s="198" t="s">
        <v>85</v>
      </c>
      <c r="H592" s="196" t="n">
        <v>1.795</v>
      </c>
      <c r="I592" s="196" t="n">
        <v>2.02</v>
      </c>
      <c r="J592" s="196" t="s">
        <v>85</v>
      </c>
      <c r="K592" s="196" t="n">
        <v>1.205</v>
      </c>
      <c r="L592" s="196" t="n">
        <v>1.24</v>
      </c>
      <c r="M592" s="196" t="s">
        <v>85</v>
      </c>
      <c r="N592" s="197" t="n">
        <v>1.27</v>
      </c>
      <c r="O592" s="196" t="s">
        <v>85</v>
      </c>
      <c r="P592" s="196" t="n">
        <v>1.88</v>
      </c>
      <c r="Q592" s="196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6" t="s">
        <v>85</v>
      </c>
      <c r="CM592" s="177"/>
    </row>
    <row r="593" customFormat="false" ht="11.25" hidden="false" customHeight="false" outlineLevel="0" collapsed="false">
      <c r="A593" s="177" t="n">
        <v>35290</v>
      </c>
      <c r="B593" s="203" t="n">
        <f aca="false">IF(A593&lt;&gt;"",MONTH(A593),0)</f>
        <v>8</v>
      </c>
      <c r="C593" s="11" t="s">
        <v>163</v>
      </c>
      <c r="D593" s="196" t="n">
        <v>1.155</v>
      </c>
      <c r="E593" s="196" t="n">
        <v>0.995</v>
      </c>
      <c r="F593" s="197" t="n">
        <v>1.26</v>
      </c>
      <c r="G593" s="198" t="s">
        <v>85</v>
      </c>
      <c r="H593" s="196" t="n">
        <v>1.94</v>
      </c>
      <c r="I593" s="196" t="n">
        <v>2.06</v>
      </c>
      <c r="J593" s="196" t="s">
        <v>85</v>
      </c>
      <c r="K593" s="196" t="n">
        <v>1.27</v>
      </c>
      <c r="L593" s="196" t="n">
        <v>1.225</v>
      </c>
      <c r="M593" s="196" t="s">
        <v>85</v>
      </c>
      <c r="N593" s="197" t="n">
        <v>1.27</v>
      </c>
      <c r="O593" s="196" t="s">
        <v>85</v>
      </c>
      <c r="P593" s="196" t="n">
        <v>1.955</v>
      </c>
      <c r="Q593" s="196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6" t="s">
        <v>85</v>
      </c>
      <c r="CM593" s="177"/>
    </row>
    <row r="594" customFormat="false" ht="11.25" hidden="false" customHeight="false" outlineLevel="0" collapsed="false">
      <c r="A594" s="177" t="n">
        <v>35291</v>
      </c>
      <c r="B594" s="203" t="n">
        <f aca="false">IF(A594&lt;&gt;"",MONTH(A594),0)</f>
        <v>8</v>
      </c>
      <c r="C594" s="11" t="s">
        <v>164</v>
      </c>
      <c r="D594" s="196" t="n">
        <v>1.17</v>
      </c>
      <c r="E594" s="196" t="n">
        <v>0.995</v>
      </c>
      <c r="F594" s="197" t="n">
        <v>1.26</v>
      </c>
      <c r="G594" s="198" t="s">
        <v>85</v>
      </c>
      <c r="H594" s="196" t="n">
        <v>2.04</v>
      </c>
      <c r="I594" s="196" t="n">
        <v>2.065</v>
      </c>
      <c r="J594" s="196" t="s">
        <v>85</v>
      </c>
      <c r="K594" s="196" t="n">
        <v>1.265</v>
      </c>
      <c r="L594" s="196" t="n">
        <v>1.28</v>
      </c>
      <c r="M594" s="196" t="s">
        <v>85</v>
      </c>
      <c r="N594" s="197" t="n">
        <v>1.27</v>
      </c>
      <c r="O594" s="196" t="s">
        <v>85</v>
      </c>
      <c r="P594" s="196" t="n">
        <v>2.01</v>
      </c>
      <c r="Q594" s="196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6" t="s">
        <v>85</v>
      </c>
      <c r="CM594" s="177"/>
    </row>
    <row r="595" customFormat="false" ht="11.25" hidden="false" customHeight="false" outlineLevel="0" collapsed="false">
      <c r="A595" s="177" t="n">
        <v>35292</v>
      </c>
      <c r="B595" s="203" t="n">
        <f aca="false">IF(A595&lt;&gt;"",MONTH(A595),0)</f>
        <v>8</v>
      </c>
      <c r="C595" s="11" t="s">
        <v>165</v>
      </c>
      <c r="D595" s="196" t="n">
        <v>1.155</v>
      </c>
      <c r="E595" s="196" t="n">
        <v>1</v>
      </c>
      <c r="F595" s="197" t="n">
        <v>1.38</v>
      </c>
      <c r="G595" s="198" t="s">
        <v>85</v>
      </c>
      <c r="H595" s="196" t="n">
        <v>2.08</v>
      </c>
      <c r="I595" s="196" t="n">
        <v>2.075</v>
      </c>
      <c r="J595" s="196" t="s">
        <v>85</v>
      </c>
      <c r="K595" s="196" t="n">
        <v>1.425</v>
      </c>
      <c r="L595" s="196" t="n">
        <v>1.405</v>
      </c>
      <c r="M595" s="196" t="s">
        <v>85</v>
      </c>
      <c r="N595" s="197" t="n">
        <v>1.38</v>
      </c>
      <c r="O595" s="196" t="s">
        <v>85</v>
      </c>
      <c r="P595" s="196" t="n">
        <v>1.99</v>
      </c>
      <c r="Q595" s="196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6" t="s">
        <v>85</v>
      </c>
      <c r="CM595" s="177"/>
    </row>
    <row r="596" customFormat="false" ht="11.25" hidden="false" customHeight="false" outlineLevel="0" collapsed="false">
      <c r="A596" s="177" t="n">
        <v>35293</v>
      </c>
      <c r="B596" s="203" t="n">
        <f aca="false">IF(A596&lt;&gt;"",MONTH(A596),0)</f>
        <v>8</v>
      </c>
      <c r="C596" s="11" t="s">
        <v>166</v>
      </c>
      <c r="D596" s="196" t="n">
        <v>1.145</v>
      </c>
      <c r="E596" s="196" t="n">
        <v>1</v>
      </c>
      <c r="F596" s="197" t="n">
        <v>1.38</v>
      </c>
      <c r="G596" s="198" t="s">
        <v>85</v>
      </c>
      <c r="H596" s="196" t="n">
        <v>1.91</v>
      </c>
      <c r="I596" s="196" t="n">
        <v>2.075</v>
      </c>
      <c r="J596" s="196" t="s">
        <v>85</v>
      </c>
      <c r="K596" s="196" t="n">
        <v>1.425</v>
      </c>
      <c r="L596" s="196" t="n">
        <v>1.405</v>
      </c>
      <c r="M596" s="196" t="s">
        <v>85</v>
      </c>
      <c r="N596" s="197" t="n">
        <v>1.38</v>
      </c>
      <c r="O596" s="196" t="s">
        <v>85</v>
      </c>
      <c r="P596" s="196" t="n">
        <v>1.99</v>
      </c>
      <c r="Q596" s="196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6" t="s">
        <v>85</v>
      </c>
      <c r="CM596" s="177"/>
    </row>
    <row r="597" customFormat="false" ht="11.25" hidden="false" customHeight="false" outlineLevel="0" collapsed="false">
      <c r="A597" s="177" t="n">
        <v>35294</v>
      </c>
      <c r="B597" s="203" t="n">
        <f aca="false">IF(A597&lt;&gt;"",MONTH(A597),0)</f>
        <v>8</v>
      </c>
      <c r="C597" s="11" t="s">
        <v>167</v>
      </c>
      <c r="D597" s="196" t="n">
        <v>1.135</v>
      </c>
      <c r="E597" s="196" t="n">
        <v>1.005</v>
      </c>
      <c r="F597" s="197" t="n">
        <v>1.4</v>
      </c>
      <c r="G597" s="198" t="s">
        <v>85</v>
      </c>
      <c r="H597" s="196" t="n">
        <v>1.835</v>
      </c>
      <c r="I597" s="196" t="n">
        <v>2.065</v>
      </c>
      <c r="J597" s="196" t="s">
        <v>85</v>
      </c>
      <c r="K597" s="196" t="n">
        <v>1.405</v>
      </c>
      <c r="L597" s="196" t="n">
        <v>1.41</v>
      </c>
      <c r="M597" s="196" t="s">
        <v>85</v>
      </c>
      <c r="N597" s="197" t="n">
        <v>1.36</v>
      </c>
      <c r="O597" s="196" t="s">
        <v>85</v>
      </c>
      <c r="P597" s="196" t="n">
        <v>1.915</v>
      </c>
      <c r="Q597" s="196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6" t="s">
        <v>85</v>
      </c>
      <c r="CM597" s="177"/>
    </row>
    <row r="598" customFormat="false" ht="11.25" hidden="false" customHeight="false" outlineLevel="0" collapsed="false">
      <c r="A598" s="177" t="n">
        <v>35295</v>
      </c>
      <c r="B598" s="203" t="n">
        <f aca="false">IF(A598&lt;&gt;"",MONTH(A598),0)</f>
        <v>8</v>
      </c>
      <c r="C598" s="11" t="s">
        <v>161</v>
      </c>
      <c r="D598" s="196" t="n">
        <v>1.135</v>
      </c>
      <c r="E598" s="196" t="n">
        <v>1.005</v>
      </c>
      <c r="F598" s="197" t="n">
        <v>1.4</v>
      </c>
      <c r="G598" s="198" t="s">
        <v>85</v>
      </c>
      <c r="H598" s="196" t="n">
        <v>1.835</v>
      </c>
      <c r="I598" s="196" t="n">
        <v>2.065</v>
      </c>
      <c r="J598" s="196" t="s">
        <v>85</v>
      </c>
      <c r="K598" s="196" t="n">
        <v>1.405</v>
      </c>
      <c r="L598" s="196" t="n">
        <v>1.41</v>
      </c>
      <c r="M598" s="196" t="s">
        <v>85</v>
      </c>
      <c r="N598" s="197" t="n">
        <v>1.36</v>
      </c>
      <c r="O598" s="196" t="s">
        <v>85</v>
      </c>
      <c r="P598" s="196" t="n">
        <v>1.915</v>
      </c>
      <c r="Q598" s="196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6" t="s">
        <v>85</v>
      </c>
      <c r="CM598" s="177"/>
    </row>
    <row r="599" customFormat="false" ht="11.25" hidden="false" customHeight="false" outlineLevel="0" collapsed="false">
      <c r="A599" s="177" t="n">
        <v>35296</v>
      </c>
      <c r="B599" s="203" t="n">
        <f aca="false">IF(A599&lt;&gt;"",MONTH(A599),0)</f>
        <v>8</v>
      </c>
      <c r="C599" s="11" t="s">
        <v>162</v>
      </c>
      <c r="D599" s="196" t="n">
        <v>1.135</v>
      </c>
      <c r="E599" s="196" t="n">
        <v>1.005</v>
      </c>
      <c r="F599" s="197" t="n">
        <v>1.4</v>
      </c>
      <c r="G599" s="198" t="s">
        <v>85</v>
      </c>
      <c r="H599" s="196" t="n">
        <v>1.835</v>
      </c>
      <c r="I599" s="196" t="n">
        <v>2.065</v>
      </c>
      <c r="J599" s="196" t="s">
        <v>85</v>
      </c>
      <c r="K599" s="196" t="n">
        <v>1.405</v>
      </c>
      <c r="L599" s="196" t="n">
        <v>1.41</v>
      </c>
      <c r="M599" s="196" t="s">
        <v>85</v>
      </c>
      <c r="N599" s="197" t="n">
        <v>1.36</v>
      </c>
      <c r="O599" s="196" t="s">
        <v>85</v>
      </c>
      <c r="P599" s="196" t="n">
        <v>1.915</v>
      </c>
      <c r="Q599" s="196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6" t="s">
        <v>85</v>
      </c>
      <c r="CM599" s="177"/>
    </row>
    <row r="600" customFormat="false" ht="11.25" hidden="false" customHeight="false" outlineLevel="0" collapsed="false">
      <c r="A600" s="177" t="n">
        <v>35297</v>
      </c>
      <c r="B600" s="203" t="n">
        <f aca="false">IF(A600&lt;&gt;"",MONTH(A600),0)</f>
        <v>8</v>
      </c>
      <c r="C600" s="11" t="s">
        <v>163</v>
      </c>
      <c r="D600" s="196" t="n">
        <v>1.155</v>
      </c>
      <c r="E600" s="196" t="n">
        <v>1.005</v>
      </c>
      <c r="F600" s="197" t="n">
        <v>1.405</v>
      </c>
      <c r="G600" s="198" t="s">
        <v>85</v>
      </c>
      <c r="H600" s="196" t="n">
        <v>1.87</v>
      </c>
      <c r="I600" s="196" t="n">
        <v>2.11</v>
      </c>
      <c r="J600" s="196" t="s">
        <v>85</v>
      </c>
      <c r="K600" s="196" t="n">
        <v>1.43</v>
      </c>
      <c r="L600" s="196" t="n">
        <v>1.41</v>
      </c>
      <c r="M600" s="196" t="s">
        <v>85</v>
      </c>
      <c r="N600" s="197" t="n">
        <v>1.36</v>
      </c>
      <c r="O600" s="196" t="s">
        <v>85</v>
      </c>
      <c r="P600" s="196" t="n">
        <v>1.96</v>
      </c>
      <c r="Q600" s="196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6" t="s">
        <v>85</v>
      </c>
      <c r="CM600" s="177"/>
    </row>
    <row r="601" customFormat="false" ht="11.25" hidden="false" customHeight="false" outlineLevel="0" collapsed="false">
      <c r="A601" s="177" t="n">
        <v>35298</v>
      </c>
      <c r="B601" s="203" t="n">
        <f aca="false">IF(A601&lt;&gt;"",MONTH(A601),0)</f>
        <v>8</v>
      </c>
      <c r="C601" s="11" t="s">
        <v>164</v>
      </c>
      <c r="D601" s="196" t="n">
        <v>1.17</v>
      </c>
      <c r="E601" s="196" t="n">
        <v>0.995</v>
      </c>
      <c r="F601" s="197" t="n">
        <v>1.41</v>
      </c>
      <c r="G601" s="198" t="s">
        <v>85</v>
      </c>
      <c r="H601" s="196" t="n">
        <v>1.875</v>
      </c>
      <c r="I601" s="196" t="n">
        <v>2.125</v>
      </c>
      <c r="J601" s="196" t="s">
        <v>85</v>
      </c>
      <c r="K601" s="196" t="n">
        <v>1.415</v>
      </c>
      <c r="L601" s="196" t="n">
        <v>1.405</v>
      </c>
      <c r="M601" s="196" t="s">
        <v>85</v>
      </c>
      <c r="N601" s="197" t="n">
        <v>1.375</v>
      </c>
      <c r="O601" s="196" t="s">
        <v>85</v>
      </c>
      <c r="P601" s="196" t="n">
        <v>1.965</v>
      </c>
      <c r="Q601" s="196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6" t="s">
        <v>85</v>
      </c>
      <c r="CM601" s="177"/>
    </row>
    <row r="602" customFormat="false" ht="11.25" hidden="false" customHeight="false" outlineLevel="0" collapsed="false">
      <c r="A602" s="177" t="n">
        <v>35299</v>
      </c>
      <c r="B602" s="203" t="n">
        <f aca="false">IF(A602&lt;&gt;"",MONTH(A602),0)</f>
        <v>8</v>
      </c>
      <c r="C602" s="11" t="s">
        <v>165</v>
      </c>
      <c r="D602" s="196" t="n">
        <v>1.175</v>
      </c>
      <c r="E602" s="196" t="n">
        <v>0.99</v>
      </c>
      <c r="F602" s="197" t="n">
        <v>1.275</v>
      </c>
      <c r="G602" s="198" t="s">
        <v>85</v>
      </c>
      <c r="H602" s="196" t="n">
        <v>1.85</v>
      </c>
      <c r="I602" s="196" t="n">
        <v>2.015</v>
      </c>
      <c r="J602" s="196" t="s">
        <v>85</v>
      </c>
      <c r="K602" s="196" t="n">
        <v>1.355</v>
      </c>
      <c r="L602" s="196" t="n">
        <v>1.375</v>
      </c>
      <c r="M602" s="196" t="s">
        <v>85</v>
      </c>
      <c r="N602" s="197" t="n">
        <v>1.3</v>
      </c>
      <c r="O602" s="196" t="s">
        <v>85</v>
      </c>
      <c r="P602" s="196" t="n">
        <v>1.83</v>
      </c>
      <c r="Q602" s="196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6" t="s">
        <v>85</v>
      </c>
      <c r="CM602" s="177"/>
    </row>
    <row r="603" customFormat="false" ht="11.25" hidden="false" customHeight="false" outlineLevel="0" collapsed="false">
      <c r="A603" s="177" t="n">
        <v>35300</v>
      </c>
      <c r="B603" s="203" t="n">
        <f aca="false">IF(A603&lt;&gt;"",MONTH(A603),0)</f>
        <v>8</v>
      </c>
      <c r="C603" s="11" t="s">
        <v>166</v>
      </c>
      <c r="D603" s="196" t="n">
        <v>1.175</v>
      </c>
      <c r="E603" s="196" t="n">
        <v>0.99</v>
      </c>
      <c r="F603" s="197" t="n">
        <v>1.275</v>
      </c>
      <c r="G603" s="198" t="s">
        <v>85</v>
      </c>
      <c r="H603" s="196" t="n">
        <v>1.745</v>
      </c>
      <c r="I603" s="196" t="n">
        <v>2.015</v>
      </c>
      <c r="J603" s="196" t="s">
        <v>85</v>
      </c>
      <c r="K603" s="196" t="n">
        <v>1.355</v>
      </c>
      <c r="L603" s="196" t="n">
        <v>1.375</v>
      </c>
      <c r="M603" s="196" t="s">
        <v>85</v>
      </c>
      <c r="N603" s="197" t="n">
        <v>1.3</v>
      </c>
      <c r="O603" s="196" t="s">
        <v>85</v>
      </c>
      <c r="P603" s="196" t="n">
        <v>1.83</v>
      </c>
      <c r="Q603" s="196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6" t="s">
        <v>85</v>
      </c>
      <c r="CM603" s="177"/>
    </row>
    <row r="604" customFormat="false" ht="11.25" hidden="false" customHeight="false" outlineLevel="0" collapsed="false">
      <c r="A604" s="177" t="n">
        <v>35301</v>
      </c>
      <c r="B604" s="203" t="n">
        <f aca="false">IF(A604&lt;&gt;"",MONTH(A604),0)</f>
        <v>8</v>
      </c>
      <c r="C604" s="11" t="s">
        <v>167</v>
      </c>
      <c r="D604" s="196" t="n">
        <v>1.16</v>
      </c>
      <c r="E604" s="196" t="n">
        <v>0.975</v>
      </c>
      <c r="F604" s="197" t="n">
        <v>1.275</v>
      </c>
      <c r="G604" s="198" t="s">
        <v>85</v>
      </c>
      <c r="H604" s="196" t="n">
        <v>1.685</v>
      </c>
      <c r="I604" s="196" t="n">
        <v>1.975</v>
      </c>
      <c r="J604" s="196" t="s">
        <v>85</v>
      </c>
      <c r="K604" s="196" t="n">
        <v>1.295</v>
      </c>
      <c r="L604" s="196" t="n">
        <v>1.2</v>
      </c>
      <c r="M604" s="196" t="s">
        <v>85</v>
      </c>
      <c r="N604" s="197" t="n">
        <v>1.3</v>
      </c>
      <c r="O604" s="196" t="s">
        <v>85</v>
      </c>
      <c r="P604" s="196" t="n">
        <v>1.75</v>
      </c>
      <c r="Q604" s="196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6" t="s">
        <v>85</v>
      </c>
      <c r="CM604" s="177"/>
    </row>
    <row r="605" customFormat="false" ht="11.25" hidden="false" customHeight="false" outlineLevel="0" collapsed="false">
      <c r="A605" s="177" t="n">
        <v>35302</v>
      </c>
      <c r="B605" s="203" t="n">
        <f aca="false">IF(A605&lt;&gt;"",MONTH(A605),0)</f>
        <v>8</v>
      </c>
      <c r="C605" s="11" t="s">
        <v>161</v>
      </c>
      <c r="D605" s="196" t="n">
        <v>1.16</v>
      </c>
      <c r="E605" s="196" t="n">
        <v>0.975</v>
      </c>
      <c r="F605" s="197" t="n">
        <v>1.275</v>
      </c>
      <c r="G605" s="198" t="s">
        <v>85</v>
      </c>
      <c r="H605" s="196" t="n">
        <v>1.685</v>
      </c>
      <c r="I605" s="196" t="n">
        <v>1.975</v>
      </c>
      <c r="J605" s="196" t="s">
        <v>85</v>
      </c>
      <c r="K605" s="196" t="n">
        <v>1.295</v>
      </c>
      <c r="L605" s="196" t="n">
        <v>1.2</v>
      </c>
      <c r="M605" s="196" t="s">
        <v>85</v>
      </c>
      <c r="N605" s="197" t="n">
        <v>1.3</v>
      </c>
      <c r="O605" s="196" t="s">
        <v>85</v>
      </c>
      <c r="P605" s="196" t="n">
        <v>1.75</v>
      </c>
      <c r="Q605" s="196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6" t="s">
        <v>85</v>
      </c>
      <c r="CM605" s="177"/>
    </row>
    <row r="606" customFormat="false" ht="11.25" hidden="false" customHeight="false" outlineLevel="0" collapsed="false">
      <c r="A606" s="177" t="n">
        <v>35303</v>
      </c>
      <c r="B606" s="203" t="n">
        <f aca="false">IF(A606&lt;&gt;"",MONTH(A606),0)</f>
        <v>8</v>
      </c>
      <c r="C606" s="11" t="s">
        <v>162</v>
      </c>
      <c r="D606" s="196" t="n">
        <v>1.16</v>
      </c>
      <c r="E606" s="196" t="n">
        <v>0.975</v>
      </c>
      <c r="F606" s="197" t="n">
        <v>1.275</v>
      </c>
      <c r="G606" s="198" t="s">
        <v>85</v>
      </c>
      <c r="H606" s="196" t="n">
        <v>1.685</v>
      </c>
      <c r="I606" s="196" t="n">
        <v>1.975</v>
      </c>
      <c r="J606" s="196" t="s">
        <v>85</v>
      </c>
      <c r="K606" s="196" t="n">
        <v>1.295</v>
      </c>
      <c r="L606" s="196" t="n">
        <v>1.2</v>
      </c>
      <c r="M606" s="196" t="s">
        <v>85</v>
      </c>
      <c r="N606" s="197" t="n">
        <v>1.3</v>
      </c>
      <c r="O606" s="196" t="s">
        <v>85</v>
      </c>
      <c r="P606" s="196" t="n">
        <v>1.75</v>
      </c>
      <c r="Q606" s="196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6" t="s">
        <v>85</v>
      </c>
      <c r="CM606" s="177"/>
    </row>
    <row r="607" customFormat="false" ht="11.25" hidden="false" customHeight="false" outlineLevel="0" collapsed="false">
      <c r="A607" s="177" t="n">
        <v>35304</v>
      </c>
      <c r="B607" s="203" t="n">
        <f aca="false">IF(A607&lt;&gt;"",MONTH(A607),0)</f>
        <v>8</v>
      </c>
      <c r="C607" s="11" t="s">
        <v>163</v>
      </c>
      <c r="D607" s="196" t="n">
        <v>1.155</v>
      </c>
      <c r="E607" s="196" t="n">
        <v>0.98</v>
      </c>
      <c r="F607" s="197" t="n">
        <v>1.275</v>
      </c>
      <c r="G607" s="198" t="s">
        <v>85</v>
      </c>
      <c r="H607" s="196" t="n">
        <v>1.725</v>
      </c>
      <c r="I607" s="196" t="n">
        <v>2.005</v>
      </c>
      <c r="J607" s="196" t="s">
        <v>85</v>
      </c>
      <c r="K607" s="196" t="n">
        <v>1.225</v>
      </c>
      <c r="L607" s="196" t="n">
        <v>1.17</v>
      </c>
      <c r="M607" s="196" t="s">
        <v>85</v>
      </c>
      <c r="N607" s="197" t="n">
        <v>1.3</v>
      </c>
      <c r="O607" s="196" t="s">
        <v>85</v>
      </c>
      <c r="P607" s="196" t="n">
        <v>1.81</v>
      </c>
      <c r="Q607" s="196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6" t="s">
        <v>85</v>
      </c>
      <c r="CM607" s="177"/>
    </row>
    <row r="608" customFormat="false" ht="11.25" hidden="false" customHeight="false" outlineLevel="0" collapsed="false">
      <c r="A608" s="177" t="n">
        <v>35305</v>
      </c>
      <c r="B608" s="203" t="n">
        <f aca="false">IF(A608&lt;&gt;"",MONTH(A608),0)</f>
        <v>8</v>
      </c>
      <c r="C608" s="11" t="s">
        <v>164</v>
      </c>
      <c r="D608" s="196" t="n">
        <v>1.145</v>
      </c>
      <c r="E608" s="196" t="n">
        <v>0.995</v>
      </c>
      <c r="F608" s="197" t="n">
        <v>1.205</v>
      </c>
      <c r="G608" s="198" t="s">
        <v>85</v>
      </c>
      <c r="H608" s="196" t="n">
        <v>1.645</v>
      </c>
      <c r="I608" s="196" t="n">
        <v>1.89</v>
      </c>
      <c r="J608" s="196" t="s">
        <v>85</v>
      </c>
      <c r="K608" s="196" t="n">
        <v>1.225</v>
      </c>
      <c r="L608" s="196" t="n">
        <v>1.16</v>
      </c>
      <c r="M608" s="196" t="s">
        <v>85</v>
      </c>
      <c r="N608" s="197" t="n">
        <v>1.3</v>
      </c>
      <c r="O608" s="196" t="s">
        <v>85</v>
      </c>
      <c r="P608" s="196" t="n">
        <v>1.695</v>
      </c>
      <c r="Q608" s="196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6" t="s">
        <v>85</v>
      </c>
      <c r="CM608" s="177"/>
    </row>
    <row r="609" customFormat="false" ht="11.25" hidden="false" customHeight="false" outlineLevel="0" collapsed="false">
      <c r="A609" s="177" t="n">
        <v>35306</v>
      </c>
      <c r="B609" s="203" t="n">
        <f aca="false">IF(A609&lt;&gt;"",MONTH(A609),0)</f>
        <v>8</v>
      </c>
      <c r="C609" s="11" t="s">
        <v>165</v>
      </c>
      <c r="D609" s="196" t="n">
        <v>1.15</v>
      </c>
      <c r="E609" s="196" t="n">
        <v>1</v>
      </c>
      <c r="F609" s="197" t="n">
        <v>1.14</v>
      </c>
      <c r="G609" s="198" t="s">
        <v>85</v>
      </c>
      <c r="H609" s="196" t="n">
        <v>1.71</v>
      </c>
      <c r="I609" s="196" t="n">
        <v>1.795</v>
      </c>
      <c r="J609" s="196" t="s">
        <v>85</v>
      </c>
      <c r="K609" s="196" t="n">
        <v>1.13</v>
      </c>
      <c r="L609" s="196" t="n">
        <v>1.15</v>
      </c>
      <c r="M609" s="196" t="s">
        <v>85</v>
      </c>
      <c r="N609" s="197" t="n">
        <v>1.145</v>
      </c>
      <c r="O609" s="196" t="s">
        <v>85</v>
      </c>
      <c r="P609" s="196" t="n">
        <v>1.55</v>
      </c>
      <c r="Q609" s="196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6" t="s">
        <v>85</v>
      </c>
      <c r="CM609" s="177"/>
    </row>
    <row r="610" customFormat="false" ht="11.25" hidden="false" customHeight="false" outlineLevel="0" collapsed="false">
      <c r="A610" s="177" t="n">
        <v>35307</v>
      </c>
      <c r="B610" s="203" t="n">
        <f aca="false">IF(A610&lt;&gt;"",MONTH(A610),0)</f>
        <v>8</v>
      </c>
      <c r="C610" s="11" t="s">
        <v>166</v>
      </c>
      <c r="D610" s="196" t="n">
        <v>1.165</v>
      </c>
      <c r="E610" s="196" t="n">
        <v>1</v>
      </c>
      <c r="F610" s="197" t="n">
        <v>1.14</v>
      </c>
      <c r="G610" s="198" t="s">
        <v>85</v>
      </c>
      <c r="H610" s="196" t="n">
        <v>1.515</v>
      </c>
      <c r="I610" s="196" t="n">
        <v>1.795</v>
      </c>
      <c r="J610" s="196" t="s">
        <v>85</v>
      </c>
      <c r="K610" s="196" t="n">
        <v>1.13</v>
      </c>
      <c r="L610" s="196" t="n">
        <v>1.15</v>
      </c>
      <c r="M610" s="196" t="s">
        <v>85</v>
      </c>
      <c r="N610" s="197" t="n">
        <v>1.145</v>
      </c>
      <c r="O610" s="196" t="s">
        <v>85</v>
      </c>
      <c r="P610" s="196" t="n">
        <v>1.55</v>
      </c>
      <c r="Q610" s="196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6" t="s">
        <v>85</v>
      </c>
      <c r="CM610" s="177"/>
    </row>
    <row r="611" customFormat="false" ht="11.25" hidden="false" customHeight="false" outlineLevel="0" collapsed="false">
      <c r="A611" s="177" t="n">
        <v>35308</v>
      </c>
      <c r="B611" s="203" t="n">
        <f aca="false">IF(A611&lt;&gt;"",MONTH(A611),0)</f>
        <v>8</v>
      </c>
      <c r="C611" s="11" t="s">
        <v>167</v>
      </c>
      <c r="D611" s="196" t="n">
        <v>1.165</v>
      </c>
      <c r="E611" s="196" t="n">
        <v>1</v>
      </c>
      <c r="F611" s="197" t="n">
        <v>1.14</v>
      </c>
      <c r="G611" s="198" t="s">
        <v>85</v>
      </c>
      <c r="H611" s="196" t="n">
        <v>1.51</v>
      </c>
      <c r="I611" s="196" t="n">
        <v>1.73</v>
      </c>
      <c r="J611" s="196" t="s">
        <v>85</v>
      </c>
      <c r="K611" s="196" t="n">
        <v>1.13</v>
      </c>
      <c r="L611" s="196" t="n">
        <v>1.15</v>
      </c>
      <c r="M611" s="196" t="s">
        <v>85</v>
      </c>
      <c r="N611" s="197" t="n">
        <v>1.145</v>
      </c>
      <c r="O611" s="196" t="s">
        <v>85</v>
      </c>
      <c r="P611" s="196" t="n">
        <v>1.525</v>
      </c>
      <c r="Q611" s="196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6" t="s">
        <v>85</v>
      </c>
      <c r="CM611" s="177"/>
    </row>
    <row r="612" customFormat="false" ht="11.25" hidden="false" customHeight="false" outlineLevel="0" collapsed="false">
      <c r="A612" s="177" t="n">
        <v>35309</v>
      </c>
      <c r="B612" s="203" t="n">
        <f aca="false">IF(A612&lt;&gt;"",MONTH(A612),0)</f>
        <v>9</v>
      </c>
      <c r="C612" s="11" t="s">
        <v>161</v>
      </c>
      <c r="D612" s="196" t="n">
        <v>1.165</v>
      </c>
      <c r="E612" s="196" t="n">
        <v>1</v>
      </c>
      <c r="F612" s="197" t="n">
        <v>1.14</v>
      </c>
      <c r="G612" s="198" t="s">
        <v>85</v>
      </c>
      <c r="H612" s="196" t="n">
        <v>1.51</v>
      </c>
      <c r="I612" s="196" t="n">
        <v>1.73</v>
      </c>
      <c r="J612" s="196" t="s">
        <v>85</v>
      </c>
      <c r="K612" s="196" t="n">
        <v>1.13</v>
      </c>
      <c r="L612" s="196" t="n">
        <v>1.15</v>
      </c>
      <c r="M612" s="196" t="s">
        <v>85</v>
      </c>
      <c r="N612" s="197" t="n">
        <v>1.145</v>
      </c>
      <c r="O612" s="196" t="s">
        <v>85</v>
      </c>
      <c r="P612" s="196" t="n">
        <v>1.525</v>
      </c>
      <c r="Q612" s="196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6" t="s">
        <v>85</v>
      </c>
      <c r="CM612" s="177"/>
    </row>
    <row r="613" customFormat="false" ht="11.25" hidden="false" customHeight="false" outlineLevel="0" collapsed="false">
      <c r="A613" s="177" t="n">
        <v>35310</v>
      </c>
      <c r="B613" s="203" t="n">
        <f aca="false">IF(A613&lt;&gt;"",MONTH(A613),0)</f>
        <v>9</v>
      </c>
      <c r="C613" s="11" t="s">
        <v>162</v>
      </c>
      <c r="D613" s="196" t="n">
        <v>1.165</v>
      </c>
      <c r="E613" s="196" t="s">
        <v>85</v>
      </c>
      <c r="F613" s="197" t="s">
        <v>85</v>
      </c>
      <c r="G613" s="198" t="s">
        <v>85</v>
      </c>
      <c r="H613" s="196" t="s">
        <v>85</v>
      </c>
      <c r="I613" s="196" t="s">
        <v>85</v>
      </c>
      <c r="J613" s="196" t="s">
        <v>85</v>
      </c>
      <c r="K613" s="196" t="s">
        <v>85</v>
      </c>
      <c r="L613" s="196" t="s">
        <v>85</v>
      </c>
      <c r="M613" s="196" t="s">
        <v>85</v>
      </c>
      <c r="N613" s="197" t="s">
        <v>85</v>
      </c>
      <c r="O613" s="196" t="s">
        <v>85</v>
      </c>
      <c r="P613" s="196" t="s">
        <v>85</v>
      </c>
      <c r="Q613" s="196" t="s">
        <v>85</v>
      </c>
      <c r="R613" s="16" t="s">
        <v>85</v>
      </c>
      <c r="S613" s="1" t="n">
        <v>1.825</v>
      </c>
      <c r="T613" s="1" t="s">
        <v>85</v>
      </c>
      <c r="U613" s="1" t="s">
        <v>85</v>
      </c>
      <c r="V613" s="1" t="s">
        <v>85</v>
      </c>
      <c r="W613" s="1" t="s">
        <v>85</v>
      </c>
      <c r="X613" s="196" t="s">
        <v>85</v>
      </c>
      <c r="CM613" s="177"/>
    </row>
    <row r="614" customFormat="false" ht="11.25" hidden="false" customHeight="false" outlineLevel="0" collapsed="false">
      <c r="A614" s="177" t="n">
        <v>35311</v>
      </c>
      <c r="B614" s="203" t="n">
        <f aca="false">IF(A614&lt;&gt;"",MONTH(A614),0)</f>
        <v>9</v>
      </c>
      <c r="C614" s="11" t="s">
        <v>163</v>
      </c>
      <c r="D614" s="196" t="n">
        <v>1.165</v>
      </c>
      <c r="E614" s="196" t="n">
        <v>0.99</v>
      </c>
      <c r="F614" s="197" t="n">
        <v>1.2</v>
      </c>
      <c r="G614" s="198" t="s">
        <v>85</v>
      </c>
      <c r="H614" s="196" t="n">
        <v>1.57</v>
      </c>
      <c r="I614" s="196" t="n">
        <v>1.75</v>
      </c>
      <c r="J614" s="196" t="s">
        <v>85</v>
      </c>
      <c r="K614" s="196" t="n">
        <v>1.14</v>
      </c>
      <c r="L614" s="196" t="n">
        <v>1.125</v>
      </c>
      <c r="M614" s="196" t="s">
        <v>85</v>
      </c>
      <c r="N614" s="197" t="n">
        <v>1.155</v>
      </c>
      <c r="O614" s="196" t="s">
        <v>85</v>
      </c>
      <c r="P614" s="196" t="n">
        <v>1.625</v>
      </c>
      <c r="Q614" s="196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6" t="s">
        <v>85</v>
      </c>
      <c r="CM614" s="177"/>
    </row>
    <row r="615" customFormat="false" ht="11.25" hidden="false" customHeight="false" outlineLevel="0" collapsed="false">
      <c r="A615" s="177" t="n">
        <v>35312</v>
      </c>
      <c r="B615" s="203" t="n">
        <f aca="false">IF(A615&lt;&gt;"",MONTH(A615),0)</f>
        <v>9</v>
      </c>
      <c r="C615" s="11" t="s">
        <v>164</v>
      </c>
      <c r="D615" s="196" t="n">
        <v>1.125</v>
      </c>
      <c r="E615" s="196" t="n">
        <v>0.995</v>
      </c>
      <c r="F615" s="197" t="n">
        <v>1.2</v>
      </c>
      <c r="G615" s="198" t="s">
        <v>85</v>
      </c>
      <c r="H615" s="196" t="n">
        <v>1.525</v>
      </c>
      <c r="I615" s="196" t="n">
        <v>1.69</v>
      </c>
      <c r="J615" s="196" t="s">
        <v>85</v>
      </c>
      <c r="K615" s="196" t="n">
        <v>1.145</v>
      </c>
      <c r="L615" s="196" t="n">
        <v>1.115</v>
      </c>
      <c r="M615" s="196" t="s">
        <v>85</v>
      </c>
      <c r="N615" s="197" t="n">
        <v>1.16</v>
      </c>
      <c r="O615" s="196" t="s">
        <v>85</v>
      </c>
      <c r="P615" s="196" t="n">
        <v>1.605</v>
      </c>
      <c r="Q615" s="196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6" t="s">
        <v>85</v>
      </c>
      <c r="CM615" s="177"/>
    </row>
    <row r="616" customFormat="false" ht="11.25" hidden="false" customHeight="false" outlineLevel="0" collapsed="false">
      <c r="A616" s="177" t="n">
        <v>35313</v>
      </c>
      <c r="B616" s="203" t="n">
        <f aca="false">IF(A616&lt;&gt;"",MONTH(A616),0)</f>
        <v>9</v>
      </c>
      <c r="C616" s="11" t="s">
        <v>165</v>
      </c>
      <c r="D616" s="196" t="n">
        <v>1.125</v>
      </c>
      <c r="E616" s="196" t="n">
        <v>0.985</v>
      </c>
      <c r="F616" s="197" t="n">
        <v>1.2</v>
      </c>
      <c r="G616" s="198" t="s">
        <v>85</v>
      </c>
      <c r="H616" s="196" t="n">
        <v>1.56</v>
      </c>
      <c r="I616" s="196" t="n">
        <v>1.715</v>
      </c>
      <c r="J616" s="196" t="s">
        <v>85</v>
      </c>
      <c r="K616" s="196" t="n">
        <v>1.145</v>
      </c>
      <c r="L616" s="196" t="n">
        <v>1.125</v>
      </c>
      <c r="M616" s="196" t="s">
        <v>85</v>
      </c>
      <c r="N616" s="197" t="n">
        <v>1.16</v>
      </c>
      <c r="O616" s="196" t="s">
        <v>85</v>
      </c>
      <c r="P616" s="196" t="n">
        <v>1.595</v>
      </c>
      <c r="Q616" s="196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6" t="s">
        <v>85</v>
      </c>
      <c r="CM616" s="177"/>
    </row>
    <row r="617" customFormat="false" ht="11.25" hidden="false" customHeight="false" outlineLevel="0" collapsed="false">
      <c r="A617" s="177" t="n">
        <v>35314</v>
      </c>
      <c r="B617" s="203" t="n">
        <f aca="false">IF(A617&lt;&gt;"",MONTH(A617),0)</f>
        <v>9</v>
      </c>
      <c r="C617" s="11" t="s">
        <v>166</v>
      </c>
      <c r="D617" s="196" t="n">
        <v>1.145</v>
      </c>
      <c r="E617" s="196" t="n">
        <v>0.985</v>
      </c>
      <c r="F617" s="197" t="n">
        <v>1.15</v>
      </c>
      <c r="G617" s="198" t="s">
        <v>85</v>
      </c>
      <c r="H617" s="196" t="n">
        <v>1.5</v>
      </c>
      <c r="I617" s="196" t="n">
        <v>1.735</v>
      </c>
      <c r="J617" s="196" t="s">
        <v>85</v>
      </c>
      <c r="K617" s="196" t="n">
        <v>1.14</v>
      </c>
      <c r="L617" s="196" t="n">
        <v>1.125</v>
      </c>
      <c r="M617" s="196" t="s">
        <v>85</v>
      </c>
      <c r="N617" s="197" t="n">
        <v>1.15</v>
      </c>
      <c r="O617" s="196" t="s">
        <v>85</v>
      </c>
      <c r="P617" s="196" t="n">
        <v>1.58</v>
      </c>
      <c r="Q617" s="196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6" t="s">
        <v>85</v>
      </c>
      <c r="CM617" s="177"/>
    </row>
    <row r="618" customFormat="false" ht="11.25" hidden="false" customHeight="false" outlineLevel="0" collapsed="false">
      <c r="A618" s="177" t="n">
        <v>35315</v>
      </c>
      <c r="B618" s="203" t="n">
        <f aca="false">IF(A618&lt;&gt;"",MONTH(A618),0)</f>
        <v>9</v>
      </c>
      <c r="C618" s="11" t="s">
        <v>167</v>
      </c>
      <c r="D618" s="196" t="n">
        <v>1.135</v>
      </c>
      <c r="E618" s="196" t="n">
        <v>0.985</v>
      </c>
      <c r="F618" s="197" t="n">
        <v>1.15</v>
      </c>
      <c r="G618" s="198" t="s">
        <v>85</v>
      </c>
      <c r="H618" s="196" t="n">
        <v>1.5</v>
      </c>
      <c r="I618" s="196" t="n">
        <v>1.735</v>
      </c>
      <c r="J618" s="196" t="s">
        <v>85</v>
      </c>
      <c r="K618" s="196" t="n">
        <v>1.14</v>
      </c>
      <c r="L618" s="196" t="n">
        <v>1.125</v>
      </c>
      <c r="M618" s="196" t="s">
        <v>85</v>
      </c>
      <c r="N618" s="197" t="n">
        <v>1.15</v>
      </c>
      <c r="O618" s="196" t="s">
        <v>85</v>
      </c>
      <c r="P618" s="196" t="n">
        <v>1.58</v>
      </c>
      <c r="Q618" s="196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6" t="s">
        <v>85</v>
      </c>
      <c r="CM618" s="177"/>
    </row>
    <row r="619" customFormat="false" ht="11.25" hidden="false" customHeight="false" outlineLevel="0" collapsed="false">
      <c r="A619" s="177" t="n">
        <v>35316</v>
      </c>
      <c r="B619" s="203" t="n">
        <f aca="false">IF(A619&lt;&gt;"",MONTH(A619),0)</f>
        <v>9</v>
      </c>
      <c r="C619" s="11" t="s">
        <v>161</v>
      </c>
      <c r="D619" s="196" t="n">
        <v>1.135</v>
      </c>
      <c r="E619" s="196" t="n">
        <v>0.985</v>
      </c>
      <c r="F619" s="197" t="n">
        <v>1.15</v>
      </c>
      <c r="G619" s="198" t="s">
        <v>85</v>
      </c>
      <c r="H619" s="196" t="n">
        <v>1.5</v>
      </c>
      <c r="I619" s="196" t="n">
        <v>1.735</v>
      </c>
      <c r="J619" s="196" t="s">
        <v>85</v>
      </c>
      <c r="K619" s="196" t="n">
        <v>1.14</v>
      </c>
      <c r="L619" s="196" t="n">
        <v>1.125</v>
      </c>
      <c r="M619" s="196" t="s">
        <v>85</v>
      </c>
      <c r="N619" s="197" t="n">
        <v>1.15</v>
      </c>
      <c r="O619" s="196" t="s">
        <v>85</v>
      </c>
      <c r="P619" s="196" t="n">
        <v>1.58</v>
      </c>
      <c r="Q619" s="196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6" t="s">
        <v>85</v>
      </c>
      <c r="CM619" s="177"/>
    </row>
    <row r="620" customFormat="false" ht="11.25" hidden="false" customHeight="false" outlineLevel="0" collapsed="false">
      <c r="A620" s="177" t="n">
        <v>35317</v>
      </c>
      <c r="B620" s="203" t="n">
        <f aca="false">IF(A620&lt;&gt;"",MONTH(A620),0)</f>
        <v>9</v>
      </c>
      <c r="C620" s="11" t="s">
        <v>162</v>
      </c>
      <c r="D620" s="196" t="n">
        <v>1.135</v>
      </c>
      <c r="E620" s="196" t="n">
        <v>0.975</v>
      </c>
      <c r="F620" s="197" t="n">
        <v>1.175</v>
      </c>
      <c r="G620" s="198" t="s">
        <v>85</v>
      </c>
      <c r="H620" s="196" t="n">
        <v>1.575</v>
      </c>
      <c r="I620" s="196" t="n">
        <v>1.805</v>
      </c>
      <c r="J620" s="196" t="s">
        <v>85</v>
      </c>
      <c r="K620" s="196" t="n">
        <v>1.165</v>
      </c>
      <c r="L620" s="196" t="n">
        <v>1.05</v>
      </c>
      <c r="M620" s="196" t="s">
        <v>85</v>
      </c>
      <c r="N620" s="197" t="n">
        <v>1.165</v>
      </c>
      <c r="O620" s="196" t="s">
        <v>85</v>
      </c>
      <c r="P620" s="196" t="n">
        <v>1.68</v>
      </c>
      <c r="Q620" s="196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6" t="s">
        <v>85</v>
      </c>
      <c r="CM620" s="177"/>
    </row>
    <row r="621" customFormat="false" ht="11.25" hidden="false" customHeight="false" outlineLevel="0" collapsed="false">
      <c r="A621" s="177" t="n">
        <v>35318</v>
      </c>
      <c r="B621" s="203" t="n">
        <f aca="false">IF(A621&lt;&gt;"",MONTH(A621),0)</f>
        <v>9</v>
      </c>
      <c r="C621" s="11" t="s">
        <v>163</v>
      </c>
      <c r="D621" s="196" t="n">
        <v>0.91</v>
      </c>
      <c r="E621" s="196" t="n">
        <v>0.97</v>
      </c>
      <c r="F621" s="197" t="n">
        <v>1.165</v>
      </c>
      <c r="G621" s="198" t="s">
        <v>85</v>
      </c>
      <c r="H621" s="196" t="n">
        <v>1.595</v>
      </c>
      <c r="I621" s="196" t="n">
        <v>1.775</v>
      </c>
      <c r="J621" s="196" t="s">
        <v>85</v>
      </c>
      <c r="K621" s="196" t="n">
        <v>1.14</v>
      </c>
      <c r="L621" s="196" t="n">
        <v>1.075</v>
      </c>
      <c r="M621" s="196" t="s">
        <v>85</v>
      </c>
      <c r="N621" s="197" t="n">
        <v>1.16</v>
      </c>
      <c r="O621" s="196" t="s">
        <v>85</v>
      </c>
      <c r="P621" s="196" t="n">
        <v>1.695</v>
      </c>
      <c r="Q621" s="196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6" t="s">
        <v>85</v>
      </c>
      <c r="CM621" s="177"/>
    </row>
    <row r="622" customFormat="false" ht="11.25" hidden="false" customHeight="false" outlineLevel="0" collapsed="false">
      <c r="A622" s="177" t="n">
        <v>35319</v>
      </c>
      <c r="B622" s="203" t="n">
        <f aca="false">IF(A622&lt;&gt;"",MONTH(A622),0)</f>
        <v>9</v>
      </c>
      <c r="C622" s="11" t="s">
        <v>164</v>
      </c>
      <c r="D622" s="196" t="n">
        <v>0.95</v>
      </c>
      <c r="E622" s="196" t="n">
        <v>0.975</v>
      </c>
      <c r="F622" s="197" t="n">
        <v>1.185</v>
      </c>
      <c r="G622" s="198" t="s">
        <v>85</v>
      </c>
      <c r="H622" s="196" t="n">
        <v>1.645</v>
      </c>
      <c r="I622" s="196" t="n">
        <v>1.81</v>
      </c>
      <c r="J622" s="196" t="s">
        <v>85</v>
      </c>
      <c r="K622" s="196" t="n">
        <v>1.2</v>
      </c>
      <c r="L622" s="196" t="n">
        <v>1.07</v>
      </c>
      <c r="M622" s="196" t="s">
        <v>85</v>
      </c>
      <c r="N622" s="197" t="n">
        <v>1.19</v>
      </c>
      <c r="O622" s="196" t="s">
        <v>85</v>
      </c>
      <c r="P622" s="196" t="n">
        <v>1.77</v>
      </c>
      <c r="Q622" s="196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6" t="s">
        <v>85</v>
      </c>
      <c r="CM622" s="177"/>
    </row>
    <row r="623" customFormat="false" ht="11.25" hidden="false" customHeight="false" outlineLevel="0" collapsed="false">
      <c r="A623" s="177" t="n">
        <v>35320</v>
      </c>
      <c r="B623" s="203" t="n">
        <f aca="false">IF(A623&lt;&gt;"",MONTH(A623),0)</f>
        <v>9</v>
      </c>
      <c r="C623" s="11" t="s">
        <v>165</v>
      </c>
      <c r="D623" s="196" t="n">
        <v>0.935</v>
      </c>
      <c r="E623" s="196" t="s">
        <v>85</v>
      </c>
      <c r="F623" s="197" t="s">
        <v>85</v>
      </c>
      <c r="G623" s="198" t="s">
        <v>85</v>
      </c>
      <c r="H623" s="196" t="s">
        <v>85</v>
      </c>
      <c r="I623" s="196" t="s">
        <v>85</v>
      </c>
      <c r="J623" s="196" t="s">
        <v>85</v>
      </c>
      <c r="K623" s="196" t="s">
        <v>85</v>
      </c>
      <c r="L623" s="196" t="s">
        <v>85</v>
      </c>
      <c r="M623" s="196" t="s">
        <v>85</v>
      </c>
      <c r="N623" s="197" t="s">
        <v>85</v>
      </c>
      <c r="O623" s="196" t="s">
        <v>85</v>
      </c>
      <c r="P623" s="196" t="s">
        <v>85</v>
      </c>
      <c r="Q623" s="196" t="s">
        <v>85</v>
      </c>
      <c r="R623" s="16" t="s">
        <v>85</v>
      </c>
      <c r="S623" s="1" t="n">
        <v>1.905</v>
      </c>
      <c r="T623" s="1" t="s">
        <v>85</v>
      </c>
      <c r="U623" s="1" t="s">
        <v>85</v>
      </c>
      <c r="V623" s="1" t="s">
        <v>85</v>
      </c>
      <c r="W623" s="1" t="s">
        <v>85</v>
      </c>
      <c r="X623" s="196" t="s">
        <v>85</v>
      </c>
      <c r="CM623" s="177"/>
    </row>
    <row r="624" customFormat="false" ht="11.25" hidden="false" customHeight="false" outlineLevel="0" collapsed="false">
      <c r="A624" s="177" t="n">
        <v>35321</v>
      </c>
      <c r="B624" s="203" t="n">
        <f aca="false">IF(A624&lt;&gt;"",MONTH(A624),0)</f>
        <v>9</v>
      </c>
      <c r="C624" s="11" t="s">
        <v>166</v>
      </c>
      <c r="D624" s="196" t="n">
        <v>0.9</v>
      </c>
      <c r="E624" s="196" t="n">
        <v>0.975</v>
      </c>
      <c r="F624" s="197" t="n">
        <v>1.22</v>
      </c>
      <c r="G624" s="198" t="s">
        <v>85</v>
      </c>
      <c r="H624" s="196" t="n">
        <v>1.58</v>
      </c>
      <c r="I624" s="196" t="n">
        <v>1.825</v>
      </c>
      <c r="J624" s="196" t="s">
        <v>85</v>
      </c>
      <c r="K624" s="196" t="n">
        <v>1.215</v>
      </c>
      <c r="L624" s="196" t="n">
        <v>1.075</v>
      </c>
      <c r="M624" s="196" t="s">
        <v>85</v>
      </c>
      <c r="N624" s="197" t="n">
        <v>1.2</v>
      </c>
      <c r="O624" s="196" t="s">
        <v>85</v>
      </c>
      <c r="P624" s="196" t="n">
        <v>1.65</v>
      </c>
      <c r="Q624" s="196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6" t="s">
        <v>85</v>
      </c>
      <c r="CM624" s="177"/>
    </row>
    <row r="625" customFormat="false" ht="11.25" hidden="false" customHeight="false" outlineLevel="0" collapsed="false">
      <c r="A625" s="177" t="n">
        <v>35322</v>
      </c>
      <c r="B625" s="203" t="n">
        <f aca="false">IF(A625&lt;&gt;"",MONTH(A625),0)</f>
        <v>9</v>
      </c>
      <c r="C625" s="11" t="s">
        <v>167</v>
      </c>
      <c r="D625" s="196" t="n">
        <v>0.925</v>
      </c>
      <c r="E625" s="196" t="n">
        <v>0.975</v>
      </c>
      <c r="F625" s="197" t="n">
        <v>1.22</v>
      </c>
      <c r="G625" s="198" t="s">
        <v>85</v>
      </c>
      <c r="H625" s="196" t="n">
        <v>1.58</v>
      </c>
      <c r="I625" s="196" t="n">
        <v>1.825</v>
      </c>
      <c r="J625" s="196" t="s">
        <v>85</v>
      </c>
      <c r="K625" s="196" t="n">
        <v>1.215</v>
      </c>
      <c r="L625" s="196" t="n">
        <v>1.075</v>
      </c>
      <c r="M625" s="196" t="s">
        <v>85</v>
      </c>
      <c r="N625" s="197" t="n">
        <v>1.2</v>
      </c>
      <c r="O625" s="196" t="s">
        <v>85</v>
      </c>
      <c r="P625" s="196" t="n">
        <v>1.65</v>
      </c>
      <c r="Q625" s="196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6" t="s">
        <v>85</v>
      </c>
      <c r="CM625" s="177"/>
    </row>
    <row r="626" customFormat="false" ht="11.25" hidden="false" customHeight="false" outlineLevel="0" collapsed="false">
      <c r="A626" s="177" t="n">
        <v>35323</v>
      </c>
      <c r="B626" s="203" t="n">
        <f aca="false">IF(A626&lt;&gt;"",MONTH(A626),0)</f>
        <v>9</v>
      </c>
      <c r="C626" s="11" t="s">
        <v>161</v>
      </c>
      <c r="D626" s="196" t="n">
        <v>0.925</v>
      </c>
      <c r="E626" s="196" t="n">
        <v>0.975</v>
      </c>
      <c r="F626" s="197" t="n">
        <v>1.22</v>
      </c>
      <c r="G626" s="198" t="s">
        <v>85</v>
      </c>
      <c r="H626" s="196" t="n">
        <v>1.58</v>
      </c>
      <c r="I626" s="196" t="n">
        <v>1.825</v>
      </c>
      <c r="J626" s="196" t="s">
        <v>85</v>
      </c>
      <c r="K626" s="196" t="n">
        <v>1.215</v>
      </c>
      <c r="L626" s="196" t="n">
        <v>1.075</v>
      </c>
      <c r="M626" s="196" t="s">
        <v>85</v>
      </c>
      <c r="N626" s="197" t="n">
        <v>1.2</v>
      </c>
      <c r="O626" s="196" t="s">
        <v>85</v>
      </c>
      <c r="P626" s="196" t="n">
        <v>1.65</v>
      </c>
      <c r="Q626" s="196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6" t="s">
        <v>85</v>
      </c>
      <c r="CM626" s="177"/>
    </row>
    <row r="627" customFormat="false" ht="11.25" hidden="false" customHeight="false" outlineLevel="0" collapsed="false">
      <c r="A627" s="177" t="n">
        <v>35324</v>
      </c>
      <c r="B627" s="203" t="n">
        <f aca="false">IF(A627&lt;&gt;"",MONTH(A627),0)</f>
        <v>9</v>
      </c>
      <c r="C627" s="11" t="s">
        <v>162</v>
      </c>
      <c r="D627" s="196" t="n">
        <v>0.925</v>
      </c>
      <c r="E627" s="196" t="n">
        <v>0.965</v>
      </c>
      <c r="F627" s="197" t="n">
        <v>1.22</v>
      </c>
      <c r="G627" s="198" t="s">
        <v>85</v>
      </c>
      <c r="H627" s="196" t="n">
        <v>1.615</v>
      </c>
      <c r="I627" s="196" t="n">
        <v>1.87</v>
      </c>
      <c r="J627" s="196" t="s">
        <v>85</v>
      </c>
      <c r="K627" s="196" t="n">
        <v>1.215</v>
      </c>
      <c r="L627" s="196" t="n">
        <v>1.175</v>
      </c>
      <c r="M627" s="196" t="s">
        <v>85</v>
      </c>
      <c r="N627" s="197" t="n">
        <v>1.2</v>
      </c>
      <c r="O627" s="196" t="s">
        <v>85</v>
      </c>
      <c r="P627" s="196" t="n">
        <v>1.725</v>
      </c>
      <c r="Q627" s="196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6" t="s">
        <v>85</v>
      </c>
      <c r="CM627" s="177"/>
    </row>
    <row r="628" customFormat="false" ht="11.25" hidden="false" customHeight="false" outlineLevel="0" collapsed="false">
      <c r="A628" s="177" t="n">
        <v>35325</v>
      </c>
      <c r="B628" s="203" t="n">
        <f aca="false">IF(A628&lt;&gt;"",MONTH(A628),0)</f>
        <v>9</v>
      </c>
      <c r="C628" s="11" t="s">
        <v>163</v>
      </c>
      <c r="D628" s="196" t="n">
        <v>1.015</v>
      </c>
      <c r="E628" s="196" t="n">
        <v>0.975</v>
      </c>
      <c r="F628" s="197" t="n">
        <v>1.22</v>
      </c>
      <c r="G628" s="198" t="s">
        <v>85</v>
      </c>
      <c r="H628" s="196" t="n">
        <v>1.66</v>
      </c>
      <c r="I628" s="196" t="n">
        <v>1.895</v>
      </c>
      <c r="J628" s="196" t="s">
        <v>85</v>
      </c>
      <c r="K628" s="196" t="n">
        <v>1.27</v>
      </c>
      <c r="L628" s="196" t="n">
        <v>1.21</v>
      </c>
      <c r="M628" s="196" t="s">
        <v>85</v>
      </c>
      <c r="N628" s="197" t="n">
        <v>1.26</v>
      </c>
      <c r="O628" s="196" t="s">
        <v>85</v>
      </c>
      <c r="P628" s="196" t="n">
        <v>1.755</v>
      </c>
      <c r="Q628" s="196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6" t="s">
        <v>85</v>
      </c>
      <c r="CM628" s="177"/>
    </row>
    <row r="629" customFormat="false" ht="11.25" hidden="false" customHeight="false" outlineLevel="0" collapsed="false">
      <c r="A629" s="177" t="n">
        <v>35326</v>
      </c>
      <c r="B629" s="203" t="n">
        <f aca="false">IF(A629&lt;&gt;"",MONTH(A629),0)</f>
        <v>9</v>
      </c>
      <c r="C629" s="11" t="s">
        <v>164</v>
      </c>
      <c r="D629" s="196" t="n">
        <v>1.145</v>
      </c>
      <c r="E629" s="196" t="n">
        <v>0.995</v>
      </c>
      <c r="F629" s="197" t="n">
        <v>1.285</v>
      </c>
      <c r="G629" s="198" t="s">
        <v>85</v>
      </c>
      <c r="H629" s="196" t="n">
        <v>1.615</v>
      </c>
      <c r="I629" s="196" t="n">
        <v>1.85</v>
      </c>
      <c r="J629" s="196" t="s">
        <v>85</v>
      </c>
      <c r="K629" s="196" t="n">
        <v>1.335</v>
      </c>
      <c r="L629" s="196" t="n">
        <v>1.245</v>
      </c>
      <c r="M629" s="196" t="s">
        <v>85</v>
      </c>
      <c r="N629" s="197" t="n">
        <v>1.3</v>
      </c>
      <c r="O629" s="196" t="s">
        <v>85</v>
      </c>
      <c r="P629" s="196" t="n">
        <v>1.705</v>
      </c>
      <c r="Q629" s="196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6" t="s">
        <v>85</v>
      </c>
      <c r="CM629" s="177"/>
    </row>
    <row r="630" customFormat="false" ht="11.25" hidden="false" customHeight="false" outlineLevel="0" collapsed="false">
      <c r="A630" s="177" t="n">
        <v>35327</v>
      </c>
      <c r="B630" s="203" t="n">
        <f aca="false">IF(A630&lt;&gt;"",MONTH(A630),0)</f>
        <v>9</v>
      </c>
      <c r="C630" s="11" t="s">
        <v>165</v>
      </c>
      <c r="D630" s="196" t="n">
        <v>1.26</v>
      </c>
      <c r="E630" s="196" t="n">
        <v>1.025</v>
      </c>
      <c r="F630" s="197" t="n">
        <v>1.285</v>
      </c>
      <c r="G630" s="198" t="s">
        <v>85</v>
      </c>
      <c r="H630" s="196" t="n">
        <v>1.61</v>
      </c>
      <c r="I630" s="196" t="n">
        <v>1.93</v>
      </c>
      <c r="J630" s="196" t="s">
        <v>85</v>
      </c>
      <c r="K630" s="196" t="n">
        <v>1.3</v>
      </c>
      <c r="L630" s="196" t="n">
        <v>1.22</v>
      </c>
      <c r="M630" s="196" t="s">
        <v>85</v>
      </c>
      <c r="N630" s="197" t="n">
        <v>1.26</v>
      </c>
      <c r="O630" s="196" t="s">
        <v>85</v>
      </c>
      <c r="P630" s="196" t="n">
        <v>1.75</v>
      </c>
      <c r="Q630" s="196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6" t="s">
        <v>85</v>
      </c>
      <c r="CM630" s="177"/>
    </row>
    <row r="631" customFormat="false" ht="11.25" hidden="false" customHeight="false" outlineLevel="0" collapsed="false">
      <c r="A631" s="177" t="n">
        <v>35328</v>
      </c>
      <c r="B631" s="203" t="n">
        <f aca="false">IF(A631&lt;&gt;"",MONTH(A631),0)</f>
        <v>9</v>
      </c>
      <c r="C631" s="11" t="s">
        <v>166</v>
      </c>
      <c r="D631" s="196" t="n">
        <v>1.235</v>
      </c>
      <c r="E631" s="196" t="n">
        <v>1.06</v>
      </c>
      <c r="F631" s="197" t="n">
        <v>1.3</v>
      </c>
      <c r="G631" s="198" t="s">
        <v>85</v>
      </c>
      <c r="H631" s="196" t="n">
        <v>1.63</v>
      </c>
      <c r="I631" s="196" t="n">
        <v>1.915</v>
      </c>
      <c r="J631" s="196" t="s">
        <v>85</v>
      </c>
      <c r="K631" s="196" t="n">
        <v>1.265</v>
      </c>
      <c r="L631" s="196" t="n">
        <v>1.225</v>
      </c>
      <c r="M631" s="196" t="s">
        <v>85</v>
      </c>
      <c r="N631" s="197" t="n">
        <v>1.26</v>
      </c>
      <c r="O631" s="196" t="s">
        <v>85</v>
      </c>
      <c r="P631" s="196" t="n">
        <v>1.71</v>
      </c>
      <c r="Q631" s="196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6" t="s">
        <v>85</v>
      </c>
      <c r="CM631" s="177"/>
    </row>
    <row r="632" customFormat="false" ht="11.25" hidden="false" customHeight="false" outlineLevel="0" collapsed="false">
      <c r="A632" s="177" t="n">
        <v>35329</v>
      </c>
      <c r="B632" s="203" t="n">
        <f aca="false">IF(A632&lt;&gt;"",MONTH(A632),0)</f>
        <v>9</v>
      </c>
      <c r="C632" s="11" t="s">
        <v>167</v>
      </c>
      <c r="D632" s="196" t="n">
        <v>1.165</v>
      </c>
      <c r="E632" s="196" t="n">
        <v>1.06</v>
      </c>
      <c r="F632" s="197" t="n">
        <v>1.3</v>
      </c>
      <c r="G632" s="198" t="s">
        <v>85</v>
      </c>
      <c r="H632" s="196" t="n">
        <v>1.63</v>
      </c>
      <c r="I632" s="196" t="n">
        <v>1.915</v>
      </c>
      <c r="J632" s="196" t="s">
        <v>85</v>
      </c>
      <c r="K632" s="196" t="n">
        <v>1.265</v>
      </c>
      <c r="L632" s="196" t="n">
        <v>1.225</v>
      </c>
      <c r="M632" s="196" t="s">
        <v>85</v>
      </c>
      <c r="N632" s="197" t="n">
        <v>1.26</v>
      </c>
      <c r="O632" s="196" t="s">
        <v>85</v>
      </c>
      <c r="P632" s="196" t="n">
        <v>1.71</v>
      </c>
      <c r="Q632" s="196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6" t="s">
        <v>85</v>
      </c>
      <c r="CM632" s="177"/>
    </row>
    <row r="633" customFormat="false" ht="11.25" hidden="false" customHeight="false" outlineLevel="0" collapsed="false">
      <c r="A633" s="177" t="n">
        <v>35330</v>
      </c>
      <c r="B633" s="203" t="n">
        <f aca="false">IF(A633&lt;&gt;"",MONTH(A633),0)</f>
        <v>9</v>
      </c>
      <c r="C633" s="11" t="s">
        <v>161</v>
      </c>
      <c r="D633" s="196" t="n">
        <v>1.165</v>
      </c>
      <c r="E633" s="196" t="n">
        <v>1.06</v>
      </c>
      <c r="F633" s="197" t="n">
        <v>1.3</v>
      </c>
      <c r="G633" s="198" t="s">
        <v>85</v>
      </c>
      <c r="H633" s="196" t="n">
        <v>1.63</v>
      </c>
      <c r="I633" s="196" t="n">
        <v>1.915</v>
      </c>
      <c r="J633" s="196" t="s">
        <v>85</v>
      </c>
      <c r="K633" s="196" t="n">
        <v>1.265</v>
      </c>
      <c r="L633" s="196" t="n">
        <v>1.225</v>
      </c>
      <c r="M633" s="196" t="s">
        <v>85</v>
      </c>
      <c r="N633" s="197" t="n">
        <v>1.26</v>
      </c>
      <c r="O633" s="196" t="s">
        <v>85</v>
      </c>
      <c r="P633" s="196" t="n">
        <v>1.71</v>
      </c>
      <c r="Q633" s="196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6" t="s">
        <v>85</v>
      </c>
      <c r="CM633" s="177"/>
    </row>
    <row r="634" customFormat="false" ht="11.25" hidden="false" customHeight="false" outlineLevel="0" collapsed="false">
      <c r="A634" s="177" t="n">
        <v>35331</v>
      </c>
      <c r="B634" s="203" t="n">
        <f aca="false">IF(A634&lt;&gt;"",MONTH(A634),0)</f>
        <v>9</v>
      </c>
      <c r="C634" s="11" t="s">
        <v>162</v>
      </c>
      <c r="D634" s="196" t="n">
        <v>1.165</v>
      </c>
      <c r="E634" s="196" t="n">
        <v>1.065</v>
      </c>
      <c r="F634" s="197" t="n">
        <v>1.27</v>
      </c>
      <c r="G634" s="198" t="s">
        <v>85</v>
      </c>
      <c r="H634" s="196" t="n">
        <v>1.645</v>
      </c>
      <c r="I634" s="196" t="n">
        <v>1.92</v>
      </c>
      <c r="J634" s="196" t="s">
        <v>85</v>
      </c>
      <c r="K634" s="196" t="n">
        <v>1.33</v>
      </c>
      <c r="L634" s="196" t="n">
        <v>1.275</v>
      </c>
      <c r="M634" s="196" t="s">
        <v>85</v>
      </c>
      <c r="N634" s="197" t="n">
        <v>1.325</v>
      </c>
      <c r="O634" s="196" t="s">
        <v>85</v>
      </c>
      <c r="P634" s="196" t="n">
        <v>1.745</v>
      </c>
      <c r="Q634" s="196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6" t="s">
        <v>85</v>
      </c>
      <c r="CM634" s="177"/>
    </row>
    <row r="635" customFormat="false" ht="11.25" hidden="false" customHeight="false" outlineLevel="0" collapsed="false">
      <c r="A635" s="177" t="n">
        <v>35332</v>
      </c>
      <c r="B635" s="203" t="n">
        <f aca="false">IF(A635&lt;&gt;"",MONTH(A635),0)</f>
        <v>9</v>
      </c>
      <c r="C635" s="11" t="s">
        <v>163</v>
      </c>
      <c r="D635" s="196" t="n">
        <v>1.245</v>
      </c>
      <c r="E635" s="196" t="n">
        <v>1.1</v>
      </c>
      <c r="F635" s="197" t="n">
        <v>1.32</v>
      </c>
      <c r="G635" s="198" t="s">
        <v>85</v>
      </c>
      <c r="H635" s="196" t="n">
        <v>1.72</v>
      </c>
      <c r="I635" s="196" t="n">
        <v>1.875</v>
      </c>
      <c r="J635" s="196" t="s">
        <v>85</v>
      </c>
      <c r="K635" s="196" t="n">
        <v>1.37</v>
      </c>
      <c r="L635" s="196" t="n">
        <v>1.28</v>
      </c>
      <c r="M635" s="196" t="s">
        <v>85</v>
      </c>
      <c r="N635" s="197" t="n">
        <v>1.3</v>
      </c>
      <c r="O635" s="196" t="s">
        <v>85</v>
      </c>
      <c r="P635" s="196" t="n">
        <v>1.765</v>
      </c>
      <c r="Q635" s="196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6" t="s">
        <v>85</v>
      </c>
      <c r="CM635" s="177"/>
    </row>
    <row r="636" customFormat="false" ht="11.25" hidden="false" customHeight="false" outlineLevel="0" collapsed="false">
      <c r="A636" s="177" t="n">
        <v>35333</v>
      </c>
      <c r="B636" s="203" t="n">
        <f aca="false">IF(A636&lt;&gt;"",MONTH(A636),0)</f>
        <v>9</v>
      </c>
      <c r="C636" s="11" t="s">
        <v>164</v>
      </c>
      <c r="D636" s="196" t="n">
        <v>1.255</v>
      </c>
      <c r="E636" s="196" t="n">
        <v>1.115</v>
      </c>
      <c r="F636" s="197" t="n">
        <v>1.425</v>
      </c>
      <c r="G636" s="198" t="s">
        <v>85</v>
      </c>
      <c r="H636" s="196" t="n">
        <v>1.7</v>
      </c>
      <c r="I636" s="196" t="n">
        <v>1.915</v>
      </c>
      <c r="J636" s="196" t="s">
        <v>85</v>
      </c>
      <c r="K636" s="196" t="n">
        <v>1.37</v>
      </c>
      <c r="L636" s="196" t="n">
        <v>1.29</v>
      </c>
      <c r="M636" s="196" t="s">
        <v>85</v>
      </c>
      <c r="N636" s="197" t="n">
        <v>1.3</v>
      </c>
      <c r="O636" s="196" t="s">
        <v>85</v>
      </c>
      <c r="P636" s="196" t="n">
        <v>1.795</v>
      </c>
      <c r="Q636" s="196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6" t="s">
        <v>85</v>
      </c>
      <c r="CM636" s="177"/>
    </row>
    <row r="637" customFormat="false" ht="11.25" hidden="false" customHeight="false" outlineLevel="0" collapsed="false">
      <c r="A637" s="177" t="n">
        <v>35334</v>
      </c>
      <c r="B637" s="203" t="n">
        <f aca="false">IF(A637&lt;&gt;"",MONTH(A637),0)</f>
        <v>9</v>
      </c>
      <c r="C637" s="11" t="s">
        <v>165</v>
      </c>
      <c r="D637" s="196" t="n">
        <v>1.195</v>
      </c>
      <c r="E637" s="196" t="n">
        <v>1.135</v>
      </c>
      <c r="F637" s="197" t="n">
        <v>1.445</v>
      </c>
      <c r="G637" s="198" t="s">
        <v>85</v>
      </c>
      <c r="H637" s="196" t="n">
        <v>1.67</v>
      </c>
      <c r="I637" s="196" t="n">
        <v>1.935</v>
      </c>
      <c r="J637" s="196" t="s">
        <v>85</v>
      </c>
      <c r="K637" s="196" t="n">
        <v>1.345</v>
      </c>
      <c r="L637" s="196" t="n">
        <v>1.29</v>
      </c>
      <c r="M637" s="196" t="s">
        <v>85</v>
      </c>
      <c r="N637" s="197" t="n">
        <v>1.3</v>
      </c>
      <c r="O637" s="196" t="s">
        <v>85</v>
      </c>
      <c r="P637" s="196" t="n">
        <v>1.8</v>
      </c>
      <c r="Q637" s="196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6" t="s">
        <v>85</v>
      </c>
      <c r="CM637" s="177"/>
    </row>
    <row r="638" customFormat="false" ht="11.25" hidden="false" customHeight="false" outlineLevel="0" collapsed="false">
      <c r="A638" s="177" t="n">
        <v>35335</v>
      </c>
      <c r="B638" s="203" t="n">
        <f aca="false">IF(A638&lt;&gt;"",MONTH(A638),0)</f>
        <v>9</v>
      </c>
      <c r="C638" s="11" t="s">
        <v>166</v>
      </c>
      <c r="D638" s="196" t="n">
        <v>1.225</v>
      </c>
      <c r="E638" s="196" t="n">
        <v>1.135</v>
      </c>
      <c r="F638" s="197" t="n">
        <v>1.435</v>
      </c>
      <c r="G638" s="198" t="s">
        <v>85</v>
      </c>
      <c r="H638" s="196" t="n">
        <v>1.645</v>
      </c>
      <c r="I638" s="196" t="n">
        <v>1.85</v>
      </c>
      <c r="J638" s="196" t="s">
        <v>85</v>
      </c>
      <c r="K638" s="196" t="n">
        <v>1.345</v>
      </c>
      <c r="L638" s="196" t="n">
        <v>1.34</v>
      </c>
      <c r="M638" s="196" t="s">
        <v>85</v>
      </c>
      <c r="N638" s="197" t="n">
        <v>1.3</v>
      </c>
      <c r="O638" s="196" t="s">
        <v>85</v>
      </c>
      <c r="P638" s="196" t="n">
        <v>1.69</v>
      </c>
      <c r="Q638" s="196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6" t="s">
        <v>85</v>
      </c>
      <c r="CM638" s="177"/>
    </row>
    <row r="639" customFormat="false" ht="11.25" hidden="false" customHeight="false" outlineLevel="0" collapsed="false">
      <c r="A639" s="177" t="n">
        <v>35336</v>
      </c>
      <c r="B639" s="203" t="n">
        <f aca="false">IF(A639&lt;&gt;"",MONTH(A639),0)</f>
        <v>9</v>
      </c>
      <c r="C639" s="11" t="s">
        <v>167</v>
      </c>
      <c r="D639" s="196" t="n">
        <v>1.2</v>
      </c>
      <c r="E639" s="196" t="n">
        <v>1.135</v>
      </c>
      <c r="F639" s="197" t="n">
        <v>1.435</v>
      </c>
      <c r="G639" s="198" t="s">
        <v>85</v>
      </c>
      <c r="H639" s="196" t="n">
        <v>1.645</v>
      </c>
      <c r="I639" s="196" t="n">
        <v>1.85</v>
      </c>
      <c r="J639" s="196" t="s">
        <v>85</v>
      </c>
      <c r="K639" s="196" t="n">
        <v>1.345</v>
      </c>
      <c r="L639" s="196" t="n">
        <v>1.34</v>
      </c>
      <c r="M639" s="196" t="s">
        <v>85</v>
      </c>
      <c r="N639" s="197" t="n">
        <v>1.3</v>
      </c>
      <c r="O639" s="196" t="s">
        <v>85</v>
      </c>
      <c r="P639" s="196" t="n">
        <v>1.69</v>
      </c>
      <c r="Q639" s="196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6" t="s">
        <v>85</v>
      </c>
      <c r="CM639" s="177"/>
    </row>
    <row r="640" customFormat="false" ht="11.25" hidden="false" customHeight="false" outlineLevel="0" collapsed="false">
      <c r="A640" s="177" t="n">
        <v>35337</v>
      </c>
      <c r="B640" s="203" t="n">
        <f aca="false">IF(A640&lt;&gt;"",MONTH(A640),0)</f>
        <v>9</v>
      </c>
      <c r="C640" s="11" t="s">
        <v>161</v>
      </c>
      <c r="D640" s="196" t="n">
        <v>1.2</v>
      </c>
      <c r="E640" s="196" t="n">
        <v>1.135</v>
      </c>
      <c r="F640" s="197" t="n">
        <v>1.435</v>
      </c>
      <c r="G640" s="198" t="s">
        <v>85</v>
      </c>
      <c r="H640" s="196" t="n">
        <v>1.645</v>
      </c>
      <c r="I640" s="196" t="n">
        <v>1.85</v>
      </c>
      <c r="J640" s="196" t="s">
        <v>85</v>
      </c>
      <c r="K640" s="196" t="n">
        <v>1.345</v>
      </c>
      <c r="L640" s="196" t="n">
        <v>1.34</v>
      </c>
      <c r="M640" s="196" t="s">
        <v>85</v>
      </c>
      <c r="N640" s="197" t="n">
        <v>1.3</v>
      </c>
      <c r="O640" s="196" t="s">
        <v>85</v>
      </c>
      <c r="P640" s="196" t="n">
        <v>1.69</v>
      </c>
      <c r="Q640" s="196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6" t="s">
        <v>85</v>
      </c>
      <c r="CM640" s="177"/>
    </row>
    <row r="641" customFormat="false" ht="11.25" hidden="false" customHeight="false" outlineLevel="0" collapsed="false">
      <c r="A641" s="177" t="n">
        <v>35338</v>
      </c>
      <c r="B641" s="203" t="n">
        <f aca="false">IF(A641&lt;&gt;"",MONTH(A641),0)</f>
        <v>9</v>
      </c>
      <c r="C641" s="11" t="s">
        <v>162</v>
      </c>
      <c r="D641" s="196" t="n">
        <v>1.2</v>
      </c>
      <c r="E641" s="196" t="n">
        <v>1.135</v>
      </c>
      <c r="F641" s="197" t="n">
        <v>1.24</v>
      </c>
      <c r="G641" s="198" t="s">
        <v>85</v>
      </c>
      <c r="H641" s="196" t="n">
        <v>1.725</v>
      </c>
      <c r="I641" s="196" t="n">
        <v>1.805</v>
      </c>
      <c r="J641" s="196" t="s">
        <v>85</v>
      </c>
      <c r="K641" s="196" t="n">
        <v>1.26</v>
      </c>
      <c r="L641" s="196" t="n">
        <v>1.325</v>
      </c>
      <c r="M641" s="196" t="s">
        <v>85</v>
      </c>
      <c r="N641" s="197" t="n">
        <v>1.25</v>
      </c>
      <c r="O641" s="196" t="s">
        <v>85</v>
      </c>
      <c r="P641" s="196" t="n">
        <v>1.765</v>
      </c>
      <c r="Q641" s="196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6" t="s">
        <v>85</v>
      </c>
      <c r="CM641" s="177"/>
    </row>
    <row r="642" customFormat="false" ht="11.25" hidden="false" customHeight="false" outlineLevel="0" collapsed="false">
      <c r="A642" s="177" t="n">
        <v>35339</v>
      </c>
      <c r="B642" s="203" t="n">
        <f aca="false">IF(A642&lt;&gt;"",MONTH(A642),0)</f>
        <v>10</v>
      </c>
      <c r="C642" s="11" t="s">
        <v>163</v>
      </c>
      <c r="D642" s="196" t="n">
        <v>1.265</v>
      </c>
      <c r="E642" s="196" t="n">
        <v>1.17</v>
      </c>
      <c r="F642" s="197" t="n">
        <v>1.24</v>
      </c>
      <c r="G642" s="198" t="s">
        <v>85</v>
      </c>
      <c r="H642" s="196" t="n">
        <v>1.79</v>
      </c>
      <c r="I642" s="196" t="n">
        <v>1.925</v>
      </c>
      <c r="J642" s="196" t="s">
        <v>85</v>
      </c>
      <c r="K642" s="196" t="n">
        <v>1.35</v>
      </c>
      <c r="L642" s="196" t="n">
        <v>1.4</v>
      </c>
      <c r="M642" s="196" t="s">
        <v>85</v>
      </c>
      <c r="N642" s="197" t="n">
        <v>1.25</v>
      </c>
      <c r="O642" s="196" t="s">
        <v>85</v>
      </c>
      <c r="P642" s="196" t="n">
        <v>1.825</v>
      </c>
      <c r="Q642" s="196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6" t="s">
        <v>85</v>
      </c>
      <c r="CM642" s="177"/>
    </row>
    <row r="643" customFormat="false" ht="11.25" hidden="false" customHeight="false" outlineLevel="0" collapsed="false">
      <c r="A643" s="177" t="n">
        <v>35340</v>
      </c>
      <c r="B643" s="203" t="n">
        <f aca="false">IF(A643&lt;&gt;"",MONTH(A643),0)</f>
        <v>10</v>
      </c>
      <c r="C643" s="11" t="s">
        <v>164</v>
      </c>
      <c r="D643" s="196" t="n">
        <v>1.32</v>
      </c>
      <c r="E643" s="196" t="n">
        <v>1.15</v>
      </c>
      <c r="F643" s="197" t="n">
        <v>1.24</v>
      </c>
      <c r="G643" s="198" t="s">
        <v>85</v>
      </c>
      <c r="H643" s="196" t="n">
        <v>1.8</v>
      </c>
      <c r="I643" s="196" t="n">
        <v>1.93</v>
      </c>
      <c r="J643" s="196" t="s">
        <v>85</v>
      </c>
      <c r="K643" s="196" t="n">
        <v>1.41</v>
      </c>
      <c r="L643" s="196" t="n">
        <v>1.465</v>
      </c>
      <c r="M643" s="196" t="s">
        <v>85</v>
      </c>
      <c r="N643" s="197" t="n">
        <v>1.25</v>
      </c>
      <c r="O643" s="196" t="s">
        <v>85</v>
      </c>
      <c r="P643" s="196" t="n">
        <v>1.855</v>
      </c>
      <c r="Q643" s="196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6" t="s">
        <v>85</v>
      </c>
      <c r="CM643" s="177"/>
    </row>
    <row r="644" customFormat="false" ht="11.25" hidden="false" customHeight="false" outlineLevel="0" collapsed="false">
      <c r="A644" s="177" t="n">
        <v>35341</v>
      </c>
      <c r="B644" s="203" t="n">
        <f aca="false">IF(A644&lt;&gt;"",MONTH(A644),0)</f>
        <v>10</v>
      </c>
      <c r="C644" s="11" t="s">
        <v>165</v>
      </c>
      <c r="D644" s="196" t="n">
        <v>1.3</v>
      </c>
      <c r="E644" s="196" t="n">
        <v>1.135</v>
      </c>
      <c r="F644" s="197" t="n">
        <v>1.45</v>
      </c>
      <c r="G644" s="198" t="s">
        <v>85</v>
      </c>
      <c r="H644" s="196" t="s">
        <v>85</v>
      </c>
      <c r="I644" s="196" t="n">
        <v>1.995</v>
      </c>
      <c r="J644" s="196" t="s">
        <v>85</v>
      </c>
      <c r="K644" s="196" t="n">
        <v>1.29</v>
      </c>
      <c r="L644" s="196" t="n">
        <v>1.5</v>
      </c>
      <c r="M644" s="196" t="s">
        <v>85</v>
      </c>
      <c r="N644" s="197" t="n">
        <v>1.33</v>
      </c>
      <c r="O644" s="196" t="s">
        <v>85</v>
      </c>
      <c r="P644" s="196" t="n">
        <v>1.905</v>
      </c>
      <c r="Q644" s="196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6" t="s">
        <v>85</v>
      </c>
      <c r="CM644" s="177"/>
    </row>
    <row r="645" customFormat="false" ht="11.25" hidden="false" customHeight="false" outlineLevel="0" collapsed="false">
      <c r="A645" s="177" t="n">
        <v>35342</v>
      </c>
      <c r="B645" s="203" t="n">
        <f aca="false">IF(A645&lt;&gt;"",MONTH(A645),0)</f>
        <v>10</v>
      </c>
      <c r="C645" s="11" t="s">
        <v>166</v>
      </c>
      <c r="D645" s="196" t="n">
        <v>1.29</v>
      </c>
      <c r="E645" s="196" t="n">
        <v>1.125</v>
      </c>
      <c r="F645" s="197" t="n">
        <v>1.45</v>
      </c>
      <c r="G645" s="198" t="s">
        <v>85</v>
      </c>
      <c r="H645" s="196" t="n">
        <v>1.9</v>
      </c>
      <c r="I645" s="196" t="n">
        <v>2.125</v>
      </c>
      <c r="J645" s="196" t="s">
        <v>85</v>
      </c>
      <c r="K645" s="196" t="n">
        <v>1.29</v>
      </c>
      <c r="L645" s="196" t="n">
        <v>1.515</v>
      </c>
      <c r="M645" s="196" t="s">
        <v>85</v>
      </c>
      <c r="N645" s="197" t="n">
        <v>1.33</v>
      </c>
      <c r="O645" s="196" t="s">
        <v>85</v>
      </c>
      <c r="P645" s="196" t="n">
        <v>1.965</v>
      </c>
      <c r="Q645" s="196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6" t="s">
        <v>85</v>
      </c>
      <c r="CM645" s="177"/>
    </row>
    <row r="646" customFormat="false" ht="11.25" hidden="false" customHeight="false" outlineLevel="0" collapsed="false">
      <c r="A646" s="177" t="n">
        <v>35343</v>
      </c>
      <c r="B646" s="203" t="n">
        <f aca="false">IF(A646&lt;&gt;"",MONTH(A646),0)</f>
        <v>10</v>
      </c>
      <c r="C646" s="11" t="s">
        <v>167</v>
      </c>
      <c r="D646" s="196" t="n">
        <v>1.32</v>
      </c>
      <c r="E646" s="196" t="n">
        <v>1.13</v>
      </c>
      <c r="F646" s="197" t="n">
        <v>1.45</v>
      </c>
      <c r="G646" s="198" t="s">
        <v>85</v>
      </c>
      <c r="H646" s="196" t="n">
        <v>1.9</v>
      </c>
      <c r="I646" s="196" t="n">
        <v>2.13</v>
      </c>
      <c r="J646" s="196" t="s">
        <v>85</v>
      </c>
      <c r="K646" s="196" t="n">
        <v>1.29</v>
      </c>
      <c r="L646" s="196" t="n">
        <v>1.52</v>
      </c>
      <c r="M646" s="196" t="s">
        <v>85</v>
      </c>
      <c r="N646" s="197" t="n">
        <v>1.33</v>
      </c>
      <c r="O646" s="196" t="s">
        <v>85</v>
      </c>
      <c r="P646" s="196" t="n">
        <v>1.97</v>
      </c>
      <c r="Q646" s="196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6" t="s">
        <v>85</v>
      </c>
      <c r="CM646" s="177"/>
    </row>
    <row r="647" customFormat="false" ht="11.25" hidden="false" customHeight="false" outlineLevel="0" collapsed="false">
      <c r="A647" s="177" t="n">
        <v>35344</v>
      </c>
      <c r="B647" s="203" t="n">
        <f aca="false">IF(A647&lt;&gt;"",MONTH(A647),0)</f>
        <v>10</v>
      </c>
      <c r="C647" s="11" t="s">
        <v>161</v>
      </c>
      <c r="D647" s="196" t="n">
        <v>1.32</v>
      </c>
      <c r="E647" s="196" t="n">
        <v>1.13</v>
      </c>
      <c r="F647" s="197" t="n">
        <v>1.45</v>
      </c>
      <c r="G647" s="198" t="s">
        <v>85</v>
      </c>
      <c r="H647" s="196" t="n">
        <v>1.9</v>
      </c>
      <c r="I647" s="196" t="n">
        <v>2.13</v>
      </c>
      <c r="J647" s="196" t="s">
        <v>85</v>
      </c>
      <c r="K647" s="196" t="n">
        <v>1.29</v>
      </c>
      <c r="L647" s="196" t="n">
        <v>1.52</v>
      </c>
      <c r="M647" s="196" t="s">
        <v>85</v>
      </c>
      <c r="N647" s="197" t="n">
        <v>1.33</v>
      </c>
      <c r="O647" s="196" t="s">
        <v>85</v>
      </c>
      <c r="P647" s="196" t="n">
        <v>1.97</v>
      </c>
      <c r="Q647" s="196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6" t="s">
        <v>85</v>
      </c>
      <c r="CM647" s="177"/>
    </row>
    <row r="648" customFormat="false" ht="11.25" hidden="false" customHeight="false" outlineLevel="0" collapsed="false">
      <c r="A648" s="177" t="n">
        <v>35345</v>
      </c>
      <c r="B648" s="203" t="n">
        <f aca="false">IF(A648&lt;&gt;"",MONTH(A648),0)</f>
        <v>10</v>
      </c>
      <c r="C648" s="11" t="s">
        <v>162</v>
      </c>
      <c r="D648" s="196" t="n">
        <v>1.32</v>
      </c>
      <c r="E648" s="196" t="n">
        <v>1.005</v>
      </c>
      <c r="F648" s="197" t="n">
        <v>1.45</v>
      </c>
      <c r="G648" s="198" t="s">
        <v>85</v>
      </c>
      <c r="H648" s="196" t="n">
        <v>1.985</v>
      </c>
      <c r="I648" s="196" t="n">
        <v>2.205</v>
      </c>
      <c r="J648" s="196" t="s">
        <v>85</v>
      </c>
      <c r="K648" s="196" t="n">
        <v>1.59</v>
      </c>
      <c r="L648" s="196" t="n">
        <v>1.57</v>
      </c>
      <c r="M648" s="196" t="s">
        <v>85</v>
      </c>
      <c r="N648" s="197" t="n">
        <v>1.33</v>
      </c>
      <c r="O648" s="196" t="s">
        <v>85</v>
      </c>
      <c r="P648" s="196" t="n">
        <v>2.03</v>
      </c>
      <c r="Q648" s="196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6" t="s">
        <v>85</v>
      </c>
      <c r="CM648" s="177"/>
    </row>
    <row r="649" customFormat="false" ht="11.25" hidden="false" customHeight="false" outlineLevel="0" collapsed="false">
      <c r="A649" s="177" t="n">
        <v>35346</v>
      </c>
      <c r="B649" s="203" t="n">
        <f aca="false">IF(A649&lt;&gt;"",MONTH(A649),0)</f>
        <v>10</v>
      </c>
      <c r="C649" s="11" t="s">
        <v>163</v>
      </c>
      <c r="D649" s="196" t="n">
        <v>1.31</v>
      </c>
      <c r="E649" s="196" t="n">
        <v>1</v>
      </c>
      <c r="F649" s="197" t="n">
        <v>1.565</v>
      </c>
      <c r="G649" s="198" t="s">
        <v>85</v>
      </c>
      <c r="H649" s="196" t="n">
        <v>2.05</v>
      </c>
      <c r="I649" s="196" t="n">
        <v>2.205</v>
      </c>
      <c r="J649" s="196" t="s">
        <v>85</v>
      </c>
      <c r="K649" s="196" t="n">
        <v>1.685</v>
      </c>
      <c r="L649" s="196" t="n">
        <v>1.685</v>
      </c>
      <c r="M649" s="196" t="s">
        <v>85</v>
      </c>
      <c r="N649" s="197" t="n">
        <v>1.49</v>
      </c>
      <c r="O649" s="196" t="s">
        <v>85</v>
      </c>
      <c r="P649" s="196" t="n">
        <v>2.06</v>
      </c>
      <c r="Q649" s="196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6" t="s">
        <v>85</v>
      </c>
      <c r="CM649" s="177"/>
    </row>
    <row r="650" customFormat="false" ht="11.25" hidden="false" customHeight="false" outlineLevel="0" collapsed="false">
      <c r="A650" s="177" t="n">
        <v>35347</v>
      </c>
      <c r="B650" s="203" t="n">
        <f aca="false">IF(A650&lt;&gt;"",MONTH(A650),0)</f>
        <v>10</v>
      </c>
      <c r="C650" s="11" t="s">
        <v>164</v>
      </c>
      <c r="D650" s="196" t="n">
        <v>1.3</v>
      </c>
      <c r="E650" s="196" t="n">
        <v>0.995</v>
      </c>
      <c r="F650" s="197" t="n">
        <v>1.75</v>
      </c>
      <c r="G650" s="198" t="s">
        <v>85</v>
      </c>
      <c r="H650" s="196" t="n">
        <v>2.185</v>
      </c>
      <c r="I650" s="196" t="n">
        <v>2.355</v>
      </c>
      <c r="J650" s="196" t="s">
        <v>85</v>
      </c>
      <c r="K650" s="196" t="n">
        <v>1.74</v>
      </c>
      <c r="L650" s="196" t="n">
        <v>1.755</v>
      </c>
      <c r="M650" s="196" t="s">
        <v>85</v>
      </c>
      <c r="N650" s="197" t="n">
        <v>1.49</v>
      </c>
      <c r="O650" s="196" t="s">
        <v>85</v>
      </c>
      <c r="P650" s="196" t="n">
        <v>2.23</v>
      </c>
      <c r="Q650" s="196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6" t="s">
        <v>85</v>
      </c>
      <c r="CM650" s="177"/>
    </row>
    <row r="651" customFormat="false" ht="11.25" hidden="false" customHeight="false" outlineLevel="0" collapsed="false">
      <c r="A651" s="177" t="n">
        <v>35348</v>
      </c>
      <c r="B651" s="203" t="n">
        <f aca="false">IF(A651&lt;&gt;"",MONTH(A651),0)</f>
        <v>10</v>
      </c>
      <c r="C651" s="11" t="s">
        <v>165</v>
      </c>
      <c r="D651" s="196" t="n">
        <v>1.31</v>
      </c>
      <c r="E651" s="196" t="n">
        <v>1.01</v>
      </c>
      <c r="F651" s="197" t="n">
        <v>1.61</v>
      </c>
      <c r="G651" s="198" t="s">
        <v>85</v>
      </c>
      <c r="H651" s="196" t="n">
        <v>2.185</v>
      </c>
      <c r="I651" s="196" t="n">
        <v>2.42</v>
      </c>
      <c r="J651" s="196" t="s">
        <v>85</v>
      </c>
      <c r="K651" s="196" t="n">
        <v>1.71</v>
      </c>
      <c r="L651" s="196" t="n">
        <v>1.72</v>
      </c>
      <c r="M651" s="196" t="s">
        <v>85</v>
      </c>
      <c r="N651" s="197" t="n">
        <v>1.56</v>
      </c>
      <c r="O651" s="196" t="s">
        <v>85</v>
      </c>
      <c r="P651" s="196" t="n">
        <v>2.23</v>
      </c>
      <c r="Q651" s="196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6" t="s">
        <v>85</v>
      </c>
      <c r="CM651" s="177"/>
    </row>
    <row r="652" customFormat="false" ht="11.25" hidden="false" customHeight="false" outlineLevel="0" collapsed="false">
      <c r="A652" s="177" t="n">
        <v>35349</v>
      </c>
      <c r="B652" s="203" t="n">
        <f aca="false">IF(A652&lt;&gt;"",MONTH(A652),0)</f>
        <v>10</v>
      </c>
      <c r="C652" s="11" t="s">
        <v>166</v>
      </c>
      <c r="D652" s="196" t="n">
        <v>1.3</v>
      </c>
      <c r="E652" s="196" t="n">
        <v>1</v>
      </c>
      <c r="F652" s="197" t="n">
        <v>1.72</v>
      </c>
      <c r="G652" s="198" t="s">
        <v>85</v>
      </c>
      <c r="H652" s="196" t="n">
        <v>2.1</v>
      </c>
      <c r="I652" s="196" t="n">
        <v>2.335</v>
      </c>
      <c r="J652" s="196" t="s">
        <v>85</v>
      </c>
      <c r="K652" s="196" t="n">
        <v>1.7</v>
      </c>
      <c r="L652" s="196" t="n">
        <v>1.645</v>
      </c>
      <c r="M652" s="196" t="s">
        <v>85</v>
      </c>
      <c r="N652" s="197" t="n">
        <v>1.56</v>
      </c>
      <c r="O652" s="196" t="s">
        <v>85</v>
      </c>
      <c r="P652" s="196" t="n">
        <v>2.165</v>
      </c>
      <c r="Q652" s="196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6" t="s">
        <v>85</v>
      </c>
      <c r="CM652" s="177"/>
    </row>
    <row r="653" customFormat="false" ht="11.25" hidden="false" customHeight="false" outlineLevel="0" collapsed="false">
      <c r="A653" s="177" t="n">
        <v>35350</v>
      </c>
      <c r="B653" s="203" t="n">
        <f aca="false">IF(A653&lt;&gt;"",MONTH(A653),0)</f>
        <v>10</v>
      </c>
      <c r="C653" s="11" t="s">
        <v>167</v>
      </c>
      <c r="D653" s="196" t="n">
        <v>1.3</v>
      </c>
      <c r="E653" s="196" t="n">
        <v>1</v>
      </c>
      <c r="F653" s="197" t="n">
        <v>1.72</v>
      </c>
      <c r="G653" s="198" t="s">
        <v>85</v>
      </c>
      <c r="H653" s="196" t="n">
        <v>2.1</v>
      </c>
      <c r="I653" s="196" t="n">
        <v>2.34</v>
      </c>
      <c r="J653" s="196" t="s">
        <v>85</v>
      </c>
      <c r="K653" s="196" t="n">
        <v>1.7</v>
      </c>
      <c r="L653" s="196" t="n">
        <v>1.65</v>
      </c>
      <c r="M653" s="196" t="s">
        <v>85</v>
      </c>
      <c r="N653" s="197" t="n">
        <v>1.56</v>
      </c>
      <c r="O653" s="196" t="s">
        <v>85</v>
      </c>
      <c r="P653" s="196" t="n">
        <v>2.17</v>
      </c>
      <c r="Q653" s="196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6" t="s">
        <v>85</v>
      </c>
      <c r="CM653" s="177"/>
    </row>
    <row r="654" customFormat="false" ht="11.25" hidden="false" customHeight="false" outlineLevel="0" collapsed="false">
      <c r="A654" s="177" t="n">
        <v>35351</v>
      </c>
      <c r="B654" s="203" t="n">
        <f aca="false">IF(A654&lt;&gt;"",MONTH(A654),0)</f>
        <v>10</v>
      </c>
      <c r="C654" s="11" t="s">
        <v>161</v>
      </c>
      <c r="D654" s="196" t="n">
        <v>1.3</v>
      </c>
      <c r="E654" s="196" t="n">
        <v>1</v>
      </c>
      <c r="F654" s="197" t="n">
        <v>1.72</v>
      </c>
      <c r="G654" s="198" t="s">
        <v>85</v>
      </c>
      <c r="H654" s="196" t="n">
        <v>2.1</v>
      </c>
      <c r="I654" s="196" t="n">
        <v>2.34</v>
      </c>
      <c r="J654" s="196" t="s">
        <v>85</v>
      </c>
      <c r="K654" s="196" t="n">
        <v>1.7</v>
      </c>
      <c r="L654" s="196" t="n">
        <v>1.65</v>
      </c>
      <c r="M654" s="196" t="s">
        <v>85</v>
      </c>
      <c r="N654" s="197" t="n">
        <v>1.56</v>
      </c>
      <c r="O654" s="196" t="s">
        <v>85</v>
      </c>
      <c r="P654" s="196" t="n">
        <v>2.17</v>
      </c>
      <c r="Q654" s="196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6" t="s">
        <v>85</v>
      </c>
      <c r="CM654" s="177"/>
    </row>
    <row r="655" customFormat="false" ht="11.25" hidden="false" customHeight="false" outlineLevel="0" collapsed="false">
      <c r="A655" s="177" t="n">
        <v>35352</v>
      </c>
      <c r="B655" s="203" t="n">
        <f aca="false">IF(A655&lt;&gt;"",MONTH(A655),0)</f>
        <v>10</v>
      </c>
      <c r="C655" s="11" t="s">
        <v>162</v>
      </c>
      <c r="D655" s="196" t="n">
        <v>1.3</v>
      </c>
      <c r="E655" s="196" t="n">
        <v>1.08</v>
      </c>
      <c r="F655" s="197" t="n">
        <v>1.66</v>
      </c>
      <c r="G655" s="198" t="s">
        <v>85</v>
      </c>
      <c r="H655" s="196" t="n">
        <v>2.065</v>
      </c>
      <c r="I655" s="196" t="n">
        <v>2.27</v>
      </c>
      <c r="J655" s="196" t="s">
        <v>85</v>
      </c>
      <c r="K655" s="196" t="n">
        <v>1.64</v>
      </c>
      <c r="L655" s="196" t="n">
        <v>1.615</v>
      </c>
      <c r="M655" s="196" t="s">
        <v>85</v>
      </c>
      <c r="N655" s="197" t="n">
        <v>1.56</v>
      </c>
      <c r="O655" s="196" t="s">
        <v>85</v>
      </c>
      <c r="P655" s="196" t="n">
        <v>2.135</v>
      </c>
      <c r="Q655" s="196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6" t="s">
        <v>85</v>
      </c>
      <c r="CM655" s="177"/>
    </row>
    <row r="656" customFormat="false" ht="11.25" hidden="false" customHeight="false" outlineLevel="0" collapsed="false">
      <c r="A656" s="177" t="n">
        <v>35353</v>
      </c>
      <c r="B656" s="203" t="n">
        <f aca="false">IF(A656&lt;&gt;"",MONTH(A656),0)</f>
        <v>10</v>
      </c>
      <c r="C656" s="11" t="s">
        <v>163</v>
      </c>
      <c r="D656" s="196" t="n">
        <v>1.3</v>
      </c>
      <c r="E656" s="196" t="n">
        <v>1.09</v>
      </c>
      <c r="F656" s="197" t="n">
        <v>1.59</v>
      </c>
      <c r="G656" s="198" t="s">
        <v>85</v>
      </c>
      <c r="H656" s="196" t="n">
        <v>2.105</v>
      </c>
      <c r="I656" s="196" t="n">
        <v>2.295</v>
      </c>
      <c r="J656" s="196" t="s">
        <v>85</v>
      </c>
      <c r="K656" s="196" t="n">
        <v>1.665</v>
      </c>
      <c r="L656" s="196" t="n">
        <v>1.64</v>
      </c>
      <c r="M656" s="196" t="s">
        <v>85</v>
      </c>
      <c r="N656" s="197" t="n">
        <v>1.6</v>
      </c>
      <c r="O656" s="196" t="s">
        <v>85</v>
      </c>
      <c r="P656" s="196" t="n">
        <v>2.17</v>
      </c>
      <c r="Q656" s="196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6" t="s">
        <v>85</v>
      </c>
      <c r="CM656" s="177"/>
    </row>
    <row r="657" customFormat="false" ht="11.25" hidden="false" customHeight="false" outlineLevel="0" collapsed="false">
      <c r="A657" s="177" t="n">
        <v>35354</v>
      </c>
      <c r="B657" s="203" t="n">
        <f aca="false">IF(A657&lt;&gt;"",MONTH(A657),0)</f>
        <v>10</v>
      </c>
      <c r="C657" s="11" t="s">
        <v>164</v>
      </c>
      <c r="D657" s="196" t="n">
        <v>1.33</v>
      </c>
      <c r="E657" s="196" t="n">
        <v>1.175</v>
      </c>
      <c r="F657" s="197" t="n">
        <v>1.68</v>
      </c>
      <c r="G657" s="198" t="s">
        <v>85</v>
      </c>
      <c r="H657" s="196" t="n">
        <v>2.26</v>
      </c>
      <c r="I657" s="196" t="n">
        <v>2.395</v>
      </c>
      <c r="J657" s="196" t="s">
        <v>85</v>
      </c>
      <c r="K657" s="196" t="n">
        <v>1.665</v>
      </c>
      <c r="L657" s="196" t="n">
        <v>1.73</v>
      </c>
      <c r="M657" s="196" t="s">
        <v>85</v>
      </c>
      <c r="N657" s="197" t="n">
        <v>1.6</v>
      </c>
      <c r="O657" s="196" t="s">
        <v>85</v>
      </c>
      <c r="P657" s="196" t="n">
        <v>2.31</v>
      </c>
      <c r="Q657" s="196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6" t="s">
        <v>85</v>
      </c>
      <c r="CM657" s="177"/>
    </row>
    <row r="658" customFormat="false" ht="11.25" hidden="false" customHeight="false" outlineLevel="0" collapsed="false">
      <c r="A658" s="177" t="n">
        <v>35355</v>
      </c>
      <c r="B658" s="203" t="n">
        <f aca="false">IF(A658&lt;&gt;"",MONTH(A658),0)</f>
        <v>10</v>
      </c>
      <c r="C658" s="11" t="s">
        <v>165</v>
      </c>
      <c r="D658" s="196" t="n">
        <v>1.38</v>
      </c>
      <c r="E658" s="196" t="n">
        <v>1.255</v>
      </c>
      <c r="F658" s="197" t="n">
        <v>1.87</v>
      </c>
      <c r="G658" s="198" t="s">
        <v>85</v>
      </c>
      <c r="H658" s="196" t="n">
        <v>2.13</v>
      </c>
      <c r="I658" s="196" t="n">
        <v>2.35</v>
      </c>
      <c r="J658" s="196" t="s">
        <v>85</v>
      </c>
      <c r="K658" s="196" t="n">
        <v>1.83</v>
      </c>
      <c r="L658" s="196" t="n">
        <v>1.81</v>
      </c>
      <c r="M658" s="196" t="s">
        <v>85</v>
      </c>
      <c r="N658" s="197" t="n">
        <v>1.75</v>
      </c>
      <c r="O658" s="196" t="s">
        <v>85</v>
      </c>
      <c r="P658" s="196" t="n">
        <v>2.355</v>
      </c>
      <c r="Q658" s="196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6" t="s">
        <v>85</v>
      </c>
      <c r="CM658" s="177"/>
    </row>
    <row r="659" customFormat="false" ht="11.25" hidden="false" customHeight="false" outlineLevel="0" collapsed="false">
      <c r="A659" s="177" t="n">
        <v>35356</v>
      </c>
      <c r="B659" s="203" t="n">
        <f aca="false">IF(A659&lt;&gt;"",MONTH(A659),0)</f>
        <v>10</v>
      </c>
      <c r="C659" s="11" t="s">
        <v>166</v>
      </c>
      <c r="D659" s="196" t="n">
        <v>1.38</v>
      </c>
      <c r="E659" s="196" t="n">
        <v>1.4</v>
      </c>
      <c r="F659" s="197" t="n">
        <v>1.83</v>
      </c>
      <c r="G659" s="198" t="s">
        <v>85</v>
      </c>
      <c r="H659" s="196" t="n">
        <v>2.17</v>
      </c>
      <c r="I659" s="196" t="n">
        <v>2.36</v>
      </c>
      <c r="J659" s="196" t="s">
        <v>85</v>
      </c>
      <c r="K659" s="196" t="n">
        <v>1.83</v>
      </c>
      <c r="L659" s="196" t="n">
        <v>1.9</v>
      </c>
      <c r="M659" s="196" t="s">
        <v>85</v>
      </c>
      <c r="N659" s="197" t="n">
        <v>1.75</v>
      </c>
      <c r="O659" s="196" t="s">
        <v>85</v>
      </c>
      <c r="P659" s="196" t="n">
        <v>2.2</v>
      </c>
      <c r="Q659" s="196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6" t="s">
        <v>85</v>
      </c>
      <c r="CM659" s="177"/>
    </row>
    <row r="660" customFormat="false" ht="11.25" hidden="false" customHeight="false" outlineLevel="0" collapsed="false">
      <c r="A660" s="177" t="n">
        <v>35357</v>
      </c>
      <c r="B660" s="203" t="n">
        <f aca="false">IF(A660&lt;&gt;"",MONTH(A660),0)</f>
        <v>10</v>
      </c>
      <c r="C660" s="11" t="s">
        <v>167</v>
      </c>
      <c r="D660" s="196" t="n">
        <v>1.35</v>
      </c>
      <c r="E660" s="196" t="n">
        <v>1.4</v>
      </c>
      <c r="F660" s="197" t="n">
        <v>1.83</v>
      </c>
      <c r="G660" s="198" t="s">
        <v>85</v>
      </c>
      <c r="H660" s="196" t="n">
        <v>2.17</v>
      </c>
      <c r="I660" s="196" t="n">
        <v>2.36</v>
      </c>
      <c r="J660" s="196" t="s">
        <v>85</v>
      </c>
      <c r="K660" s="196" t="n">
        <v>1.83</v>
      </c>
      <c r="L660" s="196" t="n">
        <v>1.9</v>
      </c>
      <c r="M660" s="196" t="s">
        <v>85</v>
      </c>
      <c r="N660" s="197" t="n">
        <v>1.75</v>
      </c>
      <c r="O660" s="196" t="s">
        <v>85</v>
      </c>
      <c r="P660" s="196" t="n">
        <v>2.2</v>
      </c>
      <c r="Q660" s="196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6" t="s">
        <v>85</v>
      </c>
      <c r="CM660" s="177"/>
    </row>
    <row r="661" customFormat="false" ht="11.25" hidden="false" customHeight="false" outlineLevel="0" collapsed="false">
      <c r="A661" s="177" t="n">
        <v>35358</v>
      </c>
      <c r="B661" s="203" t="n">
        <f aca="false">IF(A661&lt;&gt;"",MONTH(A661),0)</f>
        <v>10</v>
      </c>
      <c r="C661" s="11" t="s">
        <v>161</v>
      </c>
      <c r="D661" s="196" t="n">
        <v>1.35</v>
      </c>
      <c r="E661" s="196" t="n">
        <v>1.4</v>
      </c>
      <c r="F661" s="197" t="n">
        <v>1.83</v>
      </c>
      <c r="G661" s="198" t="s">
        <v>85</v>
      </c>
      <c r="H661" s="196" t="n">
        <v>2.17</v>
      </c>
      <c r="I661" s="196" t="n">
        <v>2.36</v>
      </c>
      <c r="J661" s="196" t="s">
        <v>85</v>
      </c>
      <c r="K661" s="196" t="n">
        <v>1.83</v>
      </c>
      <c r="L661" s="196" t="n">
        <v>1.9</v>
      </c>
      <c r="M661" s="196" t="s">
        <v>85</v>
      </c>
      <c r="N661" s="197" t="n">
        <v>1.75</v>
      </c>
      <c r="O661" s="196" t="s">
        <v>85</v>
      </c>
      <c r="P661" s="196" t="n">
        <v>2.2</v>
      </c>
      <c r="Q661" s="196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6" t="s">
        <v>85</v>
      </c>
      <c r="CM661" s="177"/>
    </row>
    <row r="662" customFormat="false" ht="11.25" hidden="false" customHeight="false" outlineLevel="0" collapsed="false">
      <c r="A662" s="177" t="n">
        <v>35359</v>
      </c>
      <c r="B662" s="203" t="n">
        <f aca="false">IF(A662&lt;&gt;"",MONTH(A662),0)</f>
        <v>10</v>
      </c>
      <c r="C662" s="11" t="s">
        <v>162</v>
      </c>
      <c r="D662" s="196" t="n">
        <v>1.35</v>
      </c>
      <c r="E662" s="196" t="n">
        <v>1.545</v>
      </c>
      <c r="F662" s="197" t="n">
        <v>1.88</v>
      </c>
      <c r="G662" s="198" t="s">
        <v>85</v>
      </c>
      <c r="H662" s="196" t="n">
        <v>2.25</v>
      </c>
      <c r="I662" s="196" t="n">
        <v>2.39</v>
      </c>
      <c r="J662" s="196" t="s">
        <v>85</v>
      </c>
      <c r="K662" s="196" t="n">
        <v>1.955</v>
      </c>
      <c r="L662" s="196" t="n">
        <v>1.97</v>
      </c>
      <c r="M662" s="196" t="s">
        <v>85</v>
      </c>
      <c r="N662" s="197" t="n">
        <v>1.83</v>
      </c>
      <c r="O662" s="196" t="s">
        <v>85</v>
      </c>
      <c r="P662" s="196" t="n">
        <v>2.31</v>
      </c>
      <c r="Q662" s="196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6" t="s">
        <v>85</v>
      </c>
      <c r="CM662" s="177"/>
    </row>
    <row r="663" customFormat="false" ht="11.25" hidden="false" customHeight="false" outlineLevel="0" collapsed="false">
      <c r="A663" s="177" t="n">
        <v>35360</v>
      </c>
      <c r="B663" s="203" t="n">
        <f aca="false">IF(A663&lt;&gt;"",MONTH(A663),0)</f>
        <v>10</v>
      </c>
      <c r="C663" s="11" t="s">
        <v>163</v>
      </c>
      <c r="D663" s="196" t="n">
        <v>1.42</v>
      </c>
      <c r="E663" s="196" t="n">
        <v>1.71</v>
      </c>
      <c r="F663" s="197" t="n">
        <v>1.91</v>
      </c>
      <c r="G663" s="198" t="s">
        <v>85</v>
      </c>
      <c r="H663" s="196" t="n">
        <v>2.35</v>
      </c>
      <c r="I663" s="196" t="n">
        <v>2.51</v>
      </c>
      <c r="J663" s="196" t="s">
        <v>85</v>
      </c>
      <c r="K663" s="196" t="n">
        <v>2</v>
      </c>
      <c r="L663" s="196" t="n">
        <v>2.065</v>
      </c>
      <c r="M663" s="196" t="s">
        <v>85</v>
      </c>
      <c r="N663" s="197" t="n">
        <v>1.83</v>
      </c>
      <c r="O663" s="196" t="s">
        <v>85</v>
      </c>
      <c r="P663" s="196" t="n">
        <v>2.42</v>
      </c>
      <c r="Q663" s="196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6" t="s">
        <v>85</v>
      </c>
      <c r="CM663" s="177"/>
    </row>
    <row r="664" customFormat="false" ht="11.25" hidden="false" customHeight="false" outlineLevel="0" collapsed="false">
      <c r="A664" s="177" t="n">
        <v>35361</v>
      </c>
      <c r="B664" s="203" t="n">
        <f aca="false">IF(A664&lt;&gt;"",MONTH(A664),0)</f>
        <v>10</v>
      </c>
      <c r="C664" s="11" t="s">
        <v>164</v>
      </c>
      <c r="D664" s="196" t="n">
        <v>1.42</v>
      </c>
      <c r="E664" s="196" t="n">
        <v>1.82</v>
      </c>
      <c r="F664" s="197" t="n">
        <v>1.91</v>
      </c>
      <c r="G664" s="198" t="s">
        <v>85</v>
      </c>
      <c r="H664" s="196" t="n">
        <v>2.42</v>
      </c>
      <c r="I664" s="196" t="n">
        <v>2.615</v>
      </c>
      <c r="J664" s="196" t="s">
        <v>85</v>
      </c>
      <c r="K664" s="196" t="n">
        <v>2.055</v>
      </c>
      <c r="L664" s="196" t="n">
        <v>2.085</v>
      </c>
      <c r="M664" s="196" t="s">
        <v>85</v>
      </c>
      <c r="N664" s="197" t="n">
        <v>1.83</v>
      </c>
      <c r="O664" s="196" t="s">
        <v>85</v>
      </c>
      <c r="P664" s="196" t="n">
        <v>2.505</v>
      </c>
      <c r="Q664" s="196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6" t="s">
        <v>85</v>
      </c>
      <c r="CM664" s="177"/>
    </row>
    <row r="665" customFormat="false" ht="11.25" hidden="false" customHeight="false" outlineLevel="0" collapsed="false">
      <c r="A665" s="177" t="n">
        <v>35362</v>
      </c>
      <c r="B665" s="203" t="n">
        <f aca="false">IF(A665&lt;&gt;"",MONTH(A665),0)</f>
        <v>10</v>
      </c>
      <c r="C665" s="11" t="s">
        <v>165</v>
      </c>
      <c r="D665" s="196" t="n">
        <v>1.44</v>
      </c>
      <c r="E665" s="196" t="n">
        <v>1.91</v>
      </c>
      <c r="F665" s="197" t="n">
        <v>2.05</v>
      </c>
      <c r="G665" s="198" t="s">
        <v>85</v>
      </c>
      <c r="H665" s="196" t="n">
        <v>2.23</v>
      </c>
      <c r="I665" s="196" t="n">
        <v>2.51</v>
      </c>
      <c r="J665" s="196" t="s">
        <v>85</v>
      </c>
      <c r="K665" s="196" t="n">
        <v>2.125</v>
      </c>
      <c r="L665" s="196" t="n">
        <v>2.18</v>
      </c>
      <c r="M665" s="196" t="s">
        <v>85</v>
      </c>
      <c r="N665" s="197" t="n">
        <v>2.005</v>
      </c>
      <c r="O665" s="196" t="s">
        <v>85</v>
      </c>
      <c r="P665" s="196" t="n">
        <v>2.365</v>
      </c>
      <c r="Q665" s="196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6" t="s">
        <v>85</v>
      </c>
      <c r="CM665" s="177"/>
    </row>
    <row r="666" customFormat="false" ht="11.25" hidden="false" customHeight="false" outlineLevel="0" collapsed="false">
      <c r="A666" s="177" t="n">
        <v>35363</v>
      </c>
      <c r="B666" s="203" t="n">
        <f aca="false">IF(A666&lt;&gt;"",MONTH(A666),0)</f>
        <v>10</v>
      </c>
      <c r="C666" s="11" t="s">
        <v>166</v>
      </c>
      <c r="D666" s="196" t="n">
        <v>1.47</v>
      </c>
      <c r="E666" s="196" t="n">
        <v>1.99</v>
      </c>
      <c r="F666" s="197" t="n">
        <v>2.23</v>
      </c>
      <c r="G666" s="198" t="s">
        <v>85</v>
      </c>
      <c r="H666" s="196" t="n">
        <v>2.36</v>
      </c>
      <c r="I666" s="196" t="n">
        <v>2.46</v>
      </c>
      <c r="J666" s="196" t="s">
        <v>85</v>
      </c>
      <c r="K666" s="196" t="n">
        <v>2.255</v>
      </c>
      <c r="L666" s="196" t="n">
        <v>2.3</v>
      </c>
      <c r="M666" s="196" t="s">
        <v>85</v>
      </c>
      <c r="N666" s="197" t="n">
        <v>1.75</v>
      </c>
      <c r="O666" s="196" t="s">
        <v>85</v>
      </c>
      <c r="P666" s="196" t="n">
        <v>2.365</v>
      </c>
      <c r="Q666" s="196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6" t="s">
        <v>85</v>
      </c>
      <c r="CM666" s="177"/>
    </row>
    <row r="667" customFormat="false" ht="11.25" hidden="false" customHeight="false" outlineLevel="0" collapsed="false">
      <c r="A667" s="177" t="n">
        <v>35364</v>
      </c>
      <c r="B667" s="203" t="n">
        <f aca="false">IF(A667&lt;&gt;"",MONTH(A667),0)</f>
        <v>10</v>
      </c>
      <c r="C667" s="11" t="s">
        <v>167</v>
      </c>
      <c r="D667" s="196" t="n">
        <v>1.48</v>
      </c>
      <c r="E667" s="196" t="n">
        <v>1.99</v>
      </c>
      <c r="F667" s="197" t="n">
        <v>2.23</v>
      </c>
      <c r="G667" s="198" t="s">
        <v>85</v>
      </c>
      <c r="H667" s="196" t="n">
        <v>2.36</v>
      </c>
      <c r="I667" s="196" t="n">
        <v>2.46</v>
      </c>
      <c r="J667" s="196" t="s">
        <v>85</v>
      </c>
      <c r="K667" s="196" t="n">
        <v>2.26</v>
      </c>
      <c r="L667" s="196" t="n">
        <v>2.3</v>
      </c>
      <c r="M667" s="196" t="s">
        <v>85</v>
      </c>
      <c r="N667" s="197" t="n">
        <v>1.75</v>
      </c>
      <c r="O667" s="196" t="s">
        <v>85</v>
      </c>
      <c r="P667" s="196" t="n">
        <v>2.37</v>
      </c>
      <c r="Q667" s="196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6" t="s">
        <v>85</v>
      </c>
      <c r="CM667" s="177"/>
    </row>
    <row r="668" customFormat="false" ht="11.25" hidden="false" customHeight="false" outlineLevel="0" collapsed="false">
      <c r="A668" s="177" t="n">
        <v>35365</v>
      </c>
      <c r="B668" s="203" t="n">
        <f aca="false">IF(A668&lt;&gt;"",MONTH(A668),0)</f>
        <v>10</v>
      </c>
      <c r="C668" s="11" t="s">
        <v>161</v>
      </c>
      <c r="D668" s="196" t="n">
        <v>1.48</v>
      </c>
      <c r="E668" s="196" t="n">
        <v>1.99</v>
      </c>
      <c r="F668" s="197" t="n">
        <v>2.23</v>
      </c>
      <c r="G668" s="198" t="s">
        <v>85</v>
      </c>
      <c r="H668" s="196" t="n">
        <v>2.36</v>
      </c>
      <c r="I668" s="196" t="n">
        <v>2.46</v>
      </c>
      <c r="J668" s="196" t="s">
        <v>85</v>
      </c>
      <c r="K668" s="196" t="n">
        <v>2.26</v>
      </c>
      <c r="L668" s="196" t="n">
        <v>2.3</v>
      </c>
      <c r="M668" s="196" t="s">
        <v>85</v>
      </c>
      <c r="N668" s="197" t="n">
        <v>1.75</v>
      </c>
      <c r="O668" s="196" t="s">
        <v>85</v>
      </c>
      <c r="P668" s="196" t="n">
        <v>2.37</v>
      </c>
      <c r="Q668" s="196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6" t="s">
        <v>85</v>
      </c>
      <c r="CM668" s="177"/>
    </row>
    <row r="669" customFormat="false" ht="11.25" hidden="false" customHeight="false" outlineLevel="0" collapsed="false">
      <c r="A669" s="177" t="n">
        <v>35366</v>
      </c>
      <c r="B669" s="203" t="n">
        <f aca="false">IF(A669&lt;&gt;"",MONTH(A669),0)</f>
        <v>10</v>
      </c>
      <c r="C669" s="11" t="s">
        <v>162</v>
      </c>
      <c r="D669" s="196" t="n">
        <v>1.48</v>
      </c>
      <c r="E669" s="196" t="n">
        <v>2.08</v>
      </c>
      <c r="F669" s="197" t="n">
        <v>2.395</v>
      </c>
      <c r="G669" s="198" t="s">
        <v>85</v>
      </c>
      <c r="H669" s="196" t="n">
        <v>2.55</v>
      </c>
      <c r="I669" s="196" t="n">
        <v>2.59</v>
      </c>
      <c r="J669" s="196" t="s">
        <v>85</v>
      </c>
      <c r="K669" s="196" t="n">
        <v>2.44</v>
      </c>
      <c r="L669" s="196" t="n">
        <v>2.47</v>
      </c>
      <c r="M669" s="196" t="s">
        <v>85</v>
      </c>
      <c r="N669" s="197" t="n">
        <v>1.75</v>
      </c>
      <c r="O669" s="196" t="s">
        <v>85</v>
      </c>
      <c r="P669" s="196" t="n">
        <v>2.59</v>
      </c>
      <c r="Q669" s="196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6" t="s">
        <v>85</v>
      </c>
      <c r="CM669" s="177"/>
    </row>
    <row r="670" customFormat="false" ht="11.25" hidden="false" customHeight="false" outlineLevel="0" collapsed="false">
      <c r="A670" s="177" t="n">
        <v>35367</v>
      </c>
      <c r="B670" s="203" t="n">
        <f aca="false">IF(A670&lt;&gt;"",MONTH(A670),0)</f>
        <v>10</v>
      </c>
      <c r="C670" s="11" t="s">
        <v>163</v>
      </c>
      <c r="D670" s="196" t="n">
        <v>1.58</v>
      </c>
      <c r="E670" s="196" t="n">
        <v>2.18</v>
      </c>
      <c r="F670" s="197" t="n">
        <v>2.45</v>
      </c>
      <c r="G670" s="198" t="s">
        <v>85</v>
      </c>
      <c r="H670" s="196" t="n">
        <v>2.715</v>
      </c>
      <c r="I670" s="196" t="n">
        <v>2.625</v>
      </c>
      <c r="J670" s="196" t="s">
        <v>85</v>
      </c>
      <c r="K670" s="196" t="n">
        <v>2.525</v>
      </c>
      <c r="L670" s="196" t="n">
        <v>2.42</v>
      </c>
      <c r="M670" s="196" t="s">
        <v>85</v>
      </c>
      <c r="N670" s="197" t="n">
        <v>1.75</v>
      </c>
      <c r="O670" s="196" t="s">
        <v>85</v>
      </c>
      <c r="P670" s="196" t="n">
        <v>2.71</v>
      </c>
      <c r="Q670" s="196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6" t="s">
        <v>85</v>
      </c>
      <c r="CM670" s="177"/>
    </row>
    <row r="671" customFormat="false" ht="11.25" hidden="false" customHeight="false" outlineLevel="0" collapsed="false">
      <c r="A671" s="177" t="n">
        <v>35368</v>
      </c>
      <c r="B671" s="203" t="n">
        <f aca="false">IF(A671&lt;&gt;"",MONTH(A671),0)</f>
        <v>10</v>
      </c>
      <c r="C671" s="11" t="s">
        <v>164</v>
      </c>
      <c r="D671" s="196" t="n">
        <v>1.61</v>
      </c>
      <c r="E671" s="196" t="n">
        <v>2.185</v>
      </c>
      <c r="F671" s="197" t="n">
        <v>2.55</v>
      </c>
      <c r="G671" s="198" t="s">
        <v>85</v>
      </c>
      <c r="H671" s="196" t="n">
        <v>2.855</v>
      </c>
      <c r="I671" s="196" t="n">
        <v>2.855</v>
      </c>
      <c r="J671" s="196" t="s">
        <v>85</v>
      </c>
      <c r="K671" s="196" t="n">
        <v>2.56</v>
      </c>
      <c r="L671" s="196" t="n">
        <v>2.42</v>
      </c>
      <c r="M671" s="196" t="s">
        <v>85</v>
      </c>
      <c r="N671" s="197" t="n">
        <v>1.75</v>
      </c>
      <c r="O671" s="196" t="s">
        <v>85</v>
      </c>
      <c r="P671" s="196" t="n">
        <v>2.895</v>
      </c>
      <c r="Q671" s="196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6" t="s">
        <v>85</v>
      </c>
      <c r="CM671" s="177"/>
    </row>
    <row r="672" customFormat="false" ht="11.25" hidden="false" customHeight="false" outlineLevel="0" collapsed="false">
      <c r="A672" s="177" t="n">
        <v>35369</v>
      </c>
      <c r="B672" s="203" t="n">
        <f aca="false">IF(A672&lt;&gt;"",MONTH(A672),0)</f>
        <v>10</v>
      </c>
      <c r="C672" s="11" t="s">
        <v>165</v>
      </c>
      <c r="D672" s="196" t="n">
        <v>1.58</v>
      </c>
      <c r="E672" s="196" t="n">
        <v>2.32</v>
      </c>
      <c r="F672" s="197" t="n">
        <v>2.655</v>
      </c>
      <c r="G672" s="198" t="s">
        <v>85</v>
      </c>
      <c r="H672" s="196" t="n">
        <v>2.38</v>
      </c>
      <c r="I672" s="196" t="n">
        <v>2.69</v>
      </c>
      <c r="J672" s="196" t="s">
        <v>85</v>
      </c>
      <c r="K672" s="196" t="n">
        <v>2.4</v>
      </c>
      <c r="L672" s="196" t="n">
        <v>2.62</v>
      </c>
      <c r="M672" s="196" t="s">
        <v>85</v>
      </c>
      <c r="N672" s="197" t="n">
        <v>2.59</v>
      </c>
      <c r="O672" s="196" t="s">
        <v>85</v>
      </c>
      <c r="P672" s="196" t="n">
        <v>2.65</v>
      </c>
      <c r="Q672" s="196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6" t="s">
        <v>85</v>
      </c>
      <c r="CM672" s="177"/>
    </row>
    <row r="673" customFormat="false" ht="11.25" hidden="false" customHeight="false" outlineLevel="0" collapsed="false">
      <c r="A673" s="177" t="n">
        <v>35370</v>
      </c>
      <c r="B673" s="203" t="n">
        <f aca="false">IF(A673&lt;&gt;"",MONTH(A673),0)</f>
        <v>11</v>
      </c>
      <c r="C673" s="11" t="s">
        <v>166</v>
      </c>
      <c r="D673" s="196" t="n">
        <v>1.58</v>
      </c>
      <c r="E673" s="196" t="n">
        <v>2.35</v>
      </c>
      <c r="F673" s="197" t="n">
        <v>2.655</v>
      </c>
      <c r="G673" s="198" t="s">
        <v>85</v>
      </c>
      <c r="H673" s="196" t="n">
        <v>2.635</v>
      </c>
      <c r="I673" s="196" t="n">
        <v>2.735</v>
      </c>
      <c r="J673" s="196" t="s">
        <v>85</v>
      </c>
      <c r="K673" s="196" t="n">
        <v>2.345</v>
      </c>
      <c r="L673" s="196" t="n">
        <v>2.6</v>
      </c>
      <c r="M673" s="196" t="s">
        <v>85</v>
      </c>
      <c r="N673" s="197" t="n">
        <v>2.53</v>
      </c>
      <c r="O673" s="196" t="s">
        <v>85</v>
      </c>
      <c r="P673" s="196" t="n">
        <v>2.645</v>
      </c>
      <c r="Q673" s="196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6" t="s">
        <v>85</v>
      </c>
      <c r="CM673" s="177"/>
    </row>
    <row r="674" customFormat="false" ht="11.25" hidden="false" customHeight="false" outlineLevel="0" collapsed="false">
      <c r="A674" s="177" t="n">
        <v>35371</v>
      </c>
      <c r="B674" s="203" t="n">
        <f aca="false">IF(A674&lt;&gt;"",MONTH(A674),0)</f>
        <v>11</v>
      </c>
      <c r="C674" s="11" t="s">
        <v>167</v>
      </c>
      <c r="D674" s="196" t="n">
        <v>1.55</v>
      </c>
      <c r="E674" s="196" t="n">
        <v>2.35</v>
      </c>
      <c r="F674" s="197" t="n">
        <v>2.66</v>
      </c>
      <c r="G674" s="198" t="s">
        <v>85</v>
      </c>
      <c r="H674" s="196" t="n">
        <v>2.64</v>
      </c>
      <c r="I674" s="196" t="n">
        <v>2.74</v>
      </c>
      <c r="J674" s="196" t="s">
        <v>85</v>
      </c>
      <c r="K674" s="196" t="n">
        <v>2.35</v>
      </c>
      <c r="L674" s="196" t="n">
        <v>2.6</v>
      </c>
      <c r="M674" s="196" t="s">
        <v>85</v>
      </c>
      <c r="N674" s="197" t="n">
        <v>2.53</v>
      </c>
      <c r="O674" s="196" t="s">
        <v>85</v>
      </c>
      <c r="P674" s="196" t="n">
        <v>2.65</v>
      </c>
      <c r="Q674" s="196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6" t="s">
        <v>85</v>
      </c>
      <c r="CM674" s="177"/>
    </row>
    <row r="675" customFormat="false" ht="11.25" hidden="false" customHeight="false" outlineLevel="0" collapsed="false">
      <c r="A675" s="177" t="n">
        <v>35372</v>
      </c>
      <c r="B675" s="203" t="n">
        <f aca="false">IF(A675&lt;&gt;"",MONTH(A675),0)</f>
        <v>11</v>
      </c>
      <c r="C675" s="11" t="s">
        <v>161</v>
      </c>
      <c r="D675" s="196" t="n">
        <v>1.55</v>
      </c>
      <c r="E675" s="196" t="n">
        <v>2.35</v>
      </c>
      <c r="F675" s="197" t="n">
        <v>2.66</v>
      </c>
      <c r="G675" s="198" t="s">
        <v>85</v>
      </c>
      <c r="H675" s="196" t="n">
        <v>2.64</v>
      </c>
      <c r="I675" s="196" t="n">
        <v>2.74</v>
      </c>
      <c r="J675" s="196" t="s">
        <v>85</v>
      </c>
      <c r="K675" s="196" t="n">
        <v>2.35</v>
      </c>
      <c r="L675" s="196" t="n">
        <v>2.6</v>
      </c>
      <c r="M675" s="196" t="s">
        <v>85</v>
      </c>
      <c r="N675" s="197" t="n">
        <v>2.53</v>
      </c>
      <c r="O675" s="196" t="s">
        <v>85</v>
      </c>
      <c r="P675" s="196" t="n">
        <v>2.65</v>
      </c>
      <c r="Q675" s="196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6" t="s">
        <v>85</v>
      </c>
      <c r="CM675" s="177"/>
    </row>
    <row r="676" customFormat="false" ht="11.25" hidden="false" customHeight="false" outlineLevel="0" collapsed="false">
      <c r="A676" s="177" t="n">
        <v>35373</v>
      </c>
      <c r="B676" s="203" t="n">
        <f aca="false">IF(A676&lt;&gt;"",MONTH(A676),0)</f>
        <v>11</v>
      </c>
      <c r="C676" s="11" t="s">
        <v>162</v>
      </c>
      <c r="D676" s="196" t="n">
        <v>1.55</v>
      </c>
      <c r="E676" s="196" t="n">
        <v>2.23</v>
      </c>
      <c r="F676" s="197" t="n">
        <v>2.44</v>
      </c>
      <c r="G676" s="198" t="s">
        <v>85</v>
      </c>
      <c r="H676" s="196" t="n">
        <v>2.585</v>
      </c>
      <c r="I676" s="196" t="n">
        <v>2.725</v>
      </c>
      <c r="J676" s="196" t="s">
        <v>85</v>
      </c>
      <c r="K676" s="196" t="n">
        <v>2.52</v>
      </c>
      <c r="L676" s="196" t="n">
        <v>2.42</v>
      </c>
      <c r="M676" s="196" t="s">
        <v>85</v>
      </c>
      <c r="N676" s="197" t="n">
        <v>2.445</v>
      </c>
      <c r="O676" s="196" t="s">
        <v>85</v>
      </c>
      <c r="P676" s="196" t="n">
        <v>2.605</v>
      </c>
      <c r="Q676" s="196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6" t="s">
        <v>85</v>
      </c>
      <c r="CM676" s="177"/>
    </row>
    <row r="677" customFormat="false" ht="11.25" hidden="false" customHeight="false" outlineLevel="0" collapsed="false">
      <c r="A677" s="177" t="n">
        <v>35374</v>
      </c>
      <c r="B677" s="203" t="n">
        <f aca="false">IF(A677&lt;&gt;"",MONTH(A677),0)</f>
        <v>11</v>
      </c>
      <c r="C677" s="11" t="s">
        <v>163</v>
      </c>
      <c r="D677" s="196" t="n">
        <v>1.55</v>
      </c>
      <c r="E677" s="196" t="n">
        <v>2.165</v>
      </c>
      <c r="F677" s="197" t="n">
        <v>2.425</v>
      </c>
      <c r="G677" s="198" t="s">
        <v>85</v>
      </c>
      <c r="H677" s="196" t="n">
        <v>2.49</v>
      </c>
      <c r="I677" s="196" t="n">
        <v>2.615</v>
      </c>
      <c r="J677" s="196" t="s">
        <v>85</v>
      </c>
      <c r="K677" s="196" t="n">
        <v>2.485</v>
      </c>
      <c r="L677" s="196" t="n">
        <v>2.37</v>
      </c>
      <c r="M677" s="196" t="s">
        <v>85</v>
      </c>
      <c r="N677" s="197" t="n">
        <v>2.445</v>
      </c>
      <c r="O677" s="196" t="s">
        <v>85</v>
      </c>
      <c r="P677" s="196" t="n">
        <v>2.495</v>
      </c>
      <c r="Q677" s="196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6" t="s">
        <v>85</v>
      </c>
      <c r="CM677" s="177"/>
    </row>
    <row r="678" customFormat="false" ht="11.25" hidden="false" customHeight="false" outlineLevel="0" collapsed="false">
      <c r="A678" s="177" t="n">
        <v>35375</v>
      </c>
      <c r="B678" s="203" t="n">
        <f aca="false">IF(A678&lt;&gt;"",MONTH(A678),0)</f>
        <v>11</v>
      </c>
      <c r="C678" s="11" t="s">
        <v>164</v>
      </c>
      <c r="D678" s="196" t="n">
        <v>1.57</v>
      </c>
      <c r="E678" s="196" t="n">
        <v>2.22</v>
      </c>
      <c r="F678" s="197" t="n">
        <v>2.41</v>
      </c>
      <c r="G678" s="198" t="s">
        <v>85</v>
      </c>
      <c r="H678" s="196" t="n">
        <v>2.545</v>
      </c>
      <c r="I678" s="196" t="n">
        <v>2.705</v>
      </c>
      <c r="J678" s="196" t="s">
        <v>85</v>
      </c>
      <c r="K678" s="196" t="n">
        <v>2.48</v>
      </c>
      <c r="L678" s="196" t="n">
        <v>2.39</v>
      </c>
      <c r="M678" s="196" t="s">
        <v>85</v>
      </c>
      <c r="N678" s="197" t="n">
        <v>2.5</v>
      </c>
      <c r="O678" s="196" t="s">
        <v>85</v>
      </c>
      <c r="P678" s="196" t="n">
        <v>2.605</v>
      </c>
      <c r="Q678" s="196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6" t="s">
        <v>85</v>
      </c>
      <c r="CM678" s="177"/>
    </row>
    <row r="679" customFormat="false" ht="11.25" hidden="false" customHeight="false" outlineLevel="0" collapsed="false">
      <c r="A679" s="177" t="n">
        <v>35376</v>
      </c>
      <c r="B679" s="203" t="n">
        <f aca="false">IF(A679&lt;&gt;"",MONTH(A679),0)</f>
        <v>11</v>
      </c>
      <c r="C679" s="11" t="s">
        <v>165</v>
      </c>
      <c r="D679" s="196" t="n">
        <v>1.58</v>
      </c>
      <c r="E679" s="196" t="n">
        <v>2.26</v>
      </c>
      <c r="F679" s="197" t="n">
        <v>2.41</v>
      </c>
      <c r="G679" s="198" t="s">
        <v>85</v>
      </c>
      <c r="H679" s="196" t="n">
        <v>2.53</v>
      </c>
      <c r="I679" s="196" t="n">
        <v>2.715</v>
      </c>
      <c r="J679" s="196" t="s">
        <v>85</v>
      </c>
      <c r="K679" s="196" t="n">
        <v>2.445</v>
      </c>
      <c r="L679" s="196" t="n">
        <v>2.4</v>
      </c>
      <c r="M679" s="196" t="s">
        <v>85</v>
      </c>
      <c r="N679" s="197" t="n">
        <v>2.35</v>
      </c>
      <c r="O679" s="196" t="s">
        <v>85</v>
      </c>
      <c r="P679" s="196" t="n">
        <v>2.61</v>
      </c>
      <c r="Q679" s="196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6" t="s">
        <v>85</v>
      </c>
      <c r="CM679" s="177"/>
    </row>
    <row r="680" customFormat="false" ht="11.25" hidden="false" customHeight="false" outlineLevel="0" collapsed="false">
      <c r="A680" s="177" t="n">
        <v>35377</v>
      </c>
      <c r="B680" s="203" t="n">
        <f aca="false">IF(A680&lt;&gt;"",MONTH(A680),0)</f>
        <v>11</v>
      </c>
      <c r="C680" s="11" t="s">
        <v>166</v>
      </c>
      <c r="D680" s="196" t="n">
        <v>1.61</v>
      </c>
      <c r="E680" s="196" t="n">
        <v>2.26</v>
      </c>
      <c r="F680" s="197" t="n">
        <v>2.41</v>
      </c>
      <c r="G680" s="198" t="s">
        <v>85</v>
      </c>
      <c r="H680" s="196" t="n">
        <v>2.505</v>
      </c>
      <c r="I680" s="196" t="n">
        <v>2.695</v>
      </c>
      <c r="J680" s="196" t="s">
        <v>85</v>
      </c>
      <c r="K680" s="196" t="n">
        <v>2.435</v>
      </c>
      <c r="L680" s="196" t="n">
        <v>2.38</v>
      </c>
      <c r="M680" s="196" t="s">
        <v>85</v>
      </c>
      <c r="N680" s="197" t="n">
        <v>2.395</v>
      </c>
      <c r="O680" s="196" t="s">
        <v>85</v>
      </c>
      <c r="P680" s="196" t="n">
        <v>2.565</v>
      </c>
      <c r="Q680" s="196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6" t="s">
        <v>85</v>
      </c>
      <c r="CM680" s="177"/>
    </row>
    <row r="681" customFormat="false" ht="11.25" hidden="false" customHeight="false" outlineLevel="0" collapsed="false">
      <c r="A681" s="177" t="n">
        <v>35378</v>
      </c>
      <c r="B681" s="203" t="n">
        <f aca="false">IF(A681&lt;&gt;"",MONTH(A681),0)</f>
        <v>11</v>
      </c>
      <c r="C681" s="11" t="s">
        <v>167</v>
      </c>
      <c r="D681" s="196" t="n">
        <v>1.61</v>
      </c>
      <c r="E681" s="196" t="n">
        <v>2.26</v>
      </c>
      <c r="F681" s="197" t="n">
        <v>2.41</v>
      </c>
      <c r="G681" s="198" t="s">
        <v>85</v>
      </c>
      <c r="H681" s="196" t="n">
        <v>2.51</v>
      </c>
      <c r="I681" s="196" t="n">
        <v>2.7</v>
      </c>
      <c r="J681" s="196" t="s">
        <v>85</v>
      </c>
      <c r="K681" s="196" t="n">
        <v>2.44</v>
      </c>
      <c r="L681" s="196" t="n">
        <v>2.38</v>
      </c>
      <c r="M681" s="196" t="s">
        <v>85</v>
      </c>
      <c r="N681" s="197" t="n">
        <v>2.4</v>
      </c>
      <c r="O681" s="196" t="s">
        <v>85</v>
      </c>
      <c r="P681" s="196" t="n">
        <v>2.57</v>
      </c>
      <c r="Q681" s="196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6" t="s">
        <v>85</v>
      </c>
      <c r="CM681" s="177"/>
    </row>
    <row r="682" customFormat="false" ht="11.25" hidden="false" customHeight="false" outlineLevel="0" collapsed="false">
      <c r="A682" s="177" t="n">
        <v>35379</v>
      </c>
      <c r="B682" s="203" t="n">
        <f aca="false">IF(A682&lt;&gt;"",MONTH(A682),0)</f>
        <v>11</v>
      </c>
      <c r="C682" s="11" t="s">
        <v>161</v>
      </c>
      <c r="D682" s="196" t="n">
        <v>1.61</v>
      </c>
      <c r="E682" s="196" t="n">
        <v>2.26</v>
      </c>
      <c r="F682" s="197" t="n">
        <v>2.41</v>
      </c>
      <c r="G682" s="198" t="s">
        <v>85</v>
      </c>
      <c r="H682" s="196" t="n">
        <v>2.51</v>
      </c>
      <c r="I682" s="196" t="n">
        <v>2.7</v>
      </c>
      <c r="J682" s="196" t="s">
        <v>85</v>
      </c>
      <c r="K682" s="196" t="n">
        <v>2.44</v>
      </c>
      <c r="L682" s="196" t="n">
        <v>2.38</v>
      </c>
      <c r="M682" s="196" t="s">
        <v>85</v>
      </c>
      <c r="N682" s="197" t="n">
        <v>2.4</v>
      </c>
      <c r="O682" s="196" t="s">
        <v>85</v>
      </c>
      <c r="P682" s="196" t="n">
        <v>2.57</v>
      </c>
      <c r="Q682" s="196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6" t="s">
        <v>85</v>
      </c>
      <c r="CM682" s="177"/>
    </row>
    <row r="683" customFormat="false" ht="11.25" hidden="false" customHeight="false" outlineLevel="0" collapsed="false">
      <c r="A683" s="177" t="n">
        <v>35380</v>
      </c>
      <c r="B683" s="203" t="n">
        <f aca="false">IF(A683&lt;&gt;"",MONTH(A683),0)</f>
        <v>11</v>
      </c>
      <c r="C683" s="11" t="s">
        <v>162</v>
      </c>
      <c r="D683" s="196" t="n">
        <v>1.61</v>
      </c>
      <c r="E683" s="196" t="n">
        <v>2.25</v>
      </c>
      <c r="F683" s="197" t="n">
        <v>2.41</v>
      </c>
      <c r="G683" s="198" t="s">
        <v>85</v>
      </c>
      <c r="H683" s="196" t="n">
        <v>2.535</v>
      </c>
      <c r="I683" s="196" t="n">
        <v>2.725</v>
      </c>
      <c r="J683" s="196" t="s">
        <v>85</v>
      </c>
      <c r="K683" s="196" t="n">
        <v>2.425</v>
      </c>
      <c r="L683" s="196" t="n">
        <v>2.39</v>
      </c>
      <c r="M683" s="196" t="s">
        <v>85</v>
      </c>
      <c r="N683" s="197" t="n">
        <v>2.395</v>
      </c>
      <c r="O683" s="196" t="s">
        <v>85</v>
      </c>
      <c r="P683" s="196" t="n">
        <v>2.575</v>
      </c>
      <c r="Q683" s="196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6" t="s">
        <v>85</v>
      </c>
      <c r="CM683" s="177"/>
    </row>
    <row r="684" customFormat="false" ht="11.25" hidden="false" customHeight="false" outlineLevel="0" collapsed="false">
      <c r="A684" s="177" t="n">
        <v>35381</v>
      </c>
      <c r="B684" s="203" t="n">
        <f aca="false">IF(A684&lt;&gt;"",MONTH(A684),0)</f>
        <v>11</v>
      </c>
      <c r="C684" s="11" t="s">
        <v>163</v>
      </c>
      <c r="D684" s="196" t="n">
        <v>1.61</v>
      </c>
      <c r="E684" s="196" t="n">
        <v>2.24</v>
      </c>
      <c r="F684" s="197" t="n">
        <v>2.41</v>
      </c>
      <c r="G684" s="198" t="s">
        <v>85</v>
      </c>
      <c r="H684" s="196" t="n">
        <v>2.56</v>
      </c>
      <c r="I684" s="196" t="n">
        <v>2.75</v>
      </c>
      <c r="J684" s="196" t="s">
        <v>85</v>
      </c>
      <c r="K684" s="196" t="n">
        <v>2.395</v>
      </c>
      <c r="L684" s="196" t="n">
        <v>2.365</v>
      </c>
      <c r="M684" s="196" t="s">
        <v>85</v>
      </c>
      <c r="N684" s="197" t="n">
        <v>2.395</v>
      </c>
      <c r="O684" s="196" t="s">
        <v>85</v>
      </c>
      <c r="P684" s="196" t="n">
        <v>2.6</v>
      </c>
      <c r="Q684" s="196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6" t="s">
        <v>85</v>
      </c>
      <c r="CM684" s="177"/>
    </row>
    <row r="685" customFormat="false" ht="11.25" hidden="false" customHeight="false" outlineLevel="0" collapsed="false">
      <c r="A685" s="177" t="n">
        <v>35382</v>
      </c>
      <c r="B685" s="203" t="n">
        <f aca="false">IF(A685&lt;&gt;"",MONTH(A685),0)</f>
        <v>11</v>
      </c>
      <c r="C685" s="11" t="s">
        <v>164</v>
      </c>
      <c r="D685" s="196" t="n">
        <v>1.65</v>
      </c>
      <c r="E685" s="196" t="n">
        <v>2.13</v>
      </c>
      <c r="F685" s="197" t="n">
        <v>2.395</v>
      </c>
      <c r="G685" s="198" t="s">
        <v>85</v>
      </c>
      <c r="H685" s="196" t="n">
        <v>2.515</v>
      </c>
      <c r="I685" s="196" t="n">
        <v>2.705</v>
      </c>
      <c r="J685" s="196" t="s">
        <v>85</v>
      </c>
      <c r="K685" s="196" t="n">
        <v>2.385</v>
      </c>
      <c r="L685" s="196" t="n">
        <v>2.325</v>
      </c>
      <c r="M685" s="196" t="s">
        <v>85</v>
      </c>
      <c r="N685" s="197" t="n">
        <v>2.375</v>
      </c>
      <c r="O685" s="196" t="s">
        <v>85</v>
      </c>
      <c r="P685" s="196" t="n">
        <v>2.55</v>
      </c>
      <c r="Q685" s="196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6" t="s">
        <v>85</v>
      </c>
      <c r="CM685" s="177"/>
    </row>
    <row r="686" customFormat="false" ht="11.25" hidden="false" customHeight="false" outlineLevel="0" collapsed="false">
      <c r="A686" s="177" t="n">
        <v>35383</v>
      </c>
      <c r="B686" s="203" t="n">
        <f aca="false">IF(A686&lt;&gt;"",MONTH(A686),0)</f>
        <v>11</v>
      </c>
      <c r="C686" s="11" t="s">
        <v>165</v>
      </c>
      <c r="D686" s="196" t="n">
        <v>1.84</v>
      </c>
      <c r="E686" s="196" t="n">
        <v>2.02</v>
      </c>
      <c r="F686" s="197" t="n">
        <v>2.395</v>
      </c>
      <c r="G686" s="198" t="s">
        <v>85</v>
      </c>
      <c r="H686" s="196" t="n">
        <v>2.59</v>
      </c>
      <c r="I686" s="196" t="n">
        <v>2.755</v>
      </c>
      <c r="J686" s="196" t="s">
        <v>85</v>
      </c>
      <c r="K686" s="196" t="n">
        <v>2.405</v>
      </c>
      <c r="L686" s="196" t="n">
        <v>2.355</v>
      </c>
      <c r="M686" s="196" t="s">
        <v>85</v>
      </c>
      <c r="N686" s="197" t="n">
        <v>2.42</v>
      </c>
      <c r="O686" s="196" t="s">
        <v>85</v>
      </c>
      <c r="P686" s="196" t="n">
        <v>2.55</v>
      </c>
      <c r="Q686" s="196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6" t="s">
        <v>85</v>
      </c>
      <c r="CM686" s="177"/>
    </row>
    <row r="687" customFormat="false" ht="11.25" hidden="false" customHeight="false" outlineLevel="0" collapsed="false">
      <c r="A687" s="177" t="n">
        <v>35384</v>
      </c>
      <c r="B687" s="203" t="n">
        <f aca="false">IF(A687&lt;&gt;"",MONTH(A687),0)</f>
        <v>11</v>
      </c>
      <c r="C687" s="11" t="s">
        <v>166</v>
      </c>
      <c r="D687" s="196" t="n">
        <v>2.01</v>
      </c>
      <c r="E687" s="196" t="n">
        <v>1.995</v>
      </c>
      <c r="F687" s="197" t="n">
        <v>2.465</v>
      </c>
      <c r="G687" s="198" t="s">
        <v>85</v>
      </c>
      <c r="H687" s="196" t="n">
        <v>2.51</v>
      </c>
      <c r="I687" s="196" t="n">
        <v>2.79</v>
      </c>
      <c r="J687" s="196" t="s">
        <v>85</v>
      </c>
      <c r="K687" s="196" t="n">
        <v>2.485</v>
      </c>
      <c r="L687" s="196" t="n">
        <v>2.41</v>
      </c>
      <c r="M687" s="196" t="s">
        <v>85</v>
      </c>
      <c r="N687" s="197" t="n">
        <v>2.42</v>
      </c>
      <c r="O687" s="196" t="s">
        <v>85</v>
      </c>
      <c r="P687" s="196" t="n">
        <v>2.55</v>
      </c>
      <c r="Q687" s="196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6" t="s">
        <v>85</v>
      </c>
      <c r="CM687" s="177"/>
    </row>
    <row r="688" customFormat="false" ht="11.25" hidden="false" customHeight="false" outlineLevel="0" collapsed="false">
      <c r="A688" s="177" t="n">
        <v>35385</v>
      </c>
      <c r="B688" s="203" t="n">
        <f aca="false">IF(A688&lt;&gt;"",MONTH(A688),0)</f>
        <v>11</v>
      </c>
      <c r="C688" s="11" t="s">
        <v>167</v>
      </c>
      <c r="D688" s="196" t="n">
        <v>2.01</v>
      </c>
      <c r="E688" s="196" t="n">
        <v>2</v>
      </c>
      <c r="F688" s="197" t="n">
        <v>2.47</v>
      </c>
      <c r="G688" s="198" t="s">
        <v>85</v>
      </c>
      <c r="H688" s="196" t="n">
        <v>2.51</v>
      </c>
      <c r="I688" s="196" t="n">
        <v>2.79</v>
      </c>
      <c r="J688" s="196" t="s">
        <v>85</v>
      </c>
      <c r="K688" s="196" t="n">
        <v>2.49</v>
      </c>
      <c r="L688" s="196" t="n">
        <v>2.41</v>
      </c>
      <c r="M688" s="196" t="s">
        <v>85</v>
      </c>
      <c r="N688" s="197" t="n">
        <v>2.42</v>
      </c>
      <c r="O688" s="196" t="s">
        <v>85</v>
      </c>
      <c r="P688" s="196" t="n">
        <v>2.55</v>
      </c>
      <c r="Q688" s="196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6" t="s">
        <v>85</v>
      </c>
      <c r="CM688" s="177"/>
    </row>
    <row r="689" customFormat="false" ht="11.25" hidden="false" customHeight="false" outlineLevel="0" collapsed="false">
      <c r="A689" s="177" t="n">
        <v>35386</v>
      </c>
      <c r="B689" s="203" t="n">
        <f aca="false">IF(A689&lt;&gt;"",MONTH(A689),0)</f>
        <v>11</v>
      </c>
      <c r="C689" s="11" t="s">
        <v>161</v>
      </c>
      <c r="D689" s="196" t="n">
        <v>2.01</v>
      </c>
      <c r="E689" s="196" t="n">
        <v>2</v>
      </c>
      <c r="F689" s="197" t="n">
        <v>2.47</v>
      </c>
      <c r="G689" s="198" t="s">
        <v>85</v>
      </c>
      <c r="H689" s="196" t="n">
        <v>2.51</v>
      </c>
      <c r="I689" s="196" t="n">
        <v>2.79</v>
      </c>
      <c r="J689" s="196" t="s">
        <v>85</v>
      </c>
      <c r="K689" s="196" t="n">
        <v>2.49</v>
      </c>
      <c r="L689" s="196" t="n">
        <v>2.41</v>
      </c>
      <c r="M689" s="196" t="s">
        <v>85</v>
      </c>
      <c r="N689" s="197" t="n">
        <v>2.42</v>
      </c>
      <c r="O689" s="196" t="s">
        <v>85</v>
      </c>
      <c r="P689" s="196" t="n">
        <v>2.55</v>
      </c>
      <c r="Q689" s="196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6" t="s">
        <v>85</v>
      </c>
      <c r="CM689" s="177"/>
    </row>
    <row r="690" customFormat="false" ht="11.25" hidden="false" customHeight="false" outlineLevel="0" collapsed="false">
      <c r="A690" s="177" t="n">
        <v>35387</v>
      </c>
      <c r="B690" s="203" t="n">
        <f aca="false">IF(A690&lt;&gt;"",MONTH(A690),0)</f>
        <v>11</v>
      </c>
      <c r="C690" s="11" t="s">
        <v>162</v>
      </c>
      <c r="D690" s="196" t="n">
        <v>2.01</v>
      </c>
      <c r="E690" s="196" t="n">
        <v>2.37</v>
      </c>
      <c r="F690" s="197" t="n">
        <v>2.455</v>
      </c>
      <c r="G690" s="198" t="s">
        <v>85</v>
      </c>
      <c r="H690" s="196" t="n">
        <v>2.59</v>
      </c>
      <c r="I690" s="196" t="n">
        <v>2.9</v>
      </c>
      <c r="J690" s="196" t="s">
        <v>85</v>
      </c>
      <c r="K690" s="196" t="n">
        <v>2.53</v>
      </c>
      <c r="L690" s="196" t="n">
        <v>2.5</v>
      </c>
      <c r="M690" s="196" t="s">
        <v>85</v>
      </c>
      <c r="N690" s="197" t="n">
        <v>2.42</v>
      </c>
      <c r="O690" s="196" t="s">
        <v>85</v>
      </c>
      <c r="P690" s="196" t="n">
        <v>2.645</v>
      </c>
      <c r="Q690" s="196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6" t="s">
        <v>85</v>
      </c>
      <c r="CM690" s="177"/>
    </row>
    <row r="691" customFormat="false" ht="11.25" hidden="false" customHeight="false" outlineLevel="0" collapsed="false">
      <c r="A691" s="177" t="n">
        <v>35388</v>
      </c>
      <c r="B691" s="203" t="n">
        <f aca="false">IF(A691&lt;&gt;"",MONTH(A691),0)</f>
        <v>11</v>
      </c>
      <c r="C691" s="11" t="s">
        <v>163</v>
      </c>
      <c r="D691" s="196" t="n">
        <v>2.06</v>
      </c>
      <c r="E691" s="196" t="n">
        <v>2.99</v>
      </c>
      <c r="F691" s="197" t="n">
        <v>2.55</v>
      </c>
      <c r="G691" s="198" t="s">
        <v>85</v>
      </c>
      <c r="H691" s="196" t="n">
        <v>2.72</v>
      </c>
      <c r="I691" s="196" t="n">
        <v>3.02</v>
      </c>
      <c r="J691" s="196" t="s">
        <v>85</v>
      </c>
      <c r="K691" s="196" t="n">
        <v>2.905</v>
      </c>
      <c r="L691" s="196" t="n">
        <v>2.835</v>
      </c>
      <c r="M691" s="196" t="s">
        <v>85</v>
      </c>
      <c r="N691" s="197" t="n">
        <v>2.42</v>
      </c>
      <c r="O691" s="196" t="s">
        <v>85</v>
      </c>
      <c r="P691" s="196" t="n">
        <v>2.8</v>
      </c>
      <c r="Q691" s="196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6" t="s">
        <v>85</v>
      </c>
      <c r="CM691" s="177"/>
    </row>
    <row r="692" customFormat="false" ht="11.25" hidden="false" customHeight="false" outlineLevel="0" collapsed="false">
      <c r="A692" s="177" t="n">
        <v>35389</v>
      </c>
      <c r="B692" s="203" t="n">
        <f aca="false">IF(A692&lt;&gt;"",MONTH(A692),0)</f>
        <v>11</v>
      </c>
      <c r="C692" s="11" t="s">
        <v>164</v>
      </c>
      <c r="D692" s="196" t="n">
        <v>2.16</v>
      </c>
      <c r="E692" s="196" t="n">
        <v>3.95</v>
      </c>
      <c r="F692" s="197" t="n">
        <v>3</v>
      </c>
      <c r="G692" s="198" t="s">
        <v>85</v>
      </c>
      <c r="H692" s="196" t="n">
        <v>3.14</v>
      </c>
      <c r="I692" s="196" t="n">
        <v>3.395</v>
      </c>
      <c r="J692" s="196" t="s">
        <v>85</v>
      </c>
      <c r="K692" s="196" t="n">
        <v>3.63</v>
      </c>
      <c r="L692" s="196" t="n">
        <v>3.755</v>
      </c>
      <c r="M692" s="196" t="s">
        <v>85</v>
      </c>
      <c r="N692" s="197" t="n">
        <v>2.42</v>
      </c>
      <c r="O692" s="196" t="s">
        <v>85</v>
      </c>
      <c r="P692" s="196" t="n">
        <v>3.15</v>
      </c>
      <c r="Q692" s="196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6" t="s">
        <v>85</v>
      </c>
      <c r="CM692" s="177"/>
    </row>
    <row r="693" customFormat="false" ht="11.25" hidden="false" customHeight="false" outlineLevel="0" collapsed="false">
      <c r="A693" s="177" t="n">
        <v>35390</v>
      </c>
      <c r="B693" s="203" t="n">
        <f aca="false">IF(A693&lt;&gt;"",MONTH(A693),0)</f>
        <v>11</v>
      </c>
      <c r="C693" s="11" t="s">
        <v>165</v>
      </c>
      <c r="D693" s="196" t="n">
        <v>2.5</v>
      </c>
      <c r="E693" s="196" t="n">
        <v>4.725</v>
      </c>
      <c r="F693" s="197" t="n">
        <v>3</v>
      </c>
      <c r="G693" s="198" t="s">
        <v>85</v>
      </c>
      <c r="H693" s="196" t="s">
        <v>85</v>
      </c>
      <c r="I693" s="196" t="n">
        <v>3.695</v>
      </c>
      <c r="J693" s="196" t="s">
        <v>85</v>
      </c>
      <c r="K693" s="196" t="n">
        <v>4.73</v>
      </c>
      <c r="L693" s="196" t="n">
        <v>3.5</v>
      </c>
      <c r="M693" s="196" t="s">
        <v>85</v>
      </c>
      <c r="N693" s="197" t="n">
        <v>3.4</v>
      </c>
      <c r="O693" s="196" t="s">
        <v>85</v>
      </c>
      <c r="P693" s="196" t="n">
        <v>3.735</v>
      </c>
      <c r="Q693" s="196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6" t="s">
        <v>85</v>
      </c>
      <c r="CM693" s="177"/>
    </row>
    <row r="694" customFormat="false" ht="11.25" hidden="false" customHeight="false" outlineLevel="0" collapsed="false">
      <c r="A694" s="177" t="n">
        <v>35391</v>
      </c>
      <c r="B694" s="203" t="n">
        <f aca="false">IF(A694&lt;&gt;"",MONTH(A694),0)</f>
        <v>11</v>
      </c>
      <c r="C694" s="11" t="s">
        <v>166</v>
      </c>
      <c r="D694" s="196" t="n">
        <v>2.63</v>
      </c>
      <c r="E694" s="196" t="n">
        <v>4.005</v>
      </c>
      <c r="F694" s="197" t="n">
        <v>3.3</v>
      </c>
      <c r="G694" s="198" t="s">
        <v>85</v>
      </c>
      <c r="H694" s="196" t="n">
        <v>3.435</v>
      </c>
      <c r="I694" s="196" t="n">
        <v>3.7</v>
      </c>
      <c r="J694" s="196" t="s">
        <v>85</v>
      </c>
      <c r="K694" s="196" t="n">
        <v>4.195</v>
      </c>
      <c r="L694" s="196" t="n">
        <v>3.5</v>
      </c>
      <c r="M694" s="196" t="s">
        <v>85</v>
      </c>
      <c r="N694" s="197" t="n">
        <v>3.515</v>
      </c>
      <c r="O694" s="196" t="s">
        <v>85</v>
      </c>
      <c r="P694" s="196" t="n">
        <v>3.565</v>
      </c>
      <c r="Q694" s="196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6" t="s">
        <v>85</v>
      </c>
      <c r="CM694" s="177"/>
    </row>
    <row r="695" customFormat="false" ht="11.25" hidden="false" customHeight="false" outlineLevel="0" collapsed="false">
      <c r="A695" s="177" t="n">
        <v>35392</v>
      </c>
      <c r="B695" s="203" t="n">
        <f aca="false">IF(A695&lt;&gt;"",MONTH(A695),0)</f>
        <v>11</v>
      </c>
      <c r="C695" s="11" t="s">
        <v>167</v>
      </c>
      <c r="D695" s="196" t="n">
        <v>2.4</v>
      </c>
      <c r="E695" s="196" t="n">
        <v>4.01</v>
      </c>
      <c r="F695" s="197" t="n">
        <v>3.3</v>
      </c>
      <c r="G695" s="198" t="s">
        <v>85</v>
      </c>
      <c r="H695" s="196" t="n">
        <v>3.44</v>
      </c>
      <c r="I695" s="196" t="n">
        <v>3.7</v>
      </c>
      <c r="J695" s="196" t="s">
        <v>85</v>
      </c>
      <c r="K695" s="196" t="n">
        <v>4.2</v>
      </c>
      <c r="L695" s="196" t="n">
        <v>3.5</v>
      </c>
      <c r="M695" s="196" t="s">
        <v>85</v>
      </c>
      <c r="N695" s="197" t="n">
        <v>3.52</v>
      </c>
      <c r="O695" s="196" t="s">
        <v>85</v>
      </c>
      <c r="P695" s="196" t="n">
        <v>3.57</v>
      </c>
      <c r="Q695" s="196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6" t="s">
        <v>85</v>
      </c>
      <c r="CM695" s="177"/>
    </row>
    <row r="696" customFormat="false" ht="11.25" hidden="false" customHeight="false" outlineLevel="0" collapsed="false">
      <c r="A696" s="177" t="n">
        <v>35393</v>
      </c>
      <c r="B696" s="203" t="n">
        <f aca="false">IF(A696&lt;&gt;"",MONTH(A696),0)</f>
        <v>11</v>
      </c>
      <c r="C696" s="11" t="s">
        <v>161</v>
      </c>
      <c r="D696" s="196" t="n">
        <v>2.4</v>
      </c>
      <c r="E696" s="196" t="n">
        <v>4.01</v>
      </c>
      <c r="F696" s="197" t="n">
        <v>3.3</v>
      </c>
      <c r="G696" s="198" t="s">
        <v>85</v>
      </c>
      <c r="H696" s="196" t="n">
        <v>3.44</v>
      </c>
      <c r="I696" s="196" t="n">
        <v>3.7</v>
      </c>
      <c r="J696" s="196" t="s">
        <v>85</v>
      </c>
      <c r="K696" s="196" t="n">
        <v>4.2</v>
      </c>
      <c r="L696" s="196" t="n">
        <v>3.5</v>
      </c>
      <c r="M696" s="196" t="s">
        <v>85</v>
      </c>
      <c r="N696" s="197" t="n">
        <v>3.52</v>
      </c>
      <c r="O696" s="196" t="s">
        <v>85</v>
      </c>
      <c r="P696" s="196" t="n">
        <v>3.57</v>
      </c>
      <c r="Q696" s="196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6" t="s">
        <v>85</v>
      </c>
      <c r="CM696" s="177"/>
    </row>
    <row r="697" customFormat="false" ht="11.25" hidden="false" customHeight="false" outlineLevel="0" collapsed="false">
      <c r="A697" s="177" t="n">
        <v>35394</v>
      </c>
      <c r="B697" s="203" t="n">
        <f aca="false">IF(A697&lt;&gt;"",MONTH(A697),0)</f>
        <v>11</v>
      </c>
      <c r="C697" s="11" t="s">
        <v>162</v>
      </c>
      <c r="D697" s="196" t="n">
        <v>2.4</v>
      </c>
      <c r="E697" s="196" t="n">
        <v>3.145</v>
      </c>
      <c r="F697" s="197" t="n">
        <v>3.5</v>
      </c>
      <c r="G697" s="198" t="s">
        <v>85</v>
      </c>
      <c r="H697" s="196" t="n">
        <v>3.68</v>
      </c>
      <c r="I697" s="196" t="n">
        <v>3.695</v>
      </c>
      <c r="J697" s="196" t="s">
        <v>85</v>
      </c>
      <c r="K697" s="196" t="n">
        <v>3.23</v>
      </c>
      <c r="L697" s="196" t="n">
        <v>2.865</v>
      </c>
      <c r="M697" s="196" t="s">
        <v>85</v>
      </c>
      <c r="N697" s="197" t="n">
        <v>3.65</v>
      </c>
      <c r="O697" s="196" t="s">
        <v>85</v>
      </c>
      <c r="P697" s="196" t="n">
        <v>3.77</v>
      </c>
      <c r="Q697" s="196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6" t="s">
        <v>85</v>
      </c>
      <c r="CM697" s="177"/>
    </row>
    <row r="698" customFormat="false" ht="11.25" hidden="false" customHeight="false" outlineLevel="0" collapsed="false">
      <c r="A698" s="177" t="n">
        <v>35395</v>
      </c>
      <c r="B698" s="203" t="n">
        <f aca="false">IF(A698&lt;&gt;"",MONTH(A698),0)</f>
        <v>11</v>
      </c>
      <c r="C698" s="11" t="s">
        <v>163</v>
      </c>
      <c r="D698" s="196" t="n">
        <v>2.32</v>
      </c>
      <c r="E698" s="196" t="n">
        <v>2.655</v>
      </c>
      <c r="F698" s="197" t="n">
        <v>3.5</v>
      </c>
      <c r="G698" s="198" t="s">
        <v>85</v>
      </c>
      <c r="H698" s="196" t="n">
        <v>3.8</v>
      </c>
      <c r="I698" s="196" t="n">
        <v>3.895</v>
      </c>
      <c r="J698" s="196" t="s">
        <v>85</v>
      </c>
      <c r="K698" s="196" t="n">
        <v>3.02</v>
      </c>
      <c r="L698" s="196" t="n">
        <v>2.675</v>
      </c>
      <c r="M698" s="196" t="s">
        <v>85</v>
      </c>
      <c r="N698" s="197" t="n">
        <v>3.38</v>
      </c>
      <c r="O698" s="196" t="s">
        <v>85</v>
      </c>
      <c r="P698" s="196" t="n">
        <v>3.69</v>
      </c>
      <c r="Q698" s="196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6" t="s">
        <v>85</v>
      </c>
      <c r="CM698" s="177"/>
    </row>
    <row r="699" customFormat="false" ht="11.25" hidden="false" customHeight="false" outlineLevel="0" collapsed="false">
      <c r="A699" s="177" t="n">
        <v>35396</v>
      </c>
      <c r="B699" s="203" t="n">
        <f aca="false">IF(A699&lt;&gt;"",MONTH(A699),0)</f>
        <v>11</v>
      </c>
      <c r="C699" s="11" t="s">
        <v>164</v>
      </c>
      <c r="D699" s="196" t="n">
        <v>1.98</v>
      </c>
      <c r="E699" s="196" t="n">
        <v>2.555</v>
      </c>
      <c r="F699" s="197" t="n">
        <v>3.15</v>
      </c>
      <c r="G699" s="198" t="s">
        <v>85</v>
      </c>
      <c r="H699" s="196" t="n">
        <v>3.53</v>
      </c>
      <c r="I699" s="196" t="n">
        <v>3.8</v>
      </c>
      <c r="J699" s="196" t="s">
        <v>85</v>
      </c>
      <c r="K699" s="196" t="n">
        <v>3.11</v>
      </c>
      <c r="L699" s="196" t="n">
        <v>2.65</v>
      </c>
      <c r="M699" s="196" t="s">
        <v>85</v>
      </c>
      <c r="N699" s="197" t="n">
        <v>3.38</v>
      </c>
      <c r="O699" s="196" t="s">
        <v>85</v>
      </c>
      <c r="P699" s="196" t="n">
        <v>3.615</v>
      </c>
      <c r="Q699" s="196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6" t="s">
        <v>85</v>
      </c>
      <c r="CM699" s="177"/>
    </row>
    <row r="700" customFormat="false" ht="11.25" hidden="false" customHeight="false" outlineLevel="0" collapsed="false">
      <c r="A700" s="177" t="n">
        <v>35397</v>
      </c>
      <c r="B700" s="203" t="n">
        <f aca="false">IF(A700&lt;&gt;"",MONTH(A700),0)</f>
        <v>11</v>
      </c>
      <c r="C700" s="11" t="s">
        <v>165</v>
      </c>
      <c r="D700" s="196" t="n">
        <v>1.94</v>
      </c>
      <c r="E700" s="196" t="s">
        <v>85</v>
      </c>
      <c r="F700" s="197" t="s">
        <v>85</v>
      </c>
      <c r="G700" s="198" t="s">
        <v>85</v>
      </c>
      <c r="H700" s="196" t="s">
        <v>85</v>
      </c>
      <c r="I700" s="196" t="s">
        <v>85</v>
      </c>
      <c r="J700" s="196" t="s">
        <v>85</v>
      </c>
      <c r="K700" s="196" t="s">
        <v>85</v>
      </c>
      <c r="L700" s="196" t="s">
        <v>85</v>
      </c>
      <c r="M700" s="196" t="s">
        <v>85</v>
      </c>
      <c r="N700" s="197" t="s">
        <v>85</v>
      </c>
      <c r="O700" s="196" t="s">
        <v>85</v>
      </c>
      <c r="P700" s="196" t="s">
        <v>85</v>
      </c>
      <c r="Q700" s="196" t="s">
        <v>85</v>
      </c>
      <c r="R700" s="16" t="s">
        <v>85</v>
      </c>
      <c r="S700" s="1" t="n">
        <v>4.04</v>
      </c>
      <c r="T700" s="1" t="s">
        <v>85</v>
      </c>
      <c r="U700" s="1" t="s">
        <v>85</v>
      </c>
      <c r="V700" s="1" t="s">
        <v>85</v>
      </c>
      <c r="W700" s="1" t="s">
        <v>85</v>
      </c>
      <c r="X700" s="196" t="s">
        <v>85</v>
      </c>
      <c r="CM700" s="177"/>
    </row>
    <row r="701" customFormat="false" ht="11.25" hidden="false" customHeight="false" outlineLevel="0" collapsed="false">
      <c r="A701" s="177" t="n">
        <v>35398</v>
      </c>
      <c r="B701" s="203" t="n">
        <f aca="false">IF(A701&lt;&gt;"",MONTH(A701),0)</f>
        <v>11</v>
      </c>
      <c r="C701" s="11" t="s">
        <v>166</v>
      </c>
      <c r="D701" s="196" t="n">
        <v>1.94</v>
      </c>
      <c r="E701" s="196" t="s">
        <v>85</v>
      </c>
      <c r="F701" s="197" t="s">
        <v>85</v>
      </c>
      <c r="G701" s="198" t="s">
        <v>85</v>
      </c>
      <c r="H701" s="196" t="s">
        <v>85</v>
      </c>
      <c r="I701" s="196" t="s">
        <v>85</v>
      </c>
      <c r="J701" s="196" t="s">
        <v>85</v>
      </c>
      <c r="K701" s="196" t="s">
        <v>85</v>
      </c>
      <c r="L701" s="196" t="s">
        <v>85</v>
      </c>
      <c r="M701" s="196" t="s">
        <v>85</v>
      </c>
      <c r="N701" s="197" t="s">
        <v>85</v>
      </c>
      <c r="O701" s="196" t="s">
        <v>85</v>
      </c>
      <c r="P701" s="196" t="s">
        <v>85</v>
      </c>
      <c r="Q701" s="196" t="s">
        <v>85</v>
      </c>
      <c r="R701" s="16" t="s">
        <v>85</v>
      </c>
      <c r="S701" s="1" t="n">
        <v>4.04</v>
      </c>
      <c r="T701" s="1" t="s">
        <v>85</v>
      </c>
      <c r="U701" s="1" t="s">
        <v>85</v>
      </c>
      <c r="V701" s="1" t="s">
        <v>85</v>
      </c>
      <c r="W701" s="1" t="s">
        <v>85</v>
      </c>
      <c r="X701" s="196" t="s">
        <v>85</v>
      </c>
      <c r="CM701" s="177"/>
    </row>
    <row r="702" customFormat="false" ht="11.25" hidden="false" customHeight="false" outlineLevel="0" collapsed="false">
      <c r="A702" s="177" t="n">
        <v>35399</v>
      </c>
      <c r="B702" s="203" t="n">
        <f aca="false">IF(A702&lt;&gt;"",MONTH(A702),0)</f>
        <v>11</v>
      </c>
      <c r="C702" s="11" t="s">
        <v>167</v>
      </c>
      <c r="D702" s="196" t="n">
        <v>1.94</v>
      </c>
      <c r="E702" s="196" t="n">
        <v>2.56</v>
      </c>
      <c r="F702" s="197" t="n">
        <v>3.15</v>
      </c>
      <c r="G702" s="198" t="s">
        <v>85</v>
      </c>
      <c r="H702" s="196" t="n">
        <v>3.53</v>
      </c>
      <c r="I702" s="196" t="n">
        <v>3.8</v>
      </c>
      <c r="J702" s="196" t="s">
        <v>85</v>
      </c>
      <c r="K702" s="196" t="n">
        <v>3.11</v>
      </c>
      <c r="L702" s="196" t="n">
        <v>2.65</v>
      </c>
      <c r="M702" s="196" t="s">
        <v>85</v>
      </c>
      <c r="N702" s="197" t="n">
        <v>3.38</v>
      </c>
      <c r="O702" s="196" t="s">
        <v>85</v>
      </c>
      <c r="P702" s="196" t="n">
        <v>3.62</v>
      </c>
      <c r="Q702" s="196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6" t="s">
        <v>85</v>
      </c>
      <c r="CM702" s="177"/>
    </row>
    <row r="703" customFormat="false" ht="11.25" hidden="false" customHeight="false" outlineLevel="0" collapsed="false">
      <c r="A703" s="177" t="n">
        <v>35400</v>
      </c>
      <c r="B703" s="203" t="n">
        <f aca="false">IF(A703&lt;&gt;"",MONTH(A703),0)</f>
        <v>12</v>
      </c>
      <c r="C703" s="11" t="s">
        <v>161</v>
      </c>
      <c r="D703" s="196" t="n">
        <v>1.94</v>
      </c>
      <c r="E703" s="196" t="n">
        <v>2.56</v>
      </c>
      <c r="F703" s="197" t="n">
        <v>3.15</v>
      </c>
      <c r="G703" s="198" t="s">
        <v>85</v>
      </c>
      <c r="H703" s="196" t="n">
        <v>3.53</v>
      </c>
      <c r="I703" s="196" t="n">
        <v>3.8</v>
      </c>
      <c r="J703" s="196" t="s">
        <v>85</v>
      </c>
      <c r="K703" s="196" t="n">
        <v>3.11</v>
      </c>
      <c r="L703" s="196" t="n">
        <v>2.65</v>
      </c>
      <c r="M703" s="196" t="s">
        <v>85</v>
      </c>
      <c r="N703" s="197" t="n">
        <v>3.38</v>
      </c>
      <c r="O703" s="196" t="s">
        <v>85</v>
      </c>
      <c r="P703" s="196" t="n">
        <v>3.62</v>
      </c>
      <c r="Q703" s="196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6" t="s">
        <v>85</v>
      </c>
      <c r="CM703" s="177"/>
    </row>
    <row r="704" customFormat="false" ht="11.25" hidden="false" customHeight="false" outlineLevel="0" collapsed="false">
      <c r="A704" s="177" t="n">
        <v>35401</v>
      </c>
      <c r="B704" s="203" t="n">
        <f aca="false">IF(A704&lt;&gt;"",MONTH(A704),0)</f>
        <v>12</v>
      </c>
      <c r="C704" s="11" t="s">
        <v>162</v>
      </c>
      <c r="D704" s="196" t="n">
        <v>1.94</v>
      </c>
      <c r="E704" s="196" t="n">
        <v>2.58</v>
      </c>
      <c r="F704" s="197" t="n">
        <v>3.3</v>
      </c>
      <c r="G704" s="198" t="s">
        <v>85</v>
      </c>
      <c r="H704" s="196" t="n">
        <v>3.56</v>
      </c>
      <c r="I704" s="196" t="n">
        <v>3.73</v>
      </c>
      <c r="J704" s="196" t="s">
        <v>85</v>
      </c>
      <c r="K704" s="196" t="n">
        <v>3.345</v>
      </c>
      <c r="L704" s="196" t="n">
        <v>3.14</v>
      </c>
      <c r="M704" s="196" t="s">
        <v>85</v>
      </c>
      <c r="N704" s="197" t="n">
        <v>3.36</v>
      </c>
      <c r="O704" s="196" t="s">
        <v>85</v>
      </c>
      <c r="P704" s="196" t="n">
        <v>3.56</v>
      </c>
      <c r="Q704" s="196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6" t="s">
        <v>85</v>
      </c>
      <c r="CM704" s="177"/>
    </row>
    <row r="705" customFormat="false" ht="11.25" hidden="false" customHeight="false" outlineLevel="0" collapsed="false">
      <c r="A705" s="177" t="n">
        <v>35402</v>
      </c>
      <c r="B705" s="203" t="n">
        <f aca="false">IF(A705&lt;&gt;"",MONTH(A705),0)</f>
        <v>12</v>
      </c>
      <c r="C705" s="11" t="s">
        <v>163</v>
      </c>
      <c r="D705" s="196" t="n">
        <v>1.97</v>
      </c>
      <c r="E705" s="196" t="n">
        <v>3.38</v>
      </c>
      <c r="F705" s="197" t="n">
        <v>3.405</v>
      </c>
      <c r="G705" s="198" t="s">
        <v>85</v>
      </c>
      <c r="H705" s="196" t="n">
        <v>3.475</v>
      </c>
      <c r="I705" s="196" t="n">
        <v>3.43</v>
      </c>
      <c r="J705" s="196" t="s">
        <v>85</v>
      </c>
      <c r="K705" s="196" t="n">
        <v>3.42</v>
      </c>
      <c r="L705" s="196" t="n">
        <v>3.35</v>
      </c>
      <c r="M705" s="196" t="s">
        <v>85</v>
      </c>
      <c r="N705" s="197" t="n">
        <v>3.41</v>
      </c>
      <c r="O705" s="196" t="s">
        <v>85</v>
      </c>
      <c r="P705" s="196" t="n">
        <v>3.43</v>
      </c>
      <c r="Q705" s="196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6" t="s">
        <v>85</v>
      </c>
      <c r="CM705" s="177"/>
    </row>
    <row r="706" customFormat="false" ht="11.25" hidden="false" customHeight="false" outlineLevel="0" collapsed="false">
      <c r="A706" s="177" t="n">
        <v>35403</v>
      </c>
      <c r="B706" s="203" t="n">
        <f aca="false">IF(A706&lt;&gt;"",MONTH(A706),0)</f>
        <v>12</v>
      </c>
      <c r="C706" s="11" t="s">
        <v>164</v>
      </c>
      <c r="D706" s="196" t="n">
        <v>1.92</v>
      </c>
      <c r="E706" s="196" t="n">
        <v>3.43</v>
      </c>
      <c r="F706" s="197" t="n">
        <v>3.505</v>
      </c>
      <c r="G706" s="198" t="s">
        <v>85</v>
      </c>
      <c r="H706" s="196" t="n">
        <v>3.57</v>
      </c>
      <c r="I706" s="196" t="n">
        <v>3.685</v>
      </c>
      <c r="J706" s="196" t="s">
        <v>85</v>
      </c>
      <c r="K706" s="196" t="n">
        <v>3.5</v>
      </c>
      <c r="L706" s="196" t="n">
        <v>3.48</v>
      </c>
      <c r="M706" s="196" t="s">
        <v>85</v>
      </c>
      <c r="N706" s="197" t="n">
        <v>3.41</v>
      </c>
      <c r="O706" s="196" t="s">
        <v>85</v>
      </c>
      <c r="P706" s="196" t="n">
        <v>3.57</v>
      </c>
      <c r="Q706" s="196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6" t="s">
        <v>85</v>
      </c>
      <c r="CM706" s="177"/>
    </row>
    <row r="707" customFormat="false" ht="11.25" hidden="false" customHeight="false" outlineLevel="0" collapsed="false">
      <c r="A707" s="177" t="n">
        <v>35404</v>
      </c>
      <c r="B707" s="203" t="n">
        <f aca="false">IF(A707&lt;&gt;"",MONTH(A707),0)</f>
        <v>12</v>
      </c>
      <c r="C707" s="11" t="s">
        <v>165</v>
      </c>
      <c r="D707" s="196" t="n">
        <v>1.955</v>
      </c>
      <c r="E707" s="196" t="n">
        <v>3.535</v>
      </c>
      <c r="F707" s="197" t="n">
        <v>3.48</v>
      </c>
      <c r="G707" s="198" t="s">
        <v>85</v>
      </c>
      <c r="H707" s="196" t="n">
        <v>3.54</v>
      </c>
      <c r="I707" s="196" t="n">
        <v>3.88</v>
      </c>
      <c r="J707" s="196" t="s">
        <v>85</v>
      </c>
      <c r="K707" s="196" t="n">
        <v>3.55</v>
      </c>
      <c r="L707" s="196" t="n">
        <v>3.56</v>
      </c>
      <c r="M707" s="196" t="s">
        <v>85</v>
      </c>
      <c r="N707" s="197" t="n">
        <v>3.525</v>
      </c>
      <c r="O707" s="196" t="s">
        <v>85</v>
      </c>
      <c r="P707" s="196" t="n">
        <v>3.68</v>
      </c>
      <c r="Q707" s="196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6" t="s">
        <v>85</v>
      </c>
      <c r="CM707" s="177"/>
    </row>
    <row r="708" customFormat="false" ht="11.25" hidden="false" customHeight="false" outlineLevel="0" collapsed="false">
      <c r="A708" s="177" t="n">
        <v>35405</v>
      </c>
      <c r="B708" s="203" t="n">
        <f aca="false">IF(A708&lt;&gt;"",MONTH(A708),0)</f>
        <v>12</v>
      </c>
      <c r="C708" s="11" t="s">
        <v>166</v>
      </c>
      <c r="D708" s="196" t="n">
        <v>2.06</v>
      </c>
      <c r="E708" s="196" t="n">
        <v>3.365</v>
      </c>
      <c r="F708" s="197" t="n">
        <v>3.5</v>
      </c>
      <c r="G708" s="198" t="s">
        <v>85</v>
      </c>
      <c r="H708" s="196" t="n">
        <v>3.505</v>
      </c>
      <c r="I708" s="196" t="n">
        <v>3.665</v>
      </c>
      <c r="J708" s="196" t="s">
        <v>85</v>
      </c>
      <c r="K708" s="196" t="n">
        <v>3.44</v>
      </c>
      <c r="L708" s="196" t="n">
        <v>3.4</v>
      </c>
      <c r="M708" s="196" t="s">
        <v>85</v>
      </c>
      <c r="N708" s="197" t="n">
        <v>3.45</v>
      </c>
      <c r="O708" s="196" t="s">
        <v>85</v>
      </c>
      <c r="P708" s="196" t="n">
        <v>3.475</v>
      </c>
      <c r="Q708" s="196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6" t="s">
        <v>85</v>
      </c>
      <c r="CM708" s="177"/>
    </row>
    <row r="709" customFormat="false" ht="11.25" hidden="false" customHeight="false" outlineLevel="0" collapsed="false">
      <c r="A709" s="177" t="n">
        <v>35406</v>
      </c>
      <c r="B709" s="203" t="n">
        <f aca="false">IF(A709&lt;&gt;"",MONTH(A709),0)</f>
        <v>12</v>
      </c>
      <c r="C709" s="11" t="s">
        <v>167</v>
      </c>
      <c r="D709" s="196" t="n">
        <v>1.94</v>
      </c>
      <c r="E709" s="196" t="n">
        <v>3.365</v>
      </c>
      <c r="F709" s="197" t="n">
        <v>3.5</v>
      </c>
      <c r="G709" s="198" t="s">
        <v>85</v>
      </c>
      <c r="H709" s="196" t="n">
        <v>3.505</v>
      </c>
      <c r="I709" s="196" t="n">
        <v>3.665</v>
      </c>
      <c r="J709" s="196" t="s">
        <v>85</v>
      </c>
      <c r="K709" s="196" t="n">
        <v>3.44</v>
      </c>
      <c r="L709" s="196" t="n">
        <v>3.4</v>
      </c>
      <c r="M709" s="196" t="s">
        <v>85</v>
      </c>
      <c r="N709" s="197" t="n">
        <v>3.45</v>
      </c>
      <c r="O709" s="196" t="s">
        <v>85</v>
      </c>
      <c r="P709" s="196" t="n">
        <v>3.475</v>
      </c>
      <c r="Q709" s="196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6" t="s">
        <v>85</v>
      </c>
      <c r="CM709" s="177"/>
    </row>
    <row r="710" customFormat="false" ht="11.25" hidden="false" customHeight="false" outlineLevel="0" collapsed="false">
      <c r="A710" s="177" t="n">
        <v>35407</v>
      </c>
      <c r="B710" s="203" t="n">
        <f aca="false">IF(A710&lt;&gt;"",MONTH(A710),0)</f>
        <v>12</v>
      </c>
      <c r="C710" s="11" t="s">
        <v>161</v>
      </c>
      <c r="D710" s="196" t="n">
        <v>1.94</v>
      </c>
      <c r="E710" s="196" t="n">
        <v>3.365</v>
      </c>
      <c r="F710" s="197" t="n">
        <v>3.5</v>
      </c>
      <c r="G710" s="198" t="s">
        <v>85</v>
      </c>
      <c r="H710" s="196" t="n">
        <v>3.505</v>
      </c>
      <c r="I710" s="196" t="n">
        <v>3.665</v>
      </c>
      <c r="J710" s="196" t="s">
        <v>85</v>
      </c>
      <c r="K710" s="196" t="n">
        <v>3.44</v>
      </c>
      <c r="L710" s="196" t="n">
        <v>3.4</v>
      </c>
      <c r="M710" s="196" t="s">
        <v>85</v>
      </c>
      <c r="N710" s="197" t="n">
        <v>3.45</v>
      </c>
      <c r="O710" s="196" t="s">
        <v>85</v>
      </c>
      <c r="P710" s="196" t="n">
        <v>3.475</v>
      </c>
      <c r="Q710" s="196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6" t="s">
        <v>85</v>
      </c>
      <c r="CM710" s="177"/>
    </row>
    <row r="711" customFormat="false" ht="11.25" hidden="false" customHeight="false" outlineLevel="0" collapsed="false">
      <c r="A711" s="177" t="n">
        <v>35408</v>
      </c>
      <c r="B711" s="203" t="n">
        <f aca="false">IF(A711&lt;&gt;"",MONTH(A711),0)</f>
        <v>12</v>
      </c>
      <c r="C711" s="11" t="s">
        <v>162</v>
      </c>
      <c r="D711" s="196" t="n">
        <v>1.94</v>
      </c>
      <c r="E711" s="196" t="n">
        <v>3.07</v>
      </c>
      <c r="F711" s="197" t="n">
        <v>3.11</v>
      </c>
      <c r="G711" s="198" t="s">
        <v>85</v>
      </c>
      <c r="H711" s="196" t="n">
        <v>3.3</v>
      </c>
      <c r="I711" s="196" t="n">
        <v>3.37</v>
      </c>
      <c r="J711" s="196" t="s">
        <v>85</v>
      </c>
      <c r="K711" s="196" t="n">
        <v>3.22</v>
      </c>
      <c r="L711" s="196" t="n">
        <v>3.135</v>
      </c>
      <c r="M711" s="196" t="s">
        <v>85</v>
      </c>
      <c r="N711" s="197" t="n">
        <v>3.45</v>
      </c>
      <c r="O711" s="196" t="s">
        <v>85</v>
      </c>
      <c r="P711" s="196" t="n">
        <v>3.295</v>
      </c>
      <c r="Q711" s="196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6" t="s">
        <v>85</v>
      </c>
      <c r="CM711" s="177"/>
    </row>
    <row r="712" customFormat="false" ht="11.25" hidden="false" customHeight="false" outlineLevel="0" collapsed="false">
      <c r="A712" s="177" t="n">
        <v>35409</v>
      </c>
      <c r="B712" s="203" t="n">
        <f aca="false">IF(A712&lt;&gt;"",MONTH(A712),0)</f>
        <v>12</v>
      </c>
      <c r="C712" s="11" t="s">
        <v>163</v>
      </c>
      <c r="D712" s="196" t="n">
        <v>1.97</v>
      </c>
      <c r="E712" s="196" t="n">
        <v>2.93</v>
      </c>
      <c r="F712" s="197" t="n">
        <v>3.005</v>
      </c>
      <c r="G712" s="198" t="s">
        <v>85</v>
      </c>
      <c r="H712" s="196" t="n">
        <v>3.145</v>
      </c>
      <c r="I712" s="196" t="n">
        <v>3.215</v>
      </c>
      <c r="J712" s="196" t="s">
        <v>85</v>
      </c>
      <c r="K712" s="196" t="n">
        <v>3.135</v>
      </c>
      <c r="L712" s="196" t="n">
        <v>3.115</v>
      </c>
      <c r="M712" s="196" t="s">
        <v>85</v>
      </c>
      <c r="N712" s="197" t="n">
        <v>3.09</v>
      </c>
      <c r="O712" s="196" t="s">
        <v>85</v>
      </c>
      <c r="P712" s="196" t="n">
        <v>3.17</v>
      </c>
      <c r="Q712" s="196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6" t="s">
        <v>85</v>
      </c>
      <c r="CM712" s="177"/>
    </row>
    <row r="713" customFormat="false" ht="11.25" hidden="false" customHeight="false" outlineLevel="0" collapsed="false">
      <c r="A713" s="177" t="n">
        <v>35410</v>
      </c>
      <c r="B713" s="203" t="n">
        <f aca="false">IF(A713&lt;&gt;"",MONTH(A713),0)</f>
        <v>12</v>
      </c>
      <c r="C713" s="11" t="s">
        <v>164</v>
      </c>
      <c r="D713" s="196" t="n">
        <v>1.925</v>
      </c>
      <c r="E713" s="196" t="n">
        <v>2.775</v>
      </c>
      <c r="F713" s="197" t="n">
        <v>3.17</v>
      </c>
      <c r="G713" s="198" t="s">
        <v>85</v>
      </c>
      <c r="H713" s="196" t="n">
        <v>3.24</v>
      </c>
      <c r="I713" s="196" t="n">
        <v>3.455</v>
      </c>
      <c r="J713" s="196" t="s">
        <v>85</v>
      </c>
      <c r="K713" s="196" t="n">
        <v>3.135</v>
      </c>
      <c r="L713" s="196" t="n">
        <v>3.055</v>
      </c>
      <c r="M713" s="196" t="s">
        <v>85</v>
      </c>
      <c r="N713" s="197" t="n">
        <v>3.115</v>
      </c>
      <c r="O713" s="196" t="s">
        <v>85</v>
      </c>
      <c r="P713" s="196" t="n">
        <v>3.275</v>
      </c>
      <c r="Q713" s="196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6" t="s">
        <v>85</v>
      </c>
      <c r="CM713" s="177"/>
    </row>
    <row r="714" customFormat="false" ht="11.25" hidden="false" customHeight="false" outlineLevel="0" collapsed="false">
      <c r="A714" s="177" t="n">
        <v>35411</v>
      </c>
      <c r="B714" s="203" t="n">
        <f aca="false">IF(A714&lt;&gt;"",MONTH(A714),0)</f>
        <v>12</v>
      </c>
      <c r="C714" s="11" t="s">
        <v>165</v>
      </c>
      <c r="D714" s="196" t="n">
        <v>1.91</v>
      </c>
      <c r="E714" s="196" t="n">
        <v>2.89</v>
      </c>
      <c r="F714" s="197" t="n">
        <v>3.175</v>
      </c>
      <c r="G714" s="198" t="s">
        <v>85</v>
      </c>
      <c r="H714" s="196" t="n">
        <v>3.17</v>
      </c>
      <c r="I714" s="196" t="n">
        <v>3.425</v>
      </c>
      <c r="J714" s="196" t="s">
        <v>85</v>
      </c>
      <c r="K714" s="196" t="n">
        <v>3.175</v>
      </c>
      <c r="L714" s="196" t="n">
        <v>3.03</v>
      </c>
      <c r="M714" s="196" t="s">
        <v>85</v>
      </c>
      <c r="N714" s="197" t="n">
        <v>3.175</v>
      </c>
      <c r="O714" s="196" t="s">
        <v>85</v>
      </c>
      <c r="P714" s="196" t="n">
        <v>3.29</v>
      </c>
      <c r="Q714" s="196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6" t="s">
        <v>85</v>
      </c>
      <c r="CM714" s="177"/>
    </row>
    <row r="715" customFormat="false" ht="11.25" hidden="false" customHeight="false" outlineLevel="0" collapsed="false">
      <c r="A715" s="177" t="n">
        <v>35412</v>
      </c>
      <c r="B715" s="203" t="n">
        <f aca="false">IF(A715&lt;&gt;"",MONTH(A715),0)</f>
        <v>12</v>
      </c>
      <c r="C715" s="11" t="s">
        <v>166</v>
      </c>
      <c r="D715" s="196" t="n">
        <v>1.855</v>
      </c>
      <c r="E715" s="196" t="n">
        <v>3.065</v>
      </c>
      <c r="F715" s="197" t="n">
        <v>3.4</v>
      </c>
      <c r="G715" s="198" t="s">
        <v>85</v>
      </c>
      <c r="H715" s="196" t="n">
        <v>3.405</v>
      </c>
      <c r="I715" s="196" t="n">
        <v>3.595</v>
      </c>
      <c r="J715" s="196" t="s">
        <v>85</v>
      </c>
      <c r="K715" s="196" t="n">
        <v>3.38</v>
      </c>
      <c r="L715" s="196" t="n">
        <v>3.26</v>
      </c>
      <c r="M715" s="196" t="s">
        <v>85</v>
      </c>
      <c r="N715" s="197" t="n">
        <v>3.175</v>
      </c>
      <c r="O715" s="196" t="s">
        <v>85</v>
      </c>
      <c r="P715" s="196" t="n">
        <v>3.415</v>
      </c>
      <c r="Q715" s="196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6" t="s">
        <v>85</v>
      </c>
      <c r="CM715" s="177"/>
    </row>
    <row r="716" customFormat="false" ht="11.25" hidden="false" customHeight="false" outlineLevel="0" collapsed="false">
      <c r="A716" s="177" t="n">
        <v>35413</v>
      </c>
      <c r="B716" s="203" t="n">
        <f aca="false">IF(A716&lt;&gt;"",MONTH(A716),0)</f>
        <v>12</v>
      </c>
      <c r="C716" s="11" t="s">
        <v>167</v>
      </c>
      <c r="D716" s="196" t="n">
        <v>1.895</v>
      </c>
      <c r="E716" s="196" t="n">
        <v>3.065</v>
      </c>
      <c r="F716" s="197" t="n">
        <v>3.4</v>
      </c>
      <c r="G716" s="198" t="s">
        <v>85</v>
      </c>
      <c r="H716" s="196" t="n">
        <v>3.405</v>
      </c>
      <c r="I716" s="196" t="n">
        <v>3.595</v>
      </c>
      <c r="J716" s="196" t="s">
        <v>85</v>
      </c>
      <c r="K716" s="196" t="n">
        <v>3.38</v>
      </c>
      <c r="L716" s="196" t="n">
        <v>3.26</v>
      </c>
      <c r="M716" s="196" t="s">
        <v>85</v>
      </c>
      <c r="N716" s="197" t="n">
        <v>3.175</v>
      </c>
      <c r="O716" s="196" t="s">
        <v>85</v>
      </c>
      <c r="P716" s="196" t="n">
        <v>3.415</v>
      </c>
      <c r="Q716" s="196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6" t="s">
        <v>85</v>
      </c>
      <c r="CM716" s="177"/>
    </row>
    <row r="717" customFormat="false" ht="11.25" hidden="false" customHeight="false" outlineLevel="0" collapsed="false">
      <c r="A717" s="177" t="n">
        <v>35414</v>
      </c>
      <c r="B717" s="203" t="n">
        <f aca="false">IF(A717&lt;&gt;"",MONTH(A717),0)</f>
        <v>12</v>
      </c>
      <c r="C717" s="11" t="s">
        <v>161</v>
      </c>
      <c r="D717" s="196" t="n">
        <v>1.895</v>
      </c>
      <c r="E717" s="196" t="n">
        <v>3.065</v>
      </c>
      <c r="F717" s="197" t="n">
        <v>3.4</v>
      </c>
      <c r="G717" s="198" t="s">
        <v>85</v>
      </c>
      <c r="H717" s="196" t="n">
        <v>3.405</v>
      </c>
      <c r="I717" s="196" t="n">
        <v>3.595</v>
      </c>
      <c r="J717" s="196" t="s">
        <v>85</v>
      </c>
      <c r="K717" s="196" t="n">
        <v>3.38</v>
      </c>
      <c r="L717" s="196" t="n">
        <v>3.26</v>
      </c>
      <c r="M717" s="196" t="s">
        <v>85</v>
      </c>
      <c r="N717" s="197" t="n">
        <v>3.175</v>
      </c>
      <c r="O717" s="196" t="s">
        <v>85</v>
      </c>
      <c r="P717" s="196" t="n">
        <v>3.415</v>
      </c>
      <c r="Q717" s="196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6" t="s">
        <v>85</v>
      </c>
      <c r="CM717" s="177"/>
    </row>
    <row r="718" customFormat="false" ht="11.25" hidden="false" customHeight="false" outlineLevel="0" collapsed="false">
      <c r="A718" s="177" t="n">
        <v>35415</v>
      </c>
      <c r="B718" s="203" t="n">
        <f aca="false">IF(A718&lt;&gt;"",MONTH(A718),0)</f>
        <v>12</v>
      </c>
      <c r="C718" s="11" t="s">
        <v>162</v>
      </c>
      <c r="D718" s="196" t="n">
        <v>1.895</v>
      </c>
      <c r="E718" s="196" t="n">
        <v>4.295</v>
      </c>
      <c r="F718" s="197" t="n">
        <v>4.055</v>
      </c>
      <c r="G718" s="198" t="s">
        <v>85</v>
      </c>
      <c r="H718" s="196" t="n">
        <v>4.095</v>
      </c>
      <c r="I718" s="196" t="n">
        <v>4.06</v>
      </c>
      <c r="J718" s="196" t="s">
        <v>85</v>
      </c>
      <c r="K718" s="196" t="n">
        <v>4.15</v>
      </c>
      <c r="L718" s="196" t="n">
        <v>4.075</v>
      </c>
      <c r="M718" s="196" t="s">
        <v>85</v>
      </c>
      <c r="N718" s="197" t="n">
        <v>4.215</v>
      </c>
      <c r="O718" s="196" t="s">
        <v>85</v>
      </c>
      <c r="P718" s="196" t="n">
        <v>4.11</v>
      </c>
      <c r="Q718" s="196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6" t="s">
        <v>85</v>
      </c>
      <c r="CM718" s="177"/>
    </row>
    <row r="719" customFormat="false" ht="11.25" hidden="false" customHeight="false" outlineLevel="0" collapsed="false">
      <c r="A719" s="177" t="n">
        <v>35416</v>
      </c>
      <c r="B719" s="203" t="n">
        <f aca="false">IF(A719&lt;&gt;"",MONTH(A719),0)</f>
        <v>12</v>
      </c>
      <c r="C719" s="11" t="s">
        <v>163</v>
      </c>
      <c r="D719" s="196" t="n">
        <v>2.06</v>
      </c>
      <c r="E719" s="196" t="n">
        <v>4.295</v>
      </c>
      <c r="F719" s="197" t="n">
        <v>4.815</v>
      </c>
      <c r="G719" s="198" t="s">
        <v>85</v>
      </c>
      <c r="H719" s="196" t="n">
        <v>4.87</v>
      </c>
      <c r="I719" s="196" t="n">
        <v>4.51</v>
      </c>
      <c r="J719" s="196" t="s">
        <v>85</v>
      </c>
      <c r="K719" s="196" t="n">
        <v>4.49</v>
      </c>
      <c r="L719" s="196" t="n">
        <v>4.145</v>
      </c>
      <c r="M719" s="196" t="s">
        <v>85</v>
      </c>
      <c r="N719" s="197" t="n">
        <v>4.815</v>
      </c>
      <c r="O719" s="196" t="s">
        <v>85</v>
      </c>
      <c r="P719" s="196" t="n">
        <v>4.89</v>
      </c>
      <c r="Q719" s="196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6" t="s">
        <v>85</v>
      </c>
      <c r="CM719" s="177"/>
    </row>
    <row r="720" customFormat="false" ht="11.25" hidden="false" customHeight="false" outlineLevel="0" collapsed="false">
      <c r="A720" s="177" t="n">
        <v>35417</v>
      </c>
      <c r="B720" s="203" t="n">
        <f aca="false">IF(A720&lt;&gt;"",MONTH(A720),0)</f>
        <v>12</v>
      </c>
      <c r="C720" s="11" t="s">
        <v>164</v>
      </c>
      <c r="D720" s="196" t="n">
        <v>2.07</v>
      </c>
      <c r="E720" s="196" t="n">
        <v>4.31</v>
      </c>
      <c r="F720" s="197" t="n">
        <v>4.82</v>
      </c>
      <c r="G720" s="198" t="s">
        <v>85</v>
      </c>
      <c r="H720" s="196" t="n">
        <v>4.795</v>
      </c>
      <c r="I720" s="196" t="n">
        <v>4.525</v>
      </c>
      <c r="J720" s="196" t="s">
        <v>85</v>
      </c>
      <c r="K720" s="196" t="n">
        <v>4.325</v>
      </c>
      <c r="L720" s="196" t="n">
        <v>4.18</v>
      </c>
      <c r="M720" s="196" t="s">
        <v>85</v>
      </c>
      <c r="N720" s="197" t="n">
        <v>4.95</v>
      </c>
      <c r="O720" s="196" t="s">
        <v>85</v>
      </c>
      <c r="P720" s="196" t="n">
        <v>4.875</v>
      </c>
      <c r="Q720" s="196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6" t="s">
        <v>85</v>
      </c>
      <c r="CM720" s="177"/>
    </row>
    <row r="721" customFormat="false" ht="11.25" hidden="false" customHeight="false" outlineLevel="0" collapsed="false">
      <c r="A721" s="177" t="n">
        <v>35418</v>
      </c>
      <c r="B721" s="203" t="n">
        <f aca="false">IF(A721&lt;&gt;"",MONTH(A721),0)</f>
        <v>12</v>
      </c>
      <c r="C721" s="11" t="s">
        <v>165</v>
      </c>
      <c r="D721" s="196" t="n">
        <v>2.065</v>
      </c>
      <c r="E721" s="196" t="n">
        <v>4.515</v>
      </c>
      <c r="F721" s="197" t="n">
        <v>4.9</v>
      </c>
      <c r="G721" s="198" t="s">
        <v>85</v>
      </c>
      <c r="H721" s="196" t="s">
        <v>85</v>
      </c>
      <c r="I721" s="196" t="n">
        <v>4.705</v>
      </c>
      <c r="J721" s="196" t="s">
        <v>85</v>
      </c>
      <c r="K721" s="196" t="n">
        <v>4.515</v>
      </c>
      <c r="L721" s="196" t="n">
        <v>4.295</v>
      </c>
      <c r="M721" s="196" t="s">
        <v>85</v>
      </c>
      <c r="N721" s="197" t="n">
        <v>4.86</v>
      </c>
      <c r="O721" s="196" t="s">
        <v>85</v>
      </c>
      <c r="P721" s="196" t="n">
        <v>4.875</v>
      </c>
      <c r="Q721" s="196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6" t="s">
        <v>85</v>
      </c>
      <c r="CM721" s="177"/>
    </row>
    <row r="722" customFormat="false" ht="11.25" hidden="false" customHeight="false" outlineLevel="0" collapsed="false">
      <c r="A722" s="177" t="n">
        <v>35419</v>
      </c>
      <c r="B722" s="203" t="n">
        <f aca="false">IF(A722&lt;&gt;"",MONTH(A722),0)</f>
        <v>12</v>
      </c>
      <c r="C722" s="11" t="s">
        <v>166</v>
      </c>
      <c r="D722" s="196" t="n">
        <v>2.155</v>
      </c>
      <c r="E722" s="196" t="n">
        <v>4.33</v>
      </c>
      <c r="F722" s="197" t="n">
        <v>4.31</v>
      </c>
      <c r="G722" s="198" t="s">
        <v>85</v>
      </c>
      <c r="H722" s="196" t="n">
        <v>4.21</v>
      </c>
      <c r="I722" s="196" t="n">
        <v>4.38</v>
      </c>
      <c r="J722" s="196" t="s">
        <v>85</v>
      </c>
      <c r="K722" s="196" t="n">
        <v>4.24</v>
      </c>
      <c r="L722" s="196" t="n">
        <v>4.065</v>
      </c>
      <c r="M722" s="196" t="s">
        <v>85</v>
      </c>
      <c r="N722" s="197" t="n">
        <v>4.465</v>
      </c>
      <c r="O722" s="196" t="s">
        <v>85</v>
      </c>
      <c r="P722" s="196" t="n">
        <v>4.205</v>
      </c>
      <c r="Q722" s="196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6" t="s">
        <v>85</v>
      </c>
      <c r="CM722" s="177"/>
    </row>
    <row r="723" customFormat="false" ht="11.25" hidden="false" customHeight="false" outlineLevel="0" collapsed="false">
      <c r="A723" s="177" t="n">
        <v>35420</v>
      </c>
      <c r="B723" s="203" t="n">
        <f aca="false">IF(A723&lt;&gt;"",MONTH(A723),0)</f>
        <v>12</v>
      </c>
      <c r="C723" s="11" t="s">
        <v>167</v>
      </c>
      <c r="D723" s="196" t="n">
        <v>2.295</v>
      </c>
      <c r="E723" s="196" t="n">
        <v>4.33</v>
      </c>
      <c r="F723" s="197" t="n">
        <v>4.31</v>
      </c>
      <c r="G723" s="198" t="s">
        <v>85</v>
      </c>
      <c r="H723" s="196" t="n">
        <v>4.21</v>
      </c>
      <c r="I723" s="196" t="n">
        <v>4.38</v>
      </c>
      <c r="J723" s="196" t="s">
        <v>85</v>
      </c>
      <c r="K723" s="196" t="n">
        <v>4.24</v>
      </c>
      <c r="L723" s="196" t="n">
        <v>4.065</v>
      </c>
      <c r="M723" s="196" t="s">
        <v>85</v>
      </c>
      <c r="N723" s="197" t="n">
        <v>4.465</v>
      </c>
      <c r="O723" s="196" t="s">
        <v>85</v>
      </c>
      <c r="P723" s="196" t="n">
        <v>4.205</v>
      </c>
      <c r="Q723" s="196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6" t="s">
        <v>85</v>
      </c>
      <c r="CM723" s="177"/>
    </row>
    <row r="724" customFormat="false" ht="11.25" hidden="false" customHeight="false" outlineLevel="0" collapsed="false">
      <c r="A724" s="177" t="n">
        <v>35421</v>
      </c>
      <c r="B724" s="203" t="n">
        <f aca="false">IF(A724&lt;&gt;"",MONTH(A724),0)</f>
        <v>12</v>
      </c>
      <c r="C724" s="11" t="s">
        <v>161</v>
      </c>
      <c r="D724" s="196" t="n">
        <v>2.295</v>
      </c>
      <c r="E724" s="196" t="n">
        <v>4.33</v>
      </c>
      <c r="F724" s="197" t="n">
        <v>4.31</v>
      </c>
      <c r="G724" s="198" t="s">
        <v>85</v>
      </c>
      <c r="H724" s="196" t="n">
        <v>4.21</v>
      </c>
      <c r="I724" s="196" t="n">
        <v>4.38</v>
      </c>
      <c r="J724" s="196" t="s">
        <v>85</v>
      </c>
      <c r="K724" s="196" t="n">
        <v>4.24</v>
      </c>
      <c r="L724" s="196" t="n">
        <v>4.065</v>
      </c>
      <c r="M724" s="196" t="s">
        <v>85</v>
      </c>
      <c r="N724" s="197" t="n">
        <v>4.465</v>
      </c>
      <c r="O724" s="196" t="s">
        <v>85</v>
      </c>
      <c r="P724" s="196" t="n">
        <v>4.205</v>
      </c>
      <c r="Q724" s="196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6" t="s">
        <v>85</v>
      </c>
      <c r="CM724" s="177"/>
    </row>
    <row r="725" customFormat="false" ht="11.25" hidden="false" customHeight="false" outlineLevel="0" collapsed="false">
      <c r="A725" s="177" t="n">
        <v>35422</v>
      </c>
      <c r="B725" s="203" t="n">
        <f aca="false">IF(A725&lt;&gt;"",MONTH(A725),0)</f>
        <v>12</v>
      </c>
      <c r="C725" s="11" t="s">
        <v>162</v>
      </c>
      <c r="D725" s="196" t="n">
        <v>2.295</v>
      </c>
      <c r="E725" s="196" t="n">
        <v>3.625</v>
      </c>
      <c r="F725" s="197" t="n">
        <v>3.855</v>
      </c>
      <c r="G725" s="198" t="s">
        <v>85</v>
      </c>
      <c r="H725" s="196" t="n">
        <v>3.835</v>
      </c>
      <c r="I725" s="196" t="n">
        <v>4.07</v>
      </c>
      <c r="J725" s="196" t="s">
        <v>85</v>
      </c>
      <c r="K725" s="196" t="n">
        <v>4.075</v>
      </c>
      <c r="L725" s="196" t="n">
        <v>3.485</v>
      </c>
      <c r="M725" s="196" t="s">
        <v>85</v>
      </c>
      <c r="N725" s="197" t="n">
        <v>3.62</v>
      </c>
      <c r="O725" s="196" t="s">
        <v>85</v>
      </c>
      <c r="P725" s="196" t="n">
        <v>3.78</v>
      </c>
      <c r="Q725" s="196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6" t="s">
        <v>85</v>
      </c>
      <c r="CM725" s="177"/>
    </row>
    <row r="726" customFormat="false" ht="11.25" hidden="false" customHeight="false" outlineLevel="0" collapsed="false">
      <c r="A726" s="177" t="n">
        <v>35423</v>
      </c>
      <c r="B726" s="203" t="n">
        <f aca="false">IF(A726&lt;&gt;"",MONTH(A726),0)</f>
        <v>12</v>
      </c>
      <c r="C726" s="11" t="s">
        <v>163</v>
      </c>
      <c r="D726" s="196" t="n">
        <v>2.905</v>
      </c>
      <c r="E726" s="196" t="s">
        <v>85</v>
      </c>
      <c r="F726" s="197" t="s">
        <v>85</v>
      </c>
      <c r="G726" s="198" t="s">
        <v>85</v>
      </c>
      <c r="H726" s="196" t="s">
        <v>85</v>
      </c>
      <c r="I726" s="196" t="s">
        <v>85</v>
      </c>
      <c r="J726" s="196" t="s">
        <v>85</v>
      </c>
      <c r="K726" s="196" t="s">
        <v>85</v>
      </c>
      <c r="L726" s="196" t="s">
        <v>85</v>
      </c>
      <c r="M726" s="196" t="s">
        <v>85</v>
      </c>
      <c r="N726" s="197" t="s">
        <v>85</v>
      </c>
      <c r="O726" s="196" t="s">
        <v>85</v>
      </c>
      <c r="P726" s="196" t="s">
        <v>85</v>
      </c>
      <c r="Q726" s="196" t="s">
        <v>85</v>
      </c>
      <c r="R726" s="16" t="s">
        <v>85</v>
      </c>
      <c r="S726" s="1" t="n">
        <v>4.205</v>
      </c>
      <c r="T726" s="1" t="s">
        <v>85</v>
      </c>
      <c r="U726" s="1" t="s">
        <v>85</v>
      </c>
      <c r="V726" s="1" t="s">
        <v>85</v>
      </c>
      <c r="W726" s="1" t="s">
        <v>85</v>
      </c>
      <c r="X726" s="196" t="s">
        <v>85</v>
      </c>
      <c r="CM726" s="177"/>
    </row>
    <row r="727" customFormat="false" ht="11.25" hidden="false" customHeight="false" outlineLevel="0" collapsed="false">
      <c r="A727" s="177" t="n">
        <v>35424</v>
      </c>
      <c r="B727" s="203" t="n">
        <f aca="false">IF(A727&lt;&gt;"",MONTH(A727),0)</f>
        <v>12</v>
      </c>
      <c r="C727" s="11" t="s">
        <v>164</v>
      </c>
      <c r="D727" s="196" t="n">
        <v>2.905</v>
      </c>
      <c r="E727" s="196" t="s">
        <v>85</v>
      </c>
      <c r="F727" s="197" t="s">
        <v>85</v>
      </c>
      <c r="G727" s="198" t="s">
        <v>85</v>
      </c>
      <c r="H727" s="196" t="s">
        <v>85</v>
      </c>
      <c r="I727" s="196" t="s">
        <v>85</v>
      </c>
      <c r="J727" s="196" t="s">
        <v>85</v>
      </c>
      <c r="K727" s="196" t="s">
        <v>85</v>
      </c>
      <c r="L727" s="196" t="s">
        <v>85</v>
      </c>
      <c r="M727" s="196" t="s">
        <v>85</v>
      </c>
      <c r="N727" s="197" t="s">
        <v>85</v>
      </c>
      <c r="O727" s="196" t="s">
        <v>85</v>
      </c>
      <c r="P727" s="196" t="s">
        <v>85</v>
      </c>
      <c r="Q727" s="196" t="s">
        <v>85</v>
      </c>
      <c r="R727" s="16" t="s">
        <v>85</v>
      </c>
      <c r="S727" s="1" t="n">
        <v>4.205</v>
      </c>
      <c r="T727" s="1" t="s">
        <v>85</v>
      </c>
      <c r="U727" s="1" t="s">
        <v>85</v>
      </c>
      <c r="V727" s="1" t="s">
        <v>85</v>
      </c>
      <c r="W727" s="1" t="s">
        <v>85</v>
      </c>
      <c r="X727" s="196" t="s">
        <v>85</v>
      </c>
      <c r="CM727" s="177"/>
    </row>
    <row r="728" customFormat="false" ht="11.25" hidden="false" customHeight="false" outlineLevel="0" collapsed="false">
      <c r="A728" s="177" t="n">
        <v>35425</v>
      </c>
      <c r="B728" s="203" t="n">
        <f aca="false">IF(A728&lt;&gt;"",MONTH(A728),0)</f>
        <v>12</v>
      </c>
      <c r="C728" s="11" t="s">
        <v>165</v>
      </c>
      <c r="D728" s="196" t="n">
        <v>2.905</v>
      </c>
      <c r="E728" s="196" t="n">
        <v>3.59</v>
      </c>
      <c r="F728" s="197" t="n">
        <v>3.575</v>
      </c>
      <c r="G728" s="198" t="s">
        <v>85</v>
      </c>
      <c r="H728" s="196" t="n">
        <v>5</v>
      </c>
      <c r="I728" s="196" t="n">
        <v>3.6</v>
      </c>
      <c r="J728" s="196" t="s">
        <v>85</v>
      </c>
      <c r="K728" s="196" t="n">
        <v>3.655</v>
      </c>
      <c r="L728" s="196" t="n">
        <v>3.38</v>
      </c>
      <c r="M728" s="196" t="s">
        <v>85</v>
      </c>
      <c r="N728" s="197" t="n">
        <v>3.49</v>
      </c>
      <c r="O728" s="196" t="s">
        <v>85</v>
      </c>
      <c r="P728" s="196" t="n">
        <v>3.385</v>
      </c>
      <c r="Q728" s="196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6" t="s">
        <v>85</v>
      </c>
      <c r="CM728" s="177"/>
    </row>
    <row r="729" customFormat="false" ht="11.25" hidden="false" customHeight="false" outlineLevel="0" collapsed="false">
      <c r="A729" s="177" t="n">
        <v>35426</v>
      </c>
      <c r="B729" s="203" t="n">
        <f aca="false">IF(A729&lt;&gt;"",MONTH(A729),0)</f>
        <v>12</v>
      </c>
      <c r="C729" s="11" t="s">
        <v>166</v>
      </c>
      <c r="D729" s="196" t="n">
        <v>2.905</v>
      </c>
      <c r="E729" s="196" t="n">
        <v>3.56</v>
      </c>
      <c r="F729" s="197" t="n">
        <v>3.015</v>
      </c>
      <c r="G729" s="198" t="s">
        <v>85</v>
      </c>
      <c r="H729" s="196" t="n">
        <v>2.925</v>
      </c>
      <c r="I729" s="196" t="n">
        <v>3.165</v>
      </c>
      <c r="J729" s="196" t="s">
        <v>85</v>
      </c>
      <c r="K729" s="196" t="n">
        <v>3.305</v>
      </c>
      <c r="L729" s="196" t="n">
        <v>3.38</v>
      </c>
      <c r="M729" s="196" t="s">
        <v>85</v>
      </c>
      <c r="N729" s="197" t="n">
        <v>3.09</v>
      </c>
      <c r="O729" s="196" t="s">
        <v>85</v>
      </c>
      <c r="P729" s="196" t="n">
        <v>2.885</v>
      </c>
      <c r="Q729" s="196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6" t="s">
        <v>85</v>
      </c>
      <c r="CM729" s="177"/>
    </row>
    <row r="730" customFormat="false" ht="11.25" hidden="false" customHeight="false" outlineLevel="0" collapsed="false">
      <c r="A730" s="177" t="n">
        <v>35427</v>
      </c>
      <c r="B730" s="203" t="n">
        <f aca="false">IF(A730&lt;&gt;"",MONTH(A730),0)</f>
        <v>12</v>
      </c>
      <c r="C730" s="11" t="s">
        <v>167</v>
      </c>
      <c r="D730" s="196" t="n">
        <v>2.295</v>
      </c>
      <c r="E730" s="196" t="n">
        <v>3.56</v>
      </c>
      <c r="F730" s="197" t="n">
        <v>3.015</v>
      </c>
      <c r="G730" s="198" t="s">
        <v>85</v>
      </c>
      <c r="H730" s="196" t="n">
        <v>2.925</v>
      </c>
      <c r="I730" s="196" t="n">
        <v>3.165</v>
      </c>
      <c r="J730" s="196" t="s">
        <v>85</v>
      </c>
      <c r="K730" s="196" t="n">
        <v>3.305</v>
      </c>
      <c r="L730" s="196" t="n">
        <v>3.38</v>
      </c>
      <c r="M730" s="196" t="s">
        <v>85</v>
      </c>
      <c r="N730" s="197" t="n">
        <v>3.09</v>
      </c>
      <c r="O730" s="196" t="s">
        <v>85</v>
      </c>
      <c r="P730" s="196" t="n">
        <v>2.885</v>
      </c>
      <c r="Q730" s="196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6" t="s">
        <v>85</v>
      </c>
      <c r="CM730" s="177"/>
    </row>
    <row r="731" customFormat="false" ht="11.25" hidden="false" customHeight="false" outlineLevel="0" collapsed="false">
      <c r="A731" s="177" t="n">
        <v>35428</v>
      </c>
      <c r="B731" s="203" t="n">
        <f aca="false">IF(A731&lt;&gt;"",MONTH(A731),0)</f>
        <v>12</v>
      </c>
      <c r="C731" s="11" t="s">
        <v>161</v>
      </c>
      <c r="D731" s="196" t="n">
        <v>2.295</v>
      </c>
      <c r="E731" s="196" t="n">
        <v>3.56</v>
      </c>
      <c r="F731" s="197" t="n">
        <v>3.015</v>
      </c>
      <c r="G731" s="198" t="s">
        <v>85</v>
      </c>
      <c r="H731" s="196" t="n">
        <v>2.925</v>
      </c>
      <c r="I731" s="196" t="n">
        <v>3.165</v>
      </c>
      <c r="J731" s="196" t="s">
        <v>85</v>
      </c>
      <c r="K731" s="196" t="n">
        <v>3.305</v>
      </c>
      <c r="L731" s="196" t="n">
        <v>3.38</v>
      </c>
      <c r="M731" s="196" t="s">
        <v>85</v>
      </c>
      <c r="N731" s="197" t="n">
        <v>3.09</v>
      </c>
      <c r="O731" s="196" t="s">
        <v>85</v>
      </c>
      <c r="P731" s="196" t="n">
        <v>2.885</v>
      </c>
      <c r="Q731" s="196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6" t="s">
        <v>85</v>
      </c>
      <c r="CM731" s="177"/>
    </row>
    <row r="732" customFormat="false" ht="11.25" hidden="false" customHeight="false" outlineLevel="0" collapsed="false">
      <c r="A732" s="177" t="n">
        <v>35429</v>
      </c>
      <c r="B732" s="203" t="n">
        <f aca="false">IF(A732&lt;&gt;"",MONTH(A732),0)</f>
        <v>12</v>
      </c>
      <c r="C732" s="11" t="s">
        <v>162</v>
      </c>
      <c r="D732" s="196" t="n">
        <v>2.295</v>
      </c>
      <c r="E732" s="196" t="n">
        <v>2.965</v>
      </c>
      <c r="F732" s="197" t="n">
        <v>3.015</v>
      </c>
      <c r="G732" s="198" t="s">
        <v>85</v>
      </c>
      <c r="H732" s="196" t="n">
        <v>2.585</v>
      </c>
      <c r="I732" s="196" t="n">
        <v>2.84</v>
      </c>
      <c r="J732" s="196" t="s">
        <v>85</v>
      </c>
      <c r="K732" s="196" t="n">
        <v>3.305</v>
      </c>
      <c r="L732" s="196" t="n">
        <v>2.6</v>
      </c>
      <c r="M732" s="196" t="s">
        <v>85</v>
      </c>
      <c r="N732" s="197" t="n">
        <v>3.09</v>
      </c>
      <c r="O732" s="196" t="s">
        <v>85</v>
      </c>
      <c r="P732" s="196" t="n">
        <v>2.675</v>
      </c>
      <c r="Q732" s="196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6" t="s">
        <v>85</v>
      </c>
      <c r="CM732" s="177"/>
    </row>
    <row r="733" customFormat="false" ht="11.25" hidden="false" customHeight="false" outlineLevel="0" collapsed="false">
      <c r="A733" s="177" t="n">
        <v>35430</v>
      </c>
      <c r="B733" s="203" t="n">
        <f aca="false">IF(A733&lt;&gt;"",MONTH(A733),0)</f>
        <v>12</v>
      </c>
      <c r="C733" s="11" t="s">
        <v>163</v>
      </c>
      <c r="D733" s="196" t="n">
        <v>2.535</v>
      </c>
      <c r="E733" s="196" t="n">
        <v>2.185</v>
      </c>
      <c r="F733" s="197" t="n">
        <v>4.22</v>
      </c>
      <c r="G733" s="198" t="s">
        <v>85</v>
      </c>
      <c r="H733" s="196" t="n">
        <v>2.365</v>
      </c>
      <c r="I733" s="196" t="n">
        <v>2.49</v>
      </c>
      <c r="J733" s="196" t="s">
        <v>85</v>
      </c>
      <c r="K733" s="196" t="n">
        <v>2.25</v>
      </c>
      <c r="L733" s="196" t="n">
        <v>2.195</v>
      </c>
      <c r="M733" s="196" t="s">
        <v>85</v>
      </c>
      <c r="N733" s="197" t="n">
        <v>4.21</v>
      </c>
      <c r="O733" s="196" t="s">
        <v>85</v>
      </c>
      <c r="P733" s="196" t="n">
        <v>2.66</v>
      </c>
      <c r="Q733" s="196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6" t="s">
        <v>85</v>
      </c>
      <c r="CM733" s="177"/>
    </row>
    <row r="734" customFormat="false" ht="11.25" hidden="false" customHeight="false" outlineLevel="0" collapsed="false">
      <c r="A734" s="6" t="s">
        <v>147</v>
      </c>
      <c r="B734" s="6" t="s">
        <v>148</v>
      </c>
      <c r="C734" s="6" t="s">
        <v>149</v>
      </c>
      <c r="D734" s="199" t="s">
        <v>168</v>
      </c>
      <c r="E734" s="199" t="s">
        <v>151</v>
      </c>
      <c r="F734" s="200" t="s">
        <v>152</v>
      </c>
      <c r="G734" s="201" t="s">
        <v>153</v>
      </c>
      <c r="H734" s="199" t="s">
        <v>142</v>
      </c>
      <c r="I734" s="199" t="s">
        <v>33</v>
      </c>
      <c r="J734" s="199" t="s">
        <v>15</v>
      </c>
      <c r="K734" s="199" t="s">
        <v>82</v>
      </c>
      <c r="L734" s="199" t="s">
        <v>155</v>
      </c>
      <c r="M734" s="199" t="s">
        <v>64</v>
      </c>
      <c r="N734" s="200" t="s">
        <v>156</v>
      </c>
      <c r="O734" s="199" t="s">
        <v>11</v>
      </c>
      <c r="P734" s="199" t="s">
        <v>27</v>
      </c>
      <c r="Q734" s="199" t="s">
        <v>157</v>
      </c>
      <c r="R734" s="202" t="s">
        <v>158</v>
      </c>
      <c r="S734" s="4" t="s">
        <v>133</v>
      </c>
      <c r="T734" s="4" t="s">
        <v>143</v>
      </c>
      <c r="U734" s="4" t="s">
        <v>159</v>
      </c>
      <c r="V734" s="4" t="s">
        <v>160</v>
      </c>
      <c r="W734" s="202" t="s">
        <v>29</v>
      </c>
      <c r="X734" s="196" t="s">
        <v>85</v>
      </c>
      <c r="Y734" s="199"/>
      <c r="Z734" s="199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3" t="n">
        <f aca="false">IF(A735&lt;&gt;"",MONTH(A735),0)</f>
        <v>1</v>
      </c>
      <c r="C735" s="11" t="s">
        <v>164</v>
      </c>
      <c r="D735" s="196" t="n">
        <v>2.37</v>
      </c>
      <c r="E735" s="196" t="s">
        <v>85</v>
      </c>
      <c r="F735" s="197" t="s">
        <v>85</v>
      </c>
      <c r="G735" s="198" t="s">
        <v>85</v>
      </c>
      <c r="H735" s="196" t="s">
        <v>85</v>
      </c>
      <c r="I735" s="196" t="s">
        <v>85</v>
      </c>
      <c r="J735" s="196" t="s">
        <v>85</v>
      </c>
      <c r="K735" s="196" t="s">
        <v>85</v>
      </c>
      <c r="L735" s="196" t="s">
        <v>85</v>
      </c>
      <c r="M735" s="196" t="s">
        <v>85</v>
      </c>
      <c r="N735" s="197" t="s">
        <v>85</v>
      </c>
      <c r="O735" s="196" t="s">
        <v>85</v>
      </c>
      <c r="P735" s="196" t="s">
        <v>85</v>
      </c>
      <c r="Q735" s="196" t="s">
        <v>85</v>
      </c>
      <c r="R735" s="16" t="s">
        <v>85</v>
      </c>
      <c r="S735" s="1" t="n">
        <v>4.06</v>
      </c>
      <c r="T735" s="1" t="s">
        <v>85</v>
      </c>
      <c r="U735" s="1" t="s">
        <v>85</v>
      </c>
      <c r="V735" s="1" t="s">
        <v>85</v>
      </c>
      <c r="W735" s="1" t="s">
        <v>85</v>
      </c>
      <c r="X735" s="196" t="s">
        <v>85</v>
      </c>
      <c r="CM735" s="177"/>
    </row>
    <row r="736" customFormat="false" ht="11.25" hidden="false" customHeight="false" outlineLevel="0" collapsed="false">
      <c r="A736" s="177" t="n">
        <v>35432</v>
      </c>
      <c r="B736" s="203" t="n">
        <f aca="false">IF(A736&lt;&gt;"",MONTH(A736),0)</f>
        <v>1</v>
      </c>
      <c r="C736" s="11" t="s">
        <v>165</v>
      </c>
      <c r="D736" s="196" t="n">
        <v>2.37</v>
      </c>
      <c r="E736" s="196" t="n">
        <v>2.03</v>
      </c>
      <c r="F736" s="197" t="n">
        <v>2.135</v>
      </c>
      <c r="G736" s="198" t="s">
        <v>85</v>
      </c>
      <c r="H736" s="196" t="n">
        <v>2.22</v>
      </c>
      <c r="I736" s="196" t="n">
        <v>2.56</v>
      </c>
      <c r="J736" s="196" t="s">
        <v>85</v>
      </c>
      <c r="K736" s="196" t="n">
        <v>2.25</v>
      </c>
      <c r="L736" s="196" t="n">
        <v>2.065</v>
      </c>
      <c r="M736" s="196" t="s">
        <v>85</v>
      </c>
      <c r="N736" s="197" t="n">
        <v>2.27</v>
      </c>
      <c r="O736" s="196" t="s">
        <v>85</v>
      </c>
      <c r="P736" s="196" t="n">
        <v>2.305</v>
      </c>
      <c r="Q736" s="196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6" t="s">
        <v>85</v>
      </c>
      <c r="CM736" s="177"/>
    </row>
    <row r="737" customFormat="false" ht="11.25" hidden="false" customHeight="false" outlineLevel="0" collapsed="false">
      <c r="A737" s="177" t="n">
        <v>35433</v>
      </c>
      <c r="B737" s="203" t="n">
        <f aca="false">IF(A737&lt;&gt;"",MONTH(A737),0)</f>
        <v>1</v>
      </c>
      <c r="C737" s="11" t="s">
        <v>166</v>
      </c>
      <c r="D737" s="196" t="n">
        <v>2.06</v>
      </c>
      <c r="E737" s="196" t="n">
        <v>2.075</v>
      </c>
      <c r="F737" s="197" t="n">
        <v>2.32</v>
      </c>
      <c r="G737" s="198" t="s">
        <v>85</v>
      </c>
      <c r="H737" s="196" t="n">
        <v>2.375</v>
      </c>
      <c r="I737" s="196" t="n">
        <v>2.595</v>
      </c>
      <c r="J737" s="196" t="s">
        <v>85</v>
      </c>
      <c r="K737" s="196" t="n">
        <v>2.31</v>
      </c>
      <c r="L737" s="196" t="n">
        <v>2.195</v>
      </c>
      <c r="M737" s="196" t="s">
        <v>85</v>
      </c>
      <c r="N737" s="197" t="n">
        <v>2.43</v>
      </c>
      <c r="O737" s="196" t="s">
        <v>85</v>
      </c>
      <c r="P737" s="196" t="n">
        <v>2.395</v>
      </c>
      <c r="Q737" s="196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6" t="s">
        <v>85</v>
      </c>
      <c r="CM737" s="177"/>
    </row>
    <row r="738" customFormat="false" ht="11.25" hidden="false" customHeight="false" outlineLevel="0" collapsed="false">
      <c r="A738" s="177" t="n">
        <v>35434</v>
      </c>
      <c r="B738" s="203" t="n">
        <f aca="false">IF(A738&lt;&gt;"",MONTH(A738),0)</f>
        <v>1</v>
      </c>
      <c r="C738" s="11" t="s">
        <v>167</v>
      </c>
      <c r="D738" s="196" t="n">
        <v>2.03</v>
      </c>
      <c r="E738" s="196" t="n">
        <v>2.08</v>
      </c>
      <c r="F738" s="197" t="n">
        <v>2.32</v>
      </c>
      <c r="G738" s="198" t="s">
        <v>85</v>
      </c>
      <c r="H738" s="196" t="n">
        <v>2.38</v>
      </c>
      <c r="I738" s="196" t="n">
        <v>2.6</v>
      </c>
      <c r="J738" s="196" t="s">
        <v>85</v>
      </c>
      <c r="K738" s="196" t="n">
        <v>2.31</v>
      </c>
      <c r="L738" s="196" t="n">
        <v>2.2</v>
      </c>
      <c r="M738" s="196" t="s">
        <v>85</v>
      </c>
      <c r="N738" s="197" t="n">
        <v>2.43</v>
      </c>
      <c r="O738" s="196" t="s">
        <v>85</v>
      </c>
      <c r="P738" s="196" t="n">
        <v>2.4</v>
      </c>
      <c r="Q738" s="196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6" t="s">
        <v>85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3" t="n">
        <f aca="false">IF(A739&lt;&gt;"",MONTH(A739),0)</f>
        <v>1</v>
      </c>
      <c r="C739" s="11" t="s">
        <v>161</v>
      </c>
      <c r="D739" s="196" t="n">
        <v>2.03</v>
      </c>
      <c r="E739" s="196" t="n">
        <v>2.08</v>
      </c>
      <c r="F739" s="197" t="n">
        <v>2.32</v>
      </c>
      <c r="G739" s="198" t="s">
        <v>85</v>
      </c>
      <c r="H739" s="196" t="n">
        <v>2.38</v>
      </c>
      <c r="I739" s="196" t="n">
        <v>2.6</v>
      </c>
      <c r="J739" s="196" t="s">
        <v>85</v>
      </c>
      <c r="K739" s="196" t="n">
        <v>2.31</v>
      </c>
      <c r="L739" s="196" t="n">
        <v>2.2</v>
      </c>
      <c r="M739" s="196" t="s">
        <v>85</v>
      </c>
      <c r="N739" s="197" t="n">
        <v>2.43</v>
      </c>
      <c r="O739" s="196" t="s">
        <v>85</v>
      </c>
      <c r="P739" s="196" t="n">
        <v>2.4</v>
      </c>
      <c r="Q739" s="196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6" t="s">
        <v>85</v>
      </c>
      <c r="CK739" s="6"/>
      <c r="CL739" s="6"/>
      <c r="CM739" s="206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3" t="n">
        <f aca="false">IF(A740&lt;&gt;"",MONTH(A740),0)</f>
        <v>1</v>
      </c>
      <c r="C740" s="11" t="s">
        <v>162</v>
      </c>
      <c r="D740" s="196" t="n">
        <v>2.03</v>
      </c>
      <c r="E740" s="196" t="n">
        <v>3.13</v>
      </c>
      <c r="F740" s="197" t="n">
        <v>3.625</v>
      </c>
      <c r="G740" s="198" t="s">
        <v>85</v>
      </c>
      <c r="H740" s="196" t="n">
        <v>3.66</v>
      </c>
      <c r="I740" s="196" t="n">
        <v>3.525</v>
      </c>
      <c r="J740" s="196" t="s">
        <v>85</v>
      </c>
      <c r="K740" s="196" t="n">
        <v>3.475</v>
      </c>
      <c r="L740" s="196" t="n">
        <v>3.385</v>
      </c>
      <c r="M740" s="196" t="s">
        <v>85</v>
      </c>
      <c r="N740" s="197" t="n">
        <v>3.85</v>
      </c>
      <c r="O740" s="196" t="s">
        <v>85</v>
      </c>
      <c r="P740" s="196" t="n">
        <v>3.655</v>
      </c>
      <c r="Q740" s="196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6" t="s">
        <v>85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3" t="n">
        <f aca="false">IF(A741&lt;&gt;"",MONTH(A741),0)</f>
        <v>1</v>
      </c>
      <c r="C741" s="11" t="s">
        <v>163</v>
      </c>
      <c r="D741" s="196" t="n">
        <v>2.15</v>
      </c>
      <c r="E741" s="196" t="n">
        <v>3.355</v>
      </c>
      <c r="F741" s="197" t="n">
        <v>3.975</v>
      </c>
      <c r="G741" s="198" t="s">
        <v>85</v>
      </c>
      <c r="H741" s="196" t="n">
        <v>4.025</v>
      </c>
      <c r="I741" s="196" t="n">
        <v>3.81</v>
      </c>
      <c r="J741" s="196" t="s">
        <v>85</v>
      </c>
      <c r="K741" s="196" t="n">
        <v>3.88</v>
      </c>
      <c r="L741" s="196" t="n">
        <v>3.39</v>
      </c>
      <c r="M741" s="196" t="s">
        <v>85</v>
      </c>
      <c r="N741" s="197" t="n">
        <v>3.99</v>
      </c>
      <c r="O741" s="196" t="s">
        <v>85</v>
      </c>
      <c r="P741" s="196" t="n">
        <v>4.075</v>
      </c>
      <c r="Q741" s="196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6" t="s">
        <v>85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3" t="n">
        <f aca="false">IF(A742&lt;&gt;"",MONTH(A742),0)</f>
        <v>1</v>
      </c>
      <c r="C742" s="11" t="s">
        <v>164</v>
      </c>
      <c r="D742" s="196" t="n">
        <v>2.27</v>
      </c>
      <c r="E742" s="196" t="n">
        <v>3.325</v>
      </c>
      <c r="F742" s="197" t="n">
        <v>3.975</v>
      </c>
      <c r="G742" s="198" t="s">
        <v>85</v>
      </c>
      <c r="H742" s="196" t="n">
        <v>3.855</v>
      </c>
      <c r="I742" s="196" t="n">
        <v>3.77</v>
      </c>
      <c r="J742" s="196" t="s">
        <v>85</v>
      </c>
      <c r="K742" s="196" t="n">
        <v>3.56</v>
      </c>
      <c r="L742" s="196" t="n">
        <v>3.405</v>
      </c>
      <c r="M742" s="196" t="s">
        <v>85</v>
      </c>
      <c r="N742" s="197" t="n">
        <v>3.72</v>
      </c>
      <c r="O742" s="196" t="s">
        <v>85</v>
      </c>
      <c r="P742" s="196" t="n">
        <v>3.98</v>
      </c>
      <c r="Q742" s="196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6" t="s">
        <v>85</v>
      </c>
      <c r="CM742" s="177"/>
    </row>
    <row r="743" customFormat="false" ht="11.25" hidden="false" customHeight="false" outlineLevel="0" collapsed="false">
      <c r="A743" s="177" t="n">
        <v>35439</v>
      </c>
      <c r="B743" s="203" t="n">
        <f aca="false">IF(A743&lt;&gt;"",MONTH(A743),0)</f>
        <v>1</v>
      </c>
      <c r="C743" s="11" t="s">
        <v>165</v>
      </c>
      <c r="D743" s="196" t="n">
        <v>2.36</v>
      </c>
      <c r="E743" s="196" t="n">
        <v>3.12</v>
      </c>
      <c r="F743" s="197" t="n">
        <v>3.545</v>
      </c>
      <c r="G743" s="198" t="s">
        <v>85</v>
      </c>
      <c r="H743" s="196" t="n">
        <v>3.665</v>
      </c>
      <c r="I743" s="196" t="n">
        <v>3.58</v>
      </c>
      <c r="J743" s="196" t="s">
        <v>85</v>
      </c>
      <c r="K743" s="196" t="n">
        <v>3.365</v>
      </c>
      <c r="L743" s="196" t="n">
        <v>3.23</v>
      </c>
      <c r="M743" s="196" t="s">
        <v>85</v>
      </c>
      <c r="N743" s="197" t="n">
        <v>3.65</v>
      </c>
      <c r="O743" s="196" t="s">
        <v>85</v>
      </c>
      <c r="P743" s="196" t="n">
        <v>3.67</v>
      </c>
      <c r="Q743" s="196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6" t="s">
        <v>85</v>
      </c>
      <c r="CM743" s="177"/>
    </row>
    <row r="744" customFormat="false" ht="11.25" hidden="false" customHeight="false" outlineLevel="0" collapsed="false">
      <c r="A744" s="177" t="n">
        <v>35440</v>
      </c>
      <c r="B744" s="203" t="n">
        <f aca="false">IF(A744&lt;&gt;"",MONTH(A744),0)</f>
        <v>1</v>
      </c>
      <c r="C744" s="11" t="s">
        <v>166</v>
      </c>
      <c r="D744" s="196" t="n">
        <v>2.34</v>
      </c>
      <c r="E744" s="196" t="n">
        <v>3.3</v>
      </c>
      <c r="F744" s="197" t="n">
        <v>5.025</v>
      </c>
      <c r="G744" s="198" t="s">
        <v>85</v>
      </c>
      <c r="H744" s="196" t="n">
        <v>4.06</v>
      </c>
      <c r="I744" s="196" t="n">
        <v>3.855</v>
      </c>
      <c r="J744" s="196" t="s">
        <v>85</v>
      </c>
      <c r="K744" s="196" t="n">
        <v>3.505</v>
      </c>
      <c r="L744" s="196" t="n">
        <v>3.275</v>
      </c>
      <c r="M744" s="196" t="s">
        <v>85</v>
      </c>
      <c r="N744" s="197" t="n">
        <v>4.5</v>
      </c>
      <c r="O744" s="196" t="s">
        <v>85</v>
      </c>
      <c r="P744" s="196" t="n">
        <v>4.145</v>
      </c>
      <c r="Q744" s="196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6" t="s">
        <v>85</v>
      </c>
      <c r="CM744" s="177"/>
    </row>
    <row r="745" customFormat="false" ht="11.25" hidden="false" customHeight="false" outlineLevel="0" collapsed="false">
      <c r="A745" s="177" t="n">
        <v>35441</v>
      </c>
      <c r="B745" s="203" t="n">
        <f aca="false">IF(A745&lt;&gt;"",MONTH(A745),0)</f>
        <v>1</v>
      </c>
      <c r="C745" s="11" t="s">
        <v>167</v>
      </c>
      <c r="D745" s="196" t="n">
        <v>2.62</v>
      </c>
      <c r="E745" s="196" t="n">
        <v>3.3</v>
      </c>
      <c r="F745" s="197" t="n">
        <v>5.03</v>
      </c>
      <c r="G745" s="198" t="s">
        <v>85</v>
      </c>
      <c r="H745" s="196" t="n">
        <v>4.06</v>
      </c>
      <c r="I745" s="196" t="n">
        <v>3.86</v>
      </c>
      <c r="J745" s="196" t="s">
        <v>85</v>
      </c>
      <c r="K745" s="196" t="n">
        <v>3.51</v>
      </c>
      <c r="L745" s="196" t="n">
        <v>3.28</v>
      </c>
      <c r="M745" s="196" t="s">
        <v>85</v>
      </c>
      <c r="N745" s="197" t="n">
        <v>4.5</v>
      </c>
      <c r="O745" s="196" t="s">
        <v>85</v>
      </c>
      <c r="P745" s="196" t="n">
        <v>4.15</v>
      </c>
      <c r="Q745" s="196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6" t="s">
        <v>85</v>
      </c>
      <c r="CM745" s="177"/>
    </row>
    <row r="746" customFormat="false" ht="11.25" hidden="false" customHeight="false" outlineLevel="0" collapsed="false">
      <c r="A746" s="177" t="n">
        <v>35442</v>
      </c>
      <c r="B746" s="203" t="n">
        <f aca="false">IF(A746&lt;&gt;"",MONTH(A746),0)</f>
        <v>1</v>
      </c>
      <c r="C746" s="11" t="s">
        <v>161</v>
      </c>
      <c r="D746" s="196" t="n">
        <v>2.62</v>
      </c>
      <c r="E746" s="196" t="n">
        <v>3.3</v>
      </c>
      <c r="F746" s="197" t="n">
        <v>5.03</v>
      </c>
      <c r="G746" s="198" t="s">
        <v>85</v>
      </c>
      <c r="H746" s="196" t="n">
        <v>4.06</v>
      </c>
      <c r="I746" s="196" t="n">
        <v>3.86</v>
      </c>
      <c r="J746" s="196" t="s">
        <v>85</v>
      </c>
      <c r="K746" s="196" t="n">
        <v>3.51</v>
      </c>
      <c r="L746" s="196" t="n">
        <v>3.28</v>
      </c>
      <c r="M746" s="196" t="s">
        <v>85</v>
      </c>
      <c r="N746" s="197" t="n">
        <v>4.5</v>
      </c>
      <c r="O746" s="196" t="s">
        <v>85</v>
      </c>
      <c r="P746" s="196" t="n">
        <v>4.15</v>
      </c>
      <c r="Q746" s="196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6" t="s">
        <v>85</v>
      </c>
      <c r="CM746" s="177"/>
    </row>
    <row r="747" customFormat="false" ht="11.25" hidden="false" customHeight="false" outlineLevel="0" collapsed="false">
      <c r="A747" s="177" t="n">
        <v>35443</v>
      </c>
      <c r="B747" s="203" t="n">
        <f aca="false">IF(A747&lt;&gt;"",MONTH(A747),0)</f>
        <v>1</v>
      </c>
      <c r="C747" s="11" t="s">
        <v>162</v>
      </c>
      <c r="D747" s="196" t="n">
        <v>2.62</v>
      </c>
      <c r="E747" s="196" t="n">
        <v>4.15</v>
      </c>
      <c r="F747" s="197" t="n">
        <v>4.73</v>
      </c>
      <c r="G747" s="198" t="s">
        <v>85</v>
      </c>
      <c r="H747" s="196" t="n">
        <v>4.16</v>
      </c>
      <c r="I747" s="196" t="n">
        <v>3.94</v>
      </c>
      <c r="J747" s="196" t="s">
        <v>85</v>
      </c>
      <c r="K747" s="196" t="n">
        <v>4.335</v>
      </c>
      <c r="L747" s="196" t="n">
        <v>4.075</v>
      </c>
      <c r="M747" s="196" t="s">
        <v>85</v>
      </c>
      <c r="N747" s="197" t="n">
        <v>5.05</v>
      </c>
      <c r="O747" s="196" t="s">
        <v>85</v>
      </c>
      <c r="P747" s="196" t="n">
        <v>4.19</v>
      </c>
      <c r="Q747" s="196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6" t="s">
        <v>85</v>
      </c>
      <c r="CM747" s="177"/>
    </row>
    <row r="748" customFormat="false" ht="11.25" hidden="false" customHeight="false" outlineLevel="0" collapsed="false">
      <c r="A748" s="177" t="n">
        <v>35444</v>
      </c>
      <c r="B748" s="203" t="n">
        <f aca="false">IF(A748&lt;&gt;"",MONTH(A748),0)</f>
        <v>1</v>
      </c>
      <c r="C748" s="11" t="s">
        <v>163</v>
      </c>
      <c r="D748" s="196" t="n">
        <v>3.59</v>
      </c>
      <c r="E748" s="196" t="n">
        <v>4.065</v>
      </c>
      <c r="F748" s="197" t="n">
        <v>4.505</v>
      </c>
      <c r="G748" s="198" t="s">
        <v>85</v>
      </c>
      <c r="H748" s="196" t="n">
        <v>4.19</v>
      </c>
      <c r="I748" s="196" t="n">
        <v>3.965</v>
      </c>
      <c r="J748" s="196" t="s">
        <v>85</v>
      </c>
      <c r="K748" s="196" t="n">
        <v>4.155</v>
      </c>
      <c r="L748" s="196" t="n">
        <v>4.18</v>
      </c>
      <c r="M748" s="196" t="s">
        <v>85</v>
      </c>
      <c r="N748" s="197" t="n">
        <v>4.85</v>
      </c>
      <c r="O748" s="196" t="s">
        <v>85</v>
      </c>
      <c r="P748" s="196" t="n">
        <v>4.18</v>
      </c>
      <c r="Q748" s="196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6" t="s">
        <v>85</v>
      </c>
      <c r="CM748" s="177"/>
    </row>
    <row r="749" customFormat="false" ht="11.25" hidden="false" customHeight="false" outlineLevel="0" collapsed="false">
      <c r="A749" s="177" t="n">
        <v>35445</v>
      </c>
      <c r="B749" s="203" t="n">
        <f aca="false">IF(A749&lt;&gt;"",MONTH(A749),0)</f>
        <v>1</v>
      </c>
      <c r="C749" s="11" t="s">
        <v>164</v>
      </c>
      <c r="D749" s="196" t="n">
        <v>3.45</v>
      </c>
      <c r="E749" s="196" t="n">
        <v>4.205</v>
      </c>
      <c r="F749" s="197" t="n">
        <v>4.885</v>
      </c>
      <c r="G749" s="198" t="s">
        <v>85</v>
      </c>
      <c r="H749" s="196" t="n">
        <v>4.76</v>
      </c>
      <c r="I749" s="196" t="n">
        <v>4.295</v>
      </c>
      <c r="J749" s="196" t="s">
        <v>85</v>
      </c>
      <c r="K749" s="196" t="n">
        <v>4.4</v>
      </c>
      <c r="L749" s="196" t="n">
        <v>4.275</v>
      </c>
      <c r="M749" s="196" t="s">
        <v>85</v>
      </c>
      <c r="N749" s="197" t="n">
        <v>4.9</v>
      </c>
      <c r="O749" s="196" t="s">
        <v>85</v>
      </c>
      <c r="P749" s="196" t="n">
        <v>4.905</v>
      </c>
      <c r="Q749" s="196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6" t="s">
        <v>85</v>
      </c>
      <c r="CM749" s="177"/>
    </row>
    <row r="750" customFormat="false" ht="11.25" hidden="false" customHeight="false" outlineLevel="0" collapsed="false">
      <c r="A750" s="177" t="n">
        <v>35446</v>
      </c>
      <c r="B750" s="203" t="n">
        <f aca="false">IF(A750&lt;&gt;"",MONTH(A750),0)</f>
        <v>1</v>
      </c>
      <c r="C750" s="11" t="s">
        <v>165</v>
      </c>
      <c r="D750" s="196" t="n">
        <v>3.49</v>
      </c>
      <c r="E750" s="196" t="n">
        <v>4.195</v>
      </c>
      <c r="F750" s="197" t="n">
        <v>4.385</v>
      </c>
      <c r="G750" s="198" t="s">
        <v>85</v>
      </c>
      <c r="H750" s="196" t="n">
        <v>4.12</v>
      </c>
      <c r="I750" s="196" t="n">
        <v>4.65</v>
      </c>
      <c r="J750" s="196" t="s">
        <v>85</v>
      </c>
      <c r="K750" s="196" t="n">
        <v>4.305</v>
      </c>
      <c r="L750" s="196" t="n">
        <v>4.15</v>
      </c>
      <c r="M750" s="196" t="s">
        <v>85</v>
      </c>
      <c r="N750" s="197" t="n">
        <v>4.41</v>
      </c>
      <c r="O750" s="196" t="s">
        <v>85</v>
      </c>
      <c r="P750" s="196" t="n">
        <v>4.7</v>
      </c>
      <c r="Q750" s="196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6" t="s">
        <v>85</v>
      </c>
      <c r="CM750" s="177"/>
    </row>
    <row r="751" customFormat="false" ht="11.25" hidden="false" customHeight="false" outlineLevel="0" collapsed="false">
      <c r="A751" s="177" t="n">
        <v>35447</v>
      </c>
      <c r="B751" s="203" t="n">
        <f aca="false">IF(A751&lt;&gt;"",MONTH(A751),0)</f>
        <v>1</v>
      </c>
      <c r="C751" s="11" t="s">
        <v>166</v>
      </c>
      <c r="D751" s="196" t="n">
        <v>3.4</v>
      </c>
      <c r="E751" s="196" t="n">
        <v>2.985</v>
      </c>
      <c r="F751" s="197" t="n">
        <v>3.265</v>
      </c>
      <c r="G751" s="198" t="s">
        <v>85</v>
      </c>
      <c r="H751" s="196" t="n">
        <v>3.355</v>
      </c>
      <c r="I751" s="196" t="n">
        <v>3.87</v>
      </c>
      <c r="J751" s="196" t="s">
        <v>85</v>
      </c>
      <c r="K751" s="196" t="n">
        <v>3.175</v>
      </c>
      <c r="L751" s="196" t="n">
        <v>3.07</v>
      </c>
      <c r="M751" s="196" t="s">
        <v>85</v>
      </c>
      <c r="N751" s="197" t="n">
        <v>3.13</v>
      </c>
      <c r="O751" s="196" t="s">
        <v>85</v>
      </c>
      <c r="P751" s="196" t="n">
        <v>3.36</v>
      </c>
      <c r="Q751" s="196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6" t="s">
        <v>85</v>
      </c>
      <c r="CM751" s="177"/>
    </row>
    <row r="752" customFormat="false" ht="11.25" hidden="false" customHeight="false" outlineLevel="0" collapsed="false">
      <c r="A752" s="177" t="n">
        <v>35448</v>
      </c>
      <c r="B752" s="203" t="n">
        <f aca="false">IF(A752&lt;&gt;"",MONTH(A752),0)</f>
        <v>1</v>
      </c>
      <c r="C752" s="11" t="s">
        <v>167</v>
      </c>
      <c r="D752" s="196" t="n">
        <v>3.17</v>
      </c>
      <c r="E752" s="196" t="n">
        <v>2.99</v>
      </c>
      <c r="F752" s="197" t="n">
        <v>3.27</v>
      </c>
      <c r="G752" s="198" t="s">
        <v>85</v>
      </c>
      <c r="H752" s="196" t="n">
        <v>3.36</v>
      </c>
      <c r="I752" s="196" t="n">
        <v>3.87</v>
      </c>
      <c r="J752" s="196" t="s">
        <v>85</v>
      </c>
      <c r="K752" s="196" t="n">
        <v>3.18</v>
      </c>
      <c r="L752" s="196" t="n">
        <v>3.07</v>
      </c>
      <c r="M752" s="196" t="s">
        <v>85</v>
      </c>
      <c r="N752" s="197" t="n">
        <v>3.13</v>
      </c>
      <c r="O752" s="196" t="s">
        <v>85</v>
      </c>
      <c r="P752" s="196" t="n">
        <v>3.36</v>
      </c>
      <c r="Q752" s="196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6" t="s">
        <v>85</v>
      </c>
      <c r="CM752" s="177"/>
    </row>
    <row r="753" customFormat="false" ht="11.25" hidden="false" customHeight="false" outlineLevel="0" collapsed="false">
      <c r="A753" s="177" t="n">
        <v>35449</v>
      </c>
      <c r="B753" s="203" t="n">
        <f aca="false">IF(A753&lt;&gt;"",MONTH(A753),0)</f>
        <v>1</v>
      </c>
      <c r="C753" s="11" t="s">
        <v>161</v>
      </c>
      <c r="D753" s="196" t="n">
        <v>3.17</v>
      </c>
      <c r="E753" s="196" t="n">
        <v>2.99</v>
      </c>
      <c r="F753" s="197" t="n">
        <v>3.27</v>
      </c>
      <c r="G753" s="198" t="s">
        <v>85</v>
      </c>
      <c r="H753" s="196" t="n">
        <v>3.36</v>
      </c>
      <c r="I753" s="196" t="n">
        <v>3.87</v>
      </c>
      <c r="J753" s="196" t="s">
        <v>85</v>
      </c>
      <c r="K753" s="196" t="n">
        <v>3.18</v>
      </c>
      <c r="L753" s="196" t="n">
        <v>3.07</v>
      </c>
      <c r="M753" s="196" t="s">
        <v>85</v>
      </c>
      <c r="N753" s="197" t="n">
        <v>3.13</v>
      </c>
      <c r="O753" s="196" t="s">
        <v>85</v>
      </c>
      <c r="P753" s="196" t="n">
        <v>3.36</v>
      </c>
      <c r="Q753" s="196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6" t="s">
        <v>85</v>
      </c>
      <c r="CM753" s="177"/>
    </row>
    <row r="754" customFormat="false" ht="11.25" hidden="false" customHeight="false" outlineLevel="0" collapsed="false">
      <c r="A754" s="177" t="n">
        <v>35450</v>
      </c>
      <c r="B754" s="203" t="n">
        <f aca="false">IF(A754&lt;&gt;"",MONTH(A754),0)</f>
        <v>1</v>
      </c>
      <c r="C754" s="11" t="s">
        <v>162</v>
      </c>
      <c r="D754" s="196" t="n">
        <v>3.17</v>
      </c>
      <c r="E754" s="196" t="n">
        <v>2.465</v>
      </c>
      <c r="F754" s="197" t="n">
        <v>2.64</v>
      </c>
      <c r="G754" s="198" t="s">
        <v>85</v>
      </c>
      <c r="H754" s="196" t="n">
        <v>2.77</v>
      </c>
      <c r="I754" s="196" t="n">
        <v>3.24</v>
      </c>
      <c r="J754" s="196" t="s">
        <v>85</v>
      </c>
      <c r="K754" s="196" t="n">
        <v>2.635</v>
      </c>
      <c r="L754" s="196" t="n">
        <v>2.475</v>
      </c>
      <c r="M754" s="196" t="s">
        <v>85</v>
      </c>
      <c r="N754" s="197" t="n">
        <v>2.765</v>
      </c>
      <c r="O754" s="196" t="s">
        <v>85</v>
      </c>
      <c r="P754" s="196" t="n">
        <v>2.795</v>
      </c>
      <c r="Q754" s="196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6" t="s">
        <v>85</v>
      </c>
      <c r="CM754" s="177"/>
    </row>
    <row r="755" customFormat="false" ht="11.25" hidden="false" customHeight="false" outlineLevel="0" collapsed="false">
      <c r="A755" s="177" t="n">
        <v>35451</v>
      </c>
      <c r="B755" s="203" t="n">
        <f aca="false">IF(A755&lt;&gt;"",MONTH(A755),0)</f>
        <v>1</v>
      </c>
      <c r="C755" s="11" t="s">
        <v>163</v>
      </c>
      <c r="D755" s="196" t="n">
        <v>2.7</v>
      </c>
      <c r="E755" s="196" t="n">
        <v>2.345</v>
      </c>
      <c r="F755" s="197" t="n">
        <v>2.64</v>
      </c>
      <c r="G755" s="198" t="s">
        <v>85</v>
      </c>
      <c r="H755" s="196" t="n">
        <v>2.79</v>
      </c>
      <c r="I755" s="196" t="n">
        <v>3</v>
      </c>
      <c r="J755" s="196" t="s">
        <v>85</v>
      </c>
      <c r="K755" s="196" t="n">
        <v>2.685</v>
      </c>
      <c r="L755" s="196" t="n">
        <v>2.495</v>
      </c>
      <c r="M755" s="196" t="s">
        <v>85</v>
      </c>
      <c r="N755" s="197" t="n">
        <v>2.62</v>
      </c>
      <c r="O755" s="196" t="s">
        <v>85</v>
      </c>
      <c r="P755" s="196" t="n">
        <v>2.795</v>
      </c>
      <c r="Q755" s="196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6" t="s">
        <v>85</v>
      </c>
      <c r="CM755" s="177"/>
    </row>
    <row r="756" customFormat="false" ht="11.25" hidden="false" customHeight="false" outlineLevel="0" collapsed="false">
      <c r="A756" s="177" t="n">
        <v>35452</v>
      </c>
      <c r="B756" s="203" t="n">
        <f aca="false">IF(A756&lt;&gt;"",MONTH(A756),0)</f>
        <v>1</v>
      </c>
      <c r="C756" s="11" t="s">
        <v>164</v>
      </c>
      <c r="D756" s="196" t="n">
        <v>2.6</v>
      </c>
      <c r="E756" s="196" t="n">
        <v>2.49</v>
      </c>
      <c r="F756" s="197" t="n">
        <v>2.68</v>
      </c>
      <c r="G756" s="198" t="s">
        <v>85</v>
      </c>
      <c r="H756" s="196" t="n">
        <v>2.825</v>
      </c>
      <c r="I756" s="196" t="n">
        <v>3.04</v>
      </c>
      <c r="J756" s="196" t="s">
        <v>85</v>
      </c>
      <c r="K756" s="196" t="n">
        <v>2.715</v>
      </c>
      <c r="L756" s="196" t="n">
        <v>2.625</v>
      </c>
      <c r="M756" s="196" t="s">
        <v>85</v>
      </c>
      <c r="N756" s="197" t="n">
        <v>2.69</v>
      </c>
      <c r="O756" s="196" t="s">
        <v>85</v>
      </c>
      <c r="P756" s="196" t="n">
        <v>2.855</v>
      </c>
      <c r="Q756" s="196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6" t="s">
        <v>85</v>
      </c>
      <c r="CM756" s="177"/>
    </row>
    <row r="757" customFormat="false" ht="11.25" hidden="false" customHeight="false" outlineLevel="0" collapsed="false">
      <c r="A757" s="177" t="n">
        <v>35453</v>
      </c>
      <c r="B757" s="203" t="n">
        <f aca="false">IF(A757&lt;&gt;"",MONTH(A757),0)</f>
        <v>1</v>
      </c>
      <c r="C757" s="11" t="s">
        <v>165</v>
      </c>
      <c r="D757" s="196" t="n">
        <v>2.73</v>
      </c>
      <c r="E757" s="196" t="n">
        <v>2.66</v>
      </c>
      <c r="F757" s="197" t="n">
        <v>2.695</v>
      </c>
      <c r="G757" s="198" t="s">
        <v>85</v>
      </c>
      <c r="H757" s="196" t="n">
        <v>2.94</v>
      </c>
      <c r="I757" s="196" t="n">
        <v>2.96</v>
      </c>
      <c r="J757" s="196" t="s">
        <v>85</v>
      </c>
      <c r="K757" s="196" t="n">
        <v>2.7</v>
      </c>
      <c r="L757" s="196" t="n">
        <v>2.635</v>
      </c>
      <c r="M757" s="196" t="s">
        <v>85</v>
      </c>
      <c r="N757" s="197" t="n">
        <v>2.645</v>
      </c>
      <c r="O757" s="196" t="s">
        <v>85</v>
      </c>
      <c r="P757" s="196" t="n">
        <v>2.76</v>
      </c>
      <c r="Q757" s="196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6" t="s">
        <v>85</v>
      </c>
      <c r="CM757" s="177"/>
    </row>
    <row r="758" customFormat="false" ht="11.25" hidden="false" customHeight="false" outlineLevel="0" collapsed="false">
      <c r="A758" s="177" t="n">
        <v>35454</v>
      </c>
      <c r="B758" s="203" t="n">
        <f aca="false">IF(A758&lt;&gt;"",MONTH(A758),0)</f>
        <v>1</v>
      </c>
      <c r="C758" s="11" t="s">
        <v>166</v>
      </c>
      <c r="D758" s="196" t="n">
        <v>3.38</v>
      </c>
      <c r="E758" s="196" t="n">
        <v>2.825</v>
      </c>
      <c r="F758" s="197" t="n">
        <v>2.545</v>
      </c>
      <c r="G758" s="198" t="s">
        <v>85</v>
      </c>
      <c r="H758" s="196" t="n">
        <v>2.375</v>
      </c>
      <c r="I758" s="196" t="n">
        <v>2.695</v>
      </c>
      <c r="J758" s="196" t="s">
        <v>85</v>
      </c>
      <c r="K758" s="196" t="n">
        <v>2.6</v>
      </c>
      <c r="L758" s="196" t="n">
        <v>2.75</v>
      </c>
      <c r="M758" s="196" t="s">
        <v>85</v>
      </c>
      <c r="N758" s="197" t="n">
        <v>2.69</v>
      </c>
      <c r="O758" s="196" t="s">
        <v>85</v>
      </c>
      <c r="P758" s="196" t="n">
        <v>2.41</v>
      </c>
      <c r="Q758" s="196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6" t="s">
        <v>85</v>
      </c>
      <c r="CM758" s="177"/>
    </row>
    <row r="759" customFormat="false" ht="11.25" hidden="false" customHeight="false" outlineLevel="0" collapsed="false">
      <c r="A759" s="177" t="n">
        <v>35455</v>
      </c>
      <c r="B759" s="203" t="n">
        <f aca="false">IF(A759&lt;&gt;"",MONTH(A759),0)</f>
        <v>1</v>
      </c>
      <c r="C759" s="11" t="s">
        <v>167</v>
      </c>
      <c r="D759" s="196" t="n">
        <v>3.74</v>
      </c>
      <c r="E759" s="196" t="n">
        <v>2.83</v>
      </c>
      <c r="F759" s="197" t="n">
        <v>2.55</v>
      </c>
      <c r="G759" s="198" t="s">
        <v>85</v>
      </c>
      <c r="H759" s="196" t="n">
        <v>2.38</v>
      </c>
      <c r="I759" s="196" t="n">
        <v>2.7</v>
      </c>
      <c r="J759" s="196" t="s">
        <v>85</v>
      </c>
      <c r="K759" s="196" t="n">
        <v>2.6</v>
      </c>
      <c r="L759" s="196" t="n">
        <v>2.75</v>
      </c>
      <c r="M759" s="196" t="s">
        <v>85</v>
      </c>
      <c r="N759" s="197" t="n">
        <v>2.69</v>
      </c>
      <c r="O759" s="196" t="s">
        <v>85</v>
      </c>
      <c r="P759" s="196" t="n">
        <v>2.41</v>
      </c>
      <c r="Q759" s="196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6" t="s">
        <v>85</v>
      </c>
      <c r="CM759" s="177"/>
    </row>
    <row r="760" customFormat="false" ht="11.25" hidden="false" customHeight="false" outlineLevel="0" collapsed="false">
      <c r="A760" s="177" t="n">
        <v>35456</v>
      </c>
      <c r="B760" s="203" t="n">
        <f aca="false">IF(A760&lt;&gt;"",MONTH(A760),0)</f>
        <v>1</v>
      </c>
      <c r="C760" s="11" t="s">
        <v>161</v>
      </c>
      <c r="D760" s="196" t="n">
        <v>3.74</v>
      </c>
      <c r="E760" s="196" t="n">
        <v>2.83</v>
      </c>
      <c r="F760" s="197" t="n">
        <v>2.55</v>
      </c>
      <c r="G760" s="198" t="s">
        <v>85</v>
      </c>
      <c r="H760" s="196" t="n">
        <v>2.38</v>
      </c>
      <c r="I760" s="196" t="n">
        <v>2.7</v>
      </c>
      <c r="J760" s="196" t="s">
        <v>85</v>
      </c>
      <c r="K760" s="196" t="n">
        <v>2.6</v>
      </c>
      <c r="L760" s="196" t="n">
        <v>2.75</v>
      </c>
      <c r="M760" s="196" t="s">
        <v>85</v>
      </c>
      <c r="N760" s="197" t="n">
        <v>2.69</v>
      </c>
      <c r="O760" s="196" t="s">
        <v>85</v>
      </c>
      <c r="P760" s="196" t="n">
        <v>2.41</v>
      </c>
      <c r="Q760" s="196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6" t="s">
        <v>85</v>
      </c>
      <c r="CM760" s="177"/>
    </row>
    <row r="761" customFormat="false" ht="11.25" hidden="false" customHeight="false" outlineLevel="0" collapsed="false">
      <c r="A761" s="177" t="n">
        <v>35457</v>
      </c>
      <c r="B761" s="203" t="n">
        <f aca="false">IF(A761&lt;&gt;"",MONTH(A761),0)</f>
        <v>1</v>
      </c>
      <c r="C761" s="11" t="s">
        <v>162</v>
      </c>
      <c r="D761" s="196" t="n">
        <v>3.74</v>
      </c>
      <c r="E761" s="196" t="n">
        <v>2.825</v>
      </c>
      <c r="F761" s="197" t="n">
        <v>2.805</v>
      </c>
      <c r="G761" s="198" t="s">
        <v>85</v>
      </c>
      <c r="H761" s="196" t="n">
        <v>2.81</v>
      </c>
      <c r="I761" s="196" t="n">
        <v>3.01</v>
      </c>
      <c r="J761" s="196" t="s">
        <v>85</v>
      </c>
      <c r="K761" s="196" t="n">
        <v>2.755</v>
      </c>
      <c r="L761" s="196" t="n">
        <v>2.765</v>
      </c>
      <c r="M761" s="196" t="s">
        <v>85</v>
      </c>
      <c r="N761" s="197" t="n">
        <v>2.8</v>
      </c>
      <c r="O761" s="196" t="s">
        <v>85</v>
      </c>
      <c r="P761" s="196" t="n">
        <v>2.83</v>
      </c>
      <c r="Q761" s="196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6" t="s">
        <v>85</v>
      </c>
      <c r="CM761" s="177"/>
    </row>
    <row r="762" customFormat="false" ht="11.25" hidden="false" customHeight="false" outlineLevel="0" collapsed="false">
      <c r="A762" s="177" t="n">
        <v>35458</v>
      </c>
      <c r="B762" s="203" t="n">
        <f aca="false">IF(A762&lt;&gt;"",MONTH(A762),0)</f>
        <v>1</v>
      </c>
      <c r="C762" s="11" t="s">
        <v>163</v>
      </c>
      <c r="D762" s="196" t="n">
        <v>3.35</v>
      </c>
      <c r="E762" s="196" t="n">
        <v>2.69</v>
      </c>
      <c r="F762" s="197" t="n">
        <v>2.79</v>
      </c>
      <c r="G762" s="198" t="s">
        <v>85</v>
      </c>
      <c r="H762" s="196" t="n">
        <v>2.925</v>
      </c>
      <c r="I762" s="196" t="n">
        <v>3.065</v>
      </c>
      <c r="J762" s="196" t="s">
        <v>85</v>
      </c>
      <c r="K762" s="196" t="n">
        <v>2.685</v>
      </c>
      <c r="L762" s="196" t="n">
        <v>2.65</v>
      </c>
      <c r="M762" s="196" t="s">
        <v>85</v>
      </c>
      <c r="N762" s="197" t="n">
        <v>2.8</v>
      </c>
      <c r="O762" s="196" t="s">
        <v>85</v>
      </c>
      <c r="P762" s="196" t="n">
        <v>3.005</v>
      </c>
      <c r="Q762" s="196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6" t="s">
        <v>85</v>
      </c>
      <c r="CM762" s="177"/>
    </row>
    <row r="763" customFormat="false" ht="11.25" hidden="false" customHeight="false" outlineLevel="0" collapsed="false">
      <c r="A763" s="177" t="n">
        <v>35459</v>
      </c>
      <c r="B763" s="203" t="n">
        <f aca="false">IF(A763&lt;&gt;"",MONTH(A763),0)</f>
        <v>1</v>
      </c>
      <c r="C763" s="11" t="s">
        <v>164</v>
      </c>
      <c r="D763" s="196" t="n">
        <v>3.16</v>
      </c>
      <c r="E763" s="196" t="n">
        <v>2.345</v>
      </c>
      <c r="F763" s="197" t="n">
        <v>2.515</v>
      </c>
      <c r="G763" s="198" t="s">
        <v>85</v>
      </c>
      <c r="H763" s="196" t="n">
        <v>2.7</v>
      </c>
      <c r="I763" s="196" t="n">
        <v>2.975</v>
      </c>
      <c r="J763" s="196" t="s">
        <v>85</v>
      </c>
      <c r="K763" s="196" t="n">
        <v>2.515</v>
      </c>
      <c r="L763" s="196" t="n">
        <v>2.415</v>
      </c>
      <c r="M763" s="196" t="s">
        <v>85</v>
      </c>
      <c r="N763" s="197" t="n">
        <v>2.43</v>
      </c>
      <c r="O763" s="196" t="s">
        <v>85</v>
      </c>
      <c r="P763" s="196" t="n">
        <v>2.725</v>
      </c>
      <c r="Q763" s="196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6" t="s">
        <v>85</v>
      </c>
      <c r="CM763" s="177"/>
    </row>
    <row r="764" customFormat="false" ht="11.25" hidden="false" customHeight="false" outlineLevel="0" collapsed="false">
      <c r="A764" s="177" t="n">
        <v>35460</v>
      </c>
      <c r="B764" s="203" t="n">
        <f aca="false">IF(A764&lt;&gt;"",MONTH(A764),0)</f>
        <v>1</v>
      </c>
      <c r="C764" s="11" t="s">
        <v>165</v>
      </c>
      <c r="D764" s="196" t="n">
        <v>2.75</v>
      </c>
      <c r="E764" s="196" t="n">
        <v>2.195</v>
      </c>
      <c r="F764" s="197" t="n">
        <v>2.49</v>
      </c>
      <c r="G764" s="198" t="s">
        <v>85</v>
      </c>
      <c r="H764" s="196" t="n">
        <v>2.61</v>
      </c>
      <c r="I764" s="196" t="n">
        <v>3.015</v>
      </c>
      <c r="J764" s="196" t="s">
        <v>85</v>
      </c>
      <c r="K764" s="196" t="n">
        <v>2.4</v>
      </c>
      <c r="L764" s="196" t="n">
        <v>2.3</v>
      </c>
      <c r="M764" s="196" t="s">
        <v>85</v>
      </c>
      <c r="N764" s="197" t="n">
        <v>2.59</v>
      </c>
      <c r="O764" s="196" t="s">
        <v>85</v>
      </c>
      <c r="P764" s="196" t="n">
        <v>2.68</v>
      </c>
      <c r="Q764" s="196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6" t="s">
        <v>85</v>
      </c>
      <c r="CM764" s="177"/>
    </row>
    <row r="765" customFormat="false" ht="11.25" hidden="false" customHeight="false" outlineLevel="0" collapsed="false">
      <c r="A765" s="177" t="n">
        <v>35461</v>
      </c>
      <c r="B765" s="203" t="n">
        <f aca="false">IF(A765&lt;&gt;"",MONTH(A765),0)</f>
        <v>1</v>
      </c>
      <c r="C765" s="11" t="s">
        <v>166</v>
      </c>
      <c r="D765" s="196" t="n">
        <v>2.71</v>
      </c>
      <c r="E765" s="196" t="n">
        <v>2.195</v>
      </c>
      <c r="F765" s="197" t="n">
        <v>2.49</v>
      </c>
      <c r="G765" s="198" t="s">
        <v>85</v>
      </c>
      <c r="H765" s="196" t="n">
        <v>2.61</v>
      </c>
      <c r="I765" s="196" t="n">
        <v>3.015</v>
      </c>
      <c r="J765" s="196" t="s">
        <v>85</v>
      </c>
      <c r="K765" s="196" t="n">
        <v>2.4</v>
      </c>
      <c r="L765" s="196" t="n">
        <v>2.3</v>
      </c>
      <c r="M765" s="196" t="s">
        <v>85</v>
      </c>
      <c r="N765" s="197" t="n">
        <v>2.59</v>
      </c>
      <c r="O765" s="196" t="s">
        <v>85</v>
      </c>
      <c r="P765" s="196" t="n">
        <v>2.68</v>
      </c>
      <c r="Q765" s="196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6" t="s">
        <v>85</v>
      </c>
      <c r="CM765" s="177"/>
    </row>
    <row r="766" customFormat="false" ht="11.25" hidden="false" customHeight="false" outlineLevel="0" collapsed="false">
      <c r="A766" s="177" t="n">
        <v>35462</v>
      </c>
      <c r="B766" s="203" t="n">
        <f aca="false">IF(A766&lt;&gt;"",MONTH(A766),0)</f>
        <v>2</v>
      </c>
      <c r="C766" s="11" t="s">
        <v>167</v>
      </c>
      <c r="D766" s="196" t="n">
        <v>2.67</v>
      </c>
      <c r="E766" s="196" t="n">
        <v>2.13</v>
      </c>
      <c r="F766" s="197" t="n">
        <v>2.33</v>
      </c>
      <c r="G766" s="198" t="s">
        <v>85</v>
      </c>
      <c r="H766" s="196" t="n">
        <v>2.425</v>
      </c>
      <c r="I766" s="196" t="n">
        <v>2.955</v>
      </c>
      <c r="J766" s="196" t="s">
        <v>85</v>
      </c>
      <c r="K766" s="196" t="n">
        <v>2.25</v>
      </c>
      <c r="L766" s="196" t="n">
        <v>2.15</v>
      </c>
      <c r="M766" s="196" t="s">
        <v>85</v>
      </c>
      <c r="N766" s="197" t="n">
        <v>2.46</v>
      </c>
      <c r="O766" s="196" t="s">
        <v>85</v>
      </c>
      <c r="P766" s="196" t="n">
        <v>2.665</v>
      </c>
      <c r="Q766" s="196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6" t="s">
        <v>85</v>
      </c>
      <c r="CM766" s="177"/>
    </row>
    <row r="767" customFormat="false" ht="11.25" hidden="false" customHeight="false" outlineLevel="0" collapsed="false">
      <c r="A767" s="177" t="n">
        <v>35463</v>
      </c>
      <c r="B767" s="203" t="n">
        <f aca="false">IF(A767&lt;&gt;"",MONTH(A767),0)</f>
        <v>2</v>
      </c>
      <c r="C767" s="11" t="s">
        <v>161</v>
      </c>
      <c r="D767" s="196" t="n">
        <v>2.67</v>
      </c>
      <c r="E767" s="196" t="n">
        <v>2.13</v>
      </c>
      <c r="F767" s="197" t="n">
        <v>2.33</v>
      </c>
      <c r="G767" s="198" t="s">
        <v>85</v>
      </c>
      <c r="H767" s="196" t="n">
        <v>2.425</v>
      </c>
      <c r="I767" s="196" t="n">
        <v>2.955</v>
      </c>
      <c r="J767" s="196" t="s">
        <v>85</v>
      </c>
      <c r="K767" s="196" t="n">
        <v>2.25</v>
      </c>
      <c r="L767" s="196" t="n">
        <v>2.15</v>
      </c>
      <c r="M767" s="196" t="s">
        <v>85</v>
      </c>
      <c r="N767" s="197" t="n">
        <v>2.46</v>
      </c>
      <c r="O767" s="196" t="s">
        <v>85</v>
      </c>
      <c r="P767" s="196" t="n">
        <v>2.665</v>
      </c>
      <c r="Q767" s="196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6" t="s">
        <v>85</v>
      </c>
      <c r="CM767" s="177"/>
    </row>
    <row r="768" customFormat="false" ht="11.25" hidden="false" customHeight="false" outlineLevel="0" collapsed="false">
      <c r="A768" s="177" t="n">
        <v>35464</v>
      </c>
      <c r="B768" s="203" t="n">
        <f aca="false">IF(A768&lt;&gt;"",MONTH(A768),0)</f>
        <v>2</v>
      </c>
      <c r="C768" s="11" t="s">
        <v>162</v>
      </c>
      <c r="D768" s="196" t="n">
        <v>2.67</v>
      </c>
      <c r="E768" s="196" t="n">
        <v>2.065</v>
      </c>
      <c r="F768" s="197" t="n">
        <v>2.325</v>
      </c>
      <c r="G768" s="198" t="s">
        <v>85</v>
      </c>
      <c r="H768" s="196" t="n">
        <v>2.29</v>
      </c>
      <c r="I768" s="196" t="n">
        <v>2.48</v>
      </c>
      <c r="J768" s="196" t="s">
        <v>85</v>
      </c>
      <c r="K768" s="196" t="n">
        <v>2.2</v>
      </c>
      <c r="L768" s="196" t="n">
        <v>2.12</v>
      </c>
      <c r="M768" s="196" t="s">
        <v>85</v>
      </c>
      <c r="N768" s="197" t="n">
        <v>2.35</v>
      </c>
      <c r="O768" s="196" t="s">
        <v>85</v>
      </c>
      <c r="P768" s="196" t="n">
        <v>2.305</v>
      </c>
      <c r="Q768" s="196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6" t="s">
        <v>85</v>
      </c>
      <c r="CM768" s="177"/>
    </row>
    <row r="769" customFormat="false" ht="11.25" hidden="false" customHeight="false" outlineLevel="0" collapsed="false">
      <c r="A769" s="177" t="n">
        <v>35465</v>
      </c>
      <c r="B769" s="203" t="n">
        <f aca="false">IF(A769&lt;&gt;"",MONTH(A769),0)</f>
        <v>2</v>
      </c>
      <c r="C769" s="11" t="s">
        <v>163</v>
      </c>
      <c r="D769" s="196" t="n">
        <v>2.36</v>
      </c>
      <c r="E769" s="196" t="n">
        <v>2.1</v>
      </c>
      <c r="F769" s="197" t="n">
        <v>2.305</v>
      </c>
      <c r="G769" s="198" t="s">
        <v>85</v>
      </c>
      <c r="H769" s="196" t="n">
        <v>2.335</v>
      </c>
      <c r="I769" s="196" t="n">
        <v>2.575</v>
      </c>
      <c r="J769" s="196" t="s">
        <v>85</v>
      </c>
      <c r="K769" s="196" t="n">
        <v>2.275</v>
      </c>
      <c r="L769" s="196" t="n">
        <v>2.17</v>
      </c>
      <c r="M769" s="196" t="s">
        <v>85</v>
      </c>
      <c r="N769" s="197" t="n">
        <v>2.3</v>
      </c>
      <c r="O769" s="196" t="s">
        <v>85</v>
      </c>
      <c r="P769" s="196" t="n">
        <v>2.395</v>
      </c>
      <c r="Q769" s="196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6" t="s">
        <v>85</v>
      </c>
      <c r="CM769" s="177"/>
    </row>
    <row r="770" customFormat="false" ht="11.25" hidden="false" customHeight="false" outlineLevel="0" collapsed="false">
      <c r="A770" s="177" t="n">
        <v>35466</v>
      </c>
      <c r="B770" s="203" t="n">
        <f aca="false">IF(A770&lt;&gt;"",MONTH(A770),0)</f>
        <v>2</v>
      </c>
      <c r="C770" s="11" t="s">
        <v>164</v>
      </c>
      <c r="D770" s="196" t="n">
        <v>2.365</v>
      </c>
      <c r="E770" s="196" t="n">
        <v>2.145</v>
      </c>
      <c r="F770" s="197" t="n">
        <v>2.36</v>
      </c>
      <c r="G770" s="198" t="s">
        <v>85</v>
      </c>
      <c r="H770" s="196" t="n">
        <v>2.375</v>
      </c>
      <c r="I770" s="196" t="n">
        <v>2.65</v>
      </c>
      <c r="J770" s="196" t="s">
        <v>85</v>
      </c>
      <c r="K770" s="196" t="n">
        <v>2.355</v>
      </c>
      <c r="L770" s="196" t="n">
        <v>2.27</v>
      </c>
      <c r="M770" s="196" t="s">
        <v>85</v>
      </c>
      <c r="N770" s="197" t="n">
        <v>2.34</v>
      </c>
      <c r="O770" s="196" t="s">
        <v>85</v>
      </c>
      <c r="P770" s="196" t="n">
        <v>2.44</v>
      </c>
      <c r="Q770" s="196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6" t="s">
        <v>85</v>
      </c>
      <c r="CM770" s="177"/>
    </row>
    <row r="771" customFormat="false" ht="11.25" hidden="false" customHeight="false" outlineLevel="0" collapsed="false">
      <c r="A771" s="177" t="n">
        <v>35467</v>
      </c>
      <c r="B771" s="203" t="n">
        <f aca="false">IF(A771&lt;&gt;"",MONTH(A771),0)</f>
        <v>2</v>
      </c>
      <c r="C771" s="11" t="s">
        <v>165</v>
      </c>
      <c r="D771" s="196" t="n">
        <v>2.59</v>
      </c>
      <c r="E771" s="196" t="n">
        <v>2.16</v>
      </c>
      <c r="F771" s="197" t="n">
        <v>2.365</v>
      </c>
      <c r="G771" s="198" t="s">
        <v>85</v>
      </c>
      <c r="H771" s="196" t="n">
        <v>2.34</v>
      </c>
      <c r="I771" s="196" t="n">
        <v>2.495</v>
      </c>
      <c r="J771" s="196" t="s">
        <v>85</v>
      </c>
      <c r="K771" s="196" t="n">
        <v>2.37</v>
      </c>
      <c r="L771" s="196" t="n">
        <v>2.265</v>
      </c>
      <c r="M771" s="196" t="s">
        <v>85</v>
      </c>
      <c r="N771" s="197" t="n">
        <v>2.395</v>
      </c>
      <c r="O771" s="196" t="s">
        <v>85</v>
      </c>
      <c r="P771" s="196" t="n">
        <v>2.375</v>
      </c>
      <c r="Q771" s="196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6" t="s">
        <v>85</v>
      </c>
      <c r="CM771" s="177"/>
    </row>
    <row r="772" customFormat="false" ht="11.25" hidden="false" customHeight="false" outlineLevel="0" collapsed="false">
      <c r="A772" s="177" t="n">
        <v>35468</v>
      </c>
      <c r="B772" s="203" t="n">
        <f aca="false">IF(A772&lt;&gt;"",MONTH(A772),0)</f>
        <v>2</v>
      </c>
      <c r="C772" s="11" t="s">
        <v>166</v>
      </c>
      <c r="D772" s="196" t="n">
        <v>2.57</v>
      </c>
      <c r="E772" s="196" t="n">
        <v>2.16</v>
      </c>
      <c r="F772" s="197" t="n">
        <v>2.365</v>
      </c>
      <c r="G772" s="198" t="s">
        <v>85</v>
      </c>
      <c r="H772" s="196" t="n">
        <v>2.295</v>
      </c>
      <c r="I772" s="196" t="n">
        <v>2.495</v>
      </c>
      <c r="J772" s="196" t="s">
        <v>85</v>
      </c>
      <c r="K772" s="196" t="n">
        <v>2.37</v>
      </c>
      <c r="L772" s="196" t="n">
        <v>2.265</v>
      </c>
      <c r="M772" s="196" t="s">
        <v>85</v>
      </c>
      <c r="N772" s="197" t="n">
        <v>2.395</v>
      </c>
      <c r="O772" s="196" t="s">
        <v>85</v>
      </c>
      <c r="P772" s="196" t="n">
        <v>2.375</v>
      </c>
      <c r="Q772" s="196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6" t="s">
        <v>85</v>
      </c>
      <c r="CM772" s="177"/>
    </row>
    <row r="773" customFormat="false" ht="11.25" hidden="false" customHeight="false" outlineLevel="0" collapsed="false">
      <c r="A773" s="177" t="n">
        <v>35469</v>
      </c>
      <c r="B773" s="203" t="n">
        <f aca="false">IF(A773&lt;&gt;"",MONTH(A773),0)</f>
        <v>2</v>
      </c>
      <c r="C773" s="11" t="s">
        <v>167</v>
      </c>
      <c r="D773" s="196" t="n">
        <v>2.35</v>
      </c>
      <c r="E773" s="196" t="n">
        <v>2.195</v>
      </c>
      <c r="F773" s="197" t="n">
        <v>2.245</v>
      </c>
      <c r="G773" s="198" t="s">
        <v>85</v>
      </c>
      <c r="H773" s="196" t="n">
        <v>2.265</v>
      </c>
      <c r="I773" s="196" t="n">
        <v>2.405</v>
      </c>
      <c r="J773" s="196" t="s">
        <v>85</v>
      </c>
      <c r="K773" s="196" t="n">
        <v>2.255</v>
      </c>
      <c r="L773" s="196" t="n">
        <v>2.195</v>
      </c>
      <c r="M773" s="196" t="s">
        <v>85</v>
      </c>
      <c r="N773" s="197" t="n">
        <v>2.23</v>
      </c>
      <c r="O773" s="196" t="s">
        <v>85</v>
      </c>
      <c r="P773" s="196" t="n">
        <v>2.275</v>
      </c>
      <c r="Q773" s="196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6" t="s">
        <v>85</v>
      </c>
      <c r="CM773" s="177"/>
    </row>
    <row r="774" customFormat="false" ht="11.25" hidden="false" customHeight="false" outlineLevel="0" collapsed="false">
      <c r="A774" s="177" t="n">
        <v>35470</v>
      </c>
      <c r="B774" s="203" t="n">
        <f aca="false">IF(A774&lt;&gt;"",MONTH(A774),0)</f>
        <v>2</v>
      </c>
      <c r="C774" s="11" t="s">
        <v>161</v>
      </c>
      <c r="D774" s="196" t="n">
        <v>2.35</v>
      </c>
      <c r="E774" s="196" t="n">
        <v>2.195</v>
      </c>
      <c r="F774" s="197" t="n">
        <v>2.245</v>
      </c>
      <c r="G774" s="198" t="s">
        <v>85</v>
      </c>
      <c r="H774" s="196" t="n">
        <v>2.265</v>
      </c>
      <c r="I774" s="196" t="n">
        <v>2.405</v>
      </c>
      <c r="J774" s="196" t="s">
        <v>85</v>
      </c>
      <c r="K774" s="196" t="n">
        <v>2.255</v>
      </c>
      <c r="L774" s="196" t="n">
        <v>2.195</v>
      </c>
      <c r="M774" s="196" t="s">
        <v>85</v>
      </c>
      <c r="N774" s="197" t="n">
        <v>2.23</v>
      </c>
      <c r="O774" s="196" t="s">
        <v>85</v>
      </c>
      <c r="P774" s="196" t="n">
        <v>2.275</v>
      </c>
      <c r="Q774" s="196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6" t="s">
        <v>85</v>
      </c>
      <c r="CM774" s="177"/>
    </row>
    <row r="775" customFormat="false" ht="11.25" hidden="false" customHeight="false" outlineLevel="0" collapsed="false">
      <c r="A775" s="177" t="n">
        <v>35471</v>
      </c>
      <c r="B775" s="203" t="n">
        <f aca="false">IF(A775&lt;&gt;"",MONTH(A775),0)</f>
        <v>2</v>
      </c>
      <c r="C775" s="11" t="s">
        <v>162</v>
      </c>
      <c r="D775" s="196" t="n">
        <v>2.35</v>
      </c>
      <c r="E775" s="196" t="n">
        <v>1.945</v>
      </c>
      <c r="F775" s="197" t="n">
        <v>2.355</v>
      </c>
      <c r="G775" s="198" t="s">
        <v>85</v>
      </c>
      <c r="H775" s="196" t="n">
        <v>2.305</v>
      </c>
      <c r="I775" s="196" t="n">
        <v>2.445</v>
      </c>
      <c r="J775" s="196" t="s">
        <v>85</v>
      </c>
      <c r="K775" s="196" t="n">
        <v>2.405</v>
      </c>
      <c r="L775" s="196" t="n">
        <v>2.335</v>
      </c>
      <c r="M775" s="196" t="s">
        <v>85</v>
      </c>
      <c r="N775" s="197" t="n">
        <v>2.425</v>
      </c>
      <c r="O775" s="196" t="s">
        <v>85</v>
      </c>
      <c r="P775" s="196" t="n">
        <v>2.355</v>
      </c>
      <c r="Q775" s="196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6" t="s">
        <v>85</v>
      </c>
      <c r="CM775" s="177"/>
    </row>
    <row r="776" customFormat="false" ht="11.25" hidden="false" customHeight="false" outlineLevel="0" collapsed="false">
      <c r="A776" s="177" t="n">
        <v>35472</v>
      </c>
      <c r="B776" s="203" t="n">
        <f aca="false">IF(A776&lt;&gt;"",MONTH(A776),0)</f>
        <v>2</v>
      </c>
      <c r="C776" s="11" t="s">
        <v>163</v>
      </c>
      <c r="D776" s="196" t="n">
        <v>2.355</v>
      </c>
      <c r="E776" s="196" t="n">
        <v>2.005</v>
      </c>
      <c r="F776" s="197" t="n">
        <v>2.275</v>
      </c>
      <c r="G776" s="198" t="s">
        <v>85</v>
      </c>
      <c r="H776" s="196" t="n">
        <v>2.27</v>
      </c>
      <c r="I776" s="196" t="n">
        <v>2.33</v>
      </c>
      <c r="J776" s="196" t="s">
        <v>85</v>
      </c>
      <c r="K776" s="196" t="n">
        <v>2.235</v>
      </c>
      <c r="L776" s="196" t="n">
        <v>2.17</v>
      </c>
      <c r="M776" s="196" t="s">
        <v>85</v>
      </c>
      <c r="N776" s="197" t="n">
        <v>2.295</v>
      </c>
      <c r="O776" s="196" t="s">
        <v>85</v>
      </c>
      <c r="P776" s="196" t="n">
        <v>2.3</v>
      </c>
      <c r="Q776" s="196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6" t="s">
        <v>85</v>
      </c>
      <c r="CM776" s="177"/>
    </row>
    <row r="777" customFormat="false" ht="11.25" hidden="false" customHeight="false" outlineLevel="0" collapsed="false">
      <c r="A777" s="177" t="n">
        <v>35473</v>
      </c>
      <c r="B777" s="203" t="n">
        <f aca="false">IF(A777&lt;&gt;"",MONTH(A777),0)</f>
        <v>2</v>
      </c>
      <c r="C777" s="11" t="s">
        <v>164</v>
      </c>
      <c r="D777" s="196" t="n">
        <v>2.27</v>
      </c>
      <c r="E777" s="196" t="n">
        <v>1.905</v>
      </c>
      <c r="F777" s="197" t="n">
        <v>2.27</v>
      </c>
      <c r="G777" s="198" t="s">
        <v>85</v>
      </c>
      <c r="H777" s="196" t="n">
        <v>2.3</v>
      </c>
      <c r="I777" s="196" t="n">
        <v>2.41</v>
      </c>
      <c r="J777" s="196" t="s">
        <v>85</v>
      </c>
      <c r="K777" s="196" t="n">
        <v>2.22</v>
      </c>
      <c r="L777" s="196" t="n">
        <v>2.06</v>
      </c>
      <c r="M777" s="196" t="s">
        <v>85</v>
      </c>
      <c r="N777" s="197" t="n">
        <v>2.31</v>
      </c>
      <c r="O777" s="196" t="s">
        <v>85</v>
      </c>
      <c r="P777" s="196" t="n">
        <v>2.375</v>
      </c>
      <c r="Q777" s="196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6" t="s">
        <v>85</v>
      </c>
      <c r="CM777" s="177"/>
    </row>
    <row r="778" customFormat="false" ht="11.25" hidden="false" customHeight="false" outlineLevel="0" collapsed="false">
      <c r="A778" s="177" t="n">
        <v>35474</v>
      </c>
      <c r="B778" s="203" t="n">
        <f aca="false">IF(A778&lt;&gt;"",MONTH(A778),0)</f>
        <v>2</v>
      </c>
      <c r="C778" s="11" t="s">
        <v>165</v>
      </c>
      <c r="D778" s="196" t="n">
        <v>1.86</v>
      </c>
      <c r="E778" s="196" t="n">
        <v>1.645</v>
      </c>
      <c r="F778" s="197" t="n">
        <v>2.12</v>
      </c>
      <c r="G778" s="198" t="s">
        <v>85</v>
      </c>
      <c r="H778" s="196" t="n">
        <v>2.29</v>
      </c>
      <c r="I778" s="196" t="n">
        <v>2.23</v>
      </c>
      <c r="J778" s="196" t="s">
        <v>85</v>
      </c>
      <c r="K778" s="196" t="n">
        <v>2.21</v>
      </c>
      <c r="L778" s="196" t="n">
        <v>1.755</v>
      </c>
      <c r="M778" s="196" t="s">
        <v>85</v>
      </c>
      <c r="N778" s="197" t="n">
        <v>2.055</v>
      </c>
      <c r="O778" s="196" t="s">
        <v>85</v>
      </c>
      <c r="P778" s="196" t="n">
        <v>2.14</v>
      </c>
      <c r="Q778" s="196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6" t="s">
        <v>85</v>
      </c>
      <c r="CM778" s="177"/>
    </row>
    <row r="779" customFormat="false" ht="11.25" hidden="false" customHeight="false" outlineLevel="0" collapsed="false">
      <c r="A779" s="177" t="n">
        <v>35475</v>
      </c>
      <c r="B779" s="203" t="n">
        <f aca="false">IF(A779&lt;&gt;"",MONTH(A779),0)</f>
        <v>2</v>
      </c>
      <c r="C779" s="11" t="s">
        <v>166</v>
      </c>
      <c r="D779" s="196" t="n">
        <v>1.595</v>
      </c>
      <c r="E779" s="196" t="n">
        <v>1.645</v>
      </c>
      <c r="F779" s="197" t="n">
        <v>2.12</v>
      </c>
      <c r="G779" s="198" t="s">
        <v>85</v>
      </c>
      <c r="H779" s="196" t="n">
        <v>2.035</v>
      </c>
      <c r="I779" s="196" t="n">
        <v>2.23</v>
      </c>
      <c r="J779" s="196" t="s">
        <v>85</v>
      </c>
      <c r="K779" s="196" t="n">
        <v>2.21</v>
      </c>
      <c r="L779" s="196" t="n">
        <v>1.755</v>
      </c>
      <c r="M779" s="196" t="s">
        <v>85</v>
      </c>
      <c r="N779" s="197" t="n">
        <v>2.055</v>
      </c>
      <c r="O779" s="196" t="s">
        <v>85</v>
      </c>
      <c r="P779" s="196" t="n">
        <v>2.14</v>
      </c>
      <c r="Q779" s="196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6" t="s">
        <v>85</v>
      </c>
      <c r="CM779" s="177"/>
    </row>
    <row r="780" customFormat="false" ht="11.25" hidden="false" customHeight="false" outlineLevel="0" collapsed="false">
      <c r="A780" s="177" t="n">
        <v>35476</v>
      </c>
      <c r="B780" s="203" t="n">
        <f aca="false">IF(A780&lt;&gt;"",MONTH(A780),0)</f>
        <v>2</v>
      </c>
      <c r="C780" s="11" t="s">
        <v>167</v>
      </c>
      <c r="D780" s="196" t="n">
        <v>1.445</v>
      </c>
      <c r="E780" s="196" t="n">
        <v>1.455</v>
      </c>
      <c r="F780" s="197" t="n">
        <v>1.785</v>
      </c>
      <c r="G780" s="198" t="s">
        <v>85</v>
      </c>
      <c r="H780" s="196" t="n">
        <v>1.83</v>
      </c>
      <c r="I780" s="196" t="n">
        <v>2.14</v>
      </c>
      <c r="J780" s="196" t="s">
        <v>85</v>
      </c>
      <c r="K780" s="196" t="n">
        <v>1.92</v>
      </c>
      <c r="L780" s="196" t="n">
        <v>1.635</v>
      </c>
      <c r="M780" s="196" t="s">
        <v>85</v>
      </c>
      <c r="N780" s="197" t="n">
        <v>1.82</v>
      </c>
      <c r="O780" s="196" t="s">
        <v>85</v>
      </c>
      <c r="P780" s="196" t="n">
        <v>1.935</v>
      </c>
      <c r="Q780" s="196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6" t="s">
        <v>85</v>
      </c>
      <c r="CM780" s="177"/>
    </row>
    <row r="781" customFormat="false" ht="11.25" hidden="false" customHeight="false" outlineLevel="0" collapsed="false">
      <c r="A781" s="177" t="n">
        <v>35477</v>
      </c>
      <c r="B781" s="203" t="n">
        <f aca="false">IF(A781&lt;&gt;"",MONTH(A781),0)</f>
        <v>2</v>
      </c>
      <c r="C781" s="11" t="s">
        <v>161</v>
      </c>
      <c r="D781" s="196" t="n">
        <v>1.445</v>
      </c>
      <c r="E781" s="196" t="n">
        <v>1.455</v>
      </c>
      <c r="F781" s="197" t="n">
        <v>1.785</v>
      </c>
      <c r="G781" s="198" t="s">
        <v>85</v>
      </c>
      <c r="H781" s="196" t="n">
        <v>1.83</v>
      </c>
      <c r="I781" s="196" t="n">
        <v>2.14</v>
      </c>
      <c r="J781" s="196" t="s">
        <v>85</v>
      </c>
      <c r="K781" s="196" t="n">
        <v>1.92</v>
      </c>
      <c r="L781" s="196" t="n">
        <v>1.635</v>
      </c>
      <c r="M781" s="196" t="s">
        <v>85</v>
      </c>
      <c r="N781" s="197" t="n">
        <v>1.82</v>
      </c>
      <c r="O781" s="196" t="s">
        <v>85</v>
      </c>
      <c r="P781" s="196" t="n">
        <v>1.935</v>
      </c>
      <c r="Q781" s="196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6" t="s">
        <v>85</v>
      </c>
      <c r="CM781" s="177"/>
    </row>
    <row r="782" customFormat="false" ht="11.25" hidden="false" customHeight="false" outlineLevel="0" collapsed="false">
      <c r="A782" s="177" t="n">
        <v>35478</v>
      </c>
      <c r="B782" s="203" t="n">
        <f aca="false">IF(A782&lt;&gt;"",MONTH(A782),0)</f>
        <v>2</v>
      </c>
      <c r="C782" s="11" t="s">
        <v>162</v>
      </c>
      <c r="D782" s="196" t="n">
        <v>1.445</v>
      </c>
      <c r="E782" s="196" t="s">
        <v>85</v>
      </c>
      <c r="F782" s="197" t="s">
        <v>85</v>
      </c>
      <c r="G782" s="198" t="s">
        <v>85</v>
      </c>
      <c r="H782" s="196" t="s">
        <v>85</v>
      </c>
      <c r="I782" s="196" t="s">
        <v>85</v>
      </c>
      <c r="J782" s="196" t="s">
        <v>85</v>
      </c>
      <c r="K782" s="196" t="s">
        <v>85</v>
      </c>
      <c r="L782" s="196" t="s">
        <v>85</v>
      </c>
      <c r="M782" s="196" t="s">
        <v>85</v>
      </c>
      <c r="N782" s="197" t="s">
        <v>85</v>
      </c>
      <c r="O782" s="196" t="s">
        <v>85</v>
      </c>
      <c r="P782" s="196" t="s">
        <v>85</v>
      </c>
      <c r="Q782" s="196" t="s">
        <v>85</v>
      </c>
      <c r="R782" s="16" t="s">
        <v>85</v>
      </c>
      <c r="S782" s="1" t="n">
        <v>2.14</v>
      </c>
      <c r="T782" s="1" t="s">
        <v>85</v>
      </c>
      <c r="U782" s="1" t="s">
        <v>85</v>
      </c>
      <c r="V782" s="1" t="s">
        <v>85</v>
      </c>
      <c r="W782" s="1" t="s">
        <v>85</v>
      </c>
      <c r="X782" s="196" t="s">
        <v>85</v>
      </c>
      <c r="CM782" s="177"/>
    </row>
    <row r="783" customFormat="false" ht="11.25" hidden="false" customHeight="false" outlineLevel="0" collapsed="false">
      <c r="A783" s="177" t="n">
        <v>35479</v>
      </c>
      <c r="B783" s="203" t="n">
        <f aca="false">IF(A783&lt;&gt;"",MONTH(A783),0)</f>
        <v>2</v>
      </c>
      <c r="C783" s="11" t="s">
        <v>163</v>
      </c>
      <c r="D783" s="196" t="n">
        <v>1.445</v>
      </c>
      <c r="E783" s="196" t="n">
        <v>1.365</v>
      </c>
      <c r="F783" s="197" t="n">
        <v>1.585</v>
      </c>
      <c r="G783" s="198" t="s">
        <v>85</v>
      </c>
      <c r="H783" s="196" t="n">
        <v>1.61</v>
      </c>
      <c r="I783" s="196" t="n">
        <v>1.825</v>
      </c>
      <c r="J783" s="196" t="s">
        <v>85</v>
      </c>
      <c r="K783" s="196" t="n">
        <v>1.595</v>
      </c>
      <c r="L783" s="196" t="n">
        <v>1.455</v>
      </c>
      <c r="M783" s="196" t="s">
        <v>85</v>
      </c>
      <c r="N783" s="197" t="n">
        <v>1.645</v>
      </c>
      <c r="O783" s="196" t="s">
        <v>85</v>
      </c>
      <c r="P783" s="196" t="n">
        <v>1.655</v>
      </c>
      <c r="Q783" s="196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6" t="s">
        <v>85</v>
      </c>
      <c r="CM783" s="177"/>
    </row>
    <row r="784" customFormat="false" ht="11.25" hidden="false" customHeight="false" outlineLevel="0" collapsed="false">
      <c r="A784" s="177" t="n">
        <v>35480</v>
      </c>
      <c r="B784" s="203" t="n">
        <f aca="false">IF(A784&lt;&gt;"",MONTH(A784),0)</f>
        <v>2</v>
      </c>
      <c r="C784" s="11" t="s">
        <v>164</v>
      </c>
      <c r="D784" s="196" t="n">
        <v>1.46</v>
      </c>
      <c r="E784" s="196" t="n">
        <v>1.295</v>
      </c>
      <c r="F784" s="197" t="n">
        <v>1.565</v>
      </c>
      <c r="G784" s="198" t="s">
        <v>85</v>
      </c>
      <c r="H784" s="196" t="n">
        <v>1.675</v>
      </c>
      <c r="I784" s="196" t="n">
        <v>1.94</v>
      </c>
      <c r="J784" s="196" t="s">
        <v>85</v>
      </c>
      <c r="K784" s="196" t="n">
        <v>1.575</v>
      </c>
      <c r="L784" s="196" t="n">
        <v>1.405</v>
      </c>
      <c r="M784" s="196" t="s">
        <v>85</v>
      </c>
      <c r="N784" s="197" t="n">
        <v>1.635</v>
      </c>
      <c r="O784" s="196" t="s">
        <v>85</v>
      </c>
      <c r="P784" s="196" t="n">
        <v>1.74</v>
      </c>
      <c r="Q784" s="196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6" t="s">
        <v>85</v>
      </c>
      <c r="CM784" s="177"/>
    </row>
    <row r="785" customFormat="false" ht="11.25" hidden="false" customHeight="false" outlineLevel="0" collapsed="false">
      <c r="A785" s="177" t="n">
        <v>35481</v>
      </c>
      <c r="B785" s="203" t="n">
        <f aca="false">IF(A785&lt;&gt;"",MONTH(A785),0)</f>
        <v>2</v>
      </c>
      <c r="C785" s="11" t="s">
        <v>165</v>
      </c>
      <c r="D785" s="196" t="n">
        <v>1.485</v>
      </c>
      <c r="E785" s="196" t="n">
        <v>1.225</v>
      </c>
      <c r="F785" s="197" t="n">
        <v>1.625</v>
      </c>
      <c r="G785" s="198" t="s">
        <v>85</v>
      </c>
      <c r="H785" s="196" t="n">
        <v>1.655</v>
      </c>
      <c r="I785" s="196" t="n">
        <v>1.915</v>
      </c>
      <c r="J785" s="196" t="s">
        <v>85</v>
      </c>
      <c r="K785" s="196" t="n">
        <v>1.595</v>
      </c>
      <c r="L785" s="196" t="n">
        <v>1.375</v>
      </c>
      <c r="M785" s="196" t="s">
        <v>85</v>
      </c>
      <c r="N785" s="197" t="n">
        <v>1.655</v>
      </c>
      <c r="O785" s="196" t="s">
        <v>85</v>
      </c>
      <c r="P785" s="196" t="n">
        <v>1.72</v>
      </c>
      <c r="Q785" s="196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6" t="s">
        <v>85</v>
      </c>
      <c r="CM785" s="177"/>
    </row>
    <row r="786" customFormat="false" ht="11.25" hidden="false" customHeight="false" outlineLevel="0" collapsed="false">
      <c r="A786" s="177" t="n">
        <v>35482</v>
      </c>
      <c r="B786" s="203" t="n">
        <f aca="false">IF(A786&lt;&gt;"",MONTH(A786),0)</f>
        <v>2</v>
      </c>
      <c r="C786" s="11" t="s">
        <v>166</v>
      </c>
      <c r="D786" s="196" t="n">
        <v>1.405</v>
      </c>
      <c r="E786" s="196" t="n">
        <v>1.115</v>
      </c>
      <c r="F786" s="197" t="n">
        <v>1.575</v>
      </c>
      <c r="G786" s="198" t="s">
        <v>85</v>
      </c>
      <c r="H786" s="196" t="n">
        <v>1.73</v>
      </c>
      <c r="I786" s="196" t="n">
        <v>1.905</v>
      </c>
      <c r="J786" s="196" t="s">
        <v>85</v>
      </c>
      <c r="K786" s="196" t="n">
        <v>1.52</v>
      </c>
      <c r="L786" s="196" t="n">
        <v>1.245</v>
      </c>
      <c r="M786" s="196" t="s">
        <v>85</v>
      </c>
      <c r="N786" s="197" t="n">
        <v>1.57</v>
      </c>
      <c r="O786" s="196" t="s">
        <v>85</v>
      </c>
      <c r="P786" s="196" t="n">
        <v>1.745</v>
      </c>
      <c r="Q786" s="196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6" t="s">
        <v>85</v>
      </c>
      <c r="CM786" s="177"/>
    </row>
    <row r="787" customFormat="false" ht="11.25" hidden="false" customHeight="false" outlineLevel="0" collapsed="false">
      <c r="A787" s="177" t="n">
        <v>35483</v>
      </c>
      <c r="B787" s="203" t="n">
        <f aca="false">IF(A787&lt;&gt;"",MONTH(A787),0)</f>
        <v>2</v>
      </c>
      <c r="C787" s="11" t="s">
        <v>167</v>
      </c>
      <c r="D787" s="196" t="n">
        <v>1.3</v>
      </c>
      <c r="E787" s="196" t="n">
        <v>1.115</v>
      </c>
      <c r="F787" s="197" t="n">
        <v>1.575</v>
      </c>
      <c r="G787" s="198" t="s">
        <v>85</v>
      </c>
      <c r="H787" s="196" t="n">
        <v>1.73</v>
      </c>
      <c r="I787" s="196" t="n">
        <v>1.905</v>
      </c>
      <c r="J787" s="196" t="s">
        <v>85</v>
      </c>
      <c r="K787" s="196" t="n">
        <v>1.52</v>
      </c>
      <c r="L787" s="196" t="n">
        <v>1.245</v>
      </c>
      <c r="M787" s="196" t="s">
        <v>85</v>
      </c>
      <c r="N787" s="197" t="n">
        <v>1.57</v>
      </c>
      <c r="O787" s="196" t="s">
        <v>85</v>
      </c>
      <c r="P787" s="196" t="n">
        <v>1.745</v>
      </c>
      <c r="Q787" s="196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6" t="s">
        <v>85</v>
      </c>
      <c r="CM787" s="177"/>
    </row>
    <row r="788" customFormat="false" ht="11.25" hidden="false" customHeight="false" outlineLevel="0" collapsed="false">
      <c r="A788" s="177" t="n">
        <v>35484</v>
      </c>
      <c r="B788" s="203" t="n">
        <f aca="false">IF(A788&lt;&gt;"",MONTH(A788),0)</f>
        <v>2</v>
      </c>
      <c r="C788" s="11" t="s">
        <v>161</v>
      </c>
      <c r="D788" s="196" t="n">
        <v>1.3</v>
      </c>
      <c r="E788" s="196" t="n">
        <v>1.115</v>
      </c>
      <c r="F788" s="197" t="n">
        <v>1.575</v>
      </c>
      <c r="G788" s="198" t="s">
        <v>85</v>
      </c>
      <c r="H788" s="196" t="n">
        <v>1.73</v>
      </c>
      <c r="I788" s="196" t="n">
        <v>1.905</v>
      </c>
      <c r="J788" s="196" t="s">
        <v>85</v>
      </c>
      <c r="K788" s="196" t="n">
        <v>1.52</v>
      </c>
      <c r="L788" s="196" t="n">
        <v>1.245</v>
      </c>
      <c r="M788" s="196" t="s">
        <v>85</v>
      </c>
      <c r="N788" s="197" t="n">
        <v>1.57</v>
      </c>
      <c r="O788" s="196" t="s">
        <v>85</v>
      </c>
      <c r="P788" s="196" t="n">
        <v>1.745</v>
      </c>
      <c r="Q788" s="196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6" t="s">
        <v>85</v>
      </c>
      <c r="CM788" s="177"/>
    </row>
    <row r="789" customFormat="false" ht="11.25" hidden="false" customHeight="false" outlineLevel="0" collapsed="false">
      <c r="A789" s="177" t="n">
        <v>35485</v>
      </c>
      <c r="B789" s="203" t="n">
        <f aca="false">IF(A789&lt;&gt;"",MONTH(A789),0)</f>
        <v>2</v>
      </c>
      <c r="C789" s="11" t="s">
        <v>162</v>
      </c>
      <c r="D789" s="196" t="n">
        <v>1.3</v>
      </c>
      <c r="E789" s="196" t="n">
        <v>1.095</v>
      </c>
      <c r="F789" s="197" t="n">
        <v>1.625</v>
      </c>
      <c r="G789" s="198" t="s">
        <v>85</v>
      </c>
      <c r="H789" s="196" t="n">
        <v>1.76</v>
      </c>
      <c r="I789" s="196" t="n">
        <v>1.91</v>
      </c>
      <c r="J789" s="196" t="s">
        <v>85</v>
      </c>
      <c r="K789" s="196" t="n">
        <v>1.58</v>
      </c>
      <c r="L789" s="196" t="n">
        <v>1.29</v>
      </c>
      <c r="M789" s="196" t="s">
        <v>85</v>
      </c>
      <c r="N789" s="197" t="n">
        <v>1.635</v>
      </c>
      <c r="O789" s="196" t="s">
        <v>85</v>
      </c>
      <c r="P789" s="196" t="n">
        <v>1.8</v>
      </c>
      <c r="Q789" s="196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6" t="s">
        <v>85</v>
      </c>
      <c r="CM789" s="177"/>
    </row>
    <row r="790" customFormat="false" ht="11.25" hidden="false" customHeight="false" outlineLevel="0" collapsed="false">
      <c r="A790" s="177" t="n">
        <v>35486</v>
      </c>
      <c r="B790" s="203" t="n">
        <f aca="false">IF(A790&lt;&gt;"",MONTH(A790),0)</f>
        <v>2</v>
      </c>
      <c r="C790" s="11" t="s">
        <v>163</v>
      </c>
      <c r="D790" s="196" t="n">
        <v>1.4</v>
      </c>
      <c r="E790" s="196" t="n">
        <v>1.075</v>
      </c>
      <c r="F790" s="197" t="n">
        <v>1.655</v>
      </c>
      <c r="G790" s="198" t="s">
        <v>85</v>
      </c>
      <c r="H790" s="196" t="n">
        <v>1.76</v>
      </c>
      <c r="I790" s="196" t="n">
        <v>1.82</v>
      </c>
      <c r="J790" s="196" t="s">
        <v>85</v>
      </c>
      <c r="K790" s="196" t="n">
        <v>1.59</v>
      </c>
      <c r="L790" s="196" t="n">
        <v>1.34</v>
      </c>
      <c r="M790" s="196" t="s">
        <v>85</v>
      </c>
      <c r="N790" s="197" t="n">
        <v>1.635</v>
      </c>
      <c r="O790" s="196" t="s">
        <v>85</v>
      </c>
      <c r="P790" s="196" t="n">
        <v>1.79</v>
      </c>
      <c r="Q790" s="196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6" t="s">
        <v>85</v>
      </c>
      <c r="CM790" s="177"/>
    </row>
    <row r="791" customFormat="false" ht="11.25" hidden="false" customHeight="false" outlineLevel="0" collapsed="false">
      <c r="A791" s="177" t="n">
        <v>35487</v>
      </c>
      <c r="B791" s="203" t="n">
        <f aca="false">IF(A791&lt;&gt;"",MONTH(A791),0)</f>
        <v>2</v>
      </c>
      <c r="C791" s="11" t="s">
        <v>164</v>
      </c>
      <c r="D791" s="196" t="n">
        <v>1.385</v>
      </c>
      <c r="E791" s="196" t="n">
        <v>1.1</v>
      </c>
      <c r="F791" s="197" t="n">
        <v>1.69</v>
      </c>
      <c r="G791" s="198" t="s">
        <v>85</v>
      </c>
      <c r="H791" s="196" t="n">
        <v>1.815</v>
      </c>
      <c r="I791" s="196" t="n">
        <v>1.86</v>
      </c>
      <c r="J791" s="196" t="s">
        <v>85</v>
      </c>
      <c r="K791" s="196" t="n">
        <v>1.625</v>
      </c>
      <c r="L791" s="196" t="n">
        <v>1.39</v>
      </c>
      <c r="M791" s="196" t="s">
        <v>85</v>
      </c>
      <c r="N791" s="197" t="n">
        <v>1.75</v>
      </c>
      <c r="O791" s="196" t="s">
        <v>85</v>
      </c>
      <c r="P791" s="196" t="n">
        <v>1.83</v>
      </c>
      <c r="Q791" s="196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6" t="s">
        <v>85</v>
      </c>
      <c r="CM791" s="177"/>
    </row>
    <row r="792" customFormat="false" ht="11.25" hidden="false" customHeight="false" outlineLevel="0" collapsed="false">
      <c r="A792" s="177" t="n">
        <v>35488</v>
      </c>
      <c r="B792" s="203" t="n">
        <f aca="false">IF(A792&lt;&gt;"",MONTH(A792),0)</f>
        <v>2</v>
      </c>
      <c r="C792" s="11" t="s">
        <v>165</v>
      </c>
      <c r="D792" s="196" t="n">
        <v>1.535</v>
      </c>
      <c r="E792" s="196" t="n">
        <v>1.285</v>
      </c>
      <c r="F792" s="197" t="n">
        <v>1.64</v>
      </c>
      <c r="G792" s="198" t="s">
        <v>85</v>
      </c>
      <c r="H792" s="196" t="n">
        <v>1.67</v>
      </c>
      <c r="I792" s="196" t="n">
        <v>1.86</v>
      </c>
      <c r="J792" s="196" t="s">
        <v>85</v>
      </c>
      <c r="K792" s="196" t="n">
        <v>1.6</v>
      </c>
      <c r="L792" s="196" t="n">
        <v>1.38</v>
      </c>
      <c r="M792" s="196" t="s">
        <v>85</v>
      </c>
      <c r="N792" s="197" t="n">
        <v>1.75</v>
      </c>
      <c r="O792" s="196" t="s">
        <v>85</v>
      </c>
      <c r="P792" s="196" t="n">
        <v>1.815</v>
      </c>
      <c r="Q792" s="196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6" t="s">
        <v>85</v>
      </c>
      <c r="CM792" s="177"/>
    </row>
    <row r="793" customFormat="false" ht="11.25" hidden="false" customHeight="false" outlineLevel="0" collapsed="false">
      <c r="A793" s="177" t="n">
        <v>35489</v>
      </c>
      <c r="B793" s="203" t="n">
        <f aca="false">IF(A793&lt;&gt;"",MONTH(A793),0)</f>
        <v>2</v>
      </c>
      <c r="C793" s="11" t="s">
        <v>166</v>
      </c>
      <c r="D793" s="196" t="n">
        <v>1.535</v>
      </c>
      <c r="E793" s="196" t="n">
        <v>1.285</v>
      </c>
      <c r="F793" s="197" t="n">
        <v>1.64</v>
      </c>
      <c r="G793" s="198" t="s">
        <v>85</v>
      </c>
      <c r="H793" s="196" t="n">
        <v>1.79</v>
      </c>
      <c r="I793" s="196" t="n">
        <v>1.86</v>
      </c>
      <c r="J793" s="196" t="s">
        <v>85</v>
      </c>
      <c r="K793" s="196" t="n">
        <v>1.6</v>
      </c>
      <c r="L793" s="196" t="n">
        <v>1.38</v>
      </c>
      <c r="M793" s="196" t="s">
        <v>85</v>
      </c>
      <c r="N793" s="197" t="n">
        <v>1.75</v>
      </c>
      <c r="O793" s="196" t="s">
        <v>85</v>
      </c>
      <c r="P793" s="196" t="n">
        <v>1.815</v>
      </c>
      <c r="Q793" s="196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6" t="s">
        <v>85</v>
      </c>
      <c r="CM793" s="177"/>
    </row>
    <row r="794" customFormat="false" ht="11.25" hidden="false" customHeight="false" outlineLevel="0" collapsed="false">
      <c r="A794" s="177" t="n">
        <v>35490</v>
      </c>
      <c r="B794" s="203" t="n">
        <f aca="false">IF(A794&lt;&gt;"",MONTH(A794),0)</f>
        <v>3</v>
      </c>
      <c r="C794" s="11" t="s">
        <v>167</v>
      </c>
      <c r="D794" s="196" t="n">
        <v>1.65</v>
      </c>
      <c r="E794" s="196" t="n">
        <v>1.235</v>
      </c>
      <c r="F794" s="197" t="n">
        <v>1.4</v>
      </c>
      <c r="G794" s="198" t="s">
        <v>85</v>
      </c>
      <c r="H794" s="196" t="n">
        <v>1.615</v>
      </c>
      <c r="I794" s="196" t="n">
        <v>1.775</v>
      </c>
      <c r="J794" s="196" t="s">
        <v>85</v>
      </c>
      <c r="K794" s="196" t="n">
        <v>1.455</v>
      </c>
      <c r="L794" s="196" t="n">
        <v>1.26</v>
      </c>
      <c r="M794" s="196" t="s">
        <v>85</v>
      </c>
      <c r="N794" s="197" t="n">
        <v>1.39</v>
      </c>
      <c r="O794" s="196" t="s">
        <v>85</v>
      </c>
      <c r="P794" s="196" t="n">
        <v>1.62</v>
      </c>
      <c r="Q794" s="196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6" t="s">
        <v>85</v>
      </c>
      <c r="CM794" s="177"/>
    </row>
    <row r="795" customFormat="false" ht="11.25" hidden="false" customHeight="false" outlineLevel="0" collapsed="false">
      <c r="A795" s="177" t="n">
        <v>35491</v>
      </c>
      <c r="B795" s="203" t="n">
        <f aca="false">IF(A795&lt;&gt;"",MONTH(A795),0)</f>
        <v>3</v>
      </c>
      <c r="C795" s="11" t="s">
        <v>161</v>
      </c>
      <c r="D795" s="196" t="n">
        <v>1.65</v>
      </c>
      <c r="E795" s="196" t="n">
        <v>1.235</v>
      </c>
      <c r="F795" s="197" t="n">
        <v>1.4</v>
      </c>
      <c r="G795" s="198" t="s">
        <v>85</v>
      </c>
      <c r="H795" s="196" t="n">
        <v>1.615</v>
      </c>
      <c r="I795" s="196" t="n">
        <v>1.775</v>
      </c>
      <c r="J795" s="196" t="s">
        <v>85</v>
      </c>
      <c r="K795" s="196" t="n">
        <v>1.455</v>
      </c>
      <c r="L795" s="196" t="n">
        <v>1.26</v>
      </c>
      <c r="M795" s="196" t="s">
        <v>85</v>
      </c>
      <c r="N795" s="197" t="n">
        <v>1.39</v>
      </c>
      <c r="O795" s="196" t="s">
        <v>85</v>
      </c>
      <c r="P795" s="196" t="n">
        <v>1.62</v>
      </c>
      <c r="Q795" s="196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6" t="s">
        <v>85</v>
      </c>
      <c r="CM795" s="177"/>
    </row>
    <row r="796" customFormat="false" ht="11.25" hidden="false" customHeight="false" outlineLevel="0" collapsed="false">
      <c r="A796" s="177" t="n">
        <v>35492</v>
      </c>
      <c r="B796" s="203" t="n">
        <f aca="false">IF(A796&lt;&gt;"",MONTH(A796),0)</f>
        <v>3</v>
      </c>
      <c r="C796" s="11" t="s">
        <v>162</v>
      </c>
      <c r="D796" s="196" t="n">
        <v>1.65</v>
      </c>
      <c r="E796" s="196" t="n">
        <v>1.17</v>
      </c>
      <c r="F796" s="197" t="n">
        <v>1.5</v>
      </c>
      <c r="G796" s="198" t="s">
        <v>85</v>
      </c>
      <c r="H796" s="196" t="n">
        <v>1.62</v>
      </c>
      <c r="I796" s="196" t="n">
        <v>1.8</v>
      </c>
      <c r="J796" s="196" t="s">
        <v>85</v>
      </c>
      <c r="K796" s="196" t="n">
        <v>1.61</v>
      </c>
      <c r="L796" s="196" t="n">
        <v>1.29</v>
      </c>
      <c r="M796" s="196" t="s">
        <v>85</v>
      </c>
      <c r="N796" s="197" t="n">
        <v>1.57</v>
      </c>
      <c r="O796" s="196" t="s">
        <v>85</v>
      </c>
      <c r="P796" s="196" t="n">
        <v>1.68</v>
      </c>
      <c r="Q796" s="196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6" t="s">
        <v>85</v>
      </c>
      <c r="CM796" s="177"/>
    </row>
    <row r="797" customFormat="false" ht="11.25" hidden="false" customHeight="false" outlineLevel="0" collapsed="false">
      <c r="A797" s="177" t="n">
        <v>35493</v>
      </c>
      <c r="B797" s="203" t="n">
        <f aca="false">IF(A797&lt;&gt;"",MONTH(A797),0)</f>
        <v>3</v>
      </c>
      <c r="C797" s="11" t="s">
        <v>163</v>
      </c>
      <c r="D797" s="196" t="n">
        <v>1.38</v>
      </c>
      <c r="E797" s="196" t="n">
        <v>1.17</v>
      </c>
      <c r="F797" s="197" t="n">
        <v>1.55</v>
      </c>
      <c r="G797" s="198" t="s">
        <v>85</v>
      </c>
      <c r="H797" s="196" t="n">
        <v>1.73</v>
      </c>
      <c r="I797" s="196" t="n">
        <v>1.85</v>
      </c>
      <c r="J797" s="196" t="s">
        <v>85</v>
      </c>
      <c r="K797" s="196" t="n">
        <v>1.71</v>
      </c>
      <c r="L797" s="196" t="n">
        <v>1.35</v>
      </c>
      <c r="M797" s="196" t="s">
        <v>85</v>
      </c>
      <c r="N797" s="197" t="n">
        <v>1.63</v>
      </c>
      <c r="O797" s="196" t="s">
        <v>85</v>
      </c>
      <c r="P797" s="196" t="n">
        <v>1.77</v>
      </c>
      <c r="Q797" s="196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6" t="s">
        <v>85</v>
      </c>
      <c r="CM797" s="177"/>
    </row>
    <row r="798" customFormat="false" ht="11.25" hidden="false" customHeight="false" outlineLevel="0" collapsed="false">
      <c r="A798" s="177" t="n">
        <v>35494</v>
      </c>
      <c r="B798" s="203" t="n">
        <f aca="false">IF(A798&lt;&gt;"",MONTH(A798),0)</f>
        <v>3</v>
      </c>
      <c r="C798" s="11" t="s">
        <v>164</v>
      </c>
      <c r="D798" s="196" t="n">
        <v>1.39</v>
      </c>
      <c r="E798" s="196" t="n">
        <v>1.25</v>
      </c>
      <c r="F798" s="197" t="n">
        <v>1.7</v>
      </c>
      <c r="G798" s="198" t="s">
        <v>85</v>
      </c>
      <c r="H798" s="196" t="n">
        <v>1.83</v>
      </c>
      <c r="I798" s="196" t="n">
        <v>1.93</v>
      </c>
      <c r="J798" s="196" t="s">
        <v>85</v>
      </c>
      <c r="K798" s="196" t="n">
        <v>1.73</v>
      </c>
      <c r="L798" s="196" t="n">
        <v>1.32</v>
      </c>
      <c r="M798" s="196" t="s">
        <v>85</v>
      </c>
      <c r="N798" s="197" t="n">
        <v>1.76</v>
      </c>
      <c r="O798" s="196" t="s">
        <v>85</v>
      </c>
      <c r="P798" s="196" t="n">
        <v>1.86</v>
      </c>
      <c r="Q798" s="196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6" t="s">
        <v>85</v>
      </c>
      <c r="CM798" s="177"/>
    </row>
    <row r="799" customFormat="false" ht="11.25" hidden="false" customHeight="false" outlineLevel="0" collapsed="false">
      <c r="A799" s="177" t="n">
        <v>35495</v>
      </c>
      <c r="B799" s="203" t="n">
        <f aca="false">IF(A799&lt;&gt;"",MONTH(A799),0)</f>
        <v>3</v>
      </c>
      <c r="C799" s="11" t="s">
        <v>165</v>
      </c>
      <c r="D799" s="196" t="n">
        <v>1.375</v>
      </c>
      <c r="E799" s="196" t="n">
        <v>1.17</v>
      </c>
      <c r="F799" s="197" t="n">
        <v>1.615</v>
      </c>
      <c r="G799" s="198" t="s">
        <v>85</v>
      </c>
      <c r="H799" s="196" t="n">
        <v>1.79</v>
      </c>
      <c r="I799" s="196" t="n">
        <v>1.83</v>
      </c>
      <c r="J799" s="196" t="s">
        <v>85</v>
      </c>
      <c r="K799" s="196" t="n">
        <v>1.635</v>
      </c>
      <c r="L799" s="196" t="n">
        <v>1.32</v>
      </c>
      <c r="M799" s="196" t="s">
        <v>85</v>
      </c>
      <c r="N799" s="197" t="n">
        <v>1.715</v>
      </c>
      <c r="O799" s="196" t="s">
        <v>85</v>
      </c>
      <c r="P799" s="196" t="n">
        <v>1.74</v>
      </c>
      <c r="Q799" s="196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6" t="s">
        <v>85</v>
      </c>
      <c r="CM799" s="177"/>
    </row>
    <row r="800" customFormat="false" ht="11.25" hidden="false" customHeight="false" outlineLevel="0" collapsed="false">
      <c r="A800" s="177" t="n">
        <v>35496</v>
      </c>
      <c r="B800" s="203" t="n">
        <f aca="false">IF(A800&lt;&gt;"",MONTH(A800),0)</f>
        <v>3</v>
      </c>
      <c r="C800" s="11" t="s">
        <v>166</v>
      </c>
      <c r="D800" s="196" t="n">
        <v>1.35</v>
      </c>
      <c r="E800" s="196" t="n">
        <v>1.14</v>
      </c>
      <c r="F800" s="197" t="n">
        <v>1.615</v>
      </c>
      <c r="G800" s="198" t="s">
        <v>85</v>
      </c>
      <c r="H800" s="196" t="n">
        <v>1.685</v>
      </c>
      <c r="I800" s="196" t="n">
        <v>1.9</v>
      </c>
      <c r="J800" s="196" t="s">
        <v>85</v>
      </c>
      <c r="K800" s="196" t="n">
        <v>1.62</v>
      </c>
      <c r="L800" s="196" t="n">
        <v>1.3</v>
      </c>
      <c r="M800" s="196" t="s">
        <v>85</v>
      </c>
      <c r="N800" s="197" t="n">
        <v>1.63</v>
      </c>
      <c r="O800" s="196" t="s">
        <v>85</v>
      </c>
      <c r="P800" s="196" t="n">
        <v>1.76</v>
      </c>
      <c r="Q800" s="196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6" t="s">
        <v>85</v>
      </c>
      <c r="CM800" s="177"/>
    </row>
    <row r="801" customFormat="false" ht="11.25" hidden="false" customHeight="false" outlineLevel="0" collapsed="false">
      <c r="A801" s="177" t="n">
        <v>35497</v>
      </c>
      <c r="B801" s="203" t="n">
        <f aca="false">IF(A801&lt;&gt;"",MONTH(A801),0)</f>
        <v>3</v>
      </c>
      <c r="C801" s="11" t="s">
        <v>167</v>
      </c>
      <c r="D801" s="196" t="n">
        <v>1.38</v>
      </c>
      <c r="E801" s="196" t="n">
        <v>1.135</v>
      </c>
      <c r="F801" s="197" t="n">
        <v>1.58</v>
      </c>
      <c r="G801" s="198" t="s">
        <v>85</v>
      </c>
      <c r="H801" s="196" t="n">
        <v>1.69</v>
      </c>
      <c r="I801" s="196" t="n">
        <v>1.895</v>
      </c>
      <c r="J801" s="196" t="s">
        <v>85</v>
      </c>
      <c r="K801" s="196" t="n">
        <v>1.615</v>
      </c>
      <c r="L801" s="196" t="n">
        <v>1.295</v>
      </c>
      <c r="M801" s="196" t="s">
        <v>85</v>
      </c>
      <c r="N801" s="197" t="n">
        <v>1.625</v>
      </c>
      <c r="O801" s="196" t="s">
        <v>85</v>
      </c>
      <c r="P801" s="196" t="n">
        <v>1.755</v>
      </c>
      <c r="Q801" s="196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6" t="s">
        <v>85</v>
      </c>
      <c r="CM801" s="177"/>
    </row>
    <row r="802" customFormat="false" ht="11.25" hidden="false" customHeight="false" outlineLevel="0" collapsed="false">
      <c r="A802" s="177" t="n">
        <v>35498</v>
      </c>
      <c r="B802" s="203" t="n">
        <f aca="false">IF(A802&lt;&gt;"",MONTH(A802),0)</f>
        <v>3</v>
      </c>
      <c r="C802" s="11" t="s">
        <v>161</v>
      </c>
      <c r="D802" s="196" t="n">
        <v>1.38</v>
      </c>
      <c r="E802" s="196" t="n">
        <v>1.135</v>
      </c>
      <c r="F802" s="197" t="n">
        <v>1.58</v>
      </c>
      <c r="G802" s="198" t="s">
        <v>85</v>
      </c>
      <c r="H802" s="196" t="n">
        <v>1.69</v>
      </c>
      <c r="I802" s="196" t="n">
        <v>1.895</v>
      </c>
      <c r="J802" s="196" t="s">
        <v>85</v>
      </c>
      <c r="K802" s="196" t="n">
        <v>1.615</v>
      </c>
      <c r="L802" s="196" t="n">
        <v>1.295</v>
      </c>
      <c r="M802" s="196" t="s">
        <v>85</v>
      </c>
      <c r="N802" s="197" t="n">
        <v>1.625</v>
      </c>
      <c r="O802" s="196" t="s">
        <v>85</v>
      </c>
      <c r="P802" s="196" t="n">
        <v>1.755</v>
      </c>
      <c r="Q802" s="196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6" t="s">
        <v>85</v>
      </c>
      <c r="CM802" s="177"/>
    </row>
    <row r="803" customFormat="false" ht="11.25" hidden="false" customHeight="false" outlineLevel="0" collapsed="false">
      <c r="A803" s="177" t="n">
        <v>35499</v>
      </c>
      <c r="B803" s="203" t="n">
        <f aca="false">IF(A803&lt;&gt;"",MONTH(A803),0)</f>
        <v>3</v>
      </c>
      <c r="C803" s="11" t="s">
        <v>162</v>
      </c>
      <c r="D803" s="196" t="n">
        <v>1.38</v>
      </c>
      <c r="E803" s="196" t="n">
        <v>1.15</v>
      </c>
      <c r="F803" s="197" t="n">
        <v>1.58</v>
      </c>
      <c r="G803" s="198" t="s">
        <v>85</v>
      </c>
      <c r="H803" s="196" t="n">
        <v>1.77</v>
      </c>
      <c r="I803" s="196" t="n">
        <v>1.94</v>
      </c>
      <c r="J803" s="196" t="s">
        <v>85</v>
      </c>
      <c r="K803" s="196" t="n">
        <v>1.59</v>
      </c>
      <c r="L803" s="196" t="n">
        <v>1.29</v>
      </c>
      <c r="M803" s="196" t="s">
        <v>85</v>
      </c>
      <c r="N803" s="197" t="n">
        <v>1.55</v>
      </c>
      <c r="O803" s="196" t="s">
        <v>85</v>
      </c>
      <c r="P803" s="196" t="n">
        <v>1.82</v>
      </c>
      <c r="Q803" s="196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6" t="s">
        <v>85</v>
      </c>
      <c r="CM803" s="177"/>
    </row>
    <row r="804" customFormat="false" ht="11.25" hidden="false" customHeight="false" outlineLevel="0" collapsed="false">
      <c r="A804" s="177" t="n">
        <v>35500</v>
      </c>
      <c r="B804" s="203" t="n">
        <f aca="false">IF(A804&lt;&gt;"",MONTH(A804),0)</f>
        <v>3</v>
      </c>
      <c r="C804" s="11" t="s">
        <v>163</v>
      </c>
      <c r="D804" s="196" t="n">
        <v>1.445</v>
      </c>
      <c r="E804" s="196" t="n">
        <v>1.14</v>
      </c>
      <c r="F804" s="197" t="n">
        <v>1.62</v>
      </c>
      <c r="G804" s="198" t="s">
        <v>85</v>
      </c>
      <c r="H804" s="196" t="n">
        <v>1.74</v>
      </c>
      <c r="I804" s="196" t="n">
        <v>1.91</v>
      </c>
      <c r="J804" s="196" t="s">
        <v>85</v>
      </c>
      <c r="K804" s="196" t="n">
        <v>1.59</v>
      </c>
      <c r="L804" s="196" t="n">
        <v>1.32</v>
      </c>
      <c r="M804" s="196" t="s">
        <v>85</v>
      </c>
      <c r="N804" s="197" t="n">
        <v>1.56</v>
      </c>
      <c r="O804" s="196" t="s">
        <v>85</v>
      </c>
      <c r="P804" s="196" t="n">
        <v>1.83</v>
      </c>
      <c r="Q804" s="196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6" t="s">
        <v>85</v>
      </c>
      <c r="CM804" s="177"/>
    </row>
    <row r="805" customFormat="false" ht="11.25" hidden="false" customHeight="false" outlineLevel="0" collapsed="false">
      <c r="A805" s="177" t="n">
        <v>35501</v>
      </c>
      <c r="B805" s="203" t="n">
        <f aca="false">IF(A805&lt;&gt;"",MONTH(A805),0)</f>
        <v>3</v>
      </c>
      <c r="C805" s="11" t="s">
        <v>164</v>
      </c>
      <c r="D805" s="196" t="n">
        <v>1.45</v>
      </c>
      <c r="E805" s="196" t="n">
        <v>1.17</v>
      </c>
      <c r="F805" s="197" t="n">
        <v>1.57</v>
      </c>
      <c r="G805" s="198" t="s">
        <v>85</v>
      </c>
      <c r="H805" s="196" t="n">
        <v>1.8</v>
      </c>
      <c r="I805" s="196" t="n">
        <v>1.96</v>
      </c>
      <c r="J805" s="196" t="s">
        <v>85</v>
      </c>
      <c r="K805" s="196" t="n">
        <v>1.58</v>
      </c>
      <c r="L805" s="196" t="n">
        <v>1.41</v>
      </c>
      <c r="M805" s="196" t="s">
        <v>85</v>
      </c>
      <c r="N805" s="197" t="n">
        <v>1.6</v>
      </c>
      <c r="O805" s="196" t="s">
        <v>85</v>
      </c>
      <c r="P805" s="196" t="n">
        <v>1.87</v>
      </c>
      <c r="Q805" s="196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6" t="s">
        <v>85</v>
      </c>
      <c r="CM805" s="177"/>
    </row>
    <row r="806" customFormat="false" ht="11.25" hidden="false" customHeight="false" outlineLevel="0" collapsed="false">
      <c r="A806" s="177" t="n">
        <v>35502</v>
      </c>
      <c r="B806" s="203" t="n">
        <f aca="false">IF(A806&lt;&gt;"",MONTH(A806),0)</f>
        <v>3</v>
      </c>
      <c r="C806" s="11" t="s">
        <v>165</v>
      </c>
      <c r="D806" s="196" t="n">
        <v>1.44</v>
      </c>
      <c r="E806" s="196" t="n">
        <v>1.2</v>
      </c>
      <c r="F806" s="197" t="n">
        <v>1.575</v>
      </c>
      <c r="G806" s="198" t="s">
        <v>85</v>
      </c>
      <c r="H806" s="196" t="n">
        <v>1.77</v>
      </c>
      <c r="I806" s="196" t="n">
        <v>1.98</v>
      </c>
      <c r="J806" s="196" t="s">
        <v>85</v>
      </c>
      <c r="K806" s="196" t="n">
        <v>1.585</v>
      </c>
      <c r="L806" s="196" t="n">
        <v>1.41</v>
      </c>
      <c r="M806" s="196" t="s">
        <v>85</v>
      </c>
      <c r="N806" s="197" t="n">
        <v>1.6</v>
      </c>
      <c r="O806" s="196" t="s">
        <v>85</v>
      </c>
      <c r="P806" s="196" t="n">
        <v>1.9</v>
      </c>
      <c r="Q806" s="196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6" t="s">
        <v>85</v>
      </c>
      <c r="CM806" s="177"/>
    </row>
    <row r="807" customFormat="false" ht="11.25" hidden="false" customHeight="false" outlineLevel="0" collapsed="false">
      <c r="A807" s="177" t="n">
        <v>35503</v>
      </c>
      <c r="B807" s="203" t="n">
        <f aca="false">IF(A807&lt;&gt;"",MONTH(A807),0)</f>
        <v>3</v>
      </c>
      <c r="C807" s="11" t="s">
        <v>166</v>
      </c>
      <c r="D807" s="196" t="n">
        <v>1.48</v>
      </c>
      <c r="E807" s="196" t="n">
        <v>1.25</v>
      </c>
      <c r="F807" s="197" t="n">
        <v>1.56</v>
      </c>
      <c r="G807" s="198" t="s">
        <v>85</v>
      </c>
      <c r="H807" s="196" t="n">
        <v>1.825</v>
      </c>
      <c r="I807" s="196" t="n">
        <v>1.96</v>
      </c>
      <c r="J807" s="196" t="s">
        <v>85</v>
      </c>
      <c r="K807" s="196" t="n">
        <v>1.6</v>
      </c>
      <c r="L807" s="196" t="n">
        <v>1.41</v>
      </c>
      <c r="M807" s="196" t="s">
        <v>85</v>
      </c>
      <c r="N807" s="197" t="n">
        <v>1.58</v>
      </c>
      <c r="O807" s="196" t="s">
        <v>85</v>
      </c>
      <c r="P807" s="196" t="n">
        <v>1.87</v>
      </c>
      <c r="Q807" s="196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6" t="s">
        <v>85</v>
      </c>
      <c r="CM807" s="177"/>
    </row>
    <row r="808" customFormat="false" ht="11.25" hidden="false" customHeight="false" outlineLevel="0" collapsed="false">
      <c r="A808" s="177" t="n">
        <v>35504</v>
      </c>
      <c r="B808" s="203" t="n">
        <f aca="false">IF(A808&lt;&gt;"",MONTH(A808),0)</f>
        <v>3</v>
      </c>
      <c r="C808" s="11" t="s">
        <v>167</v>
      </c>
      <c r="D808" s="196" t="n">
        <v>1.53</v>
      </c>
      <c r="E808" s="196" t="n">
        <v>1.245</v>
      </c>
      <c r="F808" s="197" t="n">
        <v>1.56</v>
      </c>
      <c r="G808" s="198" t="s">
        <v>85</v>
      </c>
      <c r="H808" s="196" t="n">
        <v>1.785</v>
      </c>
      <c r="I808" s="196" t="n">
        <v>1.955</v>
      </c>
      <c r="J808" s="196" t="s">
        <v>85</v>
      </c>
      <c r="K808" s="196" t="n">
        <v>1.595</v>
      </c>
      <c r="L808" s="196" t="n">
        <v>1.405</v>
      </c>
      <c r="M808" s="196" t="s">
        <v>85</v>
      </c>
      <c r="N808" s="197" t="n">
        <v>1.58</v>
      </c>
      <c r="O808" s="196" t="s">
        <v>85</v>
      </c>
      <c r="P808" s="196" t="n">
        <v>1.87</v>
      </c>
      <c r="Q808" s="196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6" t="s">
        <v>85</v>
      </c>
      <c r="CM808" s="177"/>
    </row>
    <row r="809" customFormat="false" ht="11.25" hidden="false" customHeight="false" outlineLevel="0" collapsed="false">
      <c r="A809" s="177" t="n">
        <v>35505</v>
      </c>
      <c r="B809" s="203" t="n">
        <f aca="false">IF(A809&lt;&gt;"",MONTH(A809),0)</f>
        <v>3</v>
      </c>
      <c r="C809" s="11" t="s">
        <v>161</v>
      </c>
      <c r="D809" s="196" t="n">
        <v>1.53</v>
      </c>
      <c r="E809" s="196" t="n">
        <v>1.245</v>
      </c>
      <c r="F809" s="197" t="n">
        <v>1.56</v>
      </c>
      <c r="G809" s="198" t="s">
        <v>85</v>
      </c>
      <c r="H809" s="196" t="n">
        <v>1.785</v>
      </c>
      <c r="I809" s="196" t="n">
        <v>1.955</v>
      </c>
      <c r="J809" s="196" t="s">
        <v>85</v>
      </c>
      <c r="K809" s="196" t="n">
        <v>1.595</v>
      </c>
      <c r="L809" s="196" t="n">
        <v>1.405</v>
      </c>
      <c r="M809" s="196" t="s">
        <v>85</v>
      </c>
      <c r="N809" s="197" t="n">
        <v>1.58</v>
      </c>
      <c r="O809" s="196" t="s">
        <v>85</v>
      </c>
      <c r="P809" s="196" t="n">
        <v>1.87</v>
      </c>
      <c r="Q809" s="196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6" t="s">
        <v>85</v>
      </c>
      <c r="CM809" s="177"/>
    </row>
    <row r="810" customFormat="false" ht="11.25" hidden="false" customHeight="false" outlineLevel="0" collapsed="false">
      <c r="A810" s="177" t="n">
        <v>35506</v>
      </c>
      <c r="B810" s="203" t="n">
        <f aca="false">IF(A810&lt;&gt;"",MONTH(A810),0)</f>
        <v>3</v>
      </c>
      <c r="C810" s="11" t="s">
        <v>162</v>
      </c>
      <c r="D810" s="196" t="n">
        <v>1.53</v>
      </c>
      <c r="E810" s="196" t="n">
        <v>1.27</v>
      </c>
      <c r="F810" s="197" t="n">
        <v>1.55</v>
      </c>
      <c r="G810" s="198" t="s">
        <v>85</v>
      </c>
      <c r="H810" s="196" t="n">
        <v>1.81</v>
      </c>
      <c r="I810" s="196" t="n">
        <v>2.01</v>
      </c>
      <c r="J810" s="196" t="s">
        <v>85</v>
      </c>
      <c r="K810" s="196" t="n">
        <v>1.58</v>
      </c>
      <c r="L810" s="196" t="n">
        <v>1.4</v>
      </c>
      <c r="M810" s="196" t="s">
        <v>85</v>
      </c>
      <c r="N810" s="197" t="n">
        <v>1.59</v>
      </c>
      <c r="O810" s="196" t="s">
        <v>85</v>
      </c>
      <c r="P810" s="196" t="n">
        <v>1.9</v>
      </c>
      <c r="Q810" s="196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6" t="s">
        <v>85</v>
      </c>
      <c r="CM810" s="177"/>
    </row>
    <row r="811" customFormat="false" ht="11.25" hidden="false" customHeight="false" outlineLevel="0" collapsed="false">
      <c r="A811" s="177" t="n">
        <v>35507</v>
      </c>
      <c r="B811" s="203" t="n">
        <f aca="false">IF(A811&lt;&gt;"",MONTH(A811),0)</f>
        <v>3</v>
      </c>
      <c r="C811" s="11" t="s">
        <v>163</v>
      </c>
      <c r="D811" s="196" t="n">
        <v>1.58</v>
      </c>
      <c r="E811" s="196" t="n">
        <v>1.28</v>
      </c>
      <c r="F811" s="197" t="n">
        <v>1.57</v>
      </c>
      <c r="G811" s="198" t="s">
        <v>85</v>
      </c>
      <c r="H811" s="196" t="n">
        <v>1.72</v>
      </c>
      <c r="I811" s="196" t="n">
        <v>1.9</v>
      </c>
      <c r="J811" s="196" t="s">
        <v>85</v>
      </c>
      <c r="K811" s="196" t="n">
        <v>1.56</v>
      </c>
      <c r="L811" s="196" t="n">
        <v>1.3</v>
      </c>
      <c r="M811" s="196" t="s">
        <v>85</v>
      </c>
      <c r="N811" s="197" t="n">
        <v>1.52</v>
      </c>
      <c r="O811" s="196" t="s">
        <v>85</v>
      </c>
      <c r="P811" s="196" t="n">
        <v>1.8</v>
      </c>
      <c r="Q811" s="196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6" t="s">
        <v>85</v>
      </c>
      <c r="CM811" s="177"/>
    </row>
    <row r="812" customFormat="false" ht="11.25" hidden="false" customHeight="false" outlineLevel="0" collapsed="false">
      <c r="A812" s="177" t="n">
        <v>35508</v>
      </c>
      <c r="B812" s="203" t="n">
        <f aca="false">IF(A812&lt;&gt;"",MONTH(A812),0)</f>
        <v>3</v>
      </c>
      <c r="C812" s="11" t="s">
        <v>164</v>
      </c>
      <c r="D812" s="196" t="n">
        <v>1.485</v>
      </c>
      <c r="E812" s="196" t="n">
        <v>1.2</v>
      </c>
      <c r="F812" s="197" t="n">
        <v>1.5</v>
      </c>
      <c r="G812" s="198" t="s">
        <v>85</v>
      </c>
      <c r="H812" s="196" t="n">
        <v>1.66</v>
      </c>
      <c r="I812" s="196" t="n">
        <v>1.88</v>
      </c>
      <c r="J812" s="196" t="s">
        <v>85</v>
      </c>
      <c r="K812" s="196" t="n">
        <v>1.5</v>
      </c>
      <c r="L812" s="196" t="n">
        <v>1.22</v>
      </c>
      <c r="M812" s="196" t="s">
        <v>85</v>
      </c>
      <c r="N812" s="197" t="n">
        <v>1.45</v>
      </c>
      <c r="O812" s="196" t="s">
        <v>85</v>
      </c>
      <c r="P812" s="196" t="n">
        <v>1.73</v>
      </c>
      <c r="Q812" s="196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6" t="s">
        <v>85</v>
      </c>
      <c r="CM812" s="177"/>
    </row>
    <row r="813" customFormat="false" ht="11.25" hidden="false" customHeight="false" outlineLevel="0" collapsed="false">
      <c r="A813" s="177" t="n">
        <v>35509</v>
      </c>
      <c r="B813" s="203" t="n">
        <f aca="false">IF(A813&lt;&gt;"",MONTH(A813),0)</f>
        <v>3</v>
      </c>
      <c r="C813" s="11" t="s">
        <v>165</v>
      </c>
      <c r="D813" s="196" t="n">
        <v>1.375</v>
      </c>
      <c r="E813" s="196" t="n">
        <v>1.165</v>
      </c>
      <c r="F813" s="197" t="n">
        <v>1.45</v>
      </c>
      <c r="G813" s="198" t="s">
        <v>85</v>
      </c>
      <c r="H813" s="196" t="s">
        <v>85</v>
      </c>
      <c r="I813" s="196" t="n">
        <v>1.865</v>
      </c>
      <c r="J813" s="196" t="s">
        <v>85</v>
      </c>
      <c r="K813" s="196" t="n">
        <v>1.465</v>
      </c>
      <c r="L813" s="196" t="n">
        <v>1.225</v>
      </c>
      <c r="M813" s="196" t="s">
        <v>85</v>
      </c>
      <c r="N813" s="197" t="n">
        <v>1.43</v>
      </c>
      <c r="O813" s="196" t="s">
        <v>85</v>
      </c>
      <c r="P813" s="196" t="n">
        <v>1.75</v>
      </c>
      <c r="Q813" s="196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6" t="s">
        <v>85</v>
      </c>
      <c r="CM813" s="177"/>
    </row>
    <row r="814" customFormat="false" ht="11.25" hidden="false" customHeight="false" outlineLevel="0" collapsed="false">
      <c r="A814" s="177" t="n">
        <v>35510</v>
      </c>
      <c r="B814" s="203" t="n">
        <f aca="false">IF(A814&lt;&gt;"",MONTH(A814),0)</f>
        <v>3</v>
      </c>
      <c r="C814" s="11" t="s">
        <v>166</v>
      </c>
      <c r="D814" s="196" t="n">
        <v>1.455</v>
      </c>
      <c r="E814" s="196" t="n">
        <v>1.165</v>
      </c>
      <c r="F814" s="197" t="n">
        <v>1.43</v>
      </c>
      <c r="G814" s="198" t="s">
        <v>85</v>
      </c>
      <c r="H814" s="196" t="n">
        <v>1.67</v>
      </c>
      <c r="I814" s="196" t="n">
        <v>1.86</v>
      </c>
      <c r="J814" s="196" t="s">
        <v>85</v>
      </c>
      <c r="K814" s="196" t="n">
        <v>1.47</v>
      </c>
      <c r="L814" s="196" t="n">
        <v>1.225</v>
      </c>
      <c r="M814" s="196" t="s">
        <v>85</v>
      </c>
      <c r="N814" s="197" t="n">
        <v>1.45</v>
      </c>
      <c r="O814" s="196" t="s">
        <v>85</v>
      </c>
      <c r="P814" s="196" t="n">
        <v>1.76</v>
      </c>
      <c r="Q814" s="196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6" t="s">
        <v>85</v>
      </c>
      <c r="CM814" s="177"/>
    </row>
    <row r="815" customFormat="false" ht="11.25" hidden="false" customHeight="false" outlineLevel="0" collapsed="false">
      <c r="A815" s="177" t="n">
        <v>35511</v>
      </c>
      <c r="B815" s="203" t="n">
        <f aca="false">IF(A815&lt;&gt;"",MONTH(A815),0)</f>
        <v>3</v>
      </c>
      <c r="C815" s="11" t="s">
        <v>167</v>
      </c>
      <c r="D815" s="196" t="n">
        <v>1.47</v>
      </c>
      <c r="E815" s="196" t="n">
        <v>1.17</v>
      </c>
      <c r="F815" s="197" t="n">
        <v>1.425</v>
      </c>
      <c r="G815" s="198" t="s">
        <v>85</v>
      </c>
      <c r="H815" s="196" t="n">
        <v>1.675</v>
      </c>
      <c r="I815" s="196" t="n">
        <v>1.855</v>
      </c>
      <c r="J815" s="196" t="s">
        <v>85</v>
      </c>
      <c r="K815" s="196" t="n">
        <v>1.465</v>
      </c>
      <c r="L815" s="196" t="n">
        <v>1.31</v>
      </c>
      <c r="M815" s="196" t="s">
        <v>85</v>
      </c>
      <c r="N815" s="197" t="n">
        <v>1.445</v>
      </c>
      <c r="O815" s="196" t="s">
        <v>85</v>
      </c>
      <c r="P815" s="196" t="n">
        <v>1.755</v>
      </c>
      <c r="Q815" s="196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6" t="s">
        <v>85</v>
      </c>
      <c r="CM815" s="177"/>
    </row>
    <row r="816" customFormat="false" ht="11.25" hidden="false" customHeight="false" outlineLevel="0" collapsed="false">
      <c r="A816" s="177" t="n">
        <v>35512</v>
      </c>
      <c r="B816" s="203" t="n">
        <f aca="false">IF(A816&lt;&gt;"",MONTH(A816),0)</f>
        <v>3</v>
      </c>
      <c r="C816" s="11" t="s">
        <v>161</v>
      </c>
      <c r="D816" s="196" t="n">
        <v>1.47</v>
      </c>
      <c r="E816" s="196" t="n">
        <v>1.17</v>
      </c>
      <c r="F816" s="197" t="n">
        <v>1.425</v>
      </c>
      <c r="G816" s="198" t="s">
        <v>85</v>
      </c>
      <c r="H816" s="196" t="n">
        <v>1.675</v>
      </c>
      <c r="I816" s="196" t="n">
        <v>1.855</v>
      </c>
      <c r="J816" s="196" t="s">
        <v>85</v>
      </c>
      <c r="K816" s="196" t="n">
        <v>1.465</v>
      </c>
      <c r="L816" s="196" t="n">
        <v>1.31</v>
      </c>
      <c r="M816" s="196" t="s">
        <v>85</v>
      </c>
      <c r="N816" s="197" t="n">
        <v>1.445</v>
      </c>
      <c r="O816" s="196" t="s">
        <v>85</v>
      </c>
      <c r="P816" s="196" t="n">
        <v>1.755</v>
      </c>
      <c r="Q816" s="196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6" t="s">
        <v>85</v>
      </c>
      <c r="CM816" s="177"/>
    </row>
    <row r="817" customFormat="false" ht="11.25" hidden="false" customHeight="false" outlineLevel="0" collapsed="false">
      <c r="A817" s="177" t="n">
        <v>35513</v>
      </c>
      <c r="B817" s="203" t="n">
        <f aca="false">IF(A817&lt;&gt;"",MONTH(A817),0)</f>
        <v>3</v>
      </c>
      <c r="C817" s="11" t="s">
        <v>162</v>
      </c>
      <c r="D817" s="196" t="n">
        <v>1.47</v>
      </c>
      <c r="E817" s="196" t="n">
        <v>1.16</v>
      </c>
      <c r="F817" s="197" t="n">
        <v>1.46</v>
      </c>
      <c r="G817" s="198" t="s">
        <v>85</v>
      </c>
      <c r="H817" s="196" t="n">
        <v>1.68</v>
      </c>
      <c r="I817" s="196" t="n">
        <v>1.86</v>
      </c>
      <c r="J817" s="196" t="s">
        <v>85</v>
      </c>
      <c r="K817" s="196" t="n">
        <v>1.44</v>
      </c>
      <c r="L817" s="196" t="n">
        <v>1.31</v>
      </c>
      <c r="M817" s="196" t="s">
        <v>85</v>
      </c>
      <c r="N817" s="197" t="n">
        <v>1.42</v>
      </c>
      <c r="O817" s="196" t="s">
        <v>85</v>
      </c>
      <c r="P817" s="196" t="n">
        <v>1.75</v>
      </c>
      <c r="Q817" s="196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6" t="s">
        <v>85</v>
      </c>
      <c r="CM817" s="177"/>
    </row>
    <row r="818" customFormat="false" ht="11.25" hidden="false" customHeight="false" outlineLevel="0" collapsed="false">
      <c r="A818" s="177" t="n">
        <v>35514</v>
      </c>
      <c r="B818" s="203" t="n">
        <f aca="false">IF(A818&lt;&gt;"",MONTH(A818),0)</f>
        <v>3</v>
      </c>
      <c r="C818" s="11" t="s">
        <v>163</v>
      </c>
      <c r="D818" s="196" t="n">
        <v>1.515</v>
      </c>
      <c r="E818" s="196" t="n">
        <v>1.21</v>
      </c>
      <c r="F818" s="197" t="n">
        <v>1.44</v>
      </c>
      <c r="G818" s="198" t="s">
        <v>85</v>
      </c>
      <c r="H818" s="196" t="n">
        <v>1.72</v>
      </c>
      <c r="I818" s="196" t="n">
        <v>1.88</v>
      </c>
      <c r="J818" s="196" t="s">
        <v>85</v>
      </c>
      <c r="K818" s="196" t="n">
        <v>1.47</v>
      </c>
      <c r="L818" s="196" t="n">
        <v>1.32</v>
      </c>
      <c r="M818" s="196" t="s">
        <v>85</v>
      </c>
      <c r="N818" s="197" t="n">
        <v>1.43</v>
      </c>
      <c r="O818" s="196" t="s">
        <v>85</v>
      </c>
      <c r="P818" s="196" t="n">
        <v>1.79</v>
      </c>
      <c r="Q818" s="196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6" t="s">
        <v>85</v>
      </c>
      <c r="CM818" s="177"/>
    </row>
    <row r="819" customFormat="false" ht="11.25" hidden="false" customHeight="false" outlineLevel="0" collapsed="false">
      <c r="A819" s="177" t="n">
        <v>35515</v>
      </c>
      <c r="B819" s="203" t="n">
        <f aca="false">IF(A819&lt;&gt;"",MONTH(A819),0)</f>
        <v>3</v>
      </c>
      <c r="C819" s="11" t="s">
        <v>164</v>
      </c>
      <c r="D819" s="196" t="n">
        <v>1.505</v>
      </c>
      <c r="E819" s="196" t="n">
        <v>1.25</v>
      </c>
      <c r="F819" s="197" t="n">
        <v>1.395</v>
      </c>
      <c r="G819" s="198" t="s">
        <v>85</v>
      </c>
      <c r="H819" s="196" t="n">
        <v>1.65</v>
      </c>
      <c r="I819" s="196" t="n">
        <v>1.905</v>
      </c>
      <c r="J819" s="196" t="s">
        <v>85</v>
      </c>
      <c r="K819" s="196" t="n">
        <v>1.43</v>
      </c>
      <c r="L819" s="196" t="n">
        <v>1.305</v>
      </c>
      <c r="M819" s="196" t="s">
        <v>85</v>
      </c>
      <c r="N819" s="197" t="n">
        <v>1.425</v>
      </c>
      <c r="O819" s="196" t="s">
        <v>85</v>
      </c>
      <c r="P819" s="196" t="n">
        <v>1.81</v>
      </c>
      <c r="Q819" s="196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6" t="s">
        <v>85</v>
      </c>
      <c r="CM819" s="177"/>
    </row>
    <row r="820" customFormat="false" ht="11.25" hidden="false" customHeight="false" outlineLevel="0" collapsed="false">
      <c r="A820" s="177" t="n">
        <v>35516</v>
      </c>
      <c r="B820" s="203" t="n">
        <f aca="false">IF(A820&lt;&gt;"",MONTH(A820),0)</f>
        <v>3</v>
      </c>
      <c r="C820" s="11" t="s">
        <v>165</v>
      </c>
      <c r="D820" s="196" t="n">
        <v>1.475</v>
      </c>
      <c r="E820" s="196" t="n">
        <v>1.26</v>
      </c>
      <c r="F820" s="197" t="n">
        <v>1.41</v>
      </c>
      <c r="G820" s="198" t="s">
        <v>85</v>
      </c>
      <c r="H820" s="196" t="n">
        <v>1.755</v>
      </c>
      <c r="I820" s="196" t="n">
        <v>1.9</v>
      </c>
      <c r="J820" s="196" t="s">
        <v>85</v>
      </c>
      <c r="K820" s="196" t="n">
        <v>1.43</v>
      </c>
      <c r="L820" s="196" t="n">
        <v>1.305</v>
      </c>
      <c r="M820" s="196" t="s">
        <v>85</v>
      </c>
      <c r="N820" s="197" t="n">
        <v>1.43</v>
      </c>
      <c r="O820" s="196" t="s">
        <v>85</v>
      </c>
      <c r="P820" s="196" t="n">
        <v>1.77</v>
      </c>
      <c r="Q820" s="196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6" t="s">
        <v>85</v>
      </c>
      <c r="CM820" s="177"/>
    </row>
    <row r="821" customFormat="false" ht="11.25" hidden="false" customHeight="false" outlineLevel="0" collapsed="false">
      <c r="A821" s="177" t="n">
        <v>35517</v>
      </c>
      <c r="B821" s="203" t="n">
        <f aca="false">IF(A821&lt;&gt;"",MONTH(A821),0)</f>
        <v>3</v>
      </c>
      <c r="C821" s="11" t="s">
        <v>166</v>
      </c>
      <c r="D821" s="196" t="n">
        <v>1.515</v>
      </c>
      <c r="E821" s="196" t="s">
        <v>85</v>
      </c>
      <c r="F821" s="197" t="s">
        <v>85</v>
      </c>
      <c r="G821" s="198" t="s">
        <v>85</v>
      </c>
      <c r="H821" s="196" t="s">
        <v>85</v>
      </c>
      <c r="I821" s="196" t="s">
        <v>85</v>
      </c>
      <c r="J821" s="196" t="s">
        <v>85</v>
      </c>
      <c r="K821" s="196" t="s">
        <v>85</v>
      </c>
      <c r="L821" s="196" t="s">
        <v>85</v>
      </c>
      <c r="M821" s="196" t="s">
        <v>85</v>
      </c>
      <c r="N821" s="197" t="s">
        <v>85</v>
      </c>
      <c r="O821" s="196" t="s">
        <v>85</v>
      </c>
      <c r="P821" s="196" t="s">
        <v>85</v>
      </c>
      <c r="Q821" s="196" t="s">
        <v>85</v>
      </c>
      <c r="R821" s="16" t="s">
        <v>85</v>
      </c>
      <c r="S821" s="1" t="n">
        <v>1.945</v>
      </c>
      <c r="T821" s="1" t="s">
        <v>85</v>
      </c>
      <c r="U821" s="1" t="s">
        <v>85</v>
      </c>
      <c r="V821" s="1" t="s">
        <v>85</v>
      </c>
      <c r="W821" s="1" t="s">
        <v>85</v>
      </c>
      <c r="X821" s="196" t="s">
        <v>85</v>
      </c>
      <c r="CM821" s="177"/>
    </row>
    <row r="822" customFormat="false" ht="11.25" hidden="false" customHeight="false" outlineLevel="0" collapsed="false">
      <c r="A822" s="177" t="n">
        <v>35518</v>
      </c>
      <c r="B822" s="203" t="n">
        <f aca="false">IF(A822&lt;&gt;"",MONTH(A822),0)</f>
        <v>3</v>
      </c>
      <c r="C822" s="11" t="s">
        <v>167</v>
      </c>
      <c r="D822" s="196" t="n">
        <v>1.515</v>
      </c>
      <c r="E822" s="196" t="n">
        <v>1.255</v>
      </c>
      <c r="F822" s="197" t="n">
        <v>1.405</v>
      </c>
      <c r="G822" s="198" t="s">
        <v>85</v>
      </c>
      <c r="H822" s="196" t="n">
        <v>1.685</v>
      </c>
      <c r="I822" s="196" t="n">
        <v>1.895</v>
      </c>
      <c r="J822" s="196" t="s">
        <v>85</v>
      </c>
      <c r="K822" s="196" t="n">
        <v>1.425</v>
      </c>
      <c r="L822" s="196" t="n">
        <v>1.32</v>
      </c>
      <c r="M822" s="196" t="s">
        <v>85</v>
      </c>
      <c r="N822" s="197" t="n">
        <v>1.425</v>
      </c>
      <c r="O822" s="196" t="s">
        <v>85</v>
      </c>
      <c r="P822" s="196" t="n">
        <v>1.77</v>
      </c>
      <c r="Q822" s="196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6" t="s">
        <v>85</v>
      </c>
      <c r="CM822" s="177"/>
    </row>
    <row r="823" customFormat="false" ht="11.25" hidden="false" customHeight="false" outlineLevel="0" collapsed="false">
      <c r="A823" s="177" t="n">
        <v>35519</v>
      </c>
      <c r="B823" s="203" t="n">
        <f aca="false">IF(A823&lt;&gt;"",MONTH(A823),0)</f>
        <v>3</v>
      </c>
      <c r="C823" s="11" t="s">
        <v>161</v>
      </c>
      <c r="D823" s="196" t="n">
        <v>1.515</v>
      </c>
      <c r="E823" s="196" t="n">
        <v>1.255</v>
      </c>
      <c r="F823" s="197" t="n">
        <v>1.405</v>
      </c>
      <c r="G823" s="198" t="s">
        <v>85</v>
      </c>
      <c r="H823" s="196" t="n">
        <v>1.685</v>
      </c>
      <c r="I823" s="196" t="n">
        <v>1.895</v>
      </c>
      <c r="J823" s="196" t="s">
        <v>85</v>
      </c>
      <c r="K823" s="196" t="n">
        <v>1.425</v>
      </c>
      <c r="L823" s="196" t="n">
        <v>1.32</v>
      </c>
      <c r="M823" s="196" t="s">
        <v>85</v>
      </c>
      <c r="N823" s="197" t="n">
        <v>1.425</v>
      </c>
      <c r="O823" s="196" t="s">
        <v>85</v>
      </c>
      <c r="P823" s="196" t="n">
        <v>1.77</v>
      </c>
      <c r="Q823" s="196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6" t="s">
        <v>85</v>
      </c>
      <c r="CM823" s="177"/>
    </row>
    <row r="824" customFormat="false" ht="11.25" hidden="false" customHeight="false" outlineLevel="0" collapsed="false">
      <c r="A824" s="177" t="n">
        <v>35520</v>
      </c>
      <c r="B824" s="203" t="n">
        <f aca="false">IF(A824&lt;&gt;"",MONTH(A824),0)</f>
        <v>3</v>
      </c>
      <c r="C824" s="11" t="s">
        <v>162</v>
      </c>
      <c r="D824" s="196" t="n">
        <v>1.515</v>
      </c>
      <c r="E824" s="196" t="n">
        <v>1.25</v>
      </c>
      <c r="F824" s="197" t="n">
        <v>1.43</v>
      </c>
      <c r="G824" s="198" t="s">
        <v>85</v>
      </c>
      <c r="H824" s="196" t="n">
        <v>1.69</v>
      </c>
      <c r="I824" s="196" t="n">
        <v>1.91</v>
      </c>
      <c r="J824" s="196" t="s">
        <v>85</v>
      </c>
      <c r="K824" s="196" t="n">
        <v>1.46</v>
      </c>
      <c r="L824" s="196" t="n">
        <v>1.33</v>
      </c>
      <c r="M824" s="196" t="s">
        <v>85</v>
      </c>
      <c r="N824" s="197" t="n">
        <v>1.42</v>
      </c>
      <c r="O824" s="196" t="s">
        <v>85</v>
      </c>
      <c r="P824" s="196" t="n">
        <v>1.73</v>
      </c>
      <c r="Q824" s="196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6" t="s">
        <v>85</v>
      </c>
      <c r="CM824" s="177"/>
    </row>
    <row r="825" customFormat="false" ht="11.25" hidden="false" customHeight="false" outlineLevel="0" collapsed="false">
      <c r="A825" s="177" t="n">
        <v>35521</v>
      </c>
      <c r="B825" s="203" t="n">
        <f aca="false">IF(A825&lt;&gt;"",MONTH(A825),0)</f>
        <v>4</v>
      </c>
      <c r="C825" s="11" t="s">
        <v>163</v>
      </c>
      <c r="D825" s="196" t="n">
        <v>1.56</v>
      </c>
      <c r="E825" s="196" t="n">
        <v>1.34</v>
      </c>
      <c r="F825" s="197" t="n">
        <v>1.49</v>
      </c>
      <c r="G825" s="198" t="s">
        <v>85</v>
      </c>
      <c r="H825" s="196" t="n">
        <v>1.76</v>
      </c>
      <c r="I825" s="196" t="n">
        <v>1.925</v>
      </c>
      <c r="J825" s="196" t="s">
        <v>85</v>
      </c>
      <c r="K825" s="196" t="n">
        <v>1.515</v>
      </c>
      <c r="L825" s="196" t="n">
        <v>1.47</v>
      </c>
      <c r="M825" s="196" t="s">
        <v>85</v>
      </c>
      <c r="N825" s="197" t="n">
        <v>1.42</v>
      </c>
      <c r="O825" s="196" t="s">
        <v>85</v>
      </c>
      <c r="P825" s="196" t="n">
        <v>1.785</v>
      </c>
      <c r="Q825" s="196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6" t="s">
        <v>85</v>
      </c>
      <c r="CM825" s="177"/>
    </row>
    <row r="826" customFormat="false" ht="11.25" hidden="false" customHeight="false" outlineLevel="0" collapsed="false">
      <c r="A826" s="177" t="n">
        <v>35522</v>
      </c>
      <c r="B826" s="203" t="n">
        <f aca="false">IF(A826&lt;&gt;"",MONTH(A826),0)</f>
        <v>4</v>
      </c>
      <c r="C826" s="11" t="s">
        <v>164</v>
      </c>
      <c r="D826" s="196" t="n">
        <v>1.66</v>
      </c>
      <c r="E826" s="196" t="n">
        <v>1.405</v>
      </c>
      <c r="F826" s="197" t="n">
        <v>1.495</v>
      </c>
      <c r="G826" s="198" t="s">
        <v>85</v>
      </c>
      <c r="H826" s="196" t="n">
        <v>1.72</v>
      </c>
      <c r="I826" s="196" t="n">
        <v>1.855</v>
      </c>
      <c r="J826" s="196" t="s">
        <v>85</v>
      </c>
      <c r="K826" s="196" t="n">
        <v>1.565</v>
      </c>
      <c r="L826" s="196" t="n">
        <v>1.525</v>
      </c>
      <c r="M826" s="196" t="s">
        <v>85</v>
      </c>
      <c r="N826" s="197" t="n">
        <v>1.42</v>
      </c>
      <c r="O826" s="196" t="s">
        <v>85</v>
      </c>
      <c r="P826" s="196" t="n">
        <v>1.74</v>
      </c>
      <c r="Q826" s="196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6" t="s">
        <v>85</v>
      </c>
      <c r="CM826" s="177"/>
    </row>
    <row r="827" customFormat="false" ht="11.25" hidden="false" customHeight="false" outlineLevel="0" collapsed="false">
      <c r="A827" s="177" t="n">
        <v>35523</v>
      </c>
      <c r="B827" s="203" t="n">
        <f aca="false">IF(A827&lt;&gt;"",MONTH(A827),0)</f>
        <v>4</v>
      </c>
      <c r="C827" s="11" t="s">
        <v>165</v>
      </c>
      <c r="D827" s="196" t="n">
        <v>1.75</v>
      </c>
      <c r="E827" s="196" t="n">
        <v>1.495</v>
      </c>
      <c r="F827" s="197" t="n">
        <v>1.505</v>
      </c>
      <c r="G827" s="198" t="s">
        <v>85</v>
      </c>
      <c r="H827" s="196" t="s">
        <v>85</v>
      </c>
      <c r="I827" s="196" t="n">
        <v>1.86</v>
      </c>
      <c r="J827" s="196" t="s">
        <v>85</v>
      </c>
      <c r="K827" s="196" t="n">
        <v>1.535</v>
      </c>
      <c r="L827" s="196" t="n">
        <v>1.52</v>
      </c>
      <c r="M827" s="196" t="s">
        <v>85</v>
      </c>
      <c r="N827" s="197" t="n">
        <v>1.42</v>
      </c>
      <c r="O827" s="196" t="s">
        <v>85</v>
      </c>
      <c r="P827" s="196" t="n">
        <v>1.755</v>
      </c>
      <c r="Q827" s="196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6" t="s">
        <v>85</v>
      </c>
      <c r="CM827" s="177"/>
    </row>
    <row r="828" customFormat="false" ht="11.25" hidden="false" customHeight="false" outlineLevel="0" collapsed="false">
      <c r="A828" s="177" t="n">
        <v>35524</v>
      </c>
      <c r="B828" s="203" t="n">
        <f aca="false">IF(A828&lt;&gt;"",MONTH(A828),0)</f>
        <v>4</v>
      </c>
      <c r="C828" s="11" t="s">
        <v>166</v>
      </c>
      <c r="D828" s="196" t="n">
        <v>1.8</v>
      </c>
      <c r="E828" s="196" t="n">
        <v>1.5</v>
      </c>
      <c r="F828" s="197" t="n">
        <v>1.515</v>
      </c>
      <c r="G828" s="198" t="s">
        <v>85</v>
      </c>
      <c r="H828" s="196" t="n">
        <v>1.7</v>
      </c>
      <c r="I828" s="196" t="n">
        <v>1.915</v>
      </c>
      <c r="J828" s="196" t="s">
        <v>85</v>
      </c>
      <c r="K828" s="196" t="n">
        <v>1.545</v>
      </c>
      <c r="L828" s="196" t="n">
        <v>1.51</v>
      </c>
      <c r="M828" s="196" t="s">
        <v>85</v>
      </c>
      <c r="N828" s="197" t="n">
        <v>1.42</v>
      </c>
      <c r="O828" s="196" t="s">
        <v>85</v>
      </c>
      <c r="P828" s="196" t="n">
        <v>1.775</v>
      </c>
      <c r="Q828" s="196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6" t="s">
        <v>85</v>
      </c>
      <c r="CM828" s="177"/>
    </row>
    <row r="829" customFormat="false" ht="11.25" hidden="false" customHeight="false" outlineLevel="0" collapsed="false">
      <c r="A829" s="177" t="n">
        <v>35525</v>
      </c>
      <c r="B829" s="203" t="n">
        <f aca="false">IF(A829&lt;&gt;"",MONTH(A829),0)</f>
        <v>4</v>
      </c>
      <c r="C829" s="11" t="s">
        <v>167</v>
      </c>
      <c r="D829" s="196" t="n">
        <v>1.765</v>
      </c>
      <c r="E829" s="196" t="n">
        <v>1.5</v>
      </c>
      <c r="F829" s="197" t="n">
        <v>1.515</v>
      </c>
      <c r="G829" s="198" t="s">
        <v>85</v>
      </c>
      <c r="H829" s="196" t="n">
        <v>1.7</v>
      </c>
      <c r="I829" s="196" t="n">
        <v>1.915</v>
      </c>
      <c r="J829" s="196" t="s">
        <v>85</v>
      </c>
      <c r="K829" s="196" t="n">
        <v>1.545</v>
      </c>
      <c r="L829" s="196" t="n">
        <v>1.51</v>
      </c>
      <c r="M829" s="196" t="s">
        <v>85</v>
      </c>
      <c r="N829" s="197" t="n">
        <v>1.42</v>
      </c>
      <c r="O829" s="196" t="s">
        <v>85</v>
      </c>
      <c r="P829" s="196" t="n">
        <v>1.775</v>
      </c>
      <c r="Q829" s="196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6" t="s">
        <v>85</v>
      </c>
      <c r="CM829" s="177"/>
    </row>
    <row r="830" customFormat="false" ht="11.25" hidden="false" customHeight="false" outlineLevel="0" collapsed="false">
      <c r="A830" s="177" t="n">
        <v>35526</v>
      </c>
      <c r="B830" s="203" t="n">
        <f aca="false">IF(A830&lt;&gt;"",MONTH(A830),0)</f>
        <v>4</v>
      </c>
      <c r="C830" s="11" t="s">
        <v>161</v>
      </c>
      <c r="D830" s="196" t="n">
        <v>1.765</v>
      </c>
      <c r="E830" s="196" t="n">
        <v>1.5</v>
      </c>
      <c r="F830" s="197" t="n">
        <v>1.515</v>
      </c>
      <c r="G830" s="198" t="s">
        <v>85</v>
      </c>
      <c r="H830" s="196" t="n">
        <v>1.7</v>
      </c>
      <c r="I830" s="196" t="n">
        <v>1.915</v>
      </c>
      <c r="J830" s="196" t="s">
        <v>85</v>
      </c>
      <c r="K830" s="196" t="n">
        <v>1.545</v>
      </c>
      <c r="L830" s="196" t="n">
        <v>1.51</v>
      </c>
      <c r="M830" s="196" t="s">
        <v>85</v>
      </c>
      <c r="N830" s="197" t="n">
        <v>1.42</v>
      </c>
      <c r="O830" s="196" t="s">
        <v>85</v>
      </c>
      <c r="P830" s="196" t="n">
        <v>1.775</v>
      </c>
      <c r="Q830" s="196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6" t="s">
        <v>85</v>
      </c>
      <c r="CM830" s="177"/>
    </row>
    <row r="831" customFormat="false" ht="11.25" hidden="false" customHeight="false" outlineLevel="0" collapsed="false">
      <c r="A831" s="177" t="n">
        <v>35527</v>
      </c>
      <c r="B831" s="203" t="n">
        <f aca="false">IF(A831&lt;&gt;"",MONTH(A831),0)</f>
        <v>4</v>
      </c>
      <c r="C831" s="11" t="s">
        <v>162</v>
      </c>
      <c r="D831" s="196" t="n">
        <v>1.765</v>
      </c>
      <c r="E831" s="196" t="n">
        <v>1.49</v>
      </c>
      <c r="F831" s="197" t="n">
        <v>1.565</v>
      </c>
      <c r="G831" s="198" t="s">
        <v>85</v>
      </c>
      <c r="H831" s="196" t="n">
        <v>1.77</v>
      </c>
      <c r="I831" s="196" t="n">
        <v>1.99</v>
      </c>
      <c r="J831" s="196" t="s">
        <v>85</v>
      </c>
      <c r="K831" s="196" t="n">
        <v>1.565</v>
      </c>
      <c r="L831" s="196" t="n">
        <v>1.52</v>
      </c>
      <c r="M831" s="196" t="s">
        <v>85</v>
      </c>
      <c r="N831" s="197" t="n">
        <v>1.42</v>
      </c>
      <c r="O831" s="196" t="s">
        <v>85</v>
      </c>
      <c r="P831" s="196" t="n">
        <v>1.85</v>
      </c>
      <c r="Q831" s="196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6" t="s">
        <v>85</v>
      </c>
      <c r="CM831" s="177"/>
    </row>
    <row r="832" customFormat="false" ht="11.25" hidden="false" customHeight="false" outlineLevel="0" collapsed="false">
      <c r="A832" s="177" t="n">
        <v>35528</v>
      </c>
      <c r="B832" s="203" t="n">
        <f aca="false">IF(A832&lt;&gt;"",MONTH(A832),0)</f>
        <v>4</v>
      </c>
      <c r="C832" s="11" t="s">
        <v>163</v>
      </c>
      <c r="D832" s="196" t="n">
        <v>1.85</v>
      </c>
      <c r="E832" s="196" t="n">
        <v>1.47</v>
      </c>
      <c r="F832" s="197" t="n">
        <v>1.585</v>
      </c>
      <c r="G832" s="198" t="s">
        <v>85</v>
      </c>
      <c r="H832" s="196" t="n">
        <v>1.81</v>
      </c>
      <c r="I832" s="196" t="n">
        <v>2.005</v>
      </c>
      <c r="J832" s="196" t="s">
        <v>85</v>
      </c>
      <c r="K832" s="196" t="n">
        <v>1.585</v>
      </c>
      <c r="L832" s="196" t="n">
        <v>1.565</v>
      </c>
      <c r="M832" s="196" t="s">
        <v>85</v>
      </c>
      <c r="N832" s="197" t="n">
        <v>1.42</v>
      </c>
      <c r="O832" s="196" t="s">
        <v>85</v>
      </c>
      <c r="P832" s="196" t="n">
        <v>1.87</v>
      </c>
      <c r="Q832" s="196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6" t="s">
        <v>85</v>
      </c>
      <c r="CM832" s="177"/>
    </row>
    <row r="833" customFormat="false" ht="11.25" hidden="false" customHeight="false" outlineLevel="0" collapsed="false">
      <c r="A833" s="177" t="n">
        <v>35529</v>
      </c>
      <c r="B833" s="203" t="n">
        <f aca="false">IF(A833&lt;&gt;"",MONTH(A833),0)</f>
        <v>4</v>
      </c>
      <c r="C833" s="11" t="s">
        <v>164</v>
      </c>
      <c r="D833" s="196" t="n">
        <v>1.855</v>
      </c>
      <c r="E833" s="196" t="n">
        <v>1.475</v>
      </c>
      <c r="F833" s="197" t="n">
        <v>1.61</v>
      </c>
      <c r="G833" s="198" t="s">
        <v>85</v>
      </c>
      <c r="H833" s="196" t="n">
        <v>1.78</v>
      </c>
      <c r="I833" s="196" t="n">
        <v>1.96</v>
      </c>
      <c r="J833" s="196" t="s">
        <v>85</v>
      </c>
      <c r="K833" s="196" t="n">
        <v>1.585</v>
      </c>
      <c r="L833" s="196" t="n">
        <v>1.57</v>
      </c>
      <c r="M833" s="196" t="s">
        <v>85</v>
      </c>
      <c r="N833" s="197" t="n">
        <v>1.61</v>
      </c>
      <c r="O833" s="196" t="s">
        <v>85</v>
      </c>
      <c r="P833" s="196" t="n">
        <v>1.85</v>
      </c>
      <c r="Q833" s="196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6" t="s">
        <v>85</v>
      </c>
      <c r="CM833" s="177"/>
    </row>
    <row r="834" customFormat="false" ht="11.25" hidden="false" customHeight="false" outlineLevel="0" collapsed="false">
      <c r="A834" s="177" t="n">
        <v>35530</v>
      </c>
      <c r="B834" s="203" t="n">
        <f aca="false">IF(A834&lt;&gt;"",MONTH(A834),0)</f>
        <v>4</v>
      </c>
      <c r="C834" s="11" t="s">
        <v>165</v>
      </c>
      <c r="D834" s="196" t="n">
        <v>1.89</v>
      </c>
      <c r="E834" s="196" t="n">
        <v>1.45</v>
      </c>
      <c r="F834" s="197" t="n">
        <v>1.63</v>
      </c>
      <c r="G834" s="198" t="s">
        <v>85</v>
      </c>
      <c r="H834" s="196" t="n">
        <v>1.78</v>
      </c>
      <c r="I834" s="196" t="n">
        <v>1.96</v>
      </c>
      <c r="J834" s="196" t="s">
        <v>85</v>
      </c>
      <c r="K834" s="196" t="n">
        <v>1.61</v>
      </c>
      <c r="L834" s="196" t="n">
        <v>1.555</v>
      </c>
      <c r="M834" s="196" t="s">
        <v>85</v>
      </c>
      <c r="N834" s="197" t="n">
        <v>1.56</v>
      </c>
      <c r="O834" s="196" t="s">
        <v>85</v>
      </c>
      <c r="P834" s="196" t="n">
        <v>1.835</v>
      </c>
      <c r="Q834" s="196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6" t="s">
        <v>85</v>
      </c>
      <c r="CM834" s="177"/>
    </row>
    <row r="835" customFormat="false" ht="11.25" hidden="false" customHeight="false" outlineLevel="0" collapsed="false">
      <c r="A835" s="177" t="n">
        <v>35531</v>
      </c>
      <c r="B835" s="203" t="n">
        <f aca="false">IF(A835&lt;&gt;"",MONTH(A835),0)</f>
        <v>4</v>
      </c>
      <c r="C835" s="11" t="s">
        <v>166</v>
      </c>
      <c r="D835" s="196" t="n">
        <v>1.815</v>
      </c>
      <c r="E835" s="196" t="n">
        <v>1.415</v>
      </c>
      <c r="F835" s="197" t="n">
        <v>1.645</v>
      </c>
      <c r="G835" s="198" t="s">
        <v>85</v>
      </c>
      <c r="H835" s="196" t="n">
        <v>1.815</v>
      </c>
      <c r="I835" s="196" t="n">
        <v>1.97</v>
      </c>
      <c r="J835" s="196" t="s">
        <v>85</v>
      </c>
      <c r="K835" s="196" t="n">
        <v>1.62</v>
      </c>
      <c r="L835" s="196" t="n">
        <v>1.54</v>
      </c>
      <c r="M835" s="196" t="s">
        <v>85</v>
      </c>
      <c r="N835" s="197" t="n">
        <v>1.59</v>
      </c>
      <c r="O835" s="196" t="s">
        <v>85</v>
      </c>
      <c r="P835" s="196" t="n">
        <v>1.875</v>
      </c>
      <c r="Q835" s="196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6" t="s">
        <v>85</v>
      </c>
      <c r="CM835" s="177"/>
    </row>
    <row r="836" customFormat="false" ht="11.25" hidden="false" customHeight="false" outlineLevel="0" collapsed="false">
      <c r="A836" s="177" t="n">
        <v>35532</v>
      </c>
      <c r="B836" s="203" t="n">
        <f aca="false">IF(A836&lt;&gt;"",MONTH(A836),0)</f>
        <v>4</v>
      </c>
      <c r="C836" s="11" t="s">
        <v>167</v>
      </c>
      <c r="D836" s="196" t="n">
        <v>1.77</v>
      </c>
      <c r="E836" s="196" t="n">
        <v>1.415</v>
      </c>
      <c r="F836" s="197" t="n">
        <v>1.645</v>
      </c>
      <c r="G836" s="198" t="s">
        <v>85</v>
      </c>
      <c r="H836" s="196" t="n">
        <v>1.815</v>
      </c>
      <c r="I836" s="196" t="n">
        <v>1.97</v>
      </c>
      <c r="J836" s="196" t="s">
        <v>85</v>
      </c>
      <c r="K836" s="196" t="n">
        <v>1.62</v>
      </c>
      <c r="L836" s="196" t="n">
        <v>1.54</v>
      </c>
      <c r="M836" s="196" t="s">
        <v>85</v>
      </c>
      <c r="N836" s="197" t="n">
        <v>1.59</v>
      </c>
      <c r="O836" s="196" t="s">
        <v>85</v>
      </c>
      <c r="P836" s="196" t="n">
        <v>1.875</v>
      </c>
      <c r="Q836" s="196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6" t="s">
        <v>85</v>
      </c>
      <c r="CM836" s="177"/>
    </row>
    <row r="837" customFormat="false" ht="11.25" hidden="false" customHeight="false" outlineLevel="0" collapsed="false">
      <c r="A837" s="177" t="n">
        <v>35533</v>
      </c>
      <c r="B837" s="203" t="n">
        <f aca="false">IF(A837&lt;&gt;"",MONTH(A837),0)</f>
        <v>4</v>
      </c>
      <c r="C837" s="11" t="s">
        <v>161</v>
      </c>
      <c r="D837" s="196" t="n">
        <v>1.77</v>
      </c>
      <c r="E837" s="196" t="n">
        <v>1.415</v>
      </c>
      <c r="F837" s="197" t="n">
        <v>1.645</v>
      </c>
      <c r="G837" s="198" t="s">
        <v>85</v>
      </c>
      <c r="H837" s="196" t="n">
        <v>1.815</v>
      </c>
      <c r="I837" s="196" t="n">
        <v>1.97</v>
      </c>
      <c r="J837" s="196" t="s">
        <v>85</v>
      </c>
      <c r="K837" s="196" t="n">
        <v>1.62</v>
      </c>
      <c r="L837" s="196" t="n">
        <v>1.54</v>
      </c>
      <c r="M837" s="196" t="s">
        <v>85</v>
      </c>
      <c r="N837" s="197" t="n">
        <v>1.59</v>
      </c>
      <c r="O837" s="196" t="s">
        <v>85</v>
      </c>
      <c r="P837" s="196" t="n">
        <v>1.875</v>
      </c>
      <c r="Q837" s="196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6" t="s">
        <v>85</v>
      </c>
      <c r="CM837" s="177"/>
    </row>
    <row r="838" customFormat="false" ht="11.25" hidden="false" customHeight="false" outlineLevel="0" collapsed="false">
      <c r="A838" s="177" t="n">
        <v>35534</v>
      </c>
      <c r="B838" s="203" t="n">
        <f aca="false">IF(A838&lt;&gt;"",MONTH(A838),0)</f>
        <v>4</v>
      </c>
      <c r="C838" s="11" t="s">
        <v>162</v>
      </c>
      <c r="D838" s="196" t="n">
        <v>1.77</v>
      </c>
      <c r="E838" s="196" t="n">
        <v>1.365</v>
      </c>
      <c r="F838" s="197" t="n">
        <v>1.64</v>
      </c>
      <c r="G838" s="198" t="s">
        <v>85</v>
      </c>
      <c r="H838" s="196" t="n">
        <v>1.855</v>
      </c>
      <c r="I838" s="196" t="n">
        <v>2</v>
      </c>
      <c r="J838" s="196" t="s">
        <v>85</v>
      </c>
      <c r="K838" s="196" t="n">
        <v>1.635</v>
      </c>
      <c r="L838" s="196" t="n">
        <v>1.52</v>
      </c>
      <c r="M838" s="196" t="s">
        <v>85</v>
      </c>
      <c r="N838" s="197" t="n">
        <v>1.625</v>
      </c>
      <c r="O838" s="196" t="s">
        <v>85</v>
      </c>
      <c r="P838" s="196" t="n">
        <v>1.92</v>
      </c>
      <c r="Q838" s="196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6" t="s">
        <v>85</v>
      </c>
      <c r="CM838" s="177"/>
    </row>
    <row r="839" customFormat="false" ht="11.25" hidden="false" customHeight="false" outlineLevel="0" collapsed="false">
      <c r="A839" s="177" t="n">
        <v>35535</v>
      </c>
      <c r="B839" s="203" t="n">
        <f aca="false">IF(A839&lt;&gt;"",MONTH(A839),0)</f>
        <v>4</v>
      </c>
      <c r="C839" s="11" t="s">
        <v>163</v>
      </c>
      <c r="D839" s="196" t="n">
        <v>1.695</v>
      </c>
      <c r="E839" s="196" t="n">
        <v>1.375</v>
      </c>
      <c r="F839" s="197" t="n">
        <v>1.64</v>
      </c>
      <c r="G839" s="198" t="s">
        <v>85</v>
      </c>
      <c r="H839" s="196" t="n">
        <v>1.86</v>
      </c>
      <c r="I839" s="196" t="n">
        <v>2.005</v>
      </c>
      <c r="J839" s="196" t="s">
        <v>85</v>
      </c>
      <c r="K839" s="196" t="n">
        <v>1.65</v>
      </c>
      <c r="L839" s="196" t="n">
        <v>1.52</v>
      </c>
      <c r="M839" s="196" t="s">
        <v>85</v>
      </c>
      <c r="N839" s="197" t="n">
        <v>1.59</v>
      </c>
      <c r="O839" s="196" t="s">
        <v>85</v>
      </c>
      <c r="P839" s="196" t="n">
        <v>1.92</v>
      </c>
      <c r="Q839" s="196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6" t="s">
        <v>85</v>
      </c>
      <c r="CM839" s="177"/>
    </row>
    <row r="840" customFormat="false" ht="11.25" hidden="false" customHeight="false" outlineLevel="0" collapsed="false">
      <c r="A840" s="177" t="n">
        <v>35536</v>
      </c>
      <c r="B840" s="203" t="n">
        <f aca="false">IF(A840&lt;&gt;"",MONTH(A840),0)</f>
        <v>4</v>
      </c>
      <c r="C840" s="11" t="s">
        <v>164</v>
      </c>
      <c r="D840" s="196" t="n">
        <v>1.76</v>
      </c>
      <c r="E840" s="196" t="n">
        <v>1.43</v>
      </c>
      <c r="F840" s="197" t="n">
        <v>1.595</v>
      </c>
      <c r="G840" s="198" t="s">
        <v>85</v>
      </c>
      <c r="H840" s="196" t="n">
        <v>1.88</v>
      </c>
      <c r="I840" s="196" t="n">
        <v>2.015</v>
      </c>
      <c r="J840" s="196" t="s">
        <v>85</v>
      </c>
      <c r="K840" s="196" t="n">
        <v>1.64</v>
      </c>
      <c r="L840" s="196" t="n">
        <v>1.535</v>
      </c>
      <c r="M840" s="196" t="s">
        <v>85</v>
      </c>
      <c r="N840" s="197" t="n">
        <v>1.59</v>
      </c>
      <c r="O840" s="196" t="s">
        <v>85</v>
      </c>
      <c r="P840" s="196" t="n">
        <v>1.925</v>
      </c>
      <c r="Q840" s="196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6" t="s">
        <v>85</v>
      </c>
      <c r="CM840" s="177"/>
    </row>
    <row r="841" customFormat="false" ht="11.25" hidden="false" customHeight="false" outlineLevel="0" collapsed="false">
      <c r="A841" s="177" t="n">
        <v>35537</v>
      </c>
      <c r="B841" s="203" t="n">
        <f aca="false">IF(A841&lt;&gt;"",MONTH(A841),0)</f>
        <v>4</v>
      </c>
      <c r="C841" s="11" t="s">
        <v>165</v>
      </c>
      <c r="D841" s="196" t="n">
        <v>1.79</v>
      </c>
      <c r="E841" s="196" t="n">
        <v>1.54</v>
      </c>
      <c r="F841" s="197" t="n">
        <v>1.595</v>
      </c>
      <c r="G841" s="198" t="s">
        <v>85</v>
      </c>
      <c r="H841" s="196" t="n">
        <v>1.88</v>
      </c>
      <c r="I841" s="196" t="n">
        <v>2.075</v>
      </c>
      <c r="J841" s="196" t="s">
        <v>85</v>
      </c>
      <c r="K841" s="196" t="n">
        <v>1.65</v>
      </c>
      <c r="L841" s="196" t="n">
        <v>1.525</v>
      </c>
      <c r="M841" s="196" t="s">
        <v>85</v>
      </c>
      <c r="N841" s="197" t="n">
        <v>1.655</v>
      </c>
      <c r="O841" s="196" t="s">
        <v>85</v>
      </c>
      <c r="P841" s="196" t="n">
        <v>1.94</v>
      </c>
      <c r="Q841" s="196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6" t="s">
        <v>85</v>
      </c>
      <c r="CM841" s="177"/>
    </row>
    <row r="842" customFormat="false" ht="11.25" hidden="false" customHeight="false" outlineLevel="0" collapsed="false">
      <c r="A842" s="177" t="n">
        <v>35538</v>
      </c>
      <c r="B842" s="203" t="n">
        <f aca="false">IF(A842&lt;&gt;"",MONTH(A842),0)</f>
        <v>4</v>
      </c>
      <c r="C842" s="11" t="s">
        <v>166</v>
      </c>
      <c r="D842" s="196" t="n">
        <v>1.825</v>
      </c>
      <c r="E842" s="196" t="n">
        <v>1.54</v>
      </c>
      <c r="F842" s="197" t="n">
        <v>1.595</v>
      </c>
      <c r="G842" s="198" t="s">
        <v>85</v>
      </c>
      <c r="H842" s="196" t="n">
        <v>1.88</v>
      </c>
      <c r="I842" s="196" t="n">
        <v>2.075</v>
      </c>
      <c r="J842" s="196" t="s">
        <v>85</v>
      </c>
      <c r="K842" s="196" t="n">
        <v>1.65</v>
      </c>
      <c r="L842" s="196" t="n">
        <v>1.525</v>
      </c>
      <c r="M842" s="196" t="s">
        <v>85</v>
      </c>
      <c r="N842" s="197" t="n">
        <v>1.655</v>
      </c>
      <c r="O842" s="196" t="s">
        <v>85</v>
      </c>
      <c r="P842" s="196" t="n">
        <v>1.94</v>
      </c>
      <c r="Q842" s="196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6" t="s">
        <v>85</v>
      </c>
      <c r="CM842" s="177"/>
    </row>
    <row r="843" customFormat="false" ht="11.25" hidden="false" customHeight="false" outlineLevel="0" collapsed="false">
      <c r="A843" s="177" t="n">
        <v>35539</v>
      </c>
      <c r="B843" s="203" t="n">
        <f aca="false">IF(A843&lt;&gt;"",MONTH(A843),0)</f>
        <v>4</v>
      </c>
      <c r="C843" s="11" t="s">
        <v>167</v>
      </c>
      <c r="D843" s="196" t="n">
        <v>1.845</v>
      </c>
      <c r="E843" s="196" t="n">
        <v>1.465</v>
      </c>
      <c r="F843" s="197" t="n">
        <v>1.545</v>
      </c>
      <c r="G843" s="198" t="s">
        <v>85</v>
      </c>
      <c r="H843" s="196" t="n">
        <v>1.89</v>
      </c>
      <c r="I843" s="196" t="n">
        <v>2.1</v>
      </c>
      <c r="J843" s="196" t="s">
        <v>85</v>
      </c>
      <c r="K843" s="196" t="n">
        <v>1.645</v>
      </c>
      <c r="L843" s="196" t="n">
        <v>1.53</v>
      </c>
      <c r="M843" s="196" t="s">
        <v>85</v>
      </c>
      <c r="N843" s="197" t="n">
        <v>1.59</v>
      </c>
      <c r="O843" s="196" t="s">
        <v>85</v>
      </c>
      <c r="P843" s="196" t="n">
        <v>1.945</v>
      </c>
      <c r="Q843" s="196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6" t="s">
        <v>85</v>
      </c>
      <c r="CM843" s="177"/>
    </row>
    <row r="844" customFormat="false" ht="11.25" hidden="false" customHeight="false" outlineLevel="0" collapsed="false">
      <c r="A844" s="177" t="n">
        <v>35540</v>
      </c>
      <c r="B844" s="203" t="n">
        <f aca="false">IF(A844&lt;&gt;"",MONTH(A844),0)</f>
        <v>4</v>
      </c>
      <c r="C844" s="11" t="s">
        <v>161</v>
      </c>
      <c r="D844" s="196" t="n">
        <v>1.845</v>
      </c>
      <c r="E844" s="196" t="n">
        <v>1.465</v>
      </c>
      <c r="F844" s="197" t="n">
        <v>1.545</v>
      </c>
      <c r="G844" s="198" t="s">
        <v>85</v>
      </c>
      <c r="H844" s="196" t="n">
        <v>1.89</v>
      </c>
      <c r="I844" s="196" t="n">
        <v>2.1</v>
      </c>
      <c r="J844" s="196" t="s">
        <v>85</v>
      </c>
      <c r="K844" s="196" t="n">
        <v>1.645</v>
      </c>
      <c r="L844" s="196" t="n">
        <v>1.53</v>
      </c>
      <c r="M844" s="196" t="s">
        <v>85</v>
      </c>
      <c r="N844" s="197" t="n">
        <v>1.59</v>
      </c>
      <c r="O844" s="196" t="s">
        <v>85</v>
      </c>
      <c r="P844" s="196" t="n">
        <v>1.945</v>
      </c>
      <c r="Q844" s="196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6" t="s">
        <v>85</v>
      </c>
      <c r="CM844" s="177"/>
    </row>
    <row r="845" customFormat="false" ht="11.25" hidden="false" customHeight="false" outlineLevel="0" collapsed="false">
      <c r="A845" s="177" t="n">
        <v>35541</v>
      </c>
      <c r="B845" s="203" t="n">
        <f aca="false">IF(A845&lt;&gt;"",MONTH(A845),0)</f>
        <v>4</v>
      </c>
      <c r="C845" s="11" t="s">
        <v>162</v>
      </c>
      <c r="D845" s="196" t="n">
        <v>1.845</v>
      </c>
      <c r="E845" s="196" t="n">
        <v>1.425</v>
      </c>
      <c r="F845" s="197" t="n">
        <v>1.63</v>
      </c>
      <c r="G845" s="198" t="s">
        <v>85</v>
      </c>
      <c r="H845" s="196" t="n">
        <v>1.89</v>
      </c>
      <c r="I845" s="196" t="n">
        <v>2.08</v>
      </c>
      <c r="J845" s="196" t="s">
        <v>85</v>
      </c>
      <c r="K845" s="196" t="n">
        <v>1.615</v>
      </c>
      <c r="L845" s="196" t="n">
        <v>1.515</v>
      </c>
      <c r="M845" s="196" t="s">
        <v>85</v>
      </c>
      <c r="N845" s="197" t="n">
        <v>1.6</v>
      </c>
      <c r="O845" s="196" t="s">
        <v>85</v>
      </c>
      <c r="P845" s="196" t="n">
        <v>1.945</v>
      </c>
      <c r="Q845" s="196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6" t="s">
        <v>85</v>
      </c>
      <c r="CM845" s="177"/>
    </row>
    <row r="846" customFormat="false" ht="11.25" hidden="false" customHeight="false" outlineLevel="0" collapsed="false">
      <c r="A846" s="177" t="n">
        <v>35542</v>
      </c>
      <c r="B846" s="203" t="n">
        <f aca="false">IF(A846&lt;&gt;"",MONTH(A846),0)</f>
        <v>4</v>
      </c>
      <c r="C846" s="11" t="s">
        <v>163</v>
      </c>
      <c r="D846" s="196" t="n">
        <v>1.79</v>
      </c>
      <c r="E846" s="196" t="n">
        <v>1.33</v>
      </c>
      <c r="F846" s="197" t="n">
        <v>1.695</v>
      </c>
      <c r="G846" s="198" t="s">
        <v>85</v>
      </c>
      <c r="H846" s="196" t="n">
        <v>1.945</v>
      </c>
      <c r="I846" s="196" t="n">
        <v>2.105</v>
      </c>
      <c r="J846" s="196" t="s">
        <v>85</v>
      </c>
      <c r="K846" s="196" t="n">
        <v>1.675</v>
      </c>
      <c r="L846" s="196" t="n">
        <v>1.57</v>
      </c>
      <c r="M846" s="196" t="s">
        <v>85</v>
      </c>
      <c r="N846" s="197" t="n">
        <v>1.6</v>
      </c>
      <c r="O846" s="196" t="s">
        <v>85</v>
      </c>
      <c r="P846" s="196" t="n">
        <v>1.96</v>
      </c>
      <c r="Q846" s="196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6" t="s">
        <v>85</v>
      </c>
      <c r="CM846" s="177"/>
    </row>
    <row r="847" customFormat="false" ht="11.25" hidden="false" customHeight="false" outlineLevel="0" collapsed="false">
      <c r="A847" s="177" t="n">
        <v>35543</v>
      </c>
      <c r="B847" s="203" t="n">
        <f aca="false">IF(A847&lt;&gt;"",MONTH(A847),0)</f>
        <v>4</v>
      </c>
      <c r="C847" s="11" t="s">
        <v>164</v>
      </c>
      <c r="D847" s="196" t="n">
        <v>1.76</v>
      </c>
      <c r="E847" s="196" t="n">
        <v>1.295</v>
      </c>
      <c r="F847" s="197" t="n">
        <v>1.84</v>
      </c>
      <c r="G847" s="198" t="s">
        <v>85</v>
      </c>
      <c r="H847" s="196" t="n">
        <v>2.075</v>
      </c>
      <c r="I847" s="196" t="n">
        <v>2.23</v>
      </c>
      <c r="J847" s="196" t="s">
        <v>85</v>
      </c>
      <c r="K847" s="196" t="n">
        <v>1.82</v>
      </c>
      <c r="L847" s="196" t="n">
        <v>1.625</v>
      </c>
      <c r="M847" s="196" t="s">
        <v>85</v>
      </c>
      <c r="N847" s="197" t="n">
        <v>1.6</v>
      </c>
      <c r="O847" s="196" t="s">
        <v>85</v>
      </c>
      <c r="P847" s="196" t="n">
        <v>2.125</v>
      </c>
      <c r="Q847" s="196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6" t="s">
        <v>85</v>
      </c>
      <c r="CM847" s="177"/>
    </row>
    <row r="848" customFormat="false" ht="11.25" hidden="false" customHeight="false" outlineLevel="0" collapsed="false">
      <c r="A848" s="177" t="n">
        <v>35544</v>
      </c>
      <c r="B848" s="203" t="n">
        <f aca="false">IF(A848&lt;&gt;"",MONTH(A848),0)</f>
        <v>4</v>
      </c>
      <c r="C848" s="11" t="s">
        <v>165</v>
      </c>
      <c r="D848" s="196" t="n">
        <v>1.75</v>
      </c>
      <c r="E848" s="196" t="n">
        <v>1.295</v>
      </c>
      <c r="F848" s="197" t="n">
        <v>1.765</v>
      </c>
      <c r="G848" s="198" t="s">
        <v>85</v>
      </c>
      <c r="H848" s="196" t="n">
        <v>1.87</v>
      </c>
      <c r="I848" s="196" t="n">
        <v>2.115</v>
      </c>
      <c r="J848" s="196" t="s">
        <v>85</v>
      </c>
      <c r="K848" s="196" t="n">
        <v>1.705</v>
      </c>
      <c r="L848" s="196" t="n">
        <v>1.535</v>
      </c>
      <c r="M848" s="196" t="s">
        <v>85</v>
      </c>
      <c r="N848" s="197" t="n">
        <v>1.6</v>
      </c>
      <c r="O848" s="196" t="s">
        <v>85</v>
      </c>
      <c r="P848" s="196" t="n">
        <v>1.955</v>
      </c>
      <c r="Q848" s="196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6" t="s">
        <v>85</v>
      </c>
      <c r="CM848" s="177"/>
    </row>
    <row r="849" customFormat="false" ht="11.25" hidden="false" customHeight="false" outlineLevel="0" collapsed="false">
      <c r="A849" s="177" t="n">
        <v>35545</v>
      </c>
      <c r="B849" s="203" t="n">
        <f aca="false">IF(A849&lt;&gt;"",MONTH(A849),0)</f>
        <v>4</v>
      </c>
      <c r="C849" s="11" t="s">
        <v>166</v>
      </c>
      <c r="D849" s="196" t="n">
        <v>1.77</v>
      </c>
      <c r="E849" s="196" t="n">
        <v>1.295</v>
      </c>
      <c r="F849" s="197" t="n">
        <v>1.765</v>
      </c>
      <c r="G849" s="198" t="s">
        <v>85</v>
      </c>
      <c r="H849" s="196" t="n">
        <v>1.89</v>
      </c>
      <c r="I849" s="196" t="n">
        <v>2.115</v>
      </c>
      <c r="J849" s="196" t="s">
        <v>85</v>
      </c>
      <c r="K849" s="196" t="n">
        <v>1.705</v>
      </c>
      <c r="L849" s="196" t="n">
        <v>1.535</v>
      </c>
      <c r="M849" s="196" t="s">
        <v>85</v>
      </c>
      <c r="N849" s="197" t="n">
        <v>1.6</v>
      </c>
      <c r="O849" s="196" t="s">
        <v>85</v>
      </c>
      <c r="P849" s="196" t="n">
        <v>1.955</v>
      </c>
      <c r="Q849" s="196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6" t="s">
        <v>85</v>
      </c>
      <c r="CM849" s="177"/>
    </row>
    <row r="850" customFormat="false" ht="11.25" hidden="false" customHeight="false" outlineLevel="0" collapsed="false">
      <c r="A850" s="177" t="n">
        <v>35546</v>
      </c>
      <c r="B850" s="203" t="n">
        <f aca="false">IF(A850&lt;&gt;"",MONTH(A850),0)</f>
        <v>4</v>
      </c>
      <c r="C850" s="11" t="s">
        <v>167</v>
      </c>
      <c r="D850" s="196" t="n">
        <v>1.755</v>
      </c>
      <c r="E850" s="196" t="n">
        <v>1.28</v>
      </c>
      <c r="F850" s="197" t="n">
        <v>1.74</v>
      </c>
      <c r="G850" s="198" t="s">
        <v>85</v>
      </c>
      <c r="H850" s="196" t="n">
        <v>1.9</v>
      </c>
      <c r="I850" s="196" t="n">
        <v>2.19</v>
      </c>
      <c r="J850" s="196" t="s">
        <v>85</v>
      </c>
      <c r="K850" s="196" t="n">
        <v>1.675</v>
      </c>
      <c r="L850" s="196" t="n">
        <v>1.53</v>
      </c>
      <c r="M850" s="196" t="s">
        <v>85</v>
      </c>
      <c r="N850" s="197" t="n">
        <v>1.6</v>
      </c>
      <c r="O850" s="196" t="s">
        <v>85</v>
      </c>
      <c r="P850" s="196" t="n">
        <v>1.965</v>
      </c>
      <c r="Q850" s="196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6" t="s">
        <v>85</v>
      </c>
      <c r="CM850" s="177"/>
    </row>
    <row r="851" customFormat="false" ht="11.25" hidden="false" customHeight="false" outlineLevel="0" collapsed="false">
      <c r="A851" s="177" t="n">
        <v>35547</v>
      </c>
      <c r="B851" s="203" t="n">
        <f aca="false">IF(A851&lt;&gt;"",MONTH(A851),0)</f>
        <v>4</v>
      </c>
      <c r="C851" s="11" t="s">
        <v>161</v>
      </c>
      <c r="D851" s="196" t="n">
        <v>1.755</v>
      </c>
      <c r="E851" s="196" t="n">
        <v>1.28</v>
      </c>
      <c r="F851" s="197" t="n">
        <v>1.74</v>
      </c>
      <c r="G851" s="198" t="s">
        <v>85</v>
      </c>
      <c r="H851" s="196" t="n">
        <v>1.9</v>
      </c>
      <c r="I851" s="196" t="n">
        <v>2.19</v>
      </c>
      <c r="J851" s="196" t="s">
        <v>85</v>
      </c>
      <c r="K851" s="196" t="n">
        <v>1.675</v>
      </c>
      <c r="L851" s="196" t="n">
        <v>1.53</v>
      </c>
      <c r="M851" s="196" t="s">
        <v>85</v>
      </c>
      <c r="N851" s="197" t="n">
        <v>1.6</v>
      </c>
      <c r="O851" s="196" t="s">
        <v>85</v>
      </c>
      <c r="P851" s="196" t="n">
        <v>1.965</v>
      </c>
      <c r="Q851" s="196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6" t="s">
        <v>85</v>
      </c>
      <c r="CM851" s="177"/>
    </row>
    <row r="852" customFormat="false" ht="11.25" hidden="false" customHeight="false" outlineLevel="0" collapsed="false">
      <c r="A852" s="177" t="n">
        <v>35548</v>
      </c>
      <c r="B852" s="203" t="n">
        <f aca="false">IF(A852&lt;&gt;"",MONTH(A852),0)</f>
        <v>4</v>
      </c>
      <c r="C852" s="11" t="s">
        <v>162</v>
      </c>
      <c r="D852" s="196" t="n">
        <v>1.755</v>
      </c>
      <c r="E852" s="196" t="n">
        <v>1.405</v>
      </c>
      <c r="F852" s="197" t="n">
        <v>1.66</v>
      </c>
      <c r="G852" s="198" t="s">
        <v>85</v>
      </c>
      <c r="H852" s="196" t="n">
        <v>1.85</v>
      </c>
      <c r="I852" s="196" t="n">
        <v>2.08</v>
      </c>
      <c r="J852" s="196" t="s">
        <v>85</v>
      </c>
      <c r="K852" s="196" t="n">
        <v>1.585</v>
      </c>
      <c r="L852" s="196" t="n">
        <v>1.515</v>
      </c>
      <c r="M852" s="196" t="s">
        <v>85</v>
      </c>
      <c r="N852" s="197" t="n">
        <v>1.6</v>
      </c>
      <c r="O852" s="196" t="s">
        <v>85</v>
      </c>
      <c r="P852" s="196" t="n">
        <v>1.925</v>
      </c>
      <c r="Q852" s="196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6" t="s">
        <v>85</v>
      </c>
      <c r="CM852" s="177"/>
    </row>
    <row r="853" customFormat="false" ht="11.25" hidden="false" customHeight="false" outlineLevel="0" collapsed="false">
      <c r="A853" s="177" t="n">
        <v>35549</v>
      </c>
      <c r="B853" s="203" t="n">
        <f aca="false">IF(A853&lt;&gt;"",MONTH(A853),0)</f>
        <v>4</v>
      </c>
      <c r="C853" s="11" t="s">
        <v>163</v>
      </c>
      <c r="D853" s="196" t="n">
        <v>1.745</v>
      </c>
      <c r="E853" s="196" t="n">
        <v>1.425</v>
      </c>
      <c r="F853" s="197" t="n">
        <v>1.55</v>
      </c>
      <c r="G853" s="198" t="s">
        <v>85</v>
      </c>
      <c r="H853" s="196" t="n">
        <v>1.87</v>
      </c>
      <c r="I853" s="196" t="n">
        <v>2.1</v>
      </c>
      <c r="J853" s="196" t="s">
        <v>85</v>
      </c>
      <c r="K853" s="196" t="n">
        <v>1.58</v>
      </c>
      <c r="L853" s="196" t="n">
        <v>1.555</v>
      </c>
      <c r="M853" s="196" t="s">
        <v>85</v>
      </c>
      <c r="N853" s="197" t="n">
        <v>1.6</v>
      </c>
      <c r="O853" s="196" t="s">
        <v>85</v>
      </c>
      <c r="P853" s="196" t="n">
        <v>1.93</v>
      </c>
      <c r="Q853" s="196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6" t="s">
        <v>85</v>
      </c>
      <c r="CM853" s="177"/>
    </row>
    <row r="854" customFormat="false" ht="11.25" hidden="false" customHeight="false" outlineLevel="0" collapsed="false">
      <c r="A854" s="177" t="n">
        <v>35550</v>
      </c>
      <c r="B854" s="203" t="n">
        <f aca="false">IF(A854&lt;&gt;"",MONTH(A854),0)</f>
        <v>4</v>
      </c>
      <c r="C854" s="11" t="s">
        <v>164</v>
      </c>
      <c r="D854" s="196" t="n">
        <v>1.835</v>
      </c>
      <c r="E854" s="196" t="n">
        <v>1.53</v>
      </c>
      <c r="F854" s="197" t="n">
        <v>1.605</v>
      </c>
      <c r="G854" s="198" t="s">
        <v>85</v>
      </c>
      <c r="H854" s="196" t="n">
        <v>1.895</v>
      </c>
      <c r="I854" s="196" t="n">
        <v>2.125</v>
      </c>
      <c r="J854" s="196" t="s">
        <v>85</v>
      </c>
      <c r="K854" s="196" t="n">
        <v>1.6</v>
      </c>
      <c r="L854" s="196" t="n">
        <v>1.54</v>
      </c>
      <c r="M854" s="196" t="s">
        <v>85</v>
      </c>
      <c r="N854" s="197" t="n">
        <v>1.61</v>
      </c>
      <c r="O854" s="196" t="s">
        <v>85</v>
      </c>
      <c r="P854" s="196" t="n">
        <v>1.945</v>
      </c>
      <c r="Q854" s="196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6" t="s">
        <v>85</v>
      </c>
      <c r="CM854" s="177"/>
    </row>
    <row r="855" customFormat="false" ht="11.25" hidden="false" customHeight="false" outlineLevel="0" collapsed="false">
      <c r="A855" s="177" t="n">
        <v>35551</v>
      </c>
      <c r="B855" s="203" t="n">
        <f aca="false">IF(A855&lt;&gt;"",MONTH(A855),0)</f>
        <v>5</v>
      </c>
      <c r="C855" s="11" t="s">
        <v>165</v>
      </c>
      <c r="D855" s="196" t="n">
        <v>1.925</v>
      </c>
      <c r="E855" s="196" t="n">
        <v>1.53</v>
      </c>
      <c r="F855" s="197" t="n">
        <v>1.6</v>
      </c>
      <c r="G855" s="198" t="s">
        <v>85</v>
      </c>
      <c r="H855" s="196" t="n">
        <v>1.965</v>
      </c>
      <c r="I855" s="196" t="n">
        <v>2.175</v>
      </c>
      <c r="J855" s="196" t="s">
        <v>85</v>
      </c>
      <c r="K855" s="196" t="n">
        <v>1.625</v>
      </c>
      <c r="L855" s="196" t="n">
        <v>1.635</v>
      </c>
      <c r="M855" s="196" t="s">
        <v>85</v>
      </c>
      <c r="N855" s="197" t="n">
        <v>1.61</v>
      </c>
      <c r="O855" s="196" t="s">
        <v>85</v>
      </c>
      <c r="P855" s="196" t="n">
        <v>2.055</v>
      </c>
      <c r="Q855" s="196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6" t="s">
        <v>85</v>
      </c>
      <c r="CM855" s="177"/>
    </row>
    <row r="856" customFormat="false" ht="11.25" hidden="false" customHeight="false" outlineLevel="0" collapsed="false">
      <c r="A856" s="177" t="n">
        <v>35552</v>
      </c>
      <c r="B856" s="203" t="n">
        <f aca="false">IF(A856&lt;&gt;"",MONTH(A856),0)</f>
        <v>5</v>
      </c>
      <c r="C856" s="11" t="s">
        <v>166</v>
      </c>
      <c r="D856" s="196" t="n">
        <v>1.93</v>
      </c>
      <c r="E856" s="196" t="n">
        <v>1.55</v>
      </c>
      <c r="F856" s="197" t="n">
        <v>1.605</v>
      </c>
      <c r="G856" s="198" t="s">
        <v>85</v>
      </c>
      <c r="H856" s="196" t="n">
        <v>1.94</v>
      </c>
      <c r="I856" s="196" t="n">
        <v>2.195</v>
      </c>
      <c r="J856" s="196" t="s">
        <v>85</v>
      </c>
      <c r="K856" s="196" t="n">
        <v>1.645</v>
      </c>
      <c r="L856" s="196" t="n">
        <v>1.6</v>
      </c>
      <c r="M856" s="196" t="s">
        <v>85</v>
      </c>
      <c r="N856" s="197" t="n">
        <v>1.655</v>
      </c>
      <c r="O856" s="196" t="s">
        <v>85</v>
      </c>
      <c r="P856" s="196" t="n">
        <v>2.03</v>
      </c>
      <c r="Q856" s="196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6" t="s">
        <v>85</v>
      </c>
      <c r="CM856" s="177"/>
    </row>
    <row r="857" customFormat="false" ht="11.25" hidden="false" customHeight="false" outlineLevel="0" collapsed="false">
      <c r="A857" s="177" t="n">
        <v>35553</v>
      </c>
      <c r="B857" s="203" t="n">
        <f aca="false">IF(A857&lt;&gt;"",MONTH(A857),0)</f>
        <v>5</v>
      </c>
      <c r="C857" s="11" t="s">
        <v>167</v>
      </c>
      <c r="D857" s="196" t="n">
        <v>1.885</v>
      </c>
      <c r="E857" s="196" t="n">
        <v>1.55</v>
      </c>
      <c r="F857" s="197" t="n">
        <v>1.605</v>
      </c>
      <c r="G857" s="198" t="s">
        <v>85</v>
      </c>
      <c r="H857" s="196" t="n">
        <v>1.94</v>
      </c>
      <c r="I857" s="196" t="n">
        <v>2.195</v>
      </c>
      <c r="J857" s="196" t="s">
        <v>85</v>
      </c>
      <c r="K857" s="196" t="n">
        <v>1.645</v>
      </c>
      <c r="L857" s="196" t="n">
        <v>1.6</v>
      </c>
      <c r="M857" s="196" t="s">
        <v>85</v>
      </c>
      <c r="N857" s="197" t="n">
        <v>1.655</v>
      </c>
      <c r="O857" s="196" t="s">
        <v>85</v>
      </c>
      <c r="P857" s="196" t="n">
        <v>2.03</v>
      </c>
      <c r="Q857" s="196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6" t="s">
        <v>85</v>
      </c>
      <c r="CM857" s="177"/>
    </row>
    <row r="858" customFormat="false" ht="11.25" hidden="false" customHeight="false" outlineLevel="0" collapsed="false">
      <c r="A858" s="177" t="n">
        <v>35554</v>
      </c>
      <c r="B858" s="203" t="n">
        <f aca="false">IF(A858&lt;&gt;"",MONTH(A858),0)</f>
        <v>5</v>
      </c>
      <c r="C858" s="11" t="s">
        <v>161</v>
      </c>
      <c r="D858" s="196" t="n">
        <v>1.885</v>
      </c>
      <c r="E858" s="196" t="n">
        <v>1.55</v>
      </c>
      <c r="F858" s="197" t="n">
        <v>1.605</v>
      </c>
      <c r="G858" s="198" t="s">
        <v>85</v>
      </c>
      <c r="H858" s="196" t="n">
        <v>1.94</v>
      </c>
      <c r="I858" s="196" t="n">
        <v>2.195</v>
      </c>
      <c r="J858" s="196" t="s">
        <v>85</v>
      </c>
      <c r="K858" s="196" t="n">
        <v>1.645</v>
      </c>
      <c r="L858" s="196" t="n">
        <v>1.6</v>
      </c>
      <c r="M858" s="196" t="s">
        <v>85</v>
      </c>
      <c r="N858" s="197" t="n">
        <v>1.655</v>
      </c>
      <c r="O858" s="196" t="s">
        <v>85</v>
      </c>
      <c r="P858" s="196" t="n">
        <v>2.03</v>
      </c>
      <c r="Q858" s="196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6" t="s">
        <v>85</v>
      </c>
      <c r="CM858" s="177"/>
    </row>
    <row r="859" customFormat="false" ht="11.25" hidden="false" customHeight="false" outlineLevel="0" collapsed="false">
      <c r="A859" s="177" t="n">
        <v>35555</v>
      </c>
      <c r="B859" s="203" t="n">
        <f aca="false">IF(A859&lt;&gt;"",MONTH(A859),0)</f>
        <v>5</v>
      </c>
      <c r="C859" s="11" t="s">
        <v>162</v>
      </c>
      <c r="D859" s="196" t="n">
        <v>1.885</v>
      </c>
      <c r="E859" s="196" t="n">
        <v>1.525</v>
      </c>
      <c r="F859" s="197" t="n">
        <v>1.605</v>
      </c>
      <c r="G859" s="198" t="s">
        <v>85</v>
      </c>
      <c r="H859" s="196" t="n">
        <v>1.945</v>
      </c>
      <c r="I859" s="196" t="n">
        <v>2.215</v>
      </c>
      <c r="J859" s="196" t="s">
        <v>85</v>
      </c>
      <c r="K859" s="196" t="n">
        <v>1.6</v>
      </c>
      <c r="L859" s="196" t="n">
        <v>1.62</v>
      </c>
      <c r="M859" s="196" t="s">
        <v>85</v>
      </c>
      <c r="N859" s="197" t="n">
        <v>1.58</v>
      </c>
      <c r="O859" s="196" t="s">
        <v>85</v>
      </c>
      <c r="P859" s="196" t="n">
        <v>2.025</v>
      </c>
      <c r="Q859" s="196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6" t="s">
        <v>85</v>
      </c>
      <c r="CM859" s="177"/>
    </row>
    <row r="860" customFormat="false" ht="11.25" hidden="false" customHeight="false" outlineLevel="0" collapsed="false">
      <c r="A860" s="177" t="n">
        <v>35556</v>
      </c>
      <c r="B860" s="203" t="n">
        <f aca="false">IF(A860&lt;&gt;"",MONTH(A860),0)</f>
        <v>5</v>
      </c>
      <c r="C860" s="11" t="s">
        <v>163</v>
      </c>
      <c r="D860" s="196" t="n">
        <v>1.88</v>
      </c>
      <c r="E860" s="196" t="n">
        <v>1.51</v>
      </c>
      <c r="F860" s="197" t="n">
        <v>1.62</v>
      </c>
      <c r="G860" s="198" t="s">
        <v>85</v>
      </c>
      <c r="H860" s="196" t="n">
        <v>1.985</v>
      </c>
      <c r="I860" s="196" t="n">
        <v>2.235</v>
      </c>
      <c r="J860" s="196" t="s">
        <v>85</v>
      </c>
      <c r="K860" s="196" t="n">
        <v>1.63</v>
      </c>
      <c r="L860" s="196" t="n">
        <v>1.55</v>
      </c>
      <c r="M860" s="196" t="s">
        <v>85</v>
      </c>
      <c r="N860" s="197" t="n">
        <v>1.595</v>
      </c>
      <c r="O860" s="196" t="s">
        <v>85</v>
      </c>
      <c r="P860" s="196" t="n">
        <v>2.055</v>
      </c>
      <c r="Q860" s="196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6" t="s">
        <v>85</v>
      </c>
      <c r="CM860" s="177"/>
    </row>
    <row r="861" customFormat="false" ht="11.25" hidden="false" customHeight="false" outlineLevel="0" collapsed="false">
      <c r="A861" s="177" t="n">
        <v>35557</v>
      </c>
      <c r="B861" s="203" t="n">
        <f aca="false">IF(A861&lt;&gt;"",MONTH(A861),0)</f>
        <v>5</v>
      </c>
      <c r="C861" s="11" t="s">
        <v>164</v>
      </c>
      <c r="D861" s="196" t="n">
        <v>1.875</v>
      </c>
      <c r="E861" s="196" t="n">
        <v>1.505</v>
      </c>
      <c r="F861" s="197" t="n">
        <v>1.665</v>
      </c>
      <c r="G861" s="198" t="s">
        <v>85</v>
      </c>
      <c r="H861" s="196" t="n">
        <v>2.09</v>
      </c>
      <c r="I861" s="196" t="n">
        <v>2.365</v>
      </c>
      <c r="J861" s="196" t="s">
        <v>85</v>
      </c>
      <c r="K861" s="196" t="n">
        <v>1.67</v>
      </c>
      <c r="L861" s="196" t="n">
        <v>1.57</v>
      </c>
      <c r="M861" s="196" t="s">
        <v>85</v>
      </c>
      <c r="N861" s="197" t="n">
        <v>1.665</v>
      </c>
      <c r="O861" s="196" t="s">
        <v>85</v>
      </c>
      <c r="P861" s="196" t="n">
        <v>2.165</v>
      </c>
      <c r="Q861" s="196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6" t="s">
        <v>85</v>
      </c>
      <c r="CM861" s="177"/>
    </row>
    <row r="862" customFormat="false" ht="11.25" hidden="false" customHeight="false" outlineLevel="0" collapsed="false">
      <c r="A862" s="177" t="n">
        <v>35558</v>
      </c>
      <c r="B862" s="203" t="n">
        <f aca="false">IF(A862&lt;&gt;"",MONTH(A862),0)</f>
        <v>5</v>
      </c>
      <c r="C862" s="11" t="s">
        <v>165</v>
      </c>
      <c r="D862" s="196" t="n">
        <v>1.85</v>
      </c>
      <c r="E862" s="196" t="n">
        <v>1.485</v>
      </c>
      <c r="F862" s="197" t="n">
        <v>1.735</v>
      </c>
      <c r="G862" s="198" t="s">
        <v>85</v>
      </c>
      <c r="H862" s="196" t="n">
        <v>2.16</v>
      </c>
      <c r="I862" s="196" t="n">
        <v>2.34</v>
      </c>
      <c r="J862" s="196" t="s">
        <v>85</v>
      </c>
      <c r="K862" s="196" t="n">
        <v>1.675</v>
      </c>
      <c r="L862" s="196" t="n">
        <v>1.535</v>
      </c>
      <c r="M862" s="196" t="s">
        <v>85</v>
      </c>
      <c r="N862" s="197" t="n">
        <v>1.665</v>
      </c>
      <c r="O862" s="196" t="s">
        <v>85</v>
      </c>
      <c r="P862" s="196" t="n">
        <v>2.15</v>
      </c>
      <c r="Q862" s="196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6" t="s">
        <v>85</v>
      </c>
      <c r="CM862" s="177"/>
    </row>
    <row r="863" customFormat="false" ht="11.25" hidden="false" customHeight="false" outlineLevel="0" collapsed="false">
      <c r="A863" s="177" t="n">
        <v>35559</v>
      </c>
      <c r="B863" s="203" t="n">
        <f aca="false">IF(A863&lt;&gt;"",MONTH(A863),0)</f>
        <v>5</v>
      </c>
      <c r="C863" s="11" t="s">
        <v>166</v>
      </c>
      <c r="D863" s="196" t="n">
        <v>1.825</v>
      </c>
      <c r="E863" s="196" t="n">
        <v>1.485</v>
      </c>
      <c r="F863" s="197" t="n">
        <v>1.735</v>
      </c>
      <c r="G863" s="198" t="s">
        <v>85</v>
      </c>
      <c r="H863" s="196" t="n">
        <v>2.095</v>
      </c>
      <c r="I863" s="196" t="n">
        <v>2.34</v>
      </c>
      <c r="J863" s="196" t="s">
        <v>85</v>
      </c>
      <c r="K863" s="196" t="n">
        <v>1.675</v>
      </c>
      <c r="L863" s="196" t="n">
        <v>1.535</v>
      </c>
      <c r="M863" s="196" t="s">
        <v>85</v>
      </c>
      <c r="N863" s="197" t="n">
        <v>1.665</v>
      </c>
      <c r="O863" s="196" t="s">
        <v>85</v>
      </c>
      <c r="P863" s="196" t="n">
        <v>2.15</v>
      </c>
      <c r="Q863" s="196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6" t="s">
        <v>85</v>
      </c>
      <c r="CM863" s="177"/>
    </row>
    <row r="864" customFormat="false" ht="11.25" hidden="false" customHeight="false" outlineLevel="0" collapsed="false">
      <c r="A864" s="177" t="n">
        <v>35560</v>
      </c>
      <c r="B864" s="203" t="n">
        <f aca="false">IF(A864&lt;&gt;"",MONTH(A864),0)</f>
        <v>5</v>
      </c>
      <c r="C864" s="11" t="s">
        <v>167</v>
      </c>
      <c r="D864" s="196" t="n">
        <v>1.72</v>
      </c>
      <c r="E864" s="196" t="n">
        <v>1.42</v>
      </c>
      <c r="F864" s="197" t="n">
        <v>1.6</v>
      </c>
      <c r="G864" s="198" t="s">
        <v>85</v>
      </c>
      <c r="H864" s="196" t="n">
        <v>2.045</v>
      </c>
      <c r="I864" s="196" t="n">
        <v>2.3</v>
      </c>
      <c r="J864" s="196" t="s">
        <v>85</v>
      </c>
      <c r="K864" s="196" t="n">
        <v>1.635</v>
      </c>
      <c r="L864" s="196" t="n">
        <v>1.505</v>
      </c>
      <c r="M864" s="196" t="s">
        <v>85</v>
      </c>
      <c r="N864" s="197" t="n">
        <v>1.625</v>
      </c>
      <c r="O864" s="196" t="s">
        <v>85</v>
      </c>
      <c r="P864" s="196" t="n">
        <v>2.08</v>
      </c>
      <c r="Q864" s="196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6" t="s">
        <v>85</v>
      </c>
      <c r="CM864" s="177"/>
    </row>
    <row r="865" customFormat="false" ht="11.25" hidden="false" customHeight="false" outlineLevel="0" collapsed="false">
      <c r="A865" s="177" t="n">
        <v>35561</v>
      </c>
      <c r="B865" s="203" t="n">
        <f aca="false">IF(A865&lt;&gt;"",MONTH(A865),0)</f>
        <v>5</v>
      </c>
      <c r="C865" s="11" t="s">
        <v>161</v>
      </c>
      <c r="D865" s="196" t="n">
        <v>1.72</v>
      </c>
      <c r="E865" s="196" t="n">
        <v>1.42</v>
      </c>
      <c r="F865" s="197" t="n">
        <v>1.6</v>
      </c>
      <c r="G865" s="198" t="s">
        <v>85</v>
      </c>
      <c r="H865" s="196" t="n">
        <v>2.045</v>
      </c>
      <c r="I865" s="196" t="n">
        <v>2.3</v>
      </c>
      <c r="J865" s="196" t="s">
        <v>85</v>
      </c>
      <c r="K865" s="196" t="n">
        <v>1.635</v>
      </c>
      <c r="L865" s="196" t="n">
        <v>1.505</v>
      </c>
      <c r="M865" s="196" t="s">
        <v>85</v>
      </c>
      <c r="N865" s="197" t="n">
        <v>1.625</v>
      </c>
      <c r="O865" s="196" t="s">
        <v>85</v>
      </c>
      <c r="P865" s="196" t="n">
        <v>2.08</v>
      </c>
      <c r="Q865" s="196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6" t="s">
        <v>85</v>
      </c>
      <c r="CM865" s="177"/>
    </row>
    <row r="866" customFormat="false" ht="11.25" hidden="false" customHeight="false" outlineLevel="0" collapsed="false">
      <c r="A866" s="177" t="n">
        <v>35562</v>
      </c>
      <c r="B866" s="203" t="n">
        <f aca="false">IF(A866&lt;&gt;"",MONTH(A866),0)</f>
        <v>5</v>
      </c>
      <c r="C866" s="11" t="s">
        <v>162</v>
      </c>
      <c r="D866" s="196" t="n">
        <v>1.72</v>
      </c>
      <c r="E866" s="196" t="n">
        <v>1.345</v>
      </c>
      <c r="F866" s="197" t="n">
        <v>1.59</v>
      </c>
      <c r="G866" s="198" t="s">
        <v>85</v>
      </c>
      <c r="H866" s="196" t="n">
        <v>1.965</v>
      </c>
      <c r="I866" s="196" t="n">
        <v>2.265</v>
      </c>
      <c r="J866" s="196" t="s">
        <v>85</v>
      </c>
      <c r="K866" s="196" t="n">
        <v>1.575</v>
      </c>
      <c r="L866" s="196" t="n">
        <v>1.465</v>
      </c>
      <c r="M866" s="196" t="s">
        <v>85</v>
      </c>
      <c r="N866" s="197" t="n">
        <v>1.62</v>
      </c>
      <c r="O866" s="196" t="s">
        <v>85</v>
      </c>
      <c r="P866" s="196" t="n">
        <v>2.05</v>
      </c>
      <c r="Q866" s="196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6" t="s">
        <v>85</v>
      </c>
      <c r="CM866" s="177"/>
    </row>
    <row r="867" customFormat="false" ht="11.25" hidden="false" customHeight="false" outlineLevel="0" collapsed="false">
      <c r="A867" s="177" t="n">
        <v>35563</v>
      </c>
      <c r="B867" s="203" t="n">
        <f aca="false">IF(A867&lt;&gt;"",MONTH(A867),0)</f>
        <v>5</v>
      </c>
      <c r="C867" s="11" t="s">
        <v>163</v>
      </c>
      <c r="D867" s="196" t="n">
        <v>1.65</v>
      </c>
      <c r="E867" s="196" t="n">
        <v>1.345</v>
      </c>
      <c r="F867" s="197" t="n">
        <v>1.55</v>
      </c>
      <c r="G867" s="198" t="s">
        <v>85</v>
      </c>
      <c r="H867" s="196" t="n">
        <v>1.92</v>
      </c>
      <c r="I867" s="196" t="n">
        <v>2.175</v>
      </c>
      <c r="J867" s="196" t="s">
        <v>85</v>
      </c>
      <c r="K867" s="196" t="n">
        <v>1.545</v>
      </c>
      <c r="L867" s="196" t="n">
        <v>1.475</v>
      </c>
      <c r="M867" s="196" t="s">
        <v>85</v>
      </c>
      <c r="N867" s="197" t="n">
        <v>1.54</v>
      </c>
      <c r="O867" s="196" t="s">
        <v>85</v>
      </c>
      <c r="P867" s="196" t="n">
        <v>1.99</v>
      </c>
      <c r="Q867" s="196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6" t="s">
        <v>85</v>
      </c>
      <c r="CM867" s="177"/>
    </row>
    <row r="868" customFormat="false" ht="11.25" hidden="false" customHeight="false" outlineLevel="0" collapsed="false">
      <c r="A868" s="177" t="n">
        <v>35564</v>
      </c>
      <c r="B868" s="203" t="n">
        <f aca="false">IF(A868&lt;&gt;"",MONTH(A868),0)</f>
        <v>5</v>
      </c>
      <c r="C868" s="11" t="s">
        <v>164</v>
      </c>
      <c r="D868" s="196" t="n">
        <v>1.675</v>
      </c>
      <c r="E868" s="196" t="n">
        <v>1.325</v>
      </c>
      <c r="F868" s="197" t="n">
        <v>1.405</v>
      </c>
      <c r="G868" s="198" t="s">
        <v>85</v>
      </c>
      <c r="H868" s="196" t="n">
        <v>1.99</v>
      </c>
      <c r="I868" s="196" t="n">
        <v>2.215</v>
      </c>
      <c r="J868" s="196" t="s">
        <v>85</v>
      </c>
      <c r="K868" s="196" t="n">
        <v>1.42</v>
      </c>
      <c r="L868" s="196" t="n">
        <v>1.41</v>
      </c>
      <c r="M868" s="196" t="s">
        <v>85</v>
      </c>
      <c r="N868" s="197" t="n">
        <v>1.36</v>
      </c>
      <c r="O868" s="196" t="s">
        <v>85</v>
      </c>
      <c r="P868" s="196" t="n">
        <v>2.055</v>
      </c>
      <c r="Q868" s="196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6" t="s">
        <v>85</v>
      </c>
      <c r="CM868" s="177"/>
    </row>
    <row r="869" customFormat="false" ht="11.25" hidden="false" customHeight="false" outlineLevel="0" collapsed="false">
      <c r="A869" s="177" t="n">
        <v>35565</v>
      </c>
      <c r="B869" s="203" t="n">
        <f aca="false">IF(A869&lt;&gt;"",MONTH(A869),0)</f>
        <v>5</v>
      </c>
      <c r="C869" s="11" t="s">
        <v>165</v>
      </c>
      <c r="D869" s="196" t="n">
        <v>1.665</v>
      </c>
      <c r="E869" s="196" t="n">
        <v>1.305</v>
      </c>
      <c r="F869" s="197" t="n">
        <v>1.365</v>
      </c>
      <c r="G869" s="198" t="s">
        <v>85</v>
      </c>
      <c r="H869" s="196" t="n">
        <v>1.9</v>
      </c>
      <c r="I869" s="196" t="n">
        <v>2.245</v>
      </c>
      <c r="J869" s="196" t="s">
        <v>85</v>
      </c>
      <c r="K869" s="196" t="n">
        <v>1.405</v>
      </c>
      <c r="L869" s="196" t="n">
        <v>1.41</v>
      </c>
      <c r="M869" s="196" t="s">
        <v>85</v>
      </c>
      <c r="N869" s="197" t="n">
        <v>1.355</v>
      </c>
      <c r="O869" s="196" t="s">
        <v>85</v>
      </c>
      <c r="P869" s="196" t="n">
        <v>2.12</v>
      </c>
      <c r="Q869" s="196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6" t="s">
        <v>85</v>
      </c>
      <c r="CM869" s="177"/>
    </row>
    <row r="870" customFormat="false" ht="11.25" hidden="false" customHeight="false" outlineLevel="0" collapsed="false">
      <c r="A870" s="177" t="n">
        <v>35566</v>
      </c>
      <c r="B870" s="203" t="n">
        <f aca="false">IF(A870&lt;&gt;"",MONTH(A870),0)</f>
        <v>5</v>
      </c>
      <c r="C870" s="11" t="s">
        <v>166</v>
      </c>
      <c r="D870" s="196" t="n">
        <v>1.63</v>
      </c>
      <c r="E870" s="196" t="n">
        <v>1.305</v>
      </c>
      <c r="F870" s="197" t="n">
        <v>1.365</v>
      </c>
      <c r="G870" s="198" t="s">
        <v>85</v>
      </c>
      <c r="H870" s="196" t="n">
        <v>2.065</v>
      </c>
      <c r="I870" s="196" t="n">
        <v>2.245</v>
      </c>
      <c r="J870" s="196" t="s">
        <v>85</v>
      </c>
      <c r="K870" s="196" t="n">
        <v>1.405</v>
      </c>
      <c r="L870" s="196" t="n">
        <v>1.41</v>
      </c>
      <c r="M870" s="196" t="s">
        <v>85</v>
      </c>
      <c r="N870" s="197" t="n">
        <v>1.355</v>
      </c>
      <c r="O870" s="196" t="s">
        <v>85</v>
      </c>
      <c r="P870" s="196" t="n">
        <v>2.12</v>
      </c>
      <c r="Q870" s="196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6" t="s">
        <v>85</v>
      </c>
      <c r="CM870" s="177"/>
    </row>
    <row r="871" customFormat="false" ht="11.25" hidden="false" customHeight="false" outlineLevel="0" collapsed="false">
      <c r="A871" s="177" t="n">
        <v>35567</v>
      </c>
      <c r="B871" s="203" t="n">
        <f aca="false">IF(A871&lt;&gt;"",MONTH(A871),0)</f>
        <v>5</v>
      </c>
      <c r="C871" s="11" t="s">
        <v>167</v>
      </c>
      <c r="D871" s="196" t="n">
        <v>1.6</v>
      </c>
      <c r="E871" s="196" t="n">
        <v>1.295</v>
      </c>
      <c r="F871" s="197" t="n">
        <v>1.37</v>
      </c>
      <c r="G871" s="198" t="s">
        <v>85</v>
      </c>
      <c r="H871" s="196" t="n">
        <v>1.95</v>
      </c>
      <c r="I871" s="196" t="n">
        <v>2.195</v>
      </c>
      <c r="J871" s="196" t="s">
        <v>85</v>
      </c>
      <c r="K871" s="196" t="n">
        <v>1.39</v>
      </c>
      <c r="L871" s="196" t="n">
        <v>1.41</v>
      </c>
      <c r="M871" s="196" t="s">
        <v>85</v>
      </c>
      <c r="N871" s="197" t="n">
        <v>1.295</v>
      </c>
      <c r="O871" s="196" t="s">
        <v>85</v>
      </c>
      <c r="P871" s="196" t="n">
        <v>2.015</v>
      </c>
      <c r="Q871" s="196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6" t="s">
        <v>85</v>
      </c>
      <c r="CM871" s="177"/>
    </row>
    <row r="872" customFormat="false" ht="11.25" hidden="false" customHeight="false" outlineLevel="0" collapsed="false">
      <c r="A872" s="177" t="n">
        <v>35568</v>
      </c>
      <c r="B872" s="203" t="n">
        <f aca="false">IF(A872&lt;&gt;"",MONTH(A872),0)</f>
        <v>5</v>
      </c>
      <c r="C872" s="11" t="s">
        <v>161</v>
      </c>
      <c r="D872" s="196" t="n">
        <v>1.6</v>
      </c>
      <c r="E872" s="196" t="n">
        <v>1.295</v>
      </c>
      <c r="F872" s="197" t="n">
        <v>1.37</v>
      </c>
      <c r="G872" s="198" t="s">
        <v>85</v>
      </c>
      <c r="H872" s="196" t="n">
        <v>1.95</v>
      </c>
      <c r="I872" s="196" t="n">
        <v>2.195</v>
      </c>
      <c r="J872" s="196" t="s">
        <v>85</v>
      </c>
      <c r="K872" s="196" t="n">
        <v>1.39</v>
      </c>
      <c r="L872" s="196" t="n">
        <v>1.41</v>
      </c>
      <c r="M872" s="196" t="s">
        <v>85</v>
      </c>
      <c r="N872" s="197" t="n">
        <v>1.295</v>
      </c>
      <c r="O872" s="196" t="s">
        <v>85</v>
      </c>
      <c r="P872" s="196" t="n">
        <v>2.015</v>
      </c>
      <c r="Q872" s="196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6" t="s">
        <v>85</v>
      </c>
      <c r="CM872" s="177"/>
    </row>
    <row r="873" customFormat="false" ht="11.25" hidden="false" customHeight="false" outlineLevel="0" collapsed="false">
      <c r="A873" s="177" t="n">
        <v>35569</v>
      </c>
      <c r="B873" s="203" t="n">
        <f aca="false">IF(A873&lt;&gt;"",MONTH(A873),0)</f>
        <v>5</v>
      </c>
      <c r="C873" s="11" t="s">
        <v>162</v>
      </c>
      <c r="D873" s="196" t="n">
        <v>1.6</v>
      </c>
      <c r="E873" s="196" t="n">
        <v>1.295</v>
      </c>
      <c r="F873" s="197" t="n">
        <v>1.38</v>
      </c>
      <c r="G873" s="198" t="s">
        <v>85</v>
      </c>
      <c r="H873" s="196" t="n">
        <v>2.025</v>
      </c>
      <c r="I873" s="196" t="n">
        <v>2.22</v>
      </c>
      <c r="J873" s="196" t="s">
        <v>85</v>
      </c>
      <c r="K873" s="196" t="n">
        <v>1.395</v>
      </c>
      <c r="L873" s="196" t="n">
        <v>1.355</v>
      </c>
      <c r="M873" s="196" t="s">
        <v>85</v>
      </c>
      <c r="N873" s="197" t="n">
        <v>1.295</v>
      </c>
      <c r="O873" s="196" t="s">
        <v>85</v>
      </c>
      <c r="P873" s="196" t="n">
        <v>2.07</v>
      </c>
      <c r="Q873" s="196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6" t="s">
        <v>85</v>
      </c>
      <c r="CM873" s="177"/>
    </row>
    <row r="874" customFormat="false" ht="11.25" hidden="false" customHeight="false" outlineLevel="0" collapsed="false">
      <c r="A874" s="177" t="n">
        <v>35570</v>
      </c>
      <c r="B874" s="203" t="n">
        <f aca="false">IF(A874&lt;&gt;"",MONTH(A874),0)</f>
        <v>5</v>
      </c>
      <c r="C874" s="11" t="s">
        <v>163</v>
      </c>
      <c r="D874" s="196" t="n">
        <v>1.64</v>
      </c>
      <c r="E874" s="196" t="n">
        <v>1.28</v>
      </c>
      <c r="F874" s="197" t="n">
        <v>1.365</v>
      </c>
      <c r="G874" s="198" t="s">
        <v>85</v>
      </c>
      <c r="H874" s="196" t="n">
        <v>2.005</v>
      </c>
      <c r="I874" s="196" t="n">
        <v>2.2</v>
      </c>
      <c r="J874" s="196" t="s">
        <v>85</v>
      </c>
      <c r="K874" s="196" t="n">
        <v>1.39</v>
      </c>
      <c r="L874" s="196" t="n">
        <v>1.43</v>
      </c>
      <c r="M874" s="196" t="s">
        <v>85</v>
      </c>
      <c r="N874" s="197" t="n">
        <v>1.3</v>
      </c>
      <c r="O874" s="196" t="s">
        <v>85</v>
      </c>
      <c r="P874" s="196" t="n">
        <v>2.045</v>
      </c>
      <c r="Q874" s="196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6" t="s">
        <v>85</v>
      </c>
      <c r="CM874" s="177"/>
    </row>
    <row r="875" customFormat="false" ht="11.25" hidden="false" customHeight="false" outlineLevel="0" collapsed="false">
      <c r="A875" s="177" t="n">
        <v>35571</v>
      </c>
      <c r="B875" s="203" t="n">
        <f aca="false">IF(A875&lt;&gt;"",MONTH(A875),0)</f>
        <v>5</v>
      </c>
      <c r="C875" s="11" t="s">
        <v>164</v>
      </c>
      <c r="D875" s="196" t="n">
        <v>1.585</v>
      </c>
      <c r="E875" s="196" t="n">
        <v>1.28</v>
      </c>
      <c r="F875" s="197" t="n">
        <v>1.345</v>
      </c>
      <c r="G875" s="198" t="s">
        <v>85</v>
      </c>
      <c r="H875" s="196" t="n">
        <v>1.975</v>
      </c>
      <c r="I875" s="196" t="n">
        <v>2.19</v>
      </c>
      <c r="J875" s="196" t="s">
        <v>85</v>
      </c>
      <c r="K875" s="196" t="n">
        <v>1.385</v>
      </c>
      <c r="L875" s="196" t="n">
        <v>1.42</v>
      </c>
      <c r="M875" s="196" t="s">
        <v>85</v>
      </c>
      <c r="N875" s="197" t="n">
        <v>1.3</v>
      </c>
      <c r="O875" s="196" t="s">
        <v>85</v>
      </c>
      <c r="P875" s="196" t="n">
        <v>2.055</v>
      </c>
      <c r="Q875" s="196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6" t="s">
        <v>85</v>
      </c>
      <c r="CM875" s="177"/>
    </row>
    <row r="876" customFormat="false" ht="11.25" hidden="false" customHeight="false" outlineLevel="0" collapsed="false">
      <c r="A876" s="177" t="n">
        <v>35572</v>
      </c>
      <c r="B876" s="203" t="n">
        <f aca="false">IF(A876&lt;&gt;"",MONTH(A876),0)</f>
        <v>5</v>
      </c>
      <c r="C876" s="11" t="s">
        <v>165</v>
      </c>
      <c r="D876" s="196" t="n">
        <v>1.59</v>
      </c>
      <c r="E876" s="196" t="n">
        <v>1.375</v>
      </c>
      <c r="F876" s="197" t="n">
        <v>1.33</v>
      </c>
      <c r="G876" s="198" t="s">
        <v>85</v>
      </c>
      <c r="H876" s="196" t="n">
        <v>2.04</v>
      </c>
      <c r="I876" s="196" t="n">
        <v>2.205</v>
      </c>
      <c r="J876" s="196" t="s">
        <v>85</v>
      </c>
      <c r="K876" s="196" t="n">
        <v>1.405</v>
      </c>
      <c r="L876" s="196" t="n">
        <v>1.45</v>
      </c>
      <c r="M876" s="196" t="s">
        <v>85</v>
      </c>
      <c r="N876" s="197" t="n">
        <v>1.3</v>
      </c>
      <c r="O876" s="196" t="s">
        <v>85</v>
      </c>
      <c r="P876" s="196" t="n">
        <v>2.05</v>
      </c>
      <c r="Q876" s="196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6" t="s">
        <v>85</v>
      </c>
      <c r="CM876" s="177"/>
    </row>
    <row r="877" customFormat="false" ht="11.25" hidden="false" customHeight="false" outlineLevel="0" collapsed="false">
      <c r="A877" s="177" t="n">
        <v>35573</v>
      </c>
      <c r="B877" s="203" t="n">
        <f aca="false">IF(A877&lt;&gt;"",MONTH(A877),0)</f>
        <v>5</v>
      </c>
      <c r="C877" s="11" t="s">
        <v>166</v>
      </c>
      <c r="D877" s="196" t="n">
        <v>1.73</v>
      </c>
      <c r="E877" s="196" t="n">
        <v>1.375</v>
      </c>
      <c r="F877" s="197" t="n">
        <v>1.33</v>
      </c>
      <c r="G877" s="198" t="s">
        <v>85</v>
      </c>
      <c r="H877" s="196" t="n">
        <v>1.965</v>
      </c>
      <c r="I877" s="196" t="n">
        <v>2.205</v>
      </c>
      <c r="J877" s="196" t="s">
        <v>85</v>
      </c>
      <c r="K877" s="196" t="n">
        <v>1.405</v>
      </c>
      <c r="L877" s="196" t="n">
        <v>1.45</v>
      </c>
      <c r="M877" s="196" t="s">
        <v>85</v>
      </c>
      <c r="N877" s="197" t="n">
        <v>1.3</v>
      </c>
      <c r="O877" s="196" t="s">
        <v>85</v>
      </c>
      <c r="P877" s="196" t="n">
        <v>2.05</v>
      </c>
      <c r="Q877" s="196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6" t="s">
        <v>85</v>
      </c>
      <c r="CM877" s="177"/>
    </row>
    <row r="878" customFormat="false" ht="11.25" hidden="false" customHeight="false" outlineLevel="0" collapsed="false">
      <c r="A878" s="177" t="n">
        <v>35574</v>
      </c>
      <c r="B878" s="203" t="n">
        <f aca="false">IF(A878&lt;&gt;"",MONTH(A878),0)</f>
        <v>5</v>
      </c>
      <c r="C878" s="11" t="s">
        <v>167</v>
      </c>
      <c r="D878" s="196" t="n">
        <v>1.69</v>
      </c>
      <c r="E878" s="196" t="n">
        <v>1.33</v>
      </c>
      <c r="F878" s="197" t="n">
        <v>1.27</v>
      </c>
      <c r="G878" s="198" t="s">
        <v>85</v>
      </c>
      <c r="H878" s="196" t="n">
        <v>1.865</v>
      </c>
      <c r="I878" s="196" t="n">
        <v>2.195</v>
      </c>
      <c r="J878" s="196" t="s">
        <v>85</v>
      </c>
      <c r="K878" s="196" t="n">
        <v>1.325</v>
      </c>
      <c r="L878" s="196" t="n">
        <v>1.38</v>
      </c>
      <c r="M878" s="196" t="s">
        <v>85</v>
      </c>
      <c r="N878" s="197" t="n">
        <v>1.3</v>
      </c>
      <c r="O878" s="196" t="s">
        <v>85</v>
      </c>
      <c r="P878" s="196" t="n">
        <v>1.97</v>
      </c>
      <c r="Q878" s="196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6" t="s">
        <v>85</v>
      </c>
      <c r="CM878" s="177"/>
    </row>
    <row r="879" customFormat="false" ht="11.25" hidden="false" customHeight="false" outlineLevel="0" collapsed="false">
      <c r="A879" s="177" t="n">
        <v>35575</v>
      </c>
      <c r="B879" s="203" t="n">
        <f aca="false">IF(A879&lt;&gt;"",MONTH(A879),0)</f>
        <v>5</v>
      </c>
      <c r="C879" s="11" t="s">
        <v>161</v>
      </c>
      <c r="D879" s="196" t="n">
        <v>1.69</v>
      </c>
      <c r="E879" s="196" t="n">
        <v>1.33</v>
      </c>
      <c r="F879" s="197" t="n">
        <v>1.27</v>
      </c>
      <c r="G879" s="198" t="s">
        <v>85</v>
      </c>
      <c r="H879" s="196" t="n">
        <v>1.865</v>
      </c>
      <c r="I879" s="196" t="n">
        <v>2.195</v>
      </c>
      <c r="J879" s="196" t="s">
        <v>85</v>
      </c>
      <c r="K879" s="196" t="n">
        <v>1.325</v>
      </c>
      <c r="L879" s="196" t="n">
        <v>1.38</v>
      </c>
      <c r="M879" s="196" t="s">
        <v>85</v>
      </c>
      <c r="N879" s="197" t="n">
        <v>1.3</v>
      </c>
      <c r="O879" s="196" t="s">
        <v>85</v>
      </c>
      <c r="P879" s="196" t="n">
        <v>1.97</v>
      </c>
      <c r="Q879" s="196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6" t="s">
        <v>85</v>
      </c>
      <c r="CM879" s="177"/>
    </row>
    <row r="880" customFormat="false" ht="11.25" hidden="false" customHeight="false" outlineLevel="0" collapsed="false">
      <c r="A880" s="177" t="n">
        <v>35576</v>
      </c>
      <c r="B880" s="203" t="n">
        <f aca="false">IF(A880&lt;&gt;"",MONTH(A880),0)</f>
        <v>5</v>
      </c>
      <c r="C880" s="11" t="s">
        <v>162</v>
      </c>
      <c r="D880" s="196" t="n">
        <v>1.69</v>
      </c>
      <c r="E880" s="196" t="s">
        <v>85</v>
      </c>
      <c r="F880" s="197" t="s">
        <v>85</v>
      </c>
      <c r="G880" s="198" t="s">
        <v>85</v>
      </c>
      <c r="H880" s="196" t="s">
        <v>85</v>
      </c>
      <c r="I880" s="196" t="s">
        <v>85</v>
      </c>
      <c r="J880" s="196" t="s">
        <v>85</v>
      </c>
      <c r="K880" s="196" t="s">
        <v>85</v>
      </c>
      <c r="L880" s="196" t="s">
        <v>85</v>
      </c>
      <c r="M880" s="196" t="s">
        <v>85</v>
      </c>
      <c r="N880" s="197" t="s">
        <v>85</v>
      </c>
      <c r="O880" s="196" t="s">
        <v>85</v>
      </c>
      <c r="P880" s="196" t="s">
        <v>85</v>
      </c>
      <c r="Q880" s="196" t="s">
        <v>85</v>
      </c>
      <c r="R880" s="16" t="s">
        <v>85</v>
      </c>
      <c r="S880" s="1" t="n">
        <v>2.215</v>
      </c>
      <c r="T880" s="1" t="s">
        <v>85</v>
      </c>
      <c r="U880" s="1" t="s">
        <v>85</v>
      </c>
      <c r="V880" s="1" t="s">
        <v>85</v>
      </c>
      <c r="W880" s="1" t="s">
        <v>85</v>
      </c>
      <c r="X880" s="196" t="s">
        <v>85</v>
      </c>
      <c r="CM880" s="177"/>
    </row>
    <row r="881" customFormat="false" ht="11.25" hidden="false" customHeight="false" outlineLevel="0" collapsed="false">
      <c r="A881" s="177" t="n">
        <v>35577</v>
      </c>
      <c r="B881" s="203" t="n">
        <f aca="false">IF(A881&lt;&gt;"",MONTH(A881),0)</f>
        <v>5</v>
      </c>
      <c r="C881" s="11" t="s">
        <v>163</v>
      </c>
      <c r="D881" s="196" t="n">
        <v>1.69</v>
      </c>
      <c r="E881" s="196" t="n">
        <v>1.355</v>
      </c>
      <c r="F881" s="197" t="n">
        <v>1.27</v>
      </c>
      <c r="G881" s="198" t="s">
        <v>85</v>
      </c>
      <c r="H881" s="196" t="n">
        <v>2.08</v>
      </c>
      <c r="I881" s="196" t="n">
        <v>2.285</v>
      </c>
      <c r="J881" s="196" t="s">
        <v>85</v>
      </c>
      <c r="K881" s="196" t="n">
        <v>1.36</v>
      </c>
      <c r="L881" s="196" t="n">
        <v>1.47</v>
      </c>
      <c r="M881" s="196" t="s">
        <v>85</v>
      </c>
      <c r="N881" s="197" t="n">
        <v>1.3</v>
      </c>
      <c r="O881" s="196" t="s">
        <v>85</v>
      </c>
      <c r="P881" s="196" t="n">
        <v>2.145</v>
      </c>
      <c r="Q881" s="196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6" t="s">
        <v>85</v>
      </c>
      <c r="CM881" s="177"/>
    </row>
    <row r="882" customFormat="false" ht="11.25" hidden="false" customHeight="false" outlineLevel="0" collapsed="false">
      <c r="A882" s="177" t="n">
        <v>35578</v>
      </c>
      <c r="B882" s="203" t="n">
        <f aca="false">IF(A882&lt;&gt;"",MONTH(A882),0)</f>
        <v>5</v>
      </c>
      <c r="C882" s="11" t="s">
        <v>164</v>
      </c>
      <c r="D882" s="196" t="n">
        <v>1.68</v>
      </c>
      <c r="E882" s="196" t="n">
        <v>1.325</v>
      </c>
      <c r="F882" s="197" t="n">
        <v>1.385</v>
      </c>
      <c r="G882" s="198" t="s">
        <v>85</v>
      </c>
      <c r="H882" s="196" t="n">
        <v>2.1</v>
      </c>
      <c r="I882" s="196" t="n">
        <v>2.34</v>
      </c>
      <c r="J882" s="196" t="s">
        <v>85</v>
      </c>
      <c r="K882" s="196" t="n">
        <v>1.46</v>
      </c>
      <c r="L882" s="196" t="n">
        <v>1.485</v>
      </c>
      <c r="M882" s="196" t="s">
        <v>85</v>
      </c>
      <c r="N882" s="197" t="n">
        <v>1.3</v>
      </c>
      <c r="O882" s="196" t="s">
        <v>85</v>
      </c>
      <c r="P882" s="196" t="n">
        <v>2.165</v>
      </c>
      <c r="Q882" s="196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6" t="s">
        <v>85</v>
      </c>
      <c r="CM882" s="177"/>
    </row>
    <row r="883" customFormat="false" ht="11.25" hidden="false" customHeight="false" outlineLevel="0" collapsed="false">
      <c r="A883" s="177" t="n">
        <v>35579</v>
      </c>
      <c r="B883" s="203" t="n">
        <f aca="false">IF(A883&lt;&gt;"",MONTH(A883),0)</f>
        <v>5</v>
      </c>
      <c r="C883" s="11" t="s">
        <v>165</v>
      </c>
      <c r="D883" s="196" t="n">
        <v>1.675</v>
      </c>
      <c r="E883" s="196" t="n">
        <v>1.235</v>
      </c>
      <c r="F883" s="197" t="n">
        <v>1.335</v>
      </c>
      <c r="G883" s="198" t="s">
        <v>85</v>
      </c>
      <c r="H883" s="196" t="n">
        <v>1.865</v>
      </c>
      <c r="I883" s="196" t="n">
        <v>2.275</v>
      </c>
      <c r="J883" s="196" t="s">
        <v>85</v>
      </c>
      <c r="K883" s="196" t="n">
        <v>1.4</v>
      </c>
      <c r="L883" s="196" t="n">
        <v>1.38</v>
      </c>
      <c r="M883" s="196" t="s">
        <v>85</v>
      </c>
      <c r="N883" s="197" t="n">
        <v>1.3</v>
      </c>
      <c r="O883" s="196" t="s">
        <v>85</v>
      </c>
      <c r="P883" s="196" t="n">
        <v>2.13</v>
      </c>
      <c r="Q883" s="196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6" t="s">
        <v>85</v>
      </c>
      <c r="CM883" s="177"/>
    </row>
    <row r="884" customFormat="false" ht="11.25" hidden="false" customHeight="false" outlineLevel="0" collapsed="false">
      <c r="A884" s="177" t="n">
        <v>35580</v>
      </c>
      <c r="B884" s="203" t="n">
        <f aca="false">IF(A884&lt;&gt;"",MONTH(A884),0)</f>
        <v>5</v>
      </c>
      <c r="C884" s="11" t="s">
        <v>166</v>
      </c>
      <c r="D884" s="196" t="n">
        <v>1.575</v>
      </c>
      <c r="E884" s="196" t="n">
        <v>1.205</v>
      </c>
      <c r="F884" s="197" t="n">
        <v>1.35</v>
      </c>
      <c r="G884" s="16" t="n">
        <v>2.045</v>
      </c>
      <c r="H884" s="196" t="n">
        <v>2.045</v>
      </c>
      <c r="I884" s="196" t="n">
        <v>2.24</v>
      </c>
      <c r="J884" s="196" t="s">
        <v>85</v>
      </c>
      <c r="K884" s="196" t="n">
        <v>1.36</v>
      </c>
      <c r="L884" s="196" t="n">
        <v>1.45</v>
      </c>
      <c r="M884" s="196" t="s">
        <v>85</v>
      </c>
      <c r="N884" s="197" t="n">
        <v>1.39</v>
      </c>
      <c r="O884" s="196" t="s">
        <v>85</v>
      </c>
      <c r="P884" s="196" t="n">
        <v>2.095</v>
      </c>
      <c r="Q884" s="196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6" t="s">
        <v>85</v>
      </c>
      <c r="CM884" s="177"/>
    </row>
    <row r="885" customFormat="false" ht="11.25" hidden="false" customHeight="false" outlineLevel="0" collapsed="false">
      <c r="A885" s="177" t="n">
        <v>35581</v>
      </c>
      <c r="B885" s="203" t="n">
        <f aca="false">IF(A885&lt;&gt;"",MONTH(A885),0)</f>
        <v>5</v>
      </c>
      <c r="C885" s="11" t="s">
        <v>167</v>
      </c>
      <c r="D885" s="196" t="n">
        <v>1.495</v>
      </c>
      <c r="E885" s="196" t="n">
        <v>1.205</v>
      </c>
      <c r="F885" s="197" t="n">
        <v>1.35</v>
      </c>
      <c r="G885" s="16" t="n">
        <v>2.045</v>
      </c>
      <c r="H885" s="196" t="n">
        <v>2.045</v>
      </c>
      <c r="I885" s="196" t="n">
        <v>2.24</v>
      </c>
      <c r="J885" s="196" t="s">
        <v>85</v>
      </c>
      <c r="K885" s="196" t="n">
        <v>1.36</v>
      </c>
      <c r="L885" s="196" t="n">
        <v>1.45</v>
      </c>
      <c r="M885" s="196" t="s">
        <v>85</v>
      </c>
      <c r="N885" s="197" t="n">
        <v>1.39</v>
      </c>
      <c r="O885" s="196" t="s">
        <v>85</v>
      </c>
      <c r="P885" s="196" t="n">
        <v>2.095</v>
      </c>
      <c r="Q885" s="196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6" t="s">
        <v>85</v>
      </c>
      <c r="CM885" s="177"/>
    </row>
    <row r="886" customFormat="false" ht="11.25" hidden="false" customHeight="false" outlineLevel="0" collapsed="false">
      <c r="A886" s="177" t="n">
        <v>35582</v>
      </c>
      <c r="B886" s="203" t="n">
        <f aca="false">IF(A886&lt;&gt;"",MONTH(A886),0)</f>
        <v>6</v>
      </c>
      <c r="C886" s="11" t="s">
        <v>161</v>
      </c>
      <c r="D886" s="196" t="n">
        <v>1.495</v>
      </c>
      <c r="E886" s="196" t="n">
        <v>1.205</v>
      </c>
      <c r="F886" s="197" t="n">
        <v>1.35</v>
      </c>
      <c r="G886" s="16" t="n">
        <v>2.045</v>
      </c>
      <c r="H886" s="196" t="n">
        <v>2.045</v>
      </c>
      <c r="I886" s="196" t="n">
        <v>2.24</v>
      </c>
      <c r="J886" s="196" t="s">
        <v>85</v>
      </c>
      <c r="K886" s="196" t="n">
        <v>1.36</v>
      </c>
      <c r="L886" s="196" t="n">
        <v>1.45</v>
      </c>
      <c r="M886" s="196" t="s">
        <v>85</v>
      </c>
      <c r="N886" s="197" t="n">
        <v>1.39</v>
      </c>
      <c r="O886" s="196" t="s">
        <v>85</v>
      </c>
      <c r="P886" s="196" t="n">
        <v>2.095</v>
      </c>
      <c r="Q886" s="196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6" t="s">
        <v>85</v>
      </c>
      <c r="CM886" s="177"/>
    </row>
    <row r="887" customFormat="false" ht="11.25" hidden="false" customHeight="false" outlineLevel="0" collapsed="false">
      <c r="A887" s="177" t="n">
        <v>35583</v>
      </c>
      <c r="B887" s="203" t="n">
        <f aca="false">IF(A887&lt;&gt;"",MONTH(A887),0)</f>
        <v>6</v>
      </c>
      <c r="C887" s="11" t="s">
        <v>162</v>
      </c>
      <c r="D887" s="196" t="n">
        <v>1.495</v>
      </c>
      <c r="E887" s="196" t="n">
        <v>1.19</v>
      </c>
      <c r="F887" s="197" t="n">
        <v>1.28</v>
      </c>
      <c r="G887" s="16" t="n">
        <v>2.015</v>
      </c>
      <c r="H887" s="196" t="n">
        <v>2.03</v>
      </c>
      <c r="I887" s="196" t="n">
        <v>2.195</v>
      </c>
      <c r="J887" s="196" t="s">
        <v>85</v>
      </c>
      <c r="K887" s="196" t="n">
        <v>1.26</v>
      </c>
      <c r="L887" s="196" t="n">
        <v>1.315</v>
      </c>
      <c r="M887" s="196" t="s">
        <v>85</v>
      </c>
      <c r="N887" s="197" t="n">
        <v>1.39</v>
      </c>
      <c r="O887" s="196" t="s">
        <v>85</v>
      </c>
      <c r="P887" s="196" t="n">
        <v>2.07</v>
      </c>
      <c r="Q887" s="196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6" t="s">
        <v>85</v>
      </c>
      <c r="CM887" s="177"/>
    </row>
    <row r="888" customFormat="false" ht="11.25" hidden="false" customHeight="false" outlineLevel="0" collapsed="false">
      <c r="A888" s="177" t="n">
        <v>35584</v>
      </c>
      <c r="B888" s="203" t="n">
        <f aca="false">IF(A888&lt;&gt;"",MONTH(A888),0)</f>
        <v>6</v>
      </c>
      <c r="C888" s="11" t="s">
        <v>163</v>
      </c>
      <c r="D888" s="196" t="n">
        <v>1.485</v>
      </c>
      <c r="E888" s="196" t="n">
        <v>1.115</v>
      </c>
      <c r="F888" s="197" t="n">
        <v>1.18</v>
      </c>
      <c r="G888" s="16" t="n">
        <v>1.97</v>
      </c>
      <c r="H888" s="196" t="n">
        <v>1.955</v>
      </c>
      <c r="I888" s="196" t="n">
        <v>2.095</v>
      </c>
      <c r="J888" s="196" t="s">
        <v>85</v>
      </c>
      <c r="K888" s="196" t="n">
        <v>1.185</v>
      </c>
      <c r="L888" s="196" t="n">
        <v>1.23</v>
      </c>
      <c r="M888" s="196" t="s">
        <v>85</v>
      </c>
      <c r="N888" s="197" t="n">
        <v>1.125</v>
      </c>
      <c r="O888" s="196" t="s">
        <v>85</v>
      </c>
      <c r="P888" s="196" t="n">
        <v>1.98</v>
      </c>
      <c r="Q888" s="196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6" t="s">
        <v>85</v>
      </c>
      <c r="CM888" s="177"/>
    </row>
    <row r="889" customFormat="false" ht="11.25" hidden="false" customHeight="false" outlineLevel="0" collapsed="false">
      <c r="A889" s="177" t="n">
        <v>35585</v>
      </c>
      <c r="B889" s="203" t="n">
        <f aca="false">IF(A889&lt;&gt;"",MONTH(A889),0)</f>
        <v>6</v>
      </c>
      <c r="C889" s="11" t="s">
        <v>164</v>
      </c>
      <c r="D889" s="196" t="n">
        <v>1.5</v>
      </c>
      <c r="E889" s="196" t="n">
        <v>1.14</v>
      </c>
      <c r="F889" s="197" t="n">
        <v>1.16</v>
      </c>
      <c r="G889" s="16" t="n">
        <v>1.965</v>
      </c>
      <c r="H889" s="196" t="n">
        <v>2</v>
      </c>
      <c r="I889" s="196" t="n">
        <v>2.18</v>
      </c>
      <c r="J889" s="196" t="s">
        <v>85</v>
      </c>
      <c r="K889" s="196" t="n">
        <v>1.215</v>
      </c>
      <c r="L889" s="196" t="n">
        <v>1.225</v>
      </c>
      <c r="M889" s="196" t="s">
        <v>85</v>
      </c>
      <c r="N889" s="197" t="n">
        <v>1.135</v>
      </c>
      <c r="O889" s="196" t="s">
        <v>85</v>
      </c>
      <c r="P889" s="196" t="n">
        <v>2.06</v>
      </c>
      <c r="Q889" s="196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6" t="s">
        <v>85</v>
      </c>
      <c r="CM889" s="177"/>
    </row>
    <row r="890" customFormat="false" ht="11.25" hidden="false" customHeight="false" outlineLevel="0" collapsed="false">
      <c r="A890" s="177" t="n">
        <v>35586</v>
      </c>
      <c r="B890" s="203" t="n">
        <f aca="false">IF(A890&lt;&gt;"",MONTH(A890),0)</f>
        <v>6</v>
      </c>
      <c r="C890" s="11" t="s">
        <v>165</v>
      </c>
      <c r="D890" s="196" t="n">
        <v>1.545</v>
      </c>
      <c r="E890" s="196" t="n">
        <v>1.155</v>
      </c>
      <c r="F890" s="197" t="n">
        <v>1.16</v>
      </c>
      <c r="G890" s="16" t="n">
        <v>1.905</v>
      </c>
      <c r="H890" s="196" t="n">
        <v>1.945</v>
      </c>
      <c r="I890" s="196" t="n">
        <v>2.165</v>
      </c>
      <c r="J890" s="196" t="s">
        <v>85</v>
      </c>
      <c r="K890" s="196" t="n">
        <v>1.205</v>
      </c>
      <c r="L890" s="196" t="n">
        <v>1.305</v>
      </c>
      <c r="M890" s="196" t="s">
        <v>85</v>
      </c>
      <c r="N890" s="197" t="n">
        <v>1.14</v>
      </c>
      <c r="O890" s="196" t="s">
        <v>85</v>
      </c>
      <c r="P890" s="196" t="n">
        <v>2.02</v>
      </c>
      <c r="Q890" s="196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6" t="s">
        <v>85</v>
      </c>
      <c r="CM890" s="177"/>
    </row>
    <row r="891" customFormat="false" ht="11.25" hidden="false" customHeight="false" outlineLevel="0" collapsed="false">
      <c r="A891" s="177" t="n">
        <v>35587</v>
      </c>
      <c r="B891" s="203" t="n">
        <f aca="false">IF(A891&lt;&gt;"",MONTH(A891),0)</f>
        <v>6</v>
      </c>
      <c r="C891" s="11" t="s">
        <v>166</v>
      </c>
      <c r="D891" s="196" t="n">
        <v>1.53</v>
      </c>
      <c r="E891" s="196" t="n">
        <v>1.155</v>
      </c>
      <c r="F891" s="197" t="n">
        <v>1.16</v>
      </c>
      <c r="G891" s="16" t="n">
        <v>1.905</v>
      </c>
      <c r="H891" s="196" t="n">
        <v>1.945</v>
      </c>
      <c r="I891" s="196" t="n">
        <v>2.165</v>
      </c>
      <c r="J891" s="196" t="s">
        <v>85</v>
      </c>
      <c r="K891" s="196" t="n">
        <v>1.205</v>
      </c>
      <c r="L891" s="196" t="n">
        <v>1.305</v>
      </c>
      <c r="M891" s="196" t="s">
        <v>85</v>
      </c>
      <c r="N891" s="197" t="n">
        <v>1.14</v>
      </c>
      <c r="O891" s="196" t="s">
        <v>85</v>
      </c>
      <c r="P891" s="196" t="n">
        <v>2.02</v>
      </c>
      <c r="Q891" s="196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6" t="s">
        <v>85</v>
      </c>
      <c r="CM891" s="177"/>
    </row>
    <row r="892" customFormat="false" ht="11.25" hidden="false" customHeight="false" outlineLevel="0" collapsed="false">
      <c r="A892" s="177" t="n">
        <v>35588</v>
      </c>
      <c r="B892" s="203" t="n">
        <f aca="false">IF(A892&lt;&gt;"",MONTH(A892),0)</f>
        <v>6</v>
      </c>
      <c r="C892" s="11" t="s">
        <v>167</v>
      </c>
      <c r="D892" s="196" t="n">
        <v>1.51</v>
      </c>
      <c r="E892" s="196" t="n">
        <v>1.155</v>
      </c>
      <c r="F892" s="197" t="n">
        <v>1.16</v>
      </c>
      <c r="G892" s="16" t="n">
        <v>1.885</v>
      </c>
      <c r="H892" s="196" t="n">
        <v>1.975</v>
      </c>
      <c r="I892" s="196" t="n">
        <v>2.19</v>
      </c>
      <c r="J892" s="196" t="s">
        <v>85</v>
      </c>
      <c r="K892" s="196" t="n">
        <v>1.22</v>
      </c>
      <c r="L892" s="196" t="n">
        <v>1.25</v>
      </c>
      <c r="M892" s="196" t="s">
        <v>85</v>
      </c>
      <c r="N892" s="197" t="n">
        <v>1.115</v>
      </c>
      <c r="O892" s="196" t="s">
        <v>85</v>
      </c>
      <c r="P892" s="196" t="n">
        <v>2.06</v>
      </c>
      <c r="Q892" s="196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6" t="s">
        <v>85</v>
      </c>
      <c r="CM892" s="177"/>
    </row>
    <row r="893" customFormat="false" ht="11.25" hidden="false" customHeight="false" outlineLevel="0" collapsed="false">
      <c r="A893" s="177" t="n">
        <v>35589</v>
      </c>
      <c r="B893" s="203" t="n">
        <f aca="false">IF(A893&lt;&gt;"",MONTH(A893),0)</f>
        <v>6</v>
      </c>
      <c r="C893" s="11" t="s">
        <v>161</v>
      </c>
      <c r="D893" s="196" t="n">
        <v>1.51</v>
      </c>
      <c r="E893" s="196" t="n">
        <v>1.155</v>
      </c>
      <c r="F893" s="197" t="n">
        <v>1.16</v>
      </c>
      <c r="G893" s="16" t="n">
        <v>1.885</v>
      </c>
      <c r="H893" s="196" t="n">
        <v>1.975</v>
      </c>
      <c r="I893" s="196" t="n">
        <v>2.19</v>
      </c>
      <c r="J893" s="196" t="s">
        <v>85</v>
      </c>
      <c r="K893" s="196" t="n">
        <v>1.22</v>
      </c>
      <c r="L893" s="196" t="n">
        <v>1.25</v>
      </c>
      <c r="M893" s="196" t="s">
        <v>85</v>
      </c>
      <c r="N893" s="197" t="n">
        <v>1.115</v>
      </c>
      <c r="O893" s="196" t="s">
        <v>85</v>
      </c>
      <c r="P893" s="196" t="n">
        <v>2.06</v>
      </c>
      <c r="Q893" s="196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6" t="s">
        <v>85</v>
      </c>
      <c r="CM893" s="177"/>
    </row>
    <row r="894" customFormat="false" ht="11.25" hidden="false" customHeight="false" outlineLevel="0" collapsed="false">
      <c r="A894" s="177" t="n">
        <v>35590</v>
      </c>
      <c r="B894" s="203" t="n">
        <f aca="false">IF(A894&lt;&gt;"",MONTH(A894),0)</f>
        <v>6</v>
      </c>
      <c r="C894" s="11" t="s">
        <v>162</v>
      </c>
      <c r="D894" s="196" t="n">
        <v>1.51</v>
      </c>
      <c r="E894" s="196" t="n">
        <v>1.285</v>
      </c>
      <c r="F894" s="197" t="n">
        <v>1.19</v>
      </c>
      <c r="G894" s="16" t="n">
        <v>1.925</v>
      </c>
      <c r="H894" s="196" t="n">
        <v>1.985</v>
      </c>
      <c r="I894" s="196" t="n">
        <v>2.19</v>
      </c>
      <c r="J894" s="196" t="s">
        <v>85</v>
      </c>
      <c r="K894" s="196" t="n">
        <v>1.235</v>
      </c>
      <c r="L894" s="196" t="n">
        <v>1.285</v>
      </c>
      <c r="M894" s="196" t="s">
        <v>85</v>
      </c>
      <c r="N894" s="197" t="n">
        <v>1.15</v>
      </c>
      <c r="O894" s="196" t="s">
        <v>85</v>
      </c>
      <c r="P894" s="196" t="n">
        <v>2.055</v>
      </c>
      <c r="Q894" s="196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6" t="s">
        <v>85</v>
      </c>
      <c r="CM894" s="177"/>
    </row>
    <row r="895" customFormat="false" ht="11.25" hidden="false" customHeight="false" outlineLevel="0" collapsed="false">
      <c r="A895" s="177" t="n">
        <v>35591</v>
      </c>
      <c r="B895" s="203" t="n">
        <f aca="false">IF(A895&lt;&gt;"",MONTH(A895),0)</f>
        <v>6</v>
      </c>
      <c r="C895" s="11" t="s">
        <v>163</v>
      </c>
      <c r="D895" s="196" t="n">
        <v>1.505</v>
      </c>
      <c r="E895" s="196" t="n">
        <v>1.32</v>
      </c>
      <c r="F895" s="197" t="n">
        <v>1.255</v>
      </c>
      <c r="G895" s="16" t="n">
        <v>1.89</v>
      </c>
      <c r="H895" s="196" t="n">
        <v>1.955</v>
      </c>
      <c r="I895" s="196" t="n">
        <v>2.16</v>
      </c>
      <c r="J895" s="196" t="s">
        <v>85</v>
      </c>
      <c r="K895" s="196" t="n">
        <v>1.295</v>
      </c>
      <c r="L895" s="196" t="n">
        <v>1.31</v>
      </c>
      <c r="M895" s="196" t="s">
        <v>85</v>
      </c>
      <c r="N895" s="197" t="n">
        <v>1.35</v>
      </c>
      <c r="O895" s="196" t="s">
        <v>85</v>
      </c>
      <c r="P895" s="196" t="n">
        <v>2.025</v>
      </c>
      <c r="Q895" s="196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6" t="s">
        <v>85</v>
      </c>
      <c r="CM895" s="177"/>
    </row>
    <row r="896" customFormat="false" ht="11.25" hidden="false" customHeight="false" outlineLevel="0" collapsed="false">
      <c r="A896" s="177" t="n">
        <v>35592</v>
      </c>
      <c r="B896" s="203" t="n">
        <f aca="false">IF(A896&lt;&gt;"",MONTH(A896),0)</f>
        <v>6</v>
      </c>
      <c r="C896" s="11" t="s">
        <v>164</v>
      </c>
      <c r="D896" s="196" t="n">
        <v>1.53</v>
      </c>
      <c r="E896" s="196" t="n">
        <v>1.36</v>
      </c>
      <c r="F896" s="197" t="n">
        <v>1.335</v>
      </c>
      <c r="G896" s="16" t="n">
        <v>1.885</v>
      </c>
      <c r="H896" s="196" t="n">
        <v>1.965</v>
      </c>
      <c r="I896" s="196" t="n">
        <v>2.165</v>
      </c>
      <c r="J896" s="196" t="s">
        <v>85</v>
      </c>
      <c r="K896" s="196" t="n">
        <v>1.36</v>
      </c>
      <c r="L896" s="196" t="n">
        <v>1.37</v>
      </c>
      <c r="M896" s="196" t="s">
        <v>85</v>
      </c>
      <c r="N896" s="197" t="n">
        <v>1.315</v>
      </c>
      <c r="O896" s="196" t="s">
        <v>85</v>
      </c>
      <c r="P896" s="196" t="n">
        <v>2.05</v>
      </c>
      <c r="Q896" s="196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6" t="s">
        <v>85</v>
      </c>
      <c r="CM896" s="177"/>
    </row>
    <row r="897" customFormat="false" ht="11.25" hidden="false" customHeight="false" outlineLevel="0" collapsed="false">
      <c r="A897" s="177" t="n">
        <v>35593</v>
      </c>
      <c r="B897" s="203" t="n">
        <f aca="false">IF(A897&lt;&gt;"",MONTH(A897),0)</f>
        <v>6</v>
      </c>
      <c r="C897" s="11" t="s">
        <v>165</v>
      </c>
      <c r="D897" s="196" t="n">
        <v>1.55</v>
      </c>
      <c r="E897" s="196" t="n">
        <v>1.42</v>
      </c>
      <c r="F897" s="197" t="n">
        <v>1.54</v>
      </c>
      <c r="G897" s="16" t="n">
        <v>1.865</v>
      </c>
      <c r="H897" s="196" t="n">
        <v>1.94</v>
      </c>
      <c r="I897" s="196" t="n">
        <v>2.135</v>
      </c>
      <c r="J897" s="196" t="s">
        <v>85</v>
      </c>
      <c r="K897" s="196" t="n">
        <v>1.48</v>
      </c>
      <c r="L897" s="196" t="n">
        <v>1.465</v>
      </c>
      <c r="M897" s="196" t="s">
        <v>85</v>
      </c>
      <c r="N897" s="197" t="n">
        <v>1.315</v>
      </c>
      <c r="O897" s="196" t="s">
        <v>85</v>
      </c>
      <c r="P897" s="196" t="n">
        <v>2.02</v>
      </c>
      <c r="Q897" s="196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6" t="s">
        <v>85</v>
      </c>
      <c r="CM897" s="177"/>
    </row>
    <row r="898" customFormat="false" ht="11.25" hidden="false" customHeight="false" outlineLevel="0" collapsed="false">
      <c r="A898" s="177" t="n">
        <v>35594</v>
      </c>
      <c r="B898" s="203" t="n">
        <f aca="false">IF(A898&lt;&gt;"",MONTH(A898),0)</f>
        <v>6</v>
      </c>
      <c r="C898" s="11" t="s">
        <v>166</v>
      </c>
      <c r="D898" s="196" t="n">
        <v>1.57</v>
      </c>
      <c r="E898" s="196" t="n">
        <v>1.42</v>
      </c>
      <c r="F898" s="197" t="n">
        <v>1.54</v>
      </c>
      <c r="G898" s="16" t="n">
        <v>1.865</v>
      </c>
      <c r="H898" s="196" t="n">
        <v>1.94</v>
      </c>
      <c r="I898" s="196" t="n">
        <v>2.135</v>
      </c>
      <c r="J898" s="196" t="s">
        <v>85</v>
      </c>
      <c r="K898" s="196" t="n">
        <v>1.48</v>
      </c>
      <c r="L898" s="196" t="n">
        <v>1.465</v>
      </c>
      <c r="M898" s="196" t="s">
        <v>85</v>
      </c>
      <c r="N898" s="197" t="n">
        <v>1.315</v>
      </c>
      <c r="O898" s="196" t="s">
        <v>85</v>
      </c>
      <c r="P898" s="196" t="n">
        <v>2.02</v>
      </c>
      <c r="Q898" s="196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6" t="s">
        <v>85</v>
      </c>
      <c r="CM898" s="177"/>
    </row>
    <row r="899" customFormat="false" ht="11.25" hidden="false" customHeight="false" outlineLevel="0" collapsed="false">
      <c r="A899" s="177" t="n">
        <v>35595</v>
      </c>
      <c r="B899" s="203" t="n">
        <f aca="false">IF(A899&lt;&gt;"",MONTH(A899),0)</f>
        <v>6</v>
      </c>
      <c r="C899" s="11" t="s">
        <v>167</v>
      </c>
      <c r="D899" s="196" t="n">
        <v>1.555</v>
      </c>
      <c r="E899" s="196" t="n">
        <v>1.395</v>
      </c>
      <c r="F899" s="197" t="n">
        <v>1.5</v>
      </c>
      <c r="G899" s="16" t="n">
        <v>1.855</v>
      </c>
      <c r="H899" s="196" t="n">
        <v>1.88</v>
      </c>
      <c r="I899" s="196" t="n">
        <v>2.135</v>
      </c>
      <c r="J899" s="196" t="s">
        <v>85</v>
      </c>
      <c r="K899" s="196" t="n">
        <v>1.485</v>
      </c>
      <c r="L899" s="196" t="n">
        <v>1.37</v>
      </c>
      <c r="M899" s="196" t="s">
        <v>85</v>
      </c>
      <c r="N899" s="197" t="n">
        <v>1.48</v>
      </c>
      <c r="O899" s="196" t="s">
        <v>85</v>
      </c>
      <c r="P899" s="196" t="n">
        <v>1.975</v>
      </c>
      <c r="Q899" s="196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6" t="s">
        <v>85</v>
      </c>
      <c r="CM899" s="177"/>
    </row>
    <row r="900" customFormat="false" ht="11.25" hidden="false" customHeight="false" outlineLevel="0" collapsed="false">
      <c r="A900" s="177" t="n">
        <v>35596</v>
      </c>
      <c r="B900" s="203" t="n">
        <f aca="false">IF(A900&lt;&gt;"",MONTH(A900),0)</f>
        <v>6</v>
      </c>
      <c r="C900" s="11" t="s">
        <v>161</v>
      </c>
      <c r="D900" s="196" t="n">
        <v>1.555</v>
      </c>
      <c r="E900" s="196" t="n">
        <v>1.395</v>
      </c>
      <c r="F900" s="197" t="n">
        <v>1.5</v>
      </c>
      <c r="G900" s="16" t="n">
        <v>1.855</v>
      </c>
      <c r="H900" s="196" t="n">
        <v>1.88</v>
      </c>
      <c r="I900" s="196" t="n">
        <v>2.135</v>
      </c>
      <c r="J900" s="196" t="s">
        <v>85</v>
      </c>
      <c r="K900" s="196" t="n">
        <v>1.485</v>
      </c>
      <c r="L900" s="196" t="n">
        <v>1.37</v>
      </c>
      <c r="M900" s="196" t="s">
        <v>85</v>
      </c>
      <c r="N900" s="197" t="n">
        <v>1.48</v>
      </c>
      <c r="O900" s="196" t="s">
        <v>85</v>
      </c>
      <c r="P900" s="196" t="n">
        <v>1.975</v>
      </c>
      <c r="Q900" s="196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6" t="s">
        <v>85</v>
      </c>
      <c r="CM900" s="177"/>
    </row>
    <row r="901" customFormat="false" ht="11.25" hidden="false" customHeight="false" outlineLevel="0" collapsed="false">
      <c r="A901" s="177" t="n">
        <v>35597</v>
      </c>
      <c r="B901" s="203" t="n">
        <f aca="false">IF(A901&lt;&gt;"",MONTH(A901),0)</f>
        <v>6</v>
      </c>
      <c r="C901" s="11" t="s">
        <v>162</v>
      </c>
      <c r="D901" s="196" t="n">
        <v>1.555</v>
      </c>
      <c r="E901" s="196" t="n">
        <v>1.41</v>
      </c>
      <c r="F901" s="197" t="n">
        <v>1.545</v>
      </c>
      <c r="G901" s="16" t="n">
        <v>1.965</v>
      </c>
      <c r="H901" s="196" t="n">
        <v>2.015</v>
      </c>
      <c r="I901" s="196" t="n">
        <v>2.19</v>
      </c>
      <c r="J901" s="196" t="s">
        <v>85</v>
      </c>
      <c r="K901" s="196" t="n">
        <v>1.515</v>
      </c>
      <c r="L901" s="196" t="n">
        <v>1.4</v>
      </c>
      <c r="M901" s="196" t="s">
        <v>85</v>
      </c>
      <c r="N901" s="197" t="n">
        <v>1.52</v>
      </c>
      <c r="O901" s="196" t="s">
        <v>85</v>
      </c>
      <c r="P901" s="196" t="n">
        <v>2.06</v>
      </c>
      <c r="Q901" s="196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6" t="s">
        <v>85</v>
      </c>
      <c r="CM901" s="177"/>
    </row>
    <row r="902" customFormat="false" ht="11.25" hidden="false" customHeight="false" outlineLevel="0" collapsed="false">
      <c r="A902" s="177" t="n">
        <v>35598</v>
      </c>
      <c r="B902" s="203" t="n">
        <f aca="false">IF(A902&lt;&gt;"",MONTH(A902),0)</f>
        <v>6</v>
      </c>
      <c r="C902" s="11" t="s">
        <v>163</v>
      </c>
      <c r="D902" s="196" t="n">
        <v>1.57</v>
      </c>
      <c r="E902" s="196" t="n">
        <v>1.45</v>
      </c>
      <c r="F902" s="197" t="n">
        <v>1.54</v>
      </c>
      <c r="G902" s="16" t="n">
        <v>2.02</v>
      </c>
      <c r="H902" s="196" t="n">
        <v>2.04</v>
      </c>
      <c r="I902" s="196" t="n">
        <v>2.185</v>
      </c>
      <c r="J902" s="196" t="s">
        <v>85</v>
      </c>
      <c r="K902" s="196" t="n">
        <v>1.535</v>
      </c>
      <c r="L902" s="196" t="n">
        <v>1.485</v>
      </c>
      <c r="M902" s="196" t="s">
        <v>85</v>
      </c>
      <c r="N902" s="197" t="n">
        <v>1.485</v>
      </c>
      <c r="O902" s="196" t="s">
        <v>85</v>
      </c>
      <c r="P902" s="196" t="n">
        <v>2.075</v>
      </c>
      <c r="Q902" s="196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6" t="s">
        <v>85</v>
      </c>
      <c r="CM902" s="177"/>
    </row>
    <row r="903" customFormat="false" ht="11.25" hidden="false" customHeight="false" outlineLevel="0" collapsed="false">
      <c r="A903" s="177" t="n">
        <v>35599</v>
      </c>
      <c r="B903" s="203" t="n">
        <f aca="false">IF(A903&lt;&gt;"",MONTH(A903),0)</f>
        <v>6</v>
      </c>
      <c r="C903" s="11" t="s">
        <v>164</v>
      </c>
      <c r="D903" s="196" t="n">
        <v>1.655</v>
      </c>
      <c r="E903" s="196" t="n">
        <v>1.44</v>
      </c>
      <c r="F903" s="197" t="n">
        <v>1.53</v>
      </c>
      <c r="G903" s="16" t="n">
        <v>2.035</v>
      </c>
      <c r="H903" s="196" t="n">
        <v>2.05</v>
      </c>
      <c r="I903" s="196" t="n">
        <v>2.21</v>
      </c>
      <c r="J903" s="196" t="s">
        <v>85</v>
      </c>
      <c r="K903" s="196" t="n">
        <v>1.53</v>
      </c>
      <c r="L903" s="196" t="n">
        <v>1.525</v>
      </c>
      <c r="M903" s="196" t="s">
        <v>85</v>
      </c>
      <c r="N903" s="197" t="n">
        <v>1.46</v>
      </c>
      <c r="O903" s="196" t="s">
        <v>85</v>
      </c>
      <c r="P903" s="196" t="n">
        <v>2.105</v>
      </c>
      <c r="Q903" s="196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6" t="s">
        <v>85</v>
      </c>
      <c r="CM903" s="177"/>
    </row>
    <row r="904" customFormat="false" ht="11.25" hidden="false" customHeight="false" outlineLevel="0" collapsed="false">
      <c r="A904" s="177" t="n">
        <v>35600</v>
      </c>
      <c r="B904" s="203" t="n">
        <f aca="false">IF(A904&lt;&gt;"",MONTH(A904),0)</f>
        <v>6</v>
      </c>
      <c r="C904" s="11" t="s">
        <v>165</v>
      </c>
      <c r="D904" s="196" t="n">
        <v>1.7</v>
      </c>
      <c r="E904" s="196" t="n">
        <v>1.34</v>
      </c>
      <c r="F904" s="197" t="n">
        <v>1.51</v>
      </c>
      <c r="G904" s="16" t="n">
        <v>2.06</v>
      </c>
      <c r="H904" s="196" t="n">
        <v>2.085</v>
      </c>
      <c r="I904" s="196" t="n">
        <v>2.225</v>
      </c>
      <c r="J904" s="196" t="s">
        <v>85</v>
      </c>
      <c r="K904" s="196" t="n">
        <v>1.52</v>
      </c>
      <c r="L904" s="196" t="n">
        <v>1.425</v>
      </c>
      <c r="M904" s="196" t="s">
        <v>85</v>
      </c>
      <c r="N904" s="197" t="n">
        <v>1.51</v>
      </c>
      <c r="O904" s="196" t="s">
        <v>85</v>
      </c>
      <c r="P904" s="196" t="n">
        <v>2.125</v>
      </c>
      <c r="Q904" s="196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6" t="s">
        <v>85</v>
      </c>
      <c r="CM904" s="177"/>
    </row>
    <row r="905" customFormat="false" ht="11.25" hidden="false" customHeight="false" outlineLevel="0" collapsed="false">
      <c r="A905" s="177" t="n">
        <v>35601</v>
      </c>
      <c r="B905" s="203" t="n">
        <f aca="false">IF(A905&lt;&gt;"",MONTH(A905),0)</f>
        <v>6</v>
      </c>
      <c r="C905" s="11" t="s">
        <v>166</v>
      </c>
      <c r="D905" s="196" t="n">
        <v>1.6</v>
      </c>
      <c r="E905" s="196" t="n">
        <v>1.34</v>
      </c>
      <c r="F905" s="197" t="n">
        <v>1.51</v>
      </c>
      <c r="G905" s="16" t="n">
        <v>2.06</v>
      </c>
      <c r="H905" s="196" t="n">
        <v>2.085</v>
      </c>
      <c r="I905" s="196" t="n">
        <v>2.225</v>
      </c>
      <c r="J905" s="196" t="s">
        <v>85</v>
      </c>
      <c r="K905" s="196" t="n">
        <v>1.52</v>
      </c>
      <c r="L905" s="196" t="n">
        <v>1.425</v>
      </c>
      <c r="M905" s="196" t="s">
        <v>85</v>
      </c>
      <c r="N905" s="197" t="n">
        <v>1.51</v>
      </c>
      <c r="O905" s="196" t="s">
        <v>85</v>
      </c>
      <c r="P905" s="196" t="n">
        <v>2.125</v>
      </c>
      <c r="Q905" s="196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6" t="s">
        <v>85</v>
      </c>
      <c r="CM905" s="177"/>
    </row>
    <row r="906" customFormat="false" ht="11.25" hidden="false" customHeight="false" outlineLevel="0" collapsed="false">
      <c r="A906" s="177" t="n">
        <v>35602</v>
      </c>
      <c r="B906" s="203" t="n">
        <f aca="false">IF(A906&lt;&gt;"",MONTH(A906),0)</f>
        <v>6</v>
      </c>
      <c r="C906" s="11" t="s">
        <v>167</v>
      </c>
      <c r="D906" s="196" t="n">
        <v>1.605</v>
      </c>
      <c r="E906" s="196" t="n">
        <v>1.26</v>
      </c>
      <c r="F906" s="197" t="n">
        <v>1.405</v>
      </c>
      <c r="G906" s="16" t="n">
        <v>2.01</v>
      </c>
      <c r="H906" s="196" t="n">
        <v>2.05</v>
      </c>
      <c r="I906" s="196" t="n">
        <v>2.245</v>
      </c>
      <c r="J906" s="196" t="s">
        <v>85</v>
      </c>
      <c r="K906" s="196" t="n">
        <v>1.37</v>
      </c>
      <c r="L906" s="196" t="n">
        <v>1.33</v>
      </c>
      <c r="M906" s="196" t="s">
        <v>85</v>
      </c>
      <c r="N906" s="197" t="n">
        <v>1.435</v>
      </c>
      <c r="O906" s="196" t="s">
        <v>85</v>
      </c>
      <c r="P906" s="196" t="n">
        <v>2.115</v>
      </c>
      <c r="Q906" s="196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6" t="s">
        <v>85</v>
      </c>
      <c r="CM906" s="177"/>
    </row>
    <row r="907" customFormat="false" ht="11.25" hidden="false" customHeight="false" outlineLevel="0" collapsed="false">
      <c r="A907" s="177" t="n">
        <v>35603</v>
      </c>
      <c r="B907" s="203" t="n">
        <f aca="false">IF(A907&lt;&gt;"",MONTH(A907),0)</f>
        <v>6</v>
      </c>
      <c r="C907" s="11" t="s">
        <v>161</v>
      </c>
      <c r="D907" s="196" t="n">
        <v>1.605</v>
      </c>
      <c r="E907" s="196" t="n">
        <v>1.26</v>
      </c>
      <c r="F907" s="197" t="n">
        <v>1.405</v>
      </c>
      <c r="G907" s="16" t="n">
        <v>2.01</v>
      </c>
      <c r="H907" s="196" t="n">
        <v>2.05</v>
      </c>
      <c r="I907" s="196" t="n">
        <v>2.245</v>
      </c>
      <c r="J907" s="196" t="s">
        <v>85</v>
      </c>
      <c r="K907" s="196" t="n">
        <v>1.37</v>
      </c>
      <c r="L907" s="196" t="n">
        <v>1.33</v>
      </c>
      <c r="M907" s="196" t="s">
        <v>85</v>
      </c>
      <c r="N907" s="197" t="n">
        <v>1.435</v>
      </c>
      <c r="O907" s="196" t="s">
        <v>85</v>
      </c>
      <c r="P907" s="196" t="n">
        <v>2.115</v>
      </c>
      <c r="Q907" s="196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6" t="s">
        <v>85</v>
      </c>
      <c r="CM907" s="177"/>
    </row>
    <row r="908" customFormat="false" ht="11.25" hidden="false" customHeight="false" outlineLevel="0" collapsed="false">
      <c r="A908" s="177" t="n">
        <v>35604</v>
      </c>
      <c r="B908" s="203" t="n">
        <f aca="false">IF(A908&lt;&gt;"",MONTH(A908),0)</f>
        <v>6</v>
      </c>
      <c r="C908" s="11" t="s">
        <v>162</v>
      </c>
      <c r="D908" s="196" t="n">
        <v>1.605</v>
      </c>
      <c r="E908" s="196" t="n">
        <v>1.22</v>
      </c>
      <c r="F908" s="197" t="n">
        <v>1.42</v>
      </c>
      <c r="G908" s="16" t="n">
        <v>2.05</v>
      </c>
      <c r="H908" s="196" t="n">
        <v>2.08</v>
      </c>
      <c r="I908" s="196" t="n">
        <v>2.285</v>
      </c>
      <c r="J908" s="196" t="s">
        <v>85</v>
      </c>
      <c r="K908" s="196" t="n">
        <v>1.405</v>
      </c>
      <c r="L908" s="196" t="n">
        <v>1.345</v>
      </c>
      <c r="M908" s="196" t="s">
        <v>85</v>
      </c>
      <c r="N908" s="197" t="n">
        <v>1.39</v>
      </c>
      <c r="O908" s="196" t="s">
        <v>85</v>
      </c>
      <c r="P908" s="196" t="n">
        <v>2.14</v>
      </c>
      <c r="Q908" s="196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6" t="s">
        <v>85</v>
      </c>
      <c r="CM908" s="177"/>
    </row>
    <row r="909" customFormat="false" ht="11.25" hidden="false" customHeight="false" outlineLevel="0" collapsed="false">
      <c r="A909" s="177" t="n">
        <v>35605</v>
      </c>
      <c r="B909" s="203" t="n">
        <f aca="false">IF(A909&lt;&gt;"",MONTH(A909),0)</f>
        <v>6</v>
      </c>
      <c r="C909" s="11" t="s">
        <v>163</v>
      </c>
      <c r="D909" s="196" t="n">
        <v>1.57</v>
      </c>
      <c r="E909" s="196" t="n">
        <v>1.205</v>
      </c>
      <c r="F909" s="197" t="n">
        <v>1.425</v>
      </c>
      <c r="G909" s="16" t="n">
        <v>2.07</v>
      </c>
      <c r="H909" s="196" t="n">
        <v>2.09</v>
      </c>
      <c r="I909" s="196" t="n">
        <v>2.315</v>
      </c>
      <c r="J909" s="196" t="s">
        <v>85</v>
      </c>
      <c r="K909" s="196" t="n">
        <v>1.38</v>
      </c>
      <c r="L909" s="196" t="n">
        <v>1.36</v>
      </c>
      <c r="M909" s="196" t="s">
        <v>85</v>
      </c>
      <c r="N909" s="197" t="n">
        <v>1.33</v>
      </c>
      <c r="O909" s="196" t="s">
        <v>85</v>
      </c>
      <c r="P909" s="196" t="n">
        <v>2.165</v>
      </c>
      <c r="Q909" s="196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6" t="s">
        <v>85</v>
      </c>
      <c r="CM909" s="177"/>
    </row>
    <row r="910" customFormat="false" ht="11.25" hidden="false" customHeight="false" outlineLevel="0" collapsed="false">
      <c r="A910" s="177" t="n">
        <v>35606</v>
      </c>
      <c r="B910" s="203" t="n">
        <f aca="false">IF(A910&lt;&gt;"",MONTH(A910),0)</f>
        <v>6</v>
      </c>
      <c r="C910" s="11" t="s">
        <v>164</v>
      </c>
      <c r="D910" s="196" t="n">
        <v>1.615</v>
      </c>
      <c r="E910" s="196" t="n">
        <v>1.205</v>
      </c>
      <c r="F910" s="197" t="n">
        <v>1.39</v>
      </c>
      <c r="G910" s="16" t="n">
        <v>2.065</v>
      </c>
      <c r="H910" s="196" t="n">
        <v>2.095</v>
      </c>
      <c r="I910" s="196" t="n">
        <v>2.325</v>
      </c>
      <c r="J910" s="196" t="s">
        <v>85</v>
      </c>
      <c r="K910" s="196" t="n">
        <v>1.385</v>
      </c>
      <c r="L910" s="196" t="n">
        <v>1.33</v>
      </c>
      <c r="M910" s="196" t="s">
        <v>85</v>
      </c>
      <c r="N910" s="197" t="n">
        <v>1.3</v>
      </c>
      <c r="O910" s="196" t="s">
        <v>85</v>
      </c>
      <c r="P910" s="196" t="n">
        <v>2.165</v>
      </c>
      <c r="Q910" s="196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6" t="s">
        <v>85</v>
      </c>
      <c r="CM910" s="177"/>
    </row>
    <row r="911" customFormat="false" ht="11.25" hidden="false" customHeight="false" outlineLevel="0" collapsed="false">
      <c r="A911" s="177" t="n">
        <v>35607</v>
      </c>
      <c r="B911" s="203" t="n">
        <f aca="false">IF(A911&lt;&gt;"",MONTH(A911),0)</f>
        <v>6</v>
      </c>
      <c r="C911" s="11" t="s">
        <v>165</v>
      </c>
      <c r="D911" s="196" t="n">
        <v>1.595</v>
      </c>
      <c r="E911" s="196" t="n">
        <v>1.195</v>
      </c>
      <c r="F911" s="197" t="n">
        <v>1.345</v>
      </c>
      <c r="G911" s="16" t="n">
        <v>1.965</v>
      </c>
      <c r="H911" s="196" t="n">
        <v>2.01</v>
      </c>
      <c r="I911" s="196" t="n">
        <v>2.225</v>
      </c>
      <c r="J911" s="196" t="s">
        <v>85</v>
      </c>
      <c r="K911" s="196" t="n">
        <v>1.32</v>
      </c>
      <c r="L911" s="196" t="n">
        <v>1.3</v>
      </c>
      <c r="M911" s="196" t="s">
        <v>85</v>
      </c>
      <c r="N911" s="197" t="n">
        <v>1.3</v>
      </c>
      <c r="O911" s="196" t="s">
        <v>85</v>
      </c>
      <c r="P911" s="196" t="n">
        <v>2.075</v>
      </c>
      <c r="Q911" s="196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6" t="s">
        <v>85</v>
      </c>
      <c r="CM911" s="177"/>
    </row>
    <row r="912" customFormat="false" ht="11.25" hidden="false" customHeight="false" outlineLevel="0" collapsed="false">
      <c r="A912" s="177" t="n">
        <v>35608</v>
      </c>
      <c r="B912" s="203" t="n">
        <f aca="false">IF(A912&lt;&gt;"",MONTH(A912),0)</f>
        <v>6</v>
      </c>
      <c r="C912" s="11" t="s">
        <v>166</v>
      </c>
      <c r="D912" s="196" t="n">
        <v>1.55</v>
      </c>
      <c r="E912" s="196" t="n">
        <v>1.16</v>
      </c>
      <c r="F912" s="197" t="n">
        <v>1.345</v>
      </c>
      <c r="G912" s="16" t="n">
        <v>1.825</v>
      </c>
      <c r="H912" s="196" t="n">
        <v>1.88</v>
      </c>
      <c r="I912" s="196" t="n">
        <v>2.175</v>
      </c>
      <c r="J912" s="196" t="s">
        <v>85</v>
      </c>
      <c r="K912" s="196" t="n">
        <v>1.215</v>
      </c>
      <c r="L912" s="196" t="n">
        <v>1.245</v>
      </c>
      <c r="M912" s="196" t="s">
        <v>85</v>
      </c>
      <c r="N912" s="197" t="n">
        <v>1.3</v>
      </c>
      <c r="O912" s="196" t="s">
        <v>85</v>
      </c>
      <c r="P912" s="196" t="n">
        <v>1.995</v>
      </c>
      <c r="Q912" s="196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6" t="s">
        <v>85</v>
      </c>
      <c r="CM912" s="177"/>
    </row>
    <row r="913" customFormat="false" ht="11.25" hidden="false" customHeight="false" outlineLevel="0" collapsed="false">
      <c r="A913" s="177" t="n">
        <v>35609</v>
      </c>
      <c r="B913" s="203" t="n">
        <f aca="false">IF(A913&lt;&gt;"",MONTH(A913),0)</f>
        <v>6</v>
      </c>
      <c r="C913" s="11" t="s">
        <v>167</v>
      </c>
      <c r="D913" s="196" t="n">
        <v>1.5</v>
      </c>
      <c r="E913" s="196" t="n">
        <v>1.16</v>
      </c>
      <c r="F913" s="197" t="n">
        <v>1.345</v>
      </c>
      <c r="G913" s="16" t="n">
        <v>1.825</v>
      </c>
      <c r="H913" s="196" t="n">
        <v>1.88</v>
      </c>
      <c r="I913" s="196" t="n">
        <v>2.175</v>
      </c>
      <c r="J913" s="196" t="s">
        <v>85</v>
      </c>
      <c r="K913" s="196" t="n">
        <v>1.215</v>
      </c>
      <c r="L913" s="196" t="n">
        <v>1.245</v>
      </c>
      <c r="M913" s="196" t="s">
        <v>85</v>
      </c>
      <c r="N913" s="197" t="n">
        <v>1.3</v>
      </c>
      <c r="O913" s="196" t="s">
        <v>85</v>
      </c>
      <c r="P913" s="196" t="n">
        <v>1.995</v>
      </c>
      <c r="Q913" s="196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6" t="s">
        <v>85</v>
      </c>
      <c r="CM913" s="177"/>
    </row>
    <row r="914" customFormat="false" ht="11.25" hidden="false" customHeight="false" outlineLevel="0" collapsed="false">
      <c r="A914" s="177" t="n">
        <v>35610</v>
      </c>
      <c r="B914" s="203" t="n">
        <f aca="false">IF(A914&lt;&gt;"",MONTH(A914),0)</f>
        <v>6</v>
      </c>
      <c r="C914" s="11" t="s">
        <v>161</v>
      </c>
      <c r="D914" s="196" t="n">
        <v>1.5</v>
      </c>
      <c r="E914" s="196" t="n">
        <v>1.16</v>
      </c>
      <c r="F914" s="197" t="n">
        <v>1.345</v>
      </c>
      <c r="G914" s="16" t="n">
        <v>1.825</v>
      </c>
      <c r="H914" s="196" t="n">
        <v>1.88</v>
      </c>
      <c r="I914" s="196" t="n">
        <v>2.175</v>
      </c>
      <c r="J914" s="196" t="s">
        <v>85</v>
      </c>
      <c r="K914" s="196" t="n">
        <v>1.215</v>
      </c>
      <c r="L914" s="196" t="n">
        <v>1.245</v>
      </c>
      <c r="M914" s="196" t="s">
        <v>85</v>
      </c>
      <c r="N914" s="197" t="n">
        <v>1.3</v>
      </c>
      <c r="O914" s="196" t="s">
        <v>85</v>
      </c>
      <c r="P914" s="196" t="n">
        <v>1.995</v>
      </c>
      <c r="Q914" s="196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6" t="s">
        <v>85</v>
      </c>
      <c r="CM914" s="177"/>
    </row>
    <row r="915" customFormat="false" ht="11.25" hidden="false" customHeight="false" outlineLevel="0" collapsed="false">
      <c r="A915" s="177" t="n">
        <v>35611</v>
      </c>
      <c r="B915" s="203" t="n">
        <f aca="false">IF(A915&lt;&gt;"",MONTH(A915),0)</f>
        <v>6</v>
      </c>
      <c r="C915" s="11" t="s">
        <v>162</v>
      </c>
      <c r="D915" s="196" t="n">
        <v>1.5</v>
      </c>
      <c r="E915" s="196" t="n">
        <v>1.105</v>
      </c>
      <c r="F915" s="197" t="n">
        <v>1.255</v>
      </c>
      <c r="G915" s="16" t="n">
        <v>1.985</v>
      </c>
      <c r="H915" s="196" t="n">
        <v>2.005</v>
      </c>
      <c r="I915" s="196" t="n">
        <v>2.15</v>
      </c>
      <c r="J915" s="196" t="s">
        <v>85</v>
      </c>
      <c r="K915" s="196" t="n">
        <v>1.355</v>
      </c>
      <c r="L915" s="196" t="n">
        <v>1.22</v>
      </c>
      <c r="M915" s="196" t="s">
        <v>85</v>
      </c>
      <c r="N915" s="197" t="n">
        <v>1.38</v>
      </c>
      <c r="O915" s="196" t="s">
        <v>85</v>
      </c>
      <c r="P915" s="196" t="n">
        <v>2.065</v>
      </c>
      <c r="Q915" s="196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6" t="s">
        <v>85</v>
      </c>
      <c r="CM915" s="177"/>
    </row>
    <row r="916" customFormat="false" ht="11.25" hidden="false" customHeight="false" outlineLevel="0" collapsed="false">
      <c r="A916" s="177" t="n">
        <v>35612</v>
      </c>
      <c r="B916" s="203" t="n">
        <f aca="false">IF(A916&lt;&gt;"",MONTH(A916),0)</f>
        <v>7</v>
      </c>
      <c r="C916" s="11" t="s">
        <v>163</v>
      </c>
      <c r="D916" s="196" t="n">
        <v>1.455</v>
      </c>
      <c r="E916" s="196" t="n">
        <v>1.135</v>
      </c>
      <c r="F916" s="197" t="n">
        <v>1.21</v>
      </c>
      <c r="G916" s="16" t="n">
        <v>2.01</v>
      </c>
      <c r="H916" s="196" t="n">
        <v>2.035</v>
      </c>
      <c r="I916" s="196" t="n">
        <v>2.15</v>
      </c>
      <c r="J916" s="196" t="s">
        <v>85</v>
      </c>
      <c r="K916" s="196" t="n">
        <v>1.23</v>
      </c>
      <c r="L916" s="196" t="n">
        <v>1.19</v>
      </c>
      <c r="M916" s="196" t="s">
        <v>85</v>
      </c>
      <c r="N916" s="197" t="n">
        <v>1.38</v>
      </c>
      <c r="O916" s="196" t="s">
        <v>85</v>
      </c>
      <c r="P916" s="196" t="n">
        <v>2.105</v>
      </c>
      <c r="Q916" s="196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6" t="s">
        <v>85</v>
      </c>
      <c r="CM916" s="177"/>
    </row>
    <row r="917" customFormat="false" ht="11.25" hidden="false" customHeight="false" outlineLevel="0" collapsed="false">
      <c r="A917" s="177" t="n">
        <v>35613</v>
      </c>
      <c r="B917" s="203" t="n">
        <f aca="false">IF(A917&lt;&gt;"",MONTH(A917),0)</f>
        <v>7</v>
      </c>
      <c r="C917" s="11" t="s">
        <v>164</v>
      </c>
      <c r="D917" s="196" t="n">
        <v>1.47</v>
      </c>
      <c r="E917" s="196" t="n">
        <v>1.045</v>
      </c>
      <c r="F917" s="197" t="n">
        <v>1.235</v>
      </c>
      <c r="G917" s="16" t="n">
        <v>1.965</v>
      </c>
      <c r="H917" s="196" t="n">
        <v>2.005</v>
      </c>
      <c r="I917" s="196" t="n">
        <v>2.135</v>
      </c>
      <c r="J917" s="196" t="s">
        <v>85</v>
      </c>
      <c r="K917" s="196" t="n">
        <v>1.205</v>
      </c>
      <c r="L917" s="196" t="n">
        <v>1.175</v>
      </c>
      <c r="M917" s="196" t="s">
        <v>85</v>
      </c>
      <c r="N917" s="197" t="n">
        <v>1.38</v>
      </c>
      <c r="O917" s="196" t="s">
        <v>85</v>
      </c>
      <c r="P917" s="196" t="n">
        <v>2.065</v>
      </c>
      <c r="Q917" s="196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6" t="s">
        <v>85</v>
      </c>
      <c r="CM917" s="177"/>
    </row>
    <row r="918" customFormat="false" ht="11.25" hidden="false" customHeight="false" outlineLevel="0" collapsed="false">
      <c r="A918" s="177" t="n">
        <v>35614</v>
      </c>
      <c r="B918" s="203" t="n">
        <f aca="false">IF(A918&lt;&gt;"",MONTH(A918),0)</f>
        <v>7</v>
      </c>
      <c r="C918" s="11" t="s">
        <v>165</v>
      </c>
      <c r="D918" s="196" t="n">
        <v>1.46</v>
      </c>
      <c r="E918" s="196" t="n">
        <v>1.035</v>
      </c>
      <c r="F918" s="197" t="n">
        <v>1.23</v>
      </c>
      <c r="G918" s="16" t="n">
        <v>1.79</v>
      </c>
      <c r="H918" s="196" t="n">
        <v>1.885</v>
      </c>
      <c r="I918" s="196" t="n">
        <v>2.105</v>
      </c>
      <c r="J918" s="196" t="s">
        <v>85</v>
      </c>
      <c r="K918" s="196" t="n">
        <v>1.19</v>
      </c>
      <c r="L918" s="196" t="n">
        <v>1.18</v>
      </c>
      <c r="M918" s="196" t="s">
        <v>85</v>
      </c>
      <c r="N918" s="197" t="n">
        <v>1.38</v>
      </c>
      <c r="O918" s="196" t="s">
        <v>85</v>
      </c>
      <c r="P918" s="196" t="n">
        <v>1.985</v>
      </c>
      <c r="Q918" s="196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6" t="s">
        <v>85</v>
      </c>
      <c r="CM918" s="177"/>
    </row>
    <row r="919" customFormat="false" ht="11.25" hidden="false" customHeight="false" outlineLevel="0" collapsed="false">
      <c r="A919" s="177" t="n">
        <v>35615</v>
      </c>
      <c r="B919" s="203" t="n">
        <f aca="false">IF(A919&lt;&gt;"",MONTH(A919),0)</f>
        <v>7</v>
      </c>
      <c r="C919" s="11" t="s">
        <v>166</v>
      </c>
      <c r="D919" s="196" t="n">
        <v>1.495</v>
      </c>
      <c r="E919" s="196" t="s">
        <v>85</v>
      </c>
      <c r="F919" s="197" t="s">
        <v>85</v>
      </c>
      <c r="G919" s="16" t="s">
        <v>169</v>
      </c>
      <c r="H919" s="196" t="s">
        <v>85</v>
      </c>
      <c r="I919" s="196" t="s">
        <v>85</v>
      </c>
      <c r="J919" s="196" t="s">
        <v>85</v>
      </c>
      <c r="K919" s="196" t="s">
        <v>85</v>
      </c>
      <c r="L919" s="196" t="s">
        <v>85</v>
      </c>
      <c r="M919" s="196" t="s">
        <v>85</v>
      </c>
      <c r="N919" s="197" t="s">
        <v>85</v>
      </c>
      <c r="O919" s="196" t="s">
        <v>85</v>
      </c>
      <c r="P919" s="196" t="s">
        <v>85</v>
      </c>
      <c r="Q919" s="196" t="s">
        <v>85</v>
      </c>
      <c r="R919" s="16" t="s">
        <v>85</v>
      </c>
      <c r="S919" s="1" t="n">
        <v>2.16</v>
      </c>
      <c r="T919" s="1" t="s">
        <v>85</v>
      </c>
      <c r="U919" s="1" t="s">
        <v>85</v>
      </c>
      <c r="V919" s="1" t="s">
        <v>85</v>
      </c>
      <c r="W919" s="1" t="s">
        <v>85</v>
      </c>
      <c r="X919" s="196" t="s">
        <v>85</v>
      </c>
      <c r="CM919" s="177"/>
    </row>
    <row r="920" customFormat="false" ht="11.25" hidden="false" customHeight="false" outlineLevel="0" collapsed="false">
      <c r="A920" s="177" t="n">
        <v>35616</v>
      </c>
      <c r="B920" s="203" t="n">
        <f aca="false">IF(A920&lt;&gt;"",MONTH(A920),0)</f>
        <v>7</v>
      </c>
      <c r="C920" s="11" t="s">
        <v>167</v>
      </c>
      <c r="D920" s="196" t="n">
        <v>1.495</v>
      </c>
      <c r="E920" s="196" t="n">
        <v>1.035</v>
      </c>
      <c r="F920" s="197" t="n">
        <v>1.23</v>
      </c>
      <c r="G920" s="16" t="n">
        <v>1.79</v>
      </c>
      <c r="H920" s="196" t="n">
        <v>1.885</v>
      </c>
      <c r="I920" s="196" t="n">
        <v>2.105</v>
      </c>
      <c r="J920" s="196" t="s">
        <v>85</v>
      </c>
      <c r="K920" s="196" t="n">
        <v>1.19</v>
      </c>
      <c r="L920" s="196" t="n">
        <v>1.18</v>
      </c>
      <c r="M920" s="196" t="s">
        <v>85</v>
      </c>
      <c r="N920" s="197" t="n">
        <v>1.38</v>
      </c>
      <c r="O920" s="196" t="s">
        <v>85</v>
      </c>
      <c r="P920" s="196" t="n">
        <v>1.985</v>
      </c>
      <c r="Q920" s="196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6" t="s">
        <v>85</v>
      </c>
      <c r="CM920" s="177"/>
    </row>
    <row r="921" customFormat="false" ht="11.25" hidden="false" customHeight="false" outlineLevel="0" collapsed="false">
      <c r="A921" s="177" t="n">
        <v>35617</v>
      </c>
      <c r="B921" s="203" t="n">
        <f aca="false">IF(A921&lt;&gt;"",MONTH(A921),0)</f>
        <v>7</v>
      </c>
      <c r="C921" s="11" t="s">
        <v>161</v>
      </c>
      <c r="D921" s="196" t="n">
        <v>1.495</v>
      </c>
      <c r="E921" s="196" t="n">
        <v>1.035</v>
      </c>
      <c r="F921" s="197" t="n">
        <v>1.23</v>
      </c>
      <c r="G921" s="16" t="n">
        <v>1.79</v>
      </c>
      <c r="H921" s="196" t="n">
        <v>1.885</v>
      </c>
      <c r="I921" s="196" t="n">
        <v>2.105</v>
      </c>
      <c r="J921" s="196" t="s">
        <v>85</v>
      </c>
      <c r="K921" s="196" t="n">
        <v>1.19</v>
      </c>
      <c r="L921" s="196" t="n">
        <v>1.18</v>
      </c>
      <c r="M921" s="196" t="s">
        <v>85</v>
      </c>
      <c r="N921" s="197" t="n">
        <v>1.38</v>
      </c>
      <c r="O921" s="196" t="s">
        <v>85</v>
      </c>
      <c r="P921" s="196" t="n">
        <v>1.985</v>
      </c>
      <c r="Q921" s="196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6" t="s">
        <v>85</v>
      </c>
      <c r="CM921" s="177"/>
    </row>
    <row r="922" customFormat="false" ht="11.25" hidden="false" customHeight="false" outlineLevel="0" collapsed="false">
      <c r="A922" s="177" t="n">
        <v>35618</v>
      </c>
      <c r="B922" s="203" t="n">
        <f aca="false">IF(A922&lt;&gt;"",MONTH(A922),0)</f>
        <v>7</v>
      </c>
      <c r="C922" s="11" t="s">
        <v>162</v>
      </c>
      <c r="D922" s="196" t="n">
        <v>1.495</v>
      </c>
      <c r="E922" s="196" t="n">
        <v>1.09</v>
      </c>
      <c r="F922" s="197" t="n">
        <v>1.255</v>
      </c>
      <c r="G922" s="16" t="n">
        <v>1.99</v>
      </c>
      <c r="H922" s="196" t="n">
        <v>2.01</v>
      </c>
      <c r="I922" s="196" t="n">
        <v>2.125</v>
      </c>
      <c r="J922" s="196" t="s">
        <v>85</v>
      </c>
      <c r="K922" s="196" t="n">
        <v>1.245</v>
      </c>
      <c r="L922" s="196" t="n">
        <v>1.235</v>
      </c>
      <c r="M922" s="196" t="s">
        <v>85</v>
      </c>
      <c r="N922" s="197" t="n">
        <v>1.38</v>
      </c>
      <c r="O922" s="196" t="s">
        <v>85</v>
      </c>
      <c r="P922" s="196" t="n">
        <v>2.02</v>
      </c>
      <c r="Q922" s="196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6" t="s">
        <v>85</v>
      </c>
      <c r="CM922" s="177"/>
    </row>
    <row r="923" customFormat="false" ht="11.25" hidden="false" customHeight="false" outlineLevel="0" collapsed="false">
      <c r="A923" s="177" t="n">
        <v>35619</v>
      </c>
      <c r="B923" s="203" t="n">
        <f aca="false">IF(A923&lt;&gt;"",MONTH(A923),0)</f>
        <v>7</v>
      </c>
      <c r="C923" s="11" t="s">
        <v>163</v>
      </c>
      <c r="D923" s="196" t="n">
        <v>1.505</v>
      </c>
      <c r="E923" s="196" t="n">
        <v>1.145</v>
      </c>
      <c r="F923" s="197" t="n">
        <v>1.275</v>
      </c>
      <c r="G923" s="16" t="n">
        <v>2.01</v>
      </c>
      <c r="H923" s="196" t="n">
        <v>2.015</v>
      </c>
      <c r="I923" s="196" t="n">
        <v>2.125</v>
      </c>
      <c r="J923" s="196" t="s">
        <v>85</v>
      </c>
      <c r="K923" s="196" t="n">
        <v>1.265</v>
      </c>
      <c r="L923" s="196" t="n">
        <v>1.25</v>
      </c>
      <c r="M923" s="196" t="s">
        <v>85</v>
      </c>
      <c r="N923" s="197" t="n">
        <v>1.245</v>
      </c>
      <c r="O923" s="196" t="s">
        <v>85</v>
      </c>
      <c r="P923" s="196" t="n">
        <v>2.04</v>
      </c>
      <c r="Q923" s="196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6" t="s">
        <v>85</v>
      </c>
      <c r="CM923" s="177"/>
    </row>
    <row r="924" customFormat="false" ht="11.25" hidden="false" customHeight="false" outlineLevel="0" collapsed="false">
      <c r="A924" s="177" t="n">
        <v>35620</v>
      </c>
      <c r="B924" s="203" t="n">
        <f aca="false">IF(A924&lt;&gt;"",MONTH(A924),0)</f>
        <v>7</v>
      </c>
      <c r="C924" s="11" t="s">
        <v>164</v>
      </c>
      <c r="D924" s="196" t="n">
        <v>1.55</v>
      </c>
      <c r="E924" s="196" t="n">
        <v>1.185</v>
      </c>
      <c r="F924" s="197" t="n">
        <v>1.295</v>
      </c>
      <c r="G924" s="16" t="n">
        <v>2.03</v>
      </c>
      <c r="H924" s="196" t="n">
        <v>2.04</v>
      </c>
      <c r="I924" s="196" t="n">
        <v>2.15</v>
      </c>
      <c r="J924" s="196" t="s">
        <v>85</v>
      </c>
      <c r="K924" s="196" t="n">
        <v>1.27</v>
      </c>
      <c r="L924" s="196" t="n">
        <v>1.265</v>
      </c>
      <c r="M924" s="196" t="s">
        <v>85</v>
      </c>
      <c r="N924" s="197" t="n">
        <v>1.255</v>
      </c>
      <c r="O924" s="196" t="s">
        <v>85</v>
      </c>
      <c r="P924" s="196" t="n">
        <v>2.075</v>
      </c>
      <c r="Q924" s="196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6" t="s">
        <v>85</v>
      </c>
      <c r="CM924" s="177"/>
    </row>
    <row r="925" customFormat="false" ht="11.25" hidden="false" customHeight="false" outlineLevel="0" collapsed="false">
      <c r="A925" s="177" t="n">
        <v>35621</v>
      </c>
      <c r="B925" s="203" t="n">
        <f aca="false">IF(A925&lt;&gt;"",MONTH(A925),0)</f>
        <v>7</v>
      </c>
      <c r="C925" s="11" t="s">
        <v>165</v>
      </c>
      <c r="D925" s="196" t="n">
        <v>1.57</v>
      </c>
      <c r="E925" s="196" t="n">
        <v>1.185</v>
      </c>
      <c r="F925" s="197" t="n">
        <v>1.295</v>
      </c>
      <c r="G925" s="16" t="n">
        <v>2.03</v>
      </c>
      <c r="H925" s="196" t="n">
        <v>2.04</v>
      </c>
      <c r="I925" s="196" t="n">
        <v>2.15</v>
      </c>
      <c r="J925" s="196" t="s">
        <v>85</v>
      </c>
      <c r="K925" s="196" t="n">
        <v>1.27</v>
      </c>
      <c r="L925" s="196" t="n">
        <v>1.265</v>
      </c>
      <c r="M925" s="196" t="s">
        <v>85</v>
      </c>
      <c r="N925" s="197" t="n">
        <v>1.255</v>
      </c>
      <c r="O925" s="196" t="s">
        <v>85</v>
      </c>
      <c r="P925" s="196" t="n">
        <v>2.075</v>
      </c>
      <c r="Q925" s="196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6" t="s">
        <v>85</v>
      </c>
      <c r="CM925" s="177"/>
    </row>
    <row r="926" customFormat="false" ht="11.25" hidden="false" customHeight="false" outlineLevel="0" collapsed="false">
      <c r="A926" s="177" t="n">
        <v>35622</v>
      </c>
      <c r="B926" s="203" t="n">
        <f aca="false">IF(A926&lt;&gt;"",MONTH(A926),0)</f>
        <v>7</v>
      </c>
      <c r="C926" s="11" t="s">
        <v>166</v>
      </c>
      <c r="D926" s="196" t="n">
        <v>1.585</v>
      </c>
      <c r="E926" s="196" t="n">
        <v>1.2</v>
      </c>
      <c r="F926" s="197" t="n">
        <v>1.335</v>
      </c>
      <c r="G926" s="16" t="n">
        <v>1.995</v>
      </c>
      <c r="H926" s="196" t="n">
        <v>2.015</v>
      </c>
      <c r="I926" s="196" t="n">
        <v>2.16</v>
      </c>
      <c r="J926" s="196" t="s">
        <v>85</v>
      </c>
      <c r="K926" s="196" t="n">
        <v>1.315</v>
      </c>
      <c r="L926" s="196" t="n">
        <v>1.285</v>
      </c>
      <c r="M926" s="196" t="s">
        <v>85</v>
      </c>
      <c r="N926" s="197" t="n">
        <v>1.305</v>
      </c>
      <c r="O926" s="196" t="s">
        <v>85</v>
      </c>
      <c r="P926" s="196" t="n">
        <v>2.07</v>
      </c>
      <c r="Q926" s="196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6" t="s">
        <v>85</v>
      </c>
      <c r="CM926" s="177"/>
    </row>
    <row r="927" customFormat="false" ht="11.25" hidden="false" customHeight="false" outlineLevel="0" collapsed="false">
      <c r="A927" s="177" t="n">
        <v>35623</v>
      </c>
      <c r="B927" s="203" t="n">
        <f aca="false">IF(A927&lt;&gt;"",MONTH(A927),0)</f>
        <v>7</v>
      </c>
      <c r="C927" s="11" t="s">
        <v>167</v>
      </c>
      <c r="D927" s="196" t="n">
        <v>1.58</v>
      </c>
      <c r="E927" s="196" t="n">
        <v>1.2</v>
      </c>
      <c r="F927" s="197" t="n">
        <v>1.335</v>
      </c>
      <c r="G927" s="16" t="n">
        <v>1.995</v>
      </c>
      <c r="H927" s="196" t="n">
        <v>2.015</v>
      </c>
      <c r="I927" s="196" t="n">
        <v>2.16</v>
      </c>
      <c r="J927" s="196" t="s">
        <v>85</v>
      </c>
      <c r="K927" s="196" t="n">
        <v>1.315</v>
      </c>
      <c r="L927" s="196" t="n">
        <v>1.285</v>
      </c>
      <c r="M927" s="196" t="s">
        <v>85</v>
      </c>
      <c r="N927" s="197" t="n">
        <v>1.305</v>
      </c>
      <c r="O927" s="196" t="s">
        <v>85</v>
      </c>
      <c r="P927" s="196" t="n">
        <v>2.07</v>
      </c>
      <c r="Q927" s="196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6" t="s">
        <v>85</v>
      </c>
      <c r="CM927" s="177"/>
    </row>
    <row r="928" customFormat="false" ht="11.25" hidden="false" customHeight="false" outlineLevel="0" collapsed="false">
      <c r="A928" s="177" t="n">
        <v>35624</v>
      </c>
      <c r="B928" s="203" t="n">
        <f aca="false">IF(A928&lt;&gt;"",MONTH(A928),0)</f>
        <v>7</v>
      </c>
      <c r="C928" s="11" t="s">
        <v>161</v>
      </c>
      <c r="D928" s="196" t="n">
        <v>1.58</v>
      </c>
      <c r="E928" s="196" t="n">
        <v>1.2</v>
      </c>
      <c r="F928" s="197" t="n">
        <v>1.335</v>
      </c>
      <c r="G928" s="16" t="n">
        <v>1.995</v>
      </c>
      <c r="H928" s="196" t="n">
        <v>2.015</v>
      </c>
      <c r="I928" s="196" t="n">
        <v>2.16</v>
      </c>
      <c r="J928" s="196" t="s">
        <v>85</v>
      </c>
      <c r="K928" s="196" t="n">
        <v>1.315</v>
      </c>
      <c r="L928" s="196" t="n">
        <v>1.285</v>
      </c>
      <c r="M928" s="196" t="s">
        <v>85</v>
      </c>
      <c r="N928" s="197" t="n">
        <v>1.305</v>
      </c>
      <c r="O928" s="196" t="s">
        <v>85</v>
      </c>
      <c r="P928" s="196" t="n">
        <v>2.07</v>
      </c>
      <c r="Q928" s="196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6" t="s">
        <v>85</v>
      </c>
      <c r="CM928" s="177"/>
    </row>
    <row r="929" customFormat="false" ht="11.25" hidden="false" customHeight="false" outlineLevel="0" collapsed="false">
      <c r="A929" s="177" t="n">
        <v>35625</v>
      </c>
      <c r="B929" s="203" t="n">
        <f aca="false">IF(A929&lt;&gt;"",MONTH(A929),0)</f>
        <v>7</v>
      </c>
      <c r="C929" s="11" t="s">
        <v>162</v>
      </c>
      <c r="D929" s="196" t="n">
        <v>1.58</v>
      </c>
      <c r="E929" s="196" t="n">
        <v>1.245</v>
      </c>
      <c r="F929" s="197" t="n">
        <v>1.345</v>
      </c>
      <c r="G929" s="16" t="n">
        <v>2.07</v>
      </c>
      <c r="H929" s="196" t="n">
        <v>2.08</v>
      </c>
      <c r="I929" s="196" t="n">
        <v>2.17</v>
      </c>
      <c r="J929" s="196" t="s">
        <v>85</v>
      </c>
      <c r="K929" s="196" t="n">
        <v>1.325</v>
      </c>
      <c r="L929" s="196" t="n">
        <v>1.29</v>
      </c>
      <c r="M929" s="196" t="s">
        <v>85</v>
      </c>
      <c r="N929" s="197" t="n">
        <v>1.27</v>
      </c>
      <c r="O929" s="196" t="s">
        <v>85</v>
      </c>
      <c r="P929" s="196" t="n">
        <v>2.115</v>
      </c>
      <c r="Q929" s="196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6" t="s">
        <v>85</v>
      </c>
      <c r="CM929" s="177"/>
    </row>
    <row r="930" customFormat="false" ht="11.25" hidden="false" customHeight="false" outlineLevel="0" collapsed="false">
      <c r="A930" s="177" t="n">
        <v>35626</v>
      </c>
      <c r="B930" s="203" t="n">
        <f aca="false">IF(A930&lt;&gt;"",MONTH(A930),0)</f>
        <v>7</v>
      </c>
      <c r="C930" s="11" t="s">
        <v>163</v>
      </c>
      <c r="D930" s="196" t="n">
        <v>1.58</v>
      </c>
      <c r="E930" s="196" t="n">
        <v>1.225</v>
      </c>
      <c r="F930" s="197" t="n">
        <v>1.335</v>
      </c>
      <c r="G930" s="16" t="n">
        <v>2.095</v>
      </c>
      <c r="H930" s="196" t="n">
        <v>2.12</v>
      </c>
      <c r="I930" s="196" t="n">
        <v>2.205</v>
      </c>
      <c r="J930" s="196" t="s">
        <v>85</v>
      </c>
      <c r="K930" s="196" t="n">
        <v>1.355</v>
      </c>
      <c r="L930" s="196" t="n">
        <v>1.31</v>
      </c>
      <c r="M930" s="196" t="s">
        <v>85</v>
      </c>
      <c r="N930" s="197" t="n">
        <v>1.27</v>
      </c>
      <c r="O930" s="196" t="s">
        <v>85</v>
      </c>
      <c r="P930" s="196" t="n">
        <v>2.16</v>
      </c>
      <c r="Q930" s="196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6" t="s">
        <v>85</v>
      </c>
      <c r="CM930" s="177"/>
    </row>
    <row r="931" customFormat="false" ht="11.25" hidden="false" customHeight="false" outlineLevel="0" collapsed="false">
      <c r="A931" s="177" t="n">
        <v>35627</v>
      </c>
      <c r="B931" s="203" t="n">
        <f aca="false">IF(A931&lt;&gt;"",MONTH(A931),0)</f>
        <v>7</v>
      </c>
      <c r="C931" s="11" t="s">
        <v>164</v>
      </c>
      <c r="D931" s="196" t="n">
        <v>1.54</v>
      </c>
      <c r="E931" s="196" t="n">
        <v>1.195</v>
      </c>
      <c r="F931" s="197" t="n">
        <v>1.34</v>
      </c>
      <c r="G931" s="16" t="n">
        <v>2.105</v>
      </c>
      <c r="H931" s="196" t="n">
        <v>2.14</v>
      </c>
      <c r="I931" s="196" t="n">
        <v>2.23</v>
      </c>
      <c r="J931" s="196" t="s">
        <v>85</v>
      </c>
      <c r="K931" s="196" t="n">
        <v>1.365</v>
      </c>
      <c r="L931" s="196" t="n">
        <v>1.31</v>
      </c>
      <c r="M931" s="196" t="s">
        <v>85</v>
      </c>
      <c r="N931" s="197" t="n">
        <v>1.27</v>
      </c>
      <c r="O931" s="196" t="s">
        <v>85</v>
      </c>
      <c r="P931" s="196" t="n">
        <v>2.175</v>
      </c>
      <c r="Q931" s="196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6" t="s">
        <v>85</v>
      </c>
      <c r="CM931" s="177"/>
    </row>
    <row r="932" customFormat="false" ht="11.25" hidden="false" customHeight="false" outlineLevel="0" collapsed="false">
      <c r="A932" s="177" t="n">
        <v>35628</v>
      </c>
      <c r="B932" s="203" t="n">
        <f aca="false">IF(A932&lt;&gt;"",MONTH(A932),0)</f>
        <v>7</v>
      </c>
      <c r="C932" s="11" t="s">
        <v>165</v>
      </c>
      <c r="D932" s="196" t="n">
        <v>1.505</v>
      </c>
      <c r="E932" s="196" t="n">
        <v>1.145</v>
      </c>
      <c r="F932" s="197" t="n">
        <v>1.34</v>
      </c>
      <c r="G932" s="16" t="n">
        <v>2.17</v>
      </c>
      <c r="H932" s="196" t="n">
        <v>2.195</v>
      </c>
      <c r="I932" s="196" t="n">
        <v>2.265</v>
      </c>
      <c r="J932" s="196" t="s">
        <v>85</v>
      </c>
      <c r="K932" s="196" t="n">
        <v>1.405</v>
      </c>
      <c r="L932" s="196" t="n">
        <v>1.325</v>
      </c>
      <c r="M932" s="196" t="s">
        <v>85</v>
      </c>
      <c r="N932" s="197" t="n">
        <v>1.27</v>
      </c>
      <c r="O932" s="196" t="s">
        <v>85</v>
      </c>
      <c r="P932" s="196" t="n">
        <v>2.23</v>
      </c>
      <c r="Q932" s="196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6" t="s">
        <v>85</v>
      </c>
      <c r="CM932" s="177"/>
    </row>
    <row r="933" customFormat="false" ht="11.25" hidden="false" customHeight="false" outlineLevel="0" collapsed="false">
      <c r="A933" s="177" t="n">
        <v>35629</v>
      </c>
      <c r="B933" s="203" t="n">
        <f aca="false">IF(A933&lt;&gt;"",MONTH(A933),0)</f>
        <v>7</v>
      </c>
      <c r="C933" s="11" t="s">
        <v>166</v>
      </c>
      <c r="D933" s="196" t="n">
        <v>1.53</v>
      </c>
      <c r="E933" s="196" t="n">
        <v>1.145</v>
      </c>
      <c r="F933" s="197" t="n">
        <v>1.34</v>
      </c>
      <c r="G933" s="16" t="n">
        <v>2.17</v>
      </c>
      <c r="H933" s="196" t="n">
        <v>2.195</v>
      </c>
      <c r="I933" s="196" t="n">
        <v>2.265</v>
      </c>
      <c r="J933" s="196" t="s">
        <v>85</v>
      </c>
      <c r="K933" s="196" t="n">
        <v>1.405</v>
      </c>
      <c r="L933" s="196" t="n">
        <v>1.325</v>
      </c>
      <c r="M933" s="196" t="s">
        <v>85</v>
      </c>
      <c r="N933" s="197" t="n">
        <v>1.27</v>
      </c>
      <c r="O933" s="196" t="s">
        <v>85</v>
      </c>
      <c r="P933" s="196" t="n">
        <v>2.23</v>
      </c>
      <c r="Q933" s="196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6" t="s">
        <v>85</v>
      </c>
      <c r="CM933" s="177"/>
    </row>
    <row r="934" customFormat="false" ht="11.25" hidden="false" customHeight="false" outlineLevel="0" collapsed="false">
      <c r="A934" s="177" t="n">
        <v>35630</v>
      </c>
      <c r="B934" s="203" t="n">
        <f aca="false">IF(A934&lt;&gt;"",MONTH(A934),0)</f>
        <v>7</v>
      </c>
      <c r="C934" s="11" t="s">
        <v>167</v>
      </c>
      <c r="D934" s="196" t="n">
        <v>1.49</v>
      </c>
      <c r="E934" s="196" t="n">
        <v>1.11</v>
      </c>
      <c r="F934" s="197" t="n">
        <v>1.34</v>
      </c>
      <c r="G934" s="16" t="n">
        <v>2.03</v>
      </c>
      <c r="H934" s="196" t="n">
        <v>2.085</v>
      </c>
      <c r="I934" s="196" t="n">
        <v>2.245</v>
      </c>
      <c r="J934" s="196" t="s">
        <v>85</v>
      </c>
      <c r="K934" s="196" t="n">
        <v>1.335</v>
      </c>
      <c r="L934" s="196" t="n">
        <v>1.28</v>
      </c>
      <c r="M934" s="196" t="s">
        <v>85</v>
      </c>
      <c r="N934" s="197" t="n">
        <v>1.27</v>
      </c>
      <c r="O934" s="196" t="s">
        <v>85</v>
      </c>
      <c r="P934" s="196" t="n">
        <v>2.165</v>
      </c>
      <c r="Q934" s="196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6" t="s">
        <v>85</v>
      </c>
      <c r="CM934" s="177"/>
    </row>
    <row r="935" customFormat="false" ht="11.25" hidden="false" customHeight="false" outlineLevel="0" collapsed="false">
      <c r="A935" s="177" t="n">
        <v>35631</v>
      </c>
      <c r="B935" s="203" t="n">
        <f aca="false">IF(A935&lt;&gt;"",MONTH(A935),0)</f>
        <v>7</v>
      </c>
      <c r="C935" s="11" t="s">
        <v>161</v>
      </c>
      <c r="D935" s="196" t="n">
        <v>1.49</v>
      </c>
      <c r="E935" s="196" t="n">
        <v>1.11</v>
      </c>
      <c r="F935" s="197" t="n">
        <v>1.34</v>
      </c>
      <c r="G935" s="16" t="n">
        <v>2.03</v>
      </c>
      <c r="H935" s="196" t="n">
        <v>2.085</v>
      </c>
      <c r="I935" s="196" t="n">
        <v>2.245</v>
      </c>
      <c r="J935" s="196" t="s">
        <v>85</v>
      </c>
      <c r="K935" s="196" t="n">
        <v>1.335</v>
      </c>
      <c r="L935" s="196" t="n">
        <v>1.28</v>
      </c>
      <c r="M935" s="196" t="s">
        <v>85</v>
      </c>
      <c r="N935" s="197" t="n">
        <v>1.27</v>
      </c>
      <c r="O935" s="196" t="s">
        <v>85</v>
      </c>
      <c r="P935" s="196" t="n">
        <v>2.165</v>
      </c>
      <c r="Q935" s="196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6" t="s">
        <v>85</v>
      </c>
      <c r="CM935" s="177"/>
    </row>
    <row r="936" customFormat="false" ht="11.25" hidden="false" customHeight="false" outlineLevel="0" collapsed="false">
      <c r="A936" s="177" t="n">
        <v>35632</v>
      </c>
      <c r="B936" s="203" t="n">
        <f aca="false">IF(A936&lt;&gt;"",MONTH(A936),0)</f>
        <v>7</v>
      </c>
      <c r="C936" s="11" t="s">
        <v>162</v>
      </c>
      <c r="D936" s="196" t="n">
        <v>1.49</v>
      </c>
      <c r="E936" s="196" t="n">
        <v>1.085</v>
      </c>
      <c r="F936" s="197" t="n">
        <v>1.345</v>
      </c>
      <c r="G936" s="16" t="n">
        <v>2.025</v>
      </c>
      <c r="H936" s="196" t="n">
        <v>2.05</v>
      </c>
      <c r="I936" s="196" t="n">
        <v>2.165</v>
      </c>
      <c r="J936" s="196" t="s">
        <v>85</v>
      </c>
      <c r="K936" s="196" t="n">
        <v>1.335</v>
      </c>
      <c r="L936" s="196" t="n">
        <v>1.3</v>
      </c>
      <c r="M936" s="196" t="s">
        <v>85</v>
      </c>
      <c r="N936" s="197" t="n">
        <v>1.28</v>
      </c>
      <c r="O936" s="196" t="s">
        <v>85</v>
      </c>
      <c r="P936" s="196" t="n">
        <v>2.105</v>
      </c>
      <c r="Q936" s="196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6" t="s">
        <v>85</v>
      </c>
      <c r="CM936" s="177"/>
    </row>
    <row r="937" customFormat="false" ht="11.25" hidden="false" customHeight="false" outlineLevel="0" collapsed="false">
      <c r="A937" s="177" t="n">
        <v>35633</v>
      </c>
      <c r="B937" s="203" t="n">
        <f aca="false">IF(A937&lt;&gt;"",MONTH(A937),0)</f>
        <v>7</v>
      </c>
      <c r="C937" s="11" t="s">
        <v>163</v>
      </c>
      <c r="D937" s="196" t="n">
        <v>1.47</v>
      </c>
      <c r="E937" s="196" t="n">
        <v>1.08</v>
      </c>
      <c r="F937" s="197" t="n">
        <v>1.335</v>
      </c>
      <c r="G937" s="16" t="n">
        <v>2.025</v>
      </c>
      <c r="H937" s="196" t="n">
        <v>2.045</v>
      </c>
      <c r="I937" s="196" t="n">
        <v>2.17</v>
      </c>
      <c r="J937" s="196" t="s">
        <v>85</v>
      </c>
      <c r="K937" s="196" t="n">
        <v>1.335</v>
      </c>
      <c r="L937" s="196" t="n">
        <v>1.275</v>
      </c>
      <c r="M937" s="196" t="s">
        <v>85</v>
      </c>
      <c r="N937" s="197" t="n">
        <v>1.28</v>
      </c>
      <c r="O937" s="196" t="s">
        <v>85</v>
      </c>
      <c r="P937" s="196" t="n">
        <v>2.115</v>
      </c>
      <c r="Q937" s="196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6" t="s">
        <v>85</v>
      </c>
      <c r="CM937" s="177"/>
    </row>
    <row r="938" customFormat="false" ht="11.25" hidden="false" customHeight="false" outlineLevel="0" collapsed="false">
      <c r="A938" s="177" t="n">
        <v>35634</v>
      </c>
      <c r="B938" s="203" t="n">
        <f aca="false">IF(A938&lt;&gt;"",MONTH(A938),0)</f>
        <v>7</v>
      </c>
      <c r="C938" s="11" t="s">
        <v>164</v>
      </c>
      <c r="D938" s="196" t="n">
        <v>1.52</v>
      </c>
      <c r="E938" s="196" t="n">
        <v>1.08</v>
      </c>
      <c r="F938" s="197" t="n">
        <v>1.345</v>
      </c>
      <c r="G938" s="16" t="n">
        <v>2.085</v>
      </c>
      <c r="H938" s="196" t="n">
        <v>2.105</v>
      </c>
      <c r="I938" s="196" t="n">
        <v>2.205</v>
      </c>
      <c r="J938" s="196" t="s">
        <v>85</v>
      </c>
      <c r="K938" s="196" t="n">
        <v>1.34</v>
      </c>
      <c r="L938" s="196" t="n">
        <v>1.255</v>
      </c>
      <c r="M938" s="196" t="s">
        <v>85</v>
      </c>
      <c r="N938" s="197" t="n">
        <v>1.35</v>
      </c>
      <c r="O938" s="196" t="s">
        <v>85</v>
      </c>
      <c r="P938" s="196" t="n">
        <v>2.17</v>
      </c>
      <c r="Q938" s="196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6" t="s">
        <v>85</v>
      </c>
      <c r="CM938" s="177"/>
    </row>
    <row r="939" customFormat="false" ht="11.25" hidden="false" customHeight="false" outlineLevel="0" collapsed="false">
      <c r="A939" s="177" t="n">
        <v>35635</v>
      </c>
      <c r="B939" s="203" t="n">
        <f aca="false">IF(A939&lt;&gt;"",MONTH(A939),0)</f>
        <v>7</v>
      </c>
      <c r="C939" s="11" t="s">
        <v>165</v>
      </c>
      <c r="D939" s="196" t="n">
        <v>1.48</v>
      </c>
      <c r="E939" s="196" t="n">
        <v>1.08</v>
      </c>
      <c r="F939" s="197" t="n">
        <v>1.35</v>
      </c>
      <c r="G939" s="16" t="n">
        <v>2.18</v>
      </c>
      <c r="H939" s="196" t="n">
        <v>2.195</v>
      </c>
      <c r="I939" s="196" t="n">
        <v>2.235</v>
      </c>
      <c r="J939" s="196" t="s">
        <v>85</v>
      </c>
      <c r="K939" s="196" t="n">
        <v>1.345</v>
      </c>
      <c r="L939" s="196" t="n">
        <v>1.245</v>
      </c>
      <c r="M939" s="196" t="s">
        <v>85</v>
      </c>
      <c r="N939" s="197" t="n">
        <v>1.33</v>
      </c>
      <c r="O939" s="196" t="s">
        <v>85</v>
      </c>
      <c r="P939" s="196" t="n">
        <v>2.23</v>
      </c>
      <c r="Q939" s="196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6" t="s">
        <v>85</v>
      </c>
      <c r="CM939" s="177"/>
    </row>
    <row r="940" customFormat="false" ht="11.25" hidden="false" customHeight="false" outlineLevel="0" collapsed="false">
      <c r="A940" s="177" t="n">
        <v>35636</v>
      </c>
      <c r="B940" s="203" t="n">
        <f aca="false">IF(A940&lt;&gt;"",MONTH(A940),0)</f>
        <v>7</v>
      </c>
      <c r="C940" s="11" t="s">
        <v>166</v>
      </c>
      <c r="D940" s="196" t="n">
        <v>1.465</v>
      </c>
      <c r="E940" s="196" t="n">
        <v>1.08</v>
      </c>
      <c r="F940" s="197" t="n">
        <v>1.35</v>
      </c>
      <c r="G940" s="16" t="n">
        <v>2.18</v>
      </c>
      <c r="H940" s="196" t="n">
        <v>2.195</v>
      </c>
      <c r="I940" s="196" t="n">
        <v>2.235</v>
      </c>
      <c r="J940" s="196" t="s">
        <v>85</v>
      </c>
      <c r="K940" s="196" t="n">
        <v>1.345</v>
      </c>
      <c r="L940" s="196" t="n">
        <v>1.245</v>
      </c>
      <c r="M940" s="196" t="s">
        <v>85</v>
      </c>
      <c r="N940" s="197" t="n">
        <v>1.33</v>
      </c>
      <c r="O940" s="196" t="s">
        <v>85</v>
      </c>
      <c r="P940" s="196" t="n">
        <v>2.23</v>
      </c>
      <c r="Q940" s="196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6" t="s">
        <v>85</v>
      </c>
      <c r="CM940" s="177"/>
    </row>
    <row r="941" customFormat="false" ht="11.25" hidden="false" customHeight="false" outlineLevel="0" collapsed="false">
      <c r="A941" s="177" t="n">
        <v>35637</v>
      </c>
      <c r="B941" s="203" t="n">
        <f aca="false">IF(A941&lt;&gt;"",MONTH(A941),0)</f>
        <v>7</v>
      </c>
      <c r="C941" s="11" t="s">
        <v>167</v>
      </c>
      <c r="D941" s="196" t="n">
        <v>1.47</v>
      </c>
      <c r="E941" s="196" t="n">
        <v>1.075</v>
      </c>
      <c r="F941" s="197" t="n">
        <v>1.335</v>
      </c>
      <c r="G941" s="16" t="n">
        <v>2.105</v>
      </c>
      <c r="H941" s="196" t="n">
        <v>2.125</v>
      </c>
      <c r="I941" s="196" t="n">
        <v>2.22</v>
      </c>
      <c r="J941" s="196" t="s">
        <v>85</v>
      </c>
      <c r="K941" s="196" t="n">
        <v>1.34</v>
      </c>
      <c r="L941" s="196" t="n">
        <v>1.255</v>
      </c>
      <c r="M941" s="196" t="s">
        <v>85</v>
      </c>
      <c r="N941" s="197" t="n">
        <v>1.27</v>
      </c>
      <c r="O941" s="196" t="s">
        <v>85</v>
      </c>
      <c r="P941" s="196" t="n">
        <v>2.2</v>
      </c>
      <c r="Q941" s="196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6" t="s">
        <v>85</v>
      </c>
      <c r="CM941" s="177"/>
    </row>
    <row r="942" customFormat="false" ht="11.25" hidden="false" customHeight="false" outlineLevel="0" collapsed="false">
      <c r="A942" s="177" t="n">
        <v>35638</v>
      </c>
      <c r="B942" s="203" t="n">
        <f aca="false">IF(A942&lt;&gt;"",MONTH(A942),0)</f>
        <v>7</v>
      </c>
      <c r="C942" s="11" t="s">
        <v>161</v>
      </c>
      <c r="D942" s="196" t="n">
        <v>1.47</v>
      </c>
      <c r="E942" s="196" t="n">
        <v>1.075</v>
      </c>
      <c r="F942" s="197" t="n">
        <v>1.335</v>
      </c>
      <c r="G942" s="16" t="n">
        <v>2.105</v>
      </c>
      <c r="H942" s="196" t="n">
        <v>2.125</v>
      </c>
      <c r="I942" s="196" t="n">
        <v>2.22</v>
      </c>
      <c r="J942" s="196" t="s">
        <v>85</v>
      </c>
      <c r="K942" s="196" t="n">
        <v>1.34</v>
      </c>
      <c r="L942" s="196" t="n">
        <v>1.255</v>
      </c>
      <c r="M942" s="196" t="s">
        <v>85</v>
      </c>
      <c r="N942" s="197" t="n">
        <v>1.27</v>
      </c>
      <c r="O942" s="196" t="s">
        <v>85</v>
      </c>
      <c r="P942" s="196" t="n">
        <v>2.2</v>
      </c>
      <c r="Q942" s="196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6" t="s">
        <v>85</v>
      </c>
      <c r="CM942" s="177"/>
    </row>
    <row r="943" customFormat="false" ht="11.25" hidden="false" customHeight="false" outlineLevel="0" collapsed="false">
      <c r="A943" s="177" t="n">
        <v>35639</v>
      </c>
      <c r="B943" s="203" t="n">
        <f aca="false">IF(A943&lt;&gt;"",MONTH(A943),0)</f>
        <v>7</v>
      </c>
      <c r="C943" s="11" t="s">
        <v>162</v>
      </c>
      <c r="D943" s="196" t="n">
        <v>1.47</v>
      </c>
      <c r="E943" s="196" t="n">
        <v>1.05</v>
      </c>
      <c r="F943" s="197" t="n">
        <v>1.375</v>
      </c>
      <c r="G943" s="16" t="n">
        <v>2.09</v>
      </c>
      <c r="H943" s="196" t="n">
        <v>2.12</v>
      </c>
      <c r="I943" s="196" t="n">
        <v>2.19</v>
      </c>
      <c r="J943" s="196" t="s">
        <v>85</v>
      </c>
      <c r="K943" s="196" t="n">
        <v>1.345</v>
      </c>
      <c r="L943" s="196" t="n">
        <v>1.265</v>
      </c>
      <c r="M943" s="196" t="s">
        <v>85</v>
      </c>
      <c r="N943" s="197" t="n">
        <v>1.26</v>
      </c>
      <c r="O943" s="196" t="s">
        <v>85</v>
      </c>
      <c r="P943" s="196" t="n">
        <v>2.16</v>
      </c>
      <c r="Q943" s="196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6" t="s">
        <v>85</v>
      </c>
      <c r="CM943" s="177"/>
    </row>
    <row r="944" customFormat="false" ht="11.25" hidden="false" customHeight="false" outlineLevel="0" collapsed="false">
      <c r="A944" s="177" t="n">
        <v>35640</v>
      </c>
      <c r="B944" s="203" t="n">
        <f aca="false">IF(A944&lt;&gt;"",MONTH(A944),0)</f>
        <v>7</v>
      </c>
      <c r="C944" s="11" t="s">
        <v>163</v>
      </c>
      <c r="D944" s="196" t="n">
        <v>1.465</v>
      </c>
      <c r="E944" s="196" t="n">
        <v>1.01</v>
      </c>
      <c r="F944" s="197" t="n">
        <v>1.35</v>
      </c>
      <c r="G944" s="16" t="n">
        <v>2.105</v>
      </c>
      <c r="H944" s="196" t="n">
        <v>2.14</v>
      </c>
      <c r="I944" s="196" t="n">
        <v>2.215</v>
      </c>
      <c r="J944" s="196" t="s">
        <v>85</v>
      </c>
      <c r="K944" s="196" t="n">
        <v>1.335</v>
      </c>
      <c r="L944" s="196" t="n">
        <v>1.26</v>
      </c>
      <c r="M944" s="196" t="s">
        <v>85</v>
      </c>
      <c r="N944" s="197" t="n">
        <v>1.315</v>
      </c>
      <c r="O944" s="196" t="s">
        <v>85</v>
      </c>
      <c r="P944" s="196" t="n">
        <v>2.17</v>
      </c>
      <c r="Q944" s="196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6" t="s">
        <v>85</v>
      </c>
      <c r="CM944" s="177"/>
    </row>
    <row r="945" customFormat="false" ht="11.25" hidden="false" customHeight="false" outlineLevel="0" collapsed="false">
      <c r="A945" s="177" t="n">
        <v>35641</v>
      </c>
      <c r="B945" s="203" t="n">
        <f aca="false">IF(A945&lt;&gt;"",MONTH(A945),0)</f>
        <v>7</v>
      </c>
      <c r="C945" s="11" t="s">
        <v>164</v>
      </c>
      <c r="D945" s="196" t="n">
        <v>1.475</v>
      </c>
      <c r="E945" s="196" t="n">
        <v>0.925</v>
      </c>
      <c r="F945" s="197" t="n">
        <v>1.335</v>
      </c>
      <c r="G945" s="16" t="n">
        <v>2.105</v>
      </c>
      <c r="H945" s="196" t="n">
        <v>2.15</v>
      </c>
      <c r="I945" s="196" t="n">
        <v>2.22</v>
      </c>
      <c r="J945" s="196" t="s">
        <v>85</v>
      </c>
      <c r="K945" s="196" t="n">
        <v>1.32</v>
      </c>
      <c r="L945" s="196" t="n">
        <v>1.24</v>
      </c>
      <c r="M945" s="196" t="s">
        <v>85</v>
      </c>
      <c r="N945" s="197" t="n">
        <v>1.24</v>
      </c>
      <c r="O945" s="196" t="s">
        <v>85</v>
      </c>
      <c r="P945" s="196" t="n">
        <v>2.175</v>
      </c>
      <c r="Q945" s="196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6" t="s">
        <v>85</v>
      </c>
      <c r="CM945" s="177"/>
    </row>
    <row r="946" customFormat="false" ht="11.25" hidden="false" customHeight="false" outlineLevel="0" collapsed="false">
      <c r="A946" s="177" t="n">
        <v>35642</v>
      </c>
      <c r="B946" s="203" t="n">
        <f aca="false">IF(A946&lt;&gt;"",MONTH(A946),0)</f>
        <v>7</v>
      </c>
      <c r="C946" s="11" t="s">
        <v>165</v>
      </c>
      <c r="D946" s="196" t="n">
        <v>1.5</v>
      </c>
      <c r="E946" s="196" t="n">
        <v>0.97</v>
      </c>
      <c r="F946" s="197" t="n">
        <v>1.35</v>
      </c>
      <c r="G946" s="16" t="n">
        <v>2.045</v>
      </c>
      <c r="H946" s="196" t="n">
        <v>2.095</v>
      </c>
      <c r="I946" s="196" t="n">
        <v>2.215</v>
      </c>
      <c r="J946" s="196" t="s">
        <v>85</v>
      </c>
      <c r="K946" s="196" t="n">
        <v>1.315</v>
      </c>
      <c r="L946" s="196" t="n">
        <v>1.285</v>
      </c>
      <c r="M946" s="196" t="s">
        <v>85</v>
      </c>
      <c r="N946" s="197" t="n">
        <v>1.345</v>
      </c>
      <c r="O946" s="196" t="s">
        <v>85</v>
      </c>
      <c r="P946" s="196" t="n">
        <v>2.165</v>
      </c>
      <c r="Q946" s="196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6" t="s">
        <v>85</v>
      </c>
      <c r="CM946" s="177"/>
    </row>
    <row r="947" customFormat="false" ht="11.25" hidden="false" customHeight="false" outlineLevel="0" collapsed="false">
      <c r="A947" s="177" t="n">
        <v>35643</v>
      </c>
      <c r="B947" s="203" t="n">
        <f aca="false">IF(A947&lt;&gt;"",MONTH(A947),0)</f>
        <v>8</v>
      </c>
      <c r="C947" s="11" t="s">
        <v>166</v>
      </c>
      <c r="D947" s="196" t="n">
        <v>1.475</v>
      </c>
      <c r="E947" s="196" t="n">
        <v>0.97</v>
      </c>
      <c r="F947" s="197" t="n">
        <v>1.35</v>
      </c>
      <c r="G947" s="16" t="n">
        <v>2.045</v>
      </c>
      <c r="H947" s="196" t="n">
        <v>2.095</v>
      </c>
      <c r="I947" s="196" t="n">
        <v>2.215</v>
      </c>
      <c r="J947" s="196" t="s">
        <v>85</v>
      </c>
      <c r="K947" s="196" t="n">
        <v>1.315</v>
      </c>
      <c r="L947" s="196" t="n">
        <v>1.285</v>
      </c>
      <c r="M947" s="196" t="s">
        <v>85</v>
      </c>
      <c r="N947" s="197" t="n">
        <v>1.345</v>
      </c>
      <c r="O947" s="196" t="s">
        <v>85</v>
      </c>
      <c r="P947" s="196" t="n">
        <v>2.165</v>
      </c>
      <c r="Q947" s="196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6" t="s">
        <v>85</v>
      </c>
      <c r="CM947" s="177"/>
    </row>
    <row r="948" customFormat="false" ht="11.25" hidden="false" customHeight="false" outlineLevel="0" collapsed="false">
      <c r="A948" s="177" t="n">
        <v>35644</v>
      </c>
      <c r="B948" s="203" t="n">
        <f aca="false">IF(A948&lt;&gt;"",MONTH(A948),0)</f>
        <v>8</v>
      </c>
      <c r="C948" s="11" t="s">
        <v>167</v>
      </c>
      <c r="D948" s="196" t="n">
        <v>1.455</v>
      </c>
      <c r="E948" s="196" t="n">
        <v>0.97</v>
      </c>
      <c r="F948" s="197" t="n">
        <v>1.35</v>
      </c>
      <c r="G948" s="16" t="n">
        <v>1.935</v>
      </c>
      <c r="H948" s="196" t="n">
        <v>2.05</v>
      </c>
      <c r="I948" s="196" t="n">
        <v>2.22</v>
      </c>
      <c r="J948" s="196" t="s">
        <v>85</v>
      </c>
      <c r="K948" s="196" t="n">
        <v>1.31</v>
      </c>
      <c r="L948" s="196" t="n">
        <v>1.285</v>
      </c>
      <c r="M948" s="196" t="s">
        <v>85</v>
      </c>
      <c r="N948" s="197" t="n">
        <v>1.345</v>
      </c>
      <c r="O948" s="196" t="s">
        <v>85</v>
      </c>
      <c r="P948" s="196" t="n">
        <v>2.145</v>
      </c>
      <c r="Q948" s="196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6" t="s">
        <v>85</v>
      </c>
      <c r="CM948" s="177"/>
    </row>
    <row r="949" customFormat="false" ht="11.25" hidden="false" customHeight="false" outlineLevel="0" collapsed="false">
      <c r="A949" s="177" t="n">
        <v>35645</v>
      </c>
      <c r="B949" s="203" t="n">
        <f aca="false">IF(A949&lt;&gt;"",MONTH(A949),0)</f>
        <v>8</v>
      </c>
      <c r="C949" s="11" t="s">
        <v>161</v>
      </c>
      <c r="D949" s="196" t="n">
        <v>1.455</v>
      </c>
      <c r="E949" s="196" t="n">
        <v>0.97</v>
      </c>
      <c r="F949" s="197" t="n">
        <v>1.35</v>
      </c>
      <c r="G949" s="16" t="n">
        <v>1.935</v>
      </c>
      <c r="H949" s="196" t="n">
        <v>2.05</v>
      </c>
      <c r="I949" s="196" t="n">
        <v>2.22</v>
      </c>
      <c r="J949" s="196" t="s">
        <v>85</v>
      </c>
      <c r="K949" s="196" t="n">
        <v>1.31</v>
      </c>
      <c r="L949" s="196" t="n">
        <v>1.285</v>
      </c>
      <c r="M949" s="196" t="s">
        <v>85</v>
      </c>
      <c r="N949" s="197" t="n">
        <v>1.345</v>
      </c>
      <c r="O949" s="196" t="s">
        <v>85</v>
      </c>
      <c r="P949" s="196" t="n">
        <v>2.145</v>
      </c>
      <c r="Q949" s="196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6" t="s">
        <v>85</v>
      </c>
      <c r="CM949" s="177"/>
    </row>
    <row r="950" customFormat="false" ht="11.25" hidden="false" customHeight="false" outlineLevel="0" collapsed="false">
      <c r="A950" s="177" t="n">
        <v>35646</v>
      </c>
      <c r="B950" s="203" t="n">
        <f aca="false">IF(A950&lt;&gt;"",MONTH(A950),0)</f>
        <v>8</v>
      </c>
      <c r="C950" s="11" t="s">
        <v>162</v>
      </c>
      <c r="D950" s="196" t="n">
        <v>1.455</v>
      </c>
      <c r="E950" s="196" t="n">
        <v>0.98</v>
      </c>
      <c r="F950" s="197" t="n">
        <v>1.365</v>
      </c>
      <c r="G950" s="16" t="n">
        <v>2.115</v>
      </c>
      <c r="H950" s="196" t="n">
        <v>2.145</v>
      </c>
      <c r="I950" s="196" t="n">
        <v>2.255</v>
      </c>
      <c r="J950" s="196" t="s">
        <v>85</v>
      </c>
      <c r="K950" s="196" t="n">
        <v>1.35</v>
      </c>
      <c r="L950" s="196" t="n">
        <v>1.295</v>
      </c>
      <c r="M950" s="196" t="s">
        <v>85</v>
      </c>
      <c r="N950" s="197" t="n">
        <v>1.32</v>
      </c>
      <c r="O950" s="196" t="s">
        <v>85</v>
      </c>
      <c r="P950" s="196" t="n">
        <v>2.195</v>
      </c>
      <c r="Q950" s="196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6" t="s">
        <v>85</v>
      </c>
      <c r="CM950" s="177"/>
    </row>
    <row r="951" customFormat="false" ht="11.25" hidden="false" customHeight="false" outlineLevel="0" collapsed="false">
      <c r="A951" s="177" t="n">
        <v>35647</v>
      </c>
      <c r="B951" s="203" t="n">
        <f aca="false">IF(A951&lt;&gt;"",MONTH(A951),0)</f>
        <v>8</v>
      </c>
      <c r="C951" s="11" t="s">
        <v>163</v>
      </c>
      <c r="D951" s="196" t="n">
        <v>1.425</v>
      </c>
      <c r="E951" s="196" t="n">
        <v>1.035</v>
      </c>
      <c r="F951" s="197" t="n">
        <v>1.365</v>
      </c>
      <c r="G951" s="16" t="n">
        <v>2.22</v>
      </c>
      <c r="H951" s="196" t="n">
        <v>2.245</v>
      </c>
      <c r="I951" s="196" t="n">
        <v>2.335</v>
      </c>
      <c r="J951" s="196" t="s">
        <v>85</v>
      </c>
      <c r="K951" s="196" t="n">
        <v>1.36</v>
      </c>
      <c r="L951" s="196" t="n">
        <v>1.35</v>
      </c>
      <c r="M951" s="196" t="s">
        <v>85</v>
      </c>
      <c r="N951" s="197" t="n">
        <v>1.32</v>
      </c>
      <c r="O951" s="196" t="s">
        <v>85</v>
      </c>
      <c r="P951" s="196" t="n">
        <v>2.28</v>
      </c>
      <c r="Q951" s="196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6" t="s">
        <v>85</v>
      </c>
      <c r="CM951" s="177"/>
    </row>
    <row r="952" customFormat="false" ht="11.25" hidden="false" customHeight="false" outlineLevel="0" collapsed="false">
      <c r="A952" s="177" t="n">
        <v>35648</v>
      </c>
      <c r="B952" s="203" t="n">
        <f aca="false">IF(A952&lt;&gt;"",MONTH(A952),0)</f>
        <v>8</v>
      </c>
      <c r="C952" s="11" t="s">
        <v>164</v>
      </c>
      <c r="D952" s="196" t="n">
        <v>1.395</v>
      </c>
      <c r="E952" s="196" t="n">
        <v>1.08</v>
      </c>
      <c r="F952" s="197" t="n">
        <v>1.4</v>
      </c>
      <c r="G952" s="16" t="n">
        <v>2.3</v>
      </c>
      <c r="H952" s="196" t="n">
        <v>2.35</v>
      </c>
      <c r="I952" s="196" t="n">
        <v>2.375</v>
      </c>
      <c r="J952" s="196" t="s">
        <v>85</v>
      </c>
      <c r="K952" s="196" t="n">
        <v>1.36</v>
      </c>
      <c r="L952" s="196" t="n">
        <v>1.38</v>
      </c>
      <c r="M952" s="196" t="s">
        <v>85</v>
      </c>
      <c r="N952" s="197" t="n">
        <v>1.32</v>
      </c>
      <c r="O952" s="196" t="s">
        <v>85</v>
      </c>
      <c r="P952" s="196" t="n">
        <v>2.35</v>
      </c>
      <c r="Q952" s="196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6" t="s">
        <v>85</v>
      </c>
      <c r="CM952" s="177"/>
    </row>
    <row r="953" customFormat="false" ht="11.25" hidden="false" customHeight="false" outlineLevel="0" collapsed="false">
      <c r="A953" s="177" t="n">
        <v>35649</v>
      </c>
      <c r="B953" s="203" t="n">
        <f aca="false">IF(A953&lt;&gt;"",MONTH(A953),0)</f>
        <v>8</v>
      </c>
      <c r="C953" s="11" t="s">
        <v>165</v>
      </c>
      <c r="D953" s="196" t="n">
        <v>1.46</v>
      </c>
      <c r="E953" s="196" t="n">
        <v>1.14</v>
      </c>
      <c r="F953" s="197" t="n">
        <v>1.45</v>
      </c>
      <c r="G953" s="16" t="n">
        <v>2.42</v>
      </c>
      <c r="H953" s="196" t="n">
        <v>2.46</v>
      </c>
      <c r="I953" s="196" t="n">
        <v>2.475</v>
      </c>
      <c r="J953" s="196" t="s">
        <v>85</v>
      </c>
      <c r="K953" s="196" t="n">
        <v>1.385</v>
      </c>
      <c r="L953" s="196" t="n">
        <v>1.4</v>
      </c>
      <c r="M953" s="196" t="s">
        <v>85</v>
      </c>
      <c r="N953" s="197" t="n">
        <v>1.41</v>
      </c>
      <c r="O953" s="196" t="s">
        <v>85</v>
      </c>
      <c r="P953" s="196" t="n">
        <v>2.44</v>
      </c>
      <c r="Q953" s="196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6" t="s">
        <v>85</v>
      </c>
      <c r="CM953" s="177"/>
    </row>
    <row r="954" customFormat="false" ht="11.25" hidden="false" customHeight="false" outlineLevel="0" collapsed="false">
      <c r="A954" s="177" t="n">
        <v>35650</v>
      </c>
      <c r="B954" s="203" t="n">
        <f aca="false">IF(A954&lt;&gt;"",MONTH(A954),0)</f>
        <v>8</v>
      </c>
      <c r="C954" s="11" t="s">
        <v>166</v>
      </c>
      <c r="D954" s="196" t="n">
        <v>1.515</v>
      </c>
      <c r="E954" s="196" t="n">
        <v>1.14</v>
      </c>
      <c r="F954" s="197" t="n">
        <v>1.45</v>
      </c>
      <c r="G954" s="16" t="n">
        <v>2.42</v>
      </c>
      <c r="H954" s="196" t="n">
        <v>2.46</v>
      </c>
      <c r="I954" s="196" t="n">
        <v>2.475</v>
      </c>
      <c r="J954" s="196" t="s">
        <v>85</v>
      </c>
      <c r="K954" s="196" t="n">
        <v>1.385</v>
      </c>
      <c r="L954" s="196" t="n">
        <v>1.4</v>
      </c>
      <c r="M954" s="196" t="s">
        <v>85</v>
      </c>
      <c r="N954" s="197" t="n">
        <v>1.41</v>
      </c>
      <c r="O954" s="196" t="s">
        <v>85</v>
      </c>
      <c r="P954" s="196" t="n">
        <v>2.44</v>
      </c>
      <c r="Q954" s="196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6" t="s">
        <v>85</v>
      </c>
      <c r="CM954" s="177"/>
    </row>
    <row r="955" customFormat="false" ht="11.25" hidden="false" customHeight="false" outlineLevel="0" collapsed="false">
      <c r="A955" s="177" t="n">
        <v>35651</v>
      </c>
      <c r="B955" s="203" t="n">
        <f aca="false">IF(A955&lt;&gt;"",MONTH(A955),0)</f>
        <v>8</v>
      </c>
      <c r="C955" s="11" t="s">
        <v>167</v>
      </c>
      <c r="D955" s="196" t="n">
        <v>1.485</v>
      </c>
      <c r="E955" s="196" t="n">
        <v>1.09</v>
      </c>
      <c r="F955" s="197" t="n">
        <v>1.38</v>
      </c>
      <c r="G955" s="16" t="n">
        <v>2.17</v>
      </c>
      <c r="H955" s="196" t="n">
        <v>2.215</v>
      </c>
      <c r="I955" s="196" t="n">
        <v>2.365</v>
      </c>
      <c r="J955" s="196" t="s">
        <v>85</v>
      </c>
      <c r="K955" s="196" t="n">
        <v>1.39</v>
      </c>
      <c r="L955" s="196" t="n">
        <v>1.415</v>
      </c>
      <c r="M955" s="196" t="s">
        <v>85</v>
      </c>
      <c r="N955" s="197" t="n">
        <v>1.41</v>
      </c>
      <c r="O955" s="196" t="s">
        <v>85</v>
      </c>
      <c r="P955" s="196" t="n">
        <v>2.26</v>
      </c>
      <c r="Q955" s="196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6" t="s">
        <v>85</v>
      </c>
      <c r="CM955" s="177"/>
    </row>
    <row r="956" customFormat="false" ht="11.25" hidden="false" customHeight="false" outlineLevel="0" collapsed="false">
      <c r="A956" s="177" t="n">
        <v>35652</v>
      </c>
      <c r="B956" s="203" t="n">
        <f aca="false">IF(A956&lt;&gt;"",MONTH(A956),0)</f>
        <v>8</v>
      </c>
      <c r="C956" s="11" t="s">
        <v>161</v>
      </c>
      <c r="D956" s="196" t="n">
        <v>1.485</v>
      </c>
      <c r="E956" s="196" t="n">
        <v>1.09</v>
      </c>
      <c r="F956" s="197" t="n">
        <v>1.38</v>
      </c>
      <c r="G956" s="16" t="n">
        <v>2.17</v>
      </c>
      <c r="H956" s="196" t="n">
        <v>2.215</v>
      </c>
      <c r="I956" s="196" t="n">
        <v>2.365</v>
      </c>
      <c r="J956" s="196" t="s">
        <v>85</v>
      </c>
      <c r="K956" s="196" t="n">
        <v>1.39</v>
      </c>
      <c r="L956" s="196" t="n">
        <v>1.415</v>
      </c>
      <c r="M956" s="196" t="s">
        <v>85</v>
      </c>
      <c r="N956" s="197" t="n">
        <v>1.41</v>
      </c>
      <c r="O956" s="196" t="s">
        <v>85</v>
      </c>
      <c r="P956" s="196" t="n">
        <v>2.26</v>
      </c>
      <c r="Q956" s="196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6" t="s">
        <v>85</v>
      </c>
      <c r="CM956" s="177"/>
    </row>
    <row r="957" customFormat="false" ht="11.25" hidden="false" customHeight="false" outlineLevel="0" collapsed="false">
      <c r="A957" s="177" t="n">
        <v>35653</v>
      </c>
      <c r="B957" s="203" t="n">
        <f aca="false">IF(A957&lt;&gt;"",MONTH(A957),0)</f>
        <v>8</v>
      </c>
      <c r="C957" s="11" t="s">
        <v>162</v>
      </c>
      <c r="D957" s="196" t="n">
        <v>1.485</v>
      </c>
      <c r="E957" s="196" t="n">
        <v>1.09</v>
      </c>
      <c r="F957" s="197" t="n">
        <v>1.425</v>
      </c>
      <c r="G957" s="16" t="n">
        <v>2.385</v>
      </c>
      <c r="H957" s="196" t="n">
        <v>2.45</v>
      </c>
      <c r="I957" s="196" t="n">
        <v>2.535</v>
      </c>
      <c r="J957" s="196" t="s">
        <v>85</v>
      </c>
      <c r="K957" s="196" t="n">
        <v>1.415</v>
      </c>
      <c r="L957" s="196" t="n">
        <v>1.425</v>
      </c>
      <c r="M957" s="196" t="s">
        <v>85</v>
      </c>
      <c r="N957" s="197" t="n">
        <v>1.385</v>
      </c>
      <c r="O957" s="196" t="s">
        <v>85</v>
      </c>
      <c r="P957" s="196" t="n">
        <v>2.485</v>
      </c>
      <c r="Q957" s="196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6" t="s">
        <v>85</v>
      </c>
      <c r="CM957" s="177"/>
    </row>
    <row r="958" customFormat="false" ht="11.25" hidden="false" customHeight="false" outlineLevel="0" collapsed="false">
      <c r="A958" s="177" t="n">
        <v>35654</v>
      </c>
      <c r="B958" s="203" t="n">
        <f aca="false">IF(A958&lt;&gt;"",MONTH(A958),0)</f>
        <v>8</v>
      </c>
      <c r="C958" s="11" t="s">
        <v>163</v>
      </c>
      <c r="D958" s="196" t="n">
        <v>1.455</v>
      </c>
      <c r="E958" s="196" t="n">
        <v>1.135</v>
      </c>
      <c r="F958" s="197" t="n">
        <v>1.455</v>
      </c>
      <c r="G958" s="16" t="n">
        <v>2.39</v>
      </c>
      <c r="H958" s="196" t="n">
        <v>2.48</v>
      </c>
      <c r="I958" s="196" t="n">
        <v>2.57</v>
      </c>
      <c r="J958" s="196" t="s">
        <v>85</v>
      </c>
      <c r="K958" s="196" t="n">
        <v>1.43</v>
      </c>
      <c r="L958" s="196" t="n">
        <v>1.425</v>
      </c>
      <c r="M958" s="196" t="s">
        <v>85</v>
      </c>
      <c r="N958" s="197" t="n">
        <v>1.425</v>
      </c>
      <c r="O958" s="196" t="s">
        <v>85</v>
      </c>
      <c r="P958" s="196" t="n">
        <v>2.49</v>
      </c>
      <c r="Q958" s="196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6" t="s">
        <v>85</v>
      </c>
      <c r="CM958" s="177"/>
    </row>
    <row r="959" customFormat="false" ht="11.25" hidden="false" customHeight="false" outlineLevel="0" collapsed="false">
      <c r="A959" s="177" t="n">
        <v>35655</v>
      </c>
      <c r="B959" s="203" t="n">
        <f aca="false">IF(A959&lt;&gt;"",MONTH(A959),0)</f>
        <v>8</v>
      </c>
      <c r="C959" s="11" t="s">
        <v>164</v>
      </c>
      <c r="D959" s="196" t="n">
        <v>1.455</v>
      </c>
      <c r="E959" s="196" t="n">
        <v>1.185</v>
      </c>
      <c r="F959" s="197" t="n">
        <v>1.45</v>
      </c>
      <c r="G959" s="16" t="n">
        <v>2.28</v>
      </c>
      <c r="H959" s="196" t="n">
        <v>2.34</v>
      </c>
      <c r="I959" s="196" t="n">
        <v>2.43</v>
      </c>
      <c r="J959" s="196" t="s">
        <v>85</v>
      </c>
      <c r="K959" s="196" t="n">
        <v>1.42</v>
      </c>
      <c r="L959" s="196" t="n">
        <v>1.41</v>
      </c>
      <c r="M959" s="196" t="s">
        <v>85</v>
      </c>
      <c r="N959" s="197" t="n">
        <v>1.445</v>
      </c>
      <c r="O959" s="196" t="s">
        <v>85</v>
      </c>
      <c r="P959" s="196" t="n">
        <v>2.365</v>
      </c>
      <c r="Q959" s="196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6" t="s">
        <v>85</v>
      </c>
      <c r="CM959" s="177"/>
    </row>
    <row r="960" customFormat="false" ht="11.25" hidden="false" customHeight="false" outlineLevel="0" collapsed="false">
      <c r="A960" s="177" t="n">
        <v>35656</v>
      </c>
      <c r="B960" s="203" t="n">
        <f aca="false">IF(A960&lt;&gt;"",MONTH(A960),0)</f>
        <v>8</v>
      </c>
      <c r="C960" s="11" t="s">
        <v>165</v>
      </c>
      <c r="D960" s="196" t="n">
        <v>1.465</v>
      </c>
      <c r="E960" s="196" t="n">
        <v>1.195</v>
      </c>
      <c r="F960" s="197" t="n">
        <v>1.455</v>
      </c>
      <c r="G960" s="16" t="n">
        <v>2.38</v>
      </c>
      <c r="H960" s="196" t="n">
        <v>2.44</v>
      </c>
      <c r="I960" s="196" t="n">
        <v>2.555</v>
      </c>
      <c r="J960" s="196" t="s">
        <v>85</v>
      </c>
      <c r="K960" s="196" t="n">
        <v>1.44</v>
      </c>
      <c r="L960" s="196" t="n">
        <v>1.42</v>
      </c>
      <c r="M960" s="196" t="s">
        <v>85</v>
      </c>
      <c r="N960" s="197" t="n">
        <v>1.435</v>
      </c>
      <c r="O960" s="196" t="s">
        <v>85</v>
      </c>
      <c r="P960" s="196" t="n">
        <v>2.495</v>
      </c>
      <c r="Q960" s="196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6" t="s">
        <v>85</v>
      </c>
      <c r="CM960" s="177"/>
    </row>
    <row r="961" customFormat="false" ht="11.25" hidden="false" customHeight="false" outlineLevel="0" collapsed="false">
      <c r="A961" s="177" t="n">
        <v>35657</v>
      </c>
      <c r="B961" s="203" t="n">
        <f aca="false">IF(A961&lt;&gt;"",MONTH(A961),0)</f>
        <v>8</v>
      </c>
      <c r="C961" s="11" t="s">
        <v>166</v>
      </c>
      <c r="D961" s="196" t="n">
        <v>1.475</v>
      </c>
      <c r="E961" s="196" t="n">
        <v>1.195</v>
      </c>
      <c r="F961" s="197" t="n">
        <v>1.455</v>
      </c>
      <c r="G961" s="16" t="n">
        <v>2.38</v>
      </c>
      <c r="H961" s="196" t="n">
        <v>2.44</v>
      </c>
      <c r="I961" s="196" t="n">
        <v>2.555</v>
      </c>
      <c r="J961" s="196" t="s">
        <v>85</v>
      </c>
      <c r="K961" s="196" t="n">
        <v>1.44</v>
      </c>
      <c r="L961" s="196" t="n">
        <v>1.42</v>
      </c>
      <c r="M961" s="196" t="s">
        <v>85</v>
      </c>
      <c r="N961" s="197" t="n">
        <v>1.435</v>
      </c>
      <c r="O961" s="196" t="s">
        <v>85</v>
      </c>
      <c r="P961" s="196" t="n">
        <v>2.495</v>
      </c>
      <c r="Q961" s="196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6" t="s">
        <v>85</v>
      </c>
      <c r="CM961" s="177"/>
    </row>
    <row r="962" customFormat="false" ht="11.25" hidden="false" customHeight="false" outlineLevel="0" collapsed="false">
      <c r="A962" s="177" t="n">
        <v>35658</v>
      </c>
      <c r="B962" s="203" t="n">
        <f aca="false">IF(A962&lt;&gt;"",MONTH(A962),0)</f>
        <v>8</v>
      </c>
      <c r="C962" s="11" t="s">
        <v>167</v>
      </c>
      <c r="D962" s="196" t="n">
        <v>1.47</v>
      </c>
      <c r="E962" s="196" t="n">
        <v>1.195</v>
      </c>
      <c r="F962" s="197" t="n">
        <v>1.455</v>
      </c>
      <c r="G962" s="16" t="n">
        <v>2.23</v>
      </c>
      <c r="H962" s="196" t="n">
        <v>2.365</v>
      </c>
      <c r="I962" s="196" t="n">
        <v>2.515</v>
      </c>
      <c r="J962" s="196" t="s">
        <v>85</v>
      </c>
      <c r="K962" s="196" t="n">
        <v>1.47</v>
      </c>
      <c r="L962" s="196" t="n">
        <v>1.41</v>
      </c>
      <c r="M962" s="196" t="s">
        <v>85</v>
      </c>
      <c r="N962" s="197" t="n">
        <v>1.44</v>
      </c>
      <c r="O962" s="196" t="s">
        <v>85</v>
      </c>
      <c r="P962" s="196" t="n">
        <v>2.48</v>
      </c>
      <c r="Q962" s="196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6" t="s">
        <v>85</v>
      </c>
      <c r="CM962" s="177"/>
    </row>
    <row r="963" customFormat="false" ht="11.25" hidden="false" customHeight="false" outlineLevel="0" collapsed="false">
      <c r="A963" s="177" t="n">
        <v>35659</v>
      </c>
      <c r="B963" s="203" t="n">
        <f aca="false">IF(A963&lt;&gt;"",MONTH(A963),0)</f>
        <v>8</v>
      </c>
      <c r="C963" s="11" t="s">
        <v>161</v>
      </c>
      <c r="D963" s="196" t="n">
        <v>1.47</v>
      </c>
      <c r="E963" s="196" t="n">
        <v>1.195</v>
      </c>
      <c r="F963" s="197" t="n">
        <v>1.455</v>
      </c>
      <c r="G963" s="16" t="n">
        <v>2.23</v>
      </c>
      <c r="H963" s="196" t="n">
        <v>2.365</v>
      </c>
      <c r="I963" s="196" t="n">
        <v>2.515</v>
      </c>
      <c r="J963" s="196" t="s">
        <v>85</v>
      </c>
      <c r="K963" s="196" t="n">
        <v>1.47</v>
      </c>
      <c r="L963" s="196" t="n">
        <v>1.41</v>
      </c>
      <c r="M963" s="196" t="s">
        <v>85</v>
      </c>
      <c r="N963" s="197" t="n">
        <v>1.44</v>
      </c>
      <c r="O963" s="196" t="s">
        <v>85</v>
      </c>
      <c r="P963" s="196" t="n">
        <v>2.48</v>
      </c>
      <c r="Q963" s="196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6" t="s">
        <v>85</v>
      </c>
      <c r="CM963" s="177"/>
    </row>
    <row r="964" customFormat="false" ht="11.25" hidden="false" customHeight="false" outlineLevel="0" collapsed="false">
      <c r="A964" s="177" t="n">
        <v>35660</v>
      </c>
      <c r="B964" s="203" t="n">
        <f aca="false">IF(A964&lt;&gt;"",MONTH(A964),0)</f>
        <v>8</v>
      </c>
      <c r="C964" s="11" t="s">
        <v>162</v>
      </c>
      <c r="D964" s="196" t="n">
        <v>1.47</v>
      </c>
      <c r="E964" s="196" t="n">
        <v>1.195</v>
      </c>
      <c r="F964" s="197" t="n">
        <v>1.48</v>
      </c>
      <c r="G964" s="16" t="n">
        <v>2.345</v>
      </c>
      <c r="H964" s="196" t="n">
        <v>2.43</v>
      </c>
      <c r="I964" s="196" t="n">
        <v>2.55</v>
      </c>
      <c r="J964" s="196" t="s">
        <v>85</v>
      </c>
      <c r="K964" s="196" t="n">
        <v>1.475</v>
      </c>
      <c r="L964" s="196" t="n">
        <v>1.455</v>
      </c>
      <c r="M964" s="196" t="s">
        <v>85</v>
      </c>
      <c r="N964" s="197" t="n">
        <v>1.48</v>
      </c>
      <c r="O964" s="196" t="s">
        <v>85</v>
      </c>
      <c r="P964" s="196" t="n">
        <v>2.515</v>
      </c>
      <c r="Q964" s="196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6" t="s">
        <v>85</v>
      </c>
      <c r="CM964" s="177"/>
    </row>
    <row r="965" customFormat="false" ht="11.25" hidden="false" customHeight="false" outlineLevel="0" collapsed="false">
      <c r="A965" s="177" t="n">
        <v>35661</v>
      </c>
      <c r="B965" s="203" t="n">
        <f aca="false">IF(A965&lt;&gt;"",MONTH(A965),0)</f>
        <v>8</v>
      </c>
      <c r="C965" s="11" t="s">
        <v>163</v>
      </c>
      <c r="D965" s="196" t="n">
        <v>1.475</v>
      </c>
      <c r="E965" s="196" t="n">
        <v>1.205</v>
      </c>
      <c r="F965" s="197" t="n">
        <v>1.505</v>
      </c>
      <c r="G965" s="16" t="n">
        <v>2.39</v>
      </c>
      <c r="H965" s="196" t="n">
        <v>2.47</v>
      </c>
      <c r="I965" s="196" t="n">
        <v>2.615</v>
      </c>
      <c r="J965" s="196" t="s">
        <v>85</v>
      </c>
      <c r="K965" s="196" t="n">
        <v>1.52</v>
      </c>
      <c r="L965" s="196" t="n">
        <v>1.44</v>
      </c>
      <c r="M965" s="196" t="s">
        <v>85</v>
      </c>
      <c r="N965" s="197" t="n">
        <v>1.48</v>
      </c>
      <c r="O965" s="196" t="s">
        <v>85</v>
      </c>
      <c r="P965" s="196" t="n">
        <v>2.565</v>
      </c>
      <c r="Q965" s="196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6" t="s">
        <v>85</v>
      </c>
      <c r="CM965" s="177"/>
    </row>
    <row r="966" customFormat="false" ht="11.25" hidden="false" customHeight="false" outlineLevel="0" collapsed="false">
      <c r="A966" s="177" t="n">
        <v>35662</v>
      </c>
      <c r="B966" s="203" t="n">
        <f aca="false">IF(A966&lt;&gt;"",MONTH(A966),0)</f>
        <v>8</v>
      </c>
      <c r="C966" s="11" t="s">
        <v>164</v>
      </c>
      <c r="D966" s="196" t="n">
        <v>1.485</v>
      </c>
      <c r="E966" s="196" t="n">
        <v>1.23</v>
      </c>
      <c r="F966" s="197" t="n">
        <v>1.5</v>
      </c>
      <c r="G966" s="16" t="n">
        <v>2.42</v>
      </c>
      <c r="H966" s="196" t="n">
        <v>2.495</v>
      </c>
      <c r="I966" s="196" t="n">
        <v>2.625</v>
      </c>
      <c r="J966" s="196" t="s">
        <v>85</v>
      </c>
      <c r="K966" s="196" t="n">
        <v>1.515</v>
      </c>
      <c r="L966" s="196" t="n">
        <v>1.45</v>
      </c>
      <c r="M966" s="196" t="s">
        <v>85</v>
      </c>
      <c r="N966" s="197" t="n">
        <v>1.48</v>
      </c>
      <c r="O966" s="196" t="s">
        <v>85</v>
      </c>
      <c r="P966" s="196" t="n">
        <v>2.57</v>
      </c>
      <c r="Q966" s="196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6" t="s">
        <v>85</v>
      </c>
      <c r="CM966" s="177"/>
    </row>
    <row r="967" customFormat="false" ht="11.25" hidden="false" customHeight="false" outlineLevel="0" collapsed="false">
      <c r="A967" s="177" t="n">
        <v>35663</v>
      </c>
      <c r="B967" s="203" t="n">
        <f aca="false">IF(A967&lt;&gt;"",MONTH(A967),0)</f>
        <v>8</v>
      </c>
      <c r="C967" s="11" t="s">
        <v>165</v>
      </c>
      <c r="D967" s="196" t="n">
        <v>1.505</v>
      </c>
      <c r="E967" s="196" t="n">
        <v>1.24</v>
      </c>
      <c r="F967" s="197" t="n">
        <v>1.495</v>
      </c>
      <c r="G967" s="16" t="n">
        <v>2.235</v>
      </c>
      <c r="H967" s="196" t="n">
        <v>2.305</v>
      </c>
      <c r="I967" s="196" t="n">
        <v>2.44</v>
      </c>
      <c r="J967" s="196" t="s">
        <v>85</v>
      </c>
      <c r="K967" s="196" t="n">
        <v>1.49</v>
      </c>
      <c r="L967" s="196" t="n">
        <v>1.45</v>
      </c>
      <c r="M967" s="196" t="s">
        <v>85</v>
      </c>
      <c r="N967" s="197" t="n">
        <v>1.48</v>
      </c>
      <c r="O967" s="196" t="s">
        <v>85</v>
      </c>
      <c r="P967" s="196" t="n">
        <v>2.375</v>
      </c>
      <c r="Q967" s="196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6" t="s">
        <v>85</v>
      </c>
      <c r="CM967" s="177"/>
    </row>
    <row r="968" customFormat="false" ht="11.25" hidden="false" customHeight="false" outlineLevel="0" collapsed="false">
      <c r="A968" s="177" t="n">
        <v>35664</v>
      </c>
      <c r="B968" s="203" t="n">
        <f aca="false">IF(A968&lt;&gt;"",MONTH(A968),0)</f>
        <v>8</v>
      </c>
      <c r="C968" s="11" t="s">
        <v>166</v>
      </c>
      <c r="D968" s="196" t="n">
        <v>1.53</v>
      </c>
      <c r="E968" s="196" t="n">
        <v>1.24</v>
      </c>
      <c r="F968" s="197" t="n">
        <v>1.495</v>
      </c>
      <c r="G968" s="16" t="n">
        <v>2.235</v>
      </c>
      <c r="H968" s="196" t="n">
        <v>2.305</v>
      </c>
      <c r="I968" s="196" t="n">
        <v>2.44</v>
      </c>
      <c r="J968" s="196" t="s">
        <v>85</v>
      </c>
      <c r="K968" s="196" t="n">
        <v>1.49</v>
      </c>
      <c r="L968" s="196" t="n">
        <v>1.45</v>
      </c>
      <c r="M968" s="196" t="s">
        <v>85</v>
      </c>
      <c r="N968" s="197" t="n">
        <v>1.48</v>
      </c>
      <c r="O968" s="196" t="s">
        <v>85</v>
      </c>
      <c r="P968" s="196" t="n">
        <v>2.375</v>
      </c>
      <c r="Q968" s="196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6" t="s">
        <v>85</v>
      </c>
      <c r="CM968" s="177"/>
    </row>
    <row r="969" customFormat="false" ht="11.25" hidden="false" customHeight="false" outlineLevel="0" collapsed="false">
      <c r="A969" s="177" t="n">
        <v>35665</v>
      </c>
      <c r="B969" s="203" t="n">
        <f aca="false">IF(A969&lt;&gt;"",MONTH(A969),0)</f>
        <v>8</v>
      </c>
      <c r="C969" s="11" t="s">
        <v>167</v>
      </c>
      <c r="D969" s="196" t="n">
        <v>1.53</v>
      </c>
      <c r="E969" s="196" t="n">
        <v>1.245</v>
      </c>
      <c r="F969" s="197" t="n">
        <v>1.46</v>
      </c>
      <c r="G969" s="16" t="n">
        <v>2.11</v>
      </c>
      <c r="H969" s="196" t="n">
        <v>2.2</v>
      </c>
      <c r="I969" s="196" t="n">
        <v>2.44</v>
      </c>
      <c r="J969" s="196" t="s">
        <v>85</v>
      </c>
      <c r="K969" s="196" t="n">
        <v>1.455</v>
      </c>
      <c r="L969" s="196" t="n">
        <v>1.425</v>
      </c>
      <c r="M969" s="196" t="s">
        <v>85</v>
      </c>
      <c r="N969" s="197" t="n">
        <v>1.44</v>
      </c>
      <c r="O969" s="196" t="s">
        <v>85</v>
      </c>
      <c r="P969" s="196" t="n">
        <v>2.3</v>
      </c>
      <c r="Q969" s="196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6" t="s">
        <v>85</v>
      </c>
      <c r="CM969" s="177"/>
    </row>
    <row r="970" customFormat="false" ht="11.25" hidden="false" customHeight="false" outlineLevel="0" collapsed="false">
      <c r="A970" s="177" t="n">
        <v>35666</v>
      </c>
      <c r="B970" s="203" t="n">
        <f aca="false">IF(A970&lt;&gt;"",MONTH(A970),0)</f>
        <v>8</v>
      </c>
      <c r="C970" s="11" t="s">
        <v>161</v>
      </c>
      <c r="D970" s="196" t="n">
        <v>1.53</v>
      </c>
      <c r="E970" s="196" t="n">
        <v>1.245</v>
      </c>
      <c r="F970" s="197" t="n">
        <v>1.46</v>
      </c>
      <c r="G970" s="16" t="n">
        <v>2.11</v>
      </c>
      <c r="H970" s="196" t="n">
        <v>2.2</v>
      </c>
      <c r="I970" s="196" t="n">
        <v>2.44</v>
      </c>
      <c r="J970" s="196" t="s">
        <v>85</v>
      </c>
      <c r="K970" s="196" t="n">
        <v>1.455</v>
      </c>
      <c r="L970" s="196" t="n">
        <v>1.425</v>
      </c>
      <c r="M970" s="196" t="s">
        <v>85</v>
      </c>
      <c r="N970" s="197" t="n">
        <v>1.44</v>
      </c>
      <c r="O970" s="196" t="s">
        <v>85</v>
      </c>
      <c r="P970" s="196" t="n">
        <v>2.3</v>
      </c>
      <c r="Q970" s="196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6" t="s">
        <v>85</v>
      </c>
      <c r="CM970" s="177"/>
    </row>
    <row r="971" customFormat="false" ht="11.25" hidden="false" customHeight="false" outlineLevel="0" collapsed="false">
      <c r="A971" s="177" t="n">
        <v>35667</v>
      </c>
      <c r="B971" s="203" t="n">
        <f aca="false">IF(A971&lt;&gt;"",MONTH(A971),0)</f>
        <v>8</v>
      </c>
      <c r="C971" s="11" t="s">
        <v>162</v>
      </c>
      <c r="D971" s="196" t="n">
        <v>1.53</v>
      </c>
      <c r="E971" s="196" t="n">
        <v>1.245</v>
      </c>
      <c r="F971" s="197" t="n">
        <v>1.475</v>
      </c>
      <c r="G971" s="16" t="n">
        <v>2.345</v>
      </c>
      <c r="H971" s="196" t="n">
        <v>2.415</v>
      </c>
      <c r="I971" s="196" t="n">
        <v>2.52</v>
      </c>
      <c r="J971" s="196" t="s">
        <v>85</v>
      </c>
      <c r="K971" s="196" t="n">
        <v>1.475</v>
      </c>
      <c r="L971" s="196" t="n">
        <v>1.46</v>
      </c>
      <c r="M971" s="196" t="s">
        <v>85</v>
      </c>
      <c r="N971" s="197" t="n">
        <v>1.445</v>
      </c>
      <c r="O971" s="196" t="s">
        <v>85</v>
      </c>
      <c r="P971" s="196" t="n">
        <v>2.455</v>
      </c>
      <c r="Q971" s="196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6" t="s">
        <v>85</v>
      </c>
      <c r="CM971" s="177"/>
    </row>
    <row r="972" customFormat="false" ht="11.25" hidden="false" customHeight="false" outlineLevel="0" collapsed="false">
      <c r="A972" s="177" t="n">
        <v>35668</v>
      </c>
      <c r="B972" s="203" t="n">
        <f aca="false">IF(A972&lt;&gt;"",MONTH(A972),0)</f>
        <v>8</v>
      </c>
      <c r="C972" s="11" t="s">
        <v>163</v>
      </c>
      <c r="D972" s="196" t="n">
        <v>1.52</v>
      </c>
      <c r="E972" s="196" t="n">
        <v>1.25</v>
      </c>
      <c r="F972" s="197" t="n">
        <v>1.49</v>
      </c>
      <c r="G972" s="16" t="n">
        <v>2.465</v>
      </c>
      <c r="H972" s="196" t="n">
        <v>2.53</v>
      </c>
      <c r="I972" s="196" t="n">
        <v>2.58</v>
      </c>
      <c r="J972" s="196" t="s">
        <v>85</v>
      </c>
      <c r="K972" s="196" t="n">
        <v>1.49</v>
      </c>
      <c r="L972" s="196" t="n">
        <v>1.485</v>
      </c>
      <c r="M972" s="196" t="s">
        <v>85</v>
      </c>
      <c r="N972" s="197" t="n">
        <v>1.445</v>
      </c>
      <c r="O972" s="196" t="s">
        <v>85</v>
      </c>
      <c r="P972" s="196" t="n">
        <v>2.54</v>
      </c>
      <c r="Q972" s="196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6" t="s">
        <v>85</v>
      </c>
      <c r="CM972" s="177"/>
    </row>
    <row r="973" customFormat="false" ht="11.25" hidden="false" customHeight="false" outlineLevel="0" collapsed="false">
      <c r="A973" s="177" t="n">
        <v>35669</v>
      </c>
      <c r="B973" s="203" t="n">
        <f aca="false">IF(A973&lt;&gt;"",MONTH(A973),0)</f>
        <v>8</v>
      </c>
      <c r="C973" s="11" t="s">
        <v>164</v>
      </c>
      <c r="D973" s="196" t="n">
        <v>1.535</v>
      </c>
      <c r="E973" s="196" t="n">
        <v>1.26</v>
      </c>
      <c r="F973" s="197" t="n">
        <v>1.48</v>
      </c>
      <c r="G973" s="16" t="n">
        <v>2.385</v>
      </c>
      <c r="H973" s="196" t="n">
        <v>2.415</v>
      </c>
      <c r="I973" s="196" t="n">
        <v>2.505</v>
      </c>
      <c r="J973" s="196" t="s">
        <v>85</v>
      </c>
      <c r="K973" s="196" t="n">
        <v>1.475</v>
      </c>
      <c r="L973" s="196" t="n">
        <v>1.475</v>
      </c>
      <c r="M973" s="196" t="s">
        <v>85</v>
      </c>
      <c r="N973" s="197" t="n">
        <v>1.445</v>
      </c>
      <c r="O973" s="196" t="s">
        <v>85</v>
      </c>
      <c r="P973" s="196" t="n">
        <v>2.445</v>
      </c>
      <c r="Q973" s="196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6" t="s">
        <v>85</v>
      </c>
      <c r="CM973" s="177"/>
    </row>
    <row r="974" customFormat="false" ht="11.25" hidden="false" customHeight="false" outlineLevel="0" collapsed="false">
      <c r="A974" s="177" t="n">
        <v>35670</v>
      </c>
      <c r="B974" s="203" t="n">
        <f aca="false">IF(A974&lt;&gt;"",MONTH(A974),0)</f>
        <v>8</v>
      </c>
      <c r="C974" s="11" t="s">
        <v>165</v>
      </c>
      <c r="D974" s="196" t="n">
        <v>1.55</v>
      </c>
      <c r="E974" s="196" t="n">
        <v>1.3</v>
      </c>
      <c r="F974" s="197" t="n">
        <v>1.485</v>
      </c>
      <c r="G974" s="16" t="n">
        <v>2.415</v>
      </c>
      <c r="H974" s="196" t="n">
        <v>2.455</v>
      </c>
      <c r="I974" s="196" t="n">
        <v>2.565</v>
      </c>
      <c r="J974" s="196" t="s">
        <v>85</v>
      </c>
      <c r="K974" s="196" t="n">
        <v>1.485</v>
      </c>
      <c r="L974" s="196" t="n">
        <v>1.52</v>
      </c>
      <c r="M974" s="196" t="s">
        <v>85</v>
      </c>
      <c r="N974" s="197" t="n">
        <v>1.445</v>
      </c>
      <c r="O974" s="196" t="s">
        <v>85</v>
      </c>
      <c r="P974" s="196" t="n">
        <v>2.5</v>
      </c>
      <c r="Q974" s="196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6" t="s">
        <v>85</v>
      </c>
      <c r="CM974" s="177"/>
    </row>
    <row r="975" customFormat="false" ht="11.25" hidden="false" customHeight="false" outlineLevel="0" collapsed="false">
      <c r="A975" s="177" t="n">
        <v>35671</v>
      </c>
      <c r="B975" s="203" t="n">
        <f aca="false">IF(A975&lt;&gt;"",MONTH(A975),0)</f>
        <v>8</v>
      </c>
      <c r="C975" s="11" t="s">
        <v>166</v>
      </c>
      <c r="D975" s="196" t="n">
        <v>1.585</v>
      </c>
      <c r="E975" s="196" t="n">
        <v>1.3</v>
      </c>
      <c r="F975" s="197" t="n">
        <v>1.485</v>
      </c>
      <c r="G975" s="16" t="n">
        <v>2.415</v>
      </c>
      <c r="H975" s="196" t="n">
        <v>2.455</v>
      </c>
      <c r="I975" s="196" t="n">
        <v>2.565</v>
      </c>
      <c r="J975" s="196" t="s">
        <v>85</v>
      </c>
      <c r="K975" s="196" t="n">
        <v>1.485</v>
      </c>
      <c r="L975" s="196" t="n">
        <v>1.52</v>
      </c>
      <c r="M975" s="196" t="s">
        <v>85</v>
      </c>
      <c r="N975" s="197" t="n">
        <v>1.445</v>
      </c>
      <c r="O975" s="196" t="s">
        <v>85</v>
      </c>
      <c r="P975" s="196" t="n">
        <v>2.5</v>
      </c>
      <c r="Q975" s="196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6" t="s">
        <v>85</v>
      </c>
      <c r="CM975" s="177"/>
    </row>
    <row r="976" customFormat="false" ht="11.25" hidden="false" customHeight="false" outlineLevel="0" collapsed="false">
      <c r="A976" s="177" t="n">
        <v>35672</v>
      </c>
      <c r="B976" s="203" t="n">
        <f aca="false">IF(A976&lt;&gt;"",MONTH(A976),0)</f>
        <v>8</v>
      </c>
      <c r="C976" s="11" t="s">
        <v>167</v>
      </c>
      <c r="D976" s="196" t="n">
        <v>1.64</v>
      </c>
      <c r="E976" s="196" t="n">
        <v>1.32</v>
      </c>
      <c r="F976" s="197" t="n">
        <v>1.5</v>
      </c>
      <c r="G976" s="16" t="n">
        <v>2.31</v>
      </c>
      <c r="H976" s="196" t="n">
        <v>2.495</v>
      </c>
      <c r="I976" s="196" t="n">
        <v>2.7</v>
      </c>
      <c r="J976" s="196" t="s">
        <v>85</v>
      </c>
      <c r="K976" s="196" t="n">
        <v>1.485</v>
      </c>
      <c r="L976" s="196" t="n">
        <v>1.555</v>
      </c>
      <c r="M976" s="196" t="s">
        <v>85</v>
      </c>
      <c r="N976" s="197" t="n">
        <v>1.445</v>
      </c>
      <c r="O976" s="196" t="s">
        <v>85</v>
      </c>
      <c r="P976" s="196" t="n">
        <v>2.59</v>
      </c>
      <c r="Q976" s="196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6" t="s">
        <v>85</v>
      </c>
      <c r="CM976" s="177"/>
    </row>
    <row r="977" customFormat="false" ht="11.25" hidden="false" customHeight="false" outlineLevel="0" collapsed="false">
      <c r="A977" s="177" t="n">
        <v>35673</v>
      </c>
      <c r="B977" s="203" t="n">
        <f aca="false">IF(A977&lt;&gt;"",MONTH(A977),0)</f>
        <v>8</v>
      </c>
      <c r="C977" s="11" t="s">
        <v>161</v>
      </c>
      <c r="D977" s="196" t="n">
        <v>1.64</v>
      </c>
      <c r="E977" s="196" t="n">
        <v>1.32</v>
      </c>
      <c r="F977" s="197" t="n">
        <v>1.5</v>
      </c>
      <c r="G977" s="16" t="n">
        <v>2.31</v>
      </c>
      <c r="H977" s="196" t="n">
        <v>2.495</v>
      </c>
      <c r="I977" s="196" t="n">
        <v>2.7</v>
      </c>
      <c r="J977" s="196" t="s">
        <v>85</v>
      </c>
      <c r="K977" s="196" t="n">
        <v>1.485</v>
      </c>
      <c r="L977" s="196" t="n">
        <v>1.555</v>
      </c>
      <c r="M977" s="196" t="s">
        <v>85</v>
      </c>
      <c r="N977" s="197" t="n">
        <v>1.445</v>
      </c>
      <c r="O977" s="196" t="s">
        <v>85</v>
      </c>
      <c r="P977" s="196" t="n">
        <v>2.59</v>
      </c>
      <c r="Q977" s="196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6" t="s">
        <v>85</v>
      </c>
      <c r="CM977" s="177"/>
    </row>
    <row r="978" customFormat="false" ht="11.25" hidden="false" customHeight="false" outlineLevel="0" collapsed="false">
      <c r="A978" s="177" t="n">
        <v>35674</v>
      </c>
      <c r="B978" s="203" t="n">
        <f aca="false">IF(A978&lt;&gt;"",MONTH(A978),0)</f>
        <v>9</v>
      </c>
      <c r="C978" s="11" t="s">
        <v>162</v>
      </c>
      <c r="D978" s="196" t="n">
        <v>1.64</v>
      </c>
      <c r="E978" s="196" t="s">
        <v>85</v>
      </c>
      <c r="F978" s="197" t="s">
        <v>85</v>
      </c>
      <c r="G978" s="16" t="s">
        <v>169</v>
      </c>
      <c r="H978" s="196" t="n">
        <v>2.495</v>
      </c>
      <c r="I978" s="196" t="s">
        <v>85</v>
      </c>
      <c r="J978" s="196" t="s">
        <v>85</v>
      </c>
      <c r="K978" s="196" t="s">
        <v>85</v>
      </c>
      <c r="L978" s="196" t="s">
        <v>85</v>
      </c>
      <c r="M978" s="196" t="s">
        <v>85</v>
      </c>
      <c r="N978" s="197" t="s">
        <v>85</v>
      </c>
      <c r="O978" s="196" t="s">
        <v>85</v>
      </c>
      <c r="P978" s="196" t="s">
        <v>85</v>
      </c>
      <c r="Q978" s="196" t="s">
        <v>85</v>
      </c>
      <c r="R978" s="16" t="s">
        <v>85</v>
      </c>
      <c r="S978" s="1" t="n">
        <v>2.76</v>
      </c>
      <c r="T978" s="1" t="s">
        <v>85</v>
      </c>
      <c r="U978" s="1" t="s">
        <v>85</v>
      </c>
      <c r="V978" s="1" t="s">
        <v>85</v>
      </c>
      <c r="W978" s="1" t="s">
        <v>85</v>
      </c>
      <c r="X978" s="196" t="s">
        <v>85</v>
      </c>
      <c r="CM978" s="177"/>
    </row>
    <row r="979" customFormat="false" ht="11.25" hidden="false" customHeight="false" outlineLevel="0" collapsed="false">
      <c r="A979" s="177" t="n">
        <v>35675</v>
      </c>
      <c r="B979" s="203" t="n">
        <f aca="false">IF(A979&lt;&gt;"",MONTH(A979),0)</f>
        <v>9</v>
      </c>
      <c r="C979" s="11" t="s">
        <v>163</v>
      </c>
      <c r="D979" s="196" t="n">
        <v>1.64</v>
      </c>
      <c r="E979" s="196" t="n">
        <v>1.32</v>
      </c>
      <c r="F979" s="197" t="n">
        <v>1.5</v>
      </c>
      <c r="G979" s="16" t="n">
        <v>2.31</v>
      </c>
      <c r="H979" s="196" t="n">
        <v>2.495</v>
      </c>
      <c r="I979" s="196" t="n">
        <v>2.7</v>
      </c>
      <c r="J979" s="196" t="s">
        <v>85</v>
      </c>
      <c r="K979" s="196" t="n">
        <v>1.485</v>
      </c>
      <c r="L979" s="196" t="n">
        <v>1.555</v>
      </c>
      <c r="M979" s="196" t="s">
        <v>85</v>
      </c>
      <c r="N979" s="197" t="n">
        <v>1.445</v>
      </c>
      <c r="O979" s="196" t="s">
        <v>85</v>
      </c>
      <c r="P979" s="196" t="n">
        <v>2.59</v>
      </c>
      <c r="Q979" s="196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6" t="s">
        <v>85</v>
      </c>
      <c r="CM979" s="177"/>
    </row>
    <row r="980" customFormat="false" ht="11.25" hidden="false" customHeight="false" outlineLevel="0" collapsed="false">
      <c r="A980" s="177" t="n">
        <v>35676</v>
      </c>
      <c r="B980" s="203" t="n">
        <f aca="false">IF(A980&lt;&gt;"",MONTH(A980),0)</f>
        <v>9</v>
      </c>
      <c r="C980" s="11" t="s">
        <v>164</v>
      </c>
      <c r="D980" s="196" t="n">
        <v>1.215</v>
      </c>
      <c r="E980" s="196" t="s">
        <v>85</v>
      </c>
      <c r="F980" s="197" t="s">
        <v>85</v>
      </c>
      <c r="G980" s="16" t="s">
        <v>169</v>
      </c>
      <c r="H980" s="196" t="s">
        <v>85</v>
      </c>
      <c r="I980" s="196" t="s">
        <v>85</v>
      </c>
      <c r="J980" s="196" t="s">
        <v>85</v>
      </c>
      <c r="K980" s="196" t="s">
        <v>85</v>
      </c>
      <c r="L980" s="196" t="s">
        <v>85</v>
      </c>
      <c r="M980" s="196" t="s">
        <v>85</v>
      </c>
      <c r="N980" s="197" t="s">
        <v>85</v>
      </c>
      <c r="O980" s="196" t="s">
        <v>85</v>
      </c>
      <c r="P980" s="196" t="s">
        <v>85</v>
      </c>
      <c r="Q980" s="196" t="s">
        <v>85</v>
      </c>
      <c r="R980" s="16" t="s">
        <v>85</v>
      </c>
      <c r="S980" s="1" t="n">
        <v>2.855</v>
      </c>
      <c r="T980" s="1" t="s">
        <v>85</v>
      </c>
      <c r="U980" s="1" t="s">
        <v>85</v>
      </c>
      <c r="V980" s="1" t="s">
        <v>85</v>
      </c>
      <c r="W980" s="1" t="s">
        <v>85</v>
      </c>
      <c r="X980" s="196" t="s">
        <v>85</v>
      </c>
      <c r="CM980" s="177"/>
    </row>
    <row r="981" customFormat="false" ht="11.25" hidden="false" customHeight="false" outlineLevel="0" collapsed="false">
      <c r="A981" s="177" t="n">
        <v>35677</v>
      </c>
      <c r="B981" s="203" t="n">
        <f aca="false">IF(A981&lt;&gt;"",MONTH(A981),0)</f>
        <v>9</v>
      </c>
      <c r="C981" s="11" t="s">
        <v>165</v>
      </c>
      <c r="D981" s="196" t="n">
        <v>1.185</v>
      </c>
      <c r="E981" s="196" t="n">
        <v>1.16</v>
      </c>
      <c r="F981" s="197" t="n">
        <v>1.515</v>
      </c>
      <c r="G981" s="16" t="n">
        <v>2.655</v>
      </c>
      <c r="H981" s="196" t="n">
        <v>2.7</v>
      </c>
      <c r="I981" s="196" t="n">
        <v>2.845</v>
      </c>
      <c r="J981" s="196" t="s">
        <v>85</v>
      </c>
      <c r="K981" s="196" t="n">
        <v>1.53</v>
      </c>
      <c r="L981" s="196" t="n">
        <v>1.535</v>
      </c>
      <c r="M981" s="196" t="s">
        <v>85</v>
      </c>
      <c r="N981" s="197" t="n">
        <v>1.515</v>
      </c>
      <c r="O981" s="196" t="s">
        <v>85</v>
      </c>
      <c r="P981" s="196" t="n">
        <v>2.765</v>
      </c>
      <c r="Q981" s="196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6" t="s">
        <v>85</v>
      </c>
      <c r="CM981" s="177"/>
    </row>
    <row r="982" customFormat="false" ht="11.25" hidden="false" customHeight="false" outlineLevel="0" collapsed="false">
      <c r="A982" s="177" t="n">
        <v>35678</v>
      </c>
      <c r="B982" s="203" t="n">
        <f aca="false">IF(A982&lt;&gt;"",MONTH(A982),0)</f>
        <v>9</v>
      </c>
      <c r="C982" s="11" t="s">
        <v>166</v>
      </c>
      <c r="D982" s="196" t="n">
        <v>1.36</v>
      </c>
      <c r="E982" s="196" t="n">
        <v>1.14</v>
      </c>
      <c r="F982" s="197" t="n">
        <v>1.49</v>
      </c>
      <c r="G982" s="16" t="n">
        <v>2.61</v>
      </c>
      <c r="H982" s="196" t="n">
        <v>2.66</v>
      </c>
      <c r="I982" s="196" t="n">
        <v>2.8</v>
      </c>
      <c r="J982" s="196" t="s">
        <v>85</v>
      </c>
      <c r="K982" s="196" t="n">
        <v>1.52</v>
      </c>
      <c r="L982" s="196" t="n">
        <v>1.53</v>
      </c>
      <c r="M982" s="196" t="s">
        <v>85</v>
      </c>
      <c r="N982" s="197" t="n">
        <v>1.5</v>
      </c>
      <c r="O982" s="196" t="s">
        <v>85</v>
      </c>
      <c r="P982" s="196" t="n">
        <v>2.74</v>
      </c>
      <c r="Q982" s="196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6" t="s">
        <v>85</v>
      </c>
      <c r="CM982" s="177"/>
    </row>
    <row r="983" customFormat="false" ht="11.25" hidden="false" customHeight="false" outlineLevel="0" collapsed="false">
      <c r="A983" s="177" t="n">
        <v>35679</v>
      </c>
      <c r="B983" s="203" t="n">
        <f aca="false">IF(A983&lt;&gt;"",MONTH(A983),0)</f>
        <v>9</v>
      </c>
      <c r="C983" s="11" t="s">
        <v>167</v>
      </c>
      <c r="D983" s="196" t="n">
        <v>1.37</v>
      </c>
      <c r="E983" s="196" t="n">
        <v>1.18</v>
      </c>
      <c r="F983" s="197" t="n">
        <v>1.57</v>
      </c>
      <c r="G983" s="16" t="n">
        <v>2.52</v>
      </c>
      <c r="H983" s="196" t="n">
        <v>2.56</v>
      </c>
      <c r="I983" s="196" t="n">
        <v>2.635</v>
      </c>
      <c r="J983" s="196" t="s">
        <v>85</v>
      </c>
      <c r="K983" s="196" t="n">
        <v>1.535</v>
      </c>
      <c r="L983" s="196" t="n">
        <v>1.605</v>
      </c>
      <c r="M983" s="196" t="s">
        <v>85</v>
      </c>
      <c r="N983" s="197" t="n">
        <v>1.58</v>
      </c>
      <c r="O983" s="196" t="s">
        <v>85</v>
      </c>
      <c r="P983" s="196" t="n">
        <v>2.575</v>
      </c>
      <c r="Q983" s="196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6" t="s">
        <v>85</v>
      </c>
      <c r="CM983" s="177"/>
    </row>
    <row r="984" customFormat="false" ht="11.25" hidden="false" customHeight="false" outlineLevel="0" collapsed="false">
      <c r="A984" s="177" t="n">
        <v>35680</v>
      </c>
      <c r="B984" s="203" t="n">
        <f aca="false">IF(A984&lt;&gt;"",MONTH(A984),0)</f>
        <v>9</v>
      </c>
      <c r="C984" s="11" t="s">
        <v>161</v>
      </c>
      <c r="D984" s="196" t="n">
        <v>1.37</v>
      </c>
      <c r="E984" s="196" t="n">
        <v>1.18</v>
      </c>
      <c r="F984" s="197" t="n">
        <v>1.57</v>
      </c>
      <c r="G984" s="16" t="n">
        <v>2.52</v>
      </c>
      <c r="H984" s="196" t="n">
        <v>2.56</v>
      </c>
      <c r="I984" s="196" t="n">
        <v>2.635</v>
      </c>
      <c r="J984" s="196" t="s">
        <v>85</v>
      </c>
      <c r="K984" s="196" t="n">
        <v>1.535</v>
      </c>
      <c r="L984" s="196" t="n">
        <v>1.605</v>
      </c>
      <c r="M984" s="196" t="s">
        <v>85</v>
      </c>
      <c r="N984" s="197" t="n">
        <v>1.58</v>
      </c>
      <c r="O984" s="196" t="s">
        <v>85</v>
      </c>
      <c r="P984" s="196" t="n">
        <v>2.575</v>
      </c>
      <c r="Q984" s="196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6" t="s">
        <v>85</v>
      </c>
      <c r="CM984" s="177"/>
    </row>
    <row r="985" customFormat="false" ht="11.25" hidden="false" customHeight="false" outlineLevel="0" collapsed="false">
      <c r="A985" s="177" t="n">
        <v>35681</v>
      </c>
      <c r="B985" s="203" t="n">
        <f aca="false">IF(A985&lt;&gt;"",MONTH(A985),0)</f>
        <v>9</v>
      </c>
      <c r="C985" s="11" t="s">
        <v>162</v>
      </c>
      <c r="D985" s="196" t="n">
        <v>1.37</v>
      </c>
      <c r="E985" s="196" t="n">
        <v>1.22</v>
      </c>
      <c r="F985" s="197" t="n">
        <v>1.57</v>
      </c>
      <c r="G985" s="16" t="n">
        <v>2.65</v>
      </c>
      <c r="H985" s="196" t="n">
        <v>2.65</v>
      </c>
      <c r="I985" s="196" t="n">
        <v>2.74</v>
      </c>
      <c r="J985" s="196" t="s">
        <v>85</v>
      </c>
      <c r="K985" s="196" t="n">
        <v>1.58</v>
      </c>
      <c r="L985" s="196" t="n">
        <v>1.6</v>
      </c>
      <c r="M985" s="196" t="s">
        <v>85</v>
      </c>
      <c r="N985" s="197" t="n">
        <v>1.59</v>
      </c>
      <c r="O985" s="196" t="s">
        <v>85</v>
      </c>
      <c r="P985" s="196" t="n">
        <v>2.78</v>
      </c>
      <c r="Q985" s="196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6" t="s">
        <v>85</v>
      </c>
      <c r="CM985" s="177"/>
    </row>
    <row r="986" customFormat="false" ht="11.25" hidden="false" customHeight="false" outlineLevel="0" collapsed="false">
      <c r="A986" s="177" t="n">
        <v>35682</v>
      </c>
      <c r="B986" s="203" t="n">
        <f aca="false">IF(A986&lt;&gt;"",MONTH(A986),0)</f>
        <v>9</v>
      </c>
      <c r="C986" s="11" t="s">
        <v>163</v>
      </c>
      <c r="D986" s="196" t="n">
        <v>1.545</v>
      </c>
      <c r="E986" s="196" t="n">
        <v>1.16</v>
      </c>
      <c r="F986" s="197" t="n">
        <v>1.53</v>
      </c>
      <c r="G986" s="16" t="n">
        <v>2.46</v>
      </c>
      <c r="H986" s="196" t="n">
        <v>2.52</v>
      </c>
      <c r="I986" s="196" t="n">
        <v>2.59</v>
      </c>
      <c r="J986" s="196" t="s">
        <v>85</v>
      </c>
      <c r="K986" s="196" t="n">
        <v>1.5</v>
      </c>
      <c r="L986" s="196" t="n">
        <v>1.56</v>
      </c>
      <c r="M986" s="196" t="s">
        <v>85</v>
      </c>
      <c r="N986" s="197" t="n">
        <v>1.57</v>
      </c>
      <c r="O986" s="196" t="s">
        <v>85</v>
      </c>
      <c r="P986" s="196" t="n">
        <v>2.54</v>
      </c>
      <c r="Q986" s="196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6" t="s">
        <v>85</v>
      </c>
      <c r="CM986" s="177"/>
    </row>
    <row r="987" customFormat="false" ht="11.25" hidden="false" customHeight="false" outlineLevel="0" collapsed="false">
      <c r="A987" s="177" t="n">
        <v>35683</v>
      </c>
      <c r="B987" s="203" t="n">
        <f aca="false">IF(A987&lt;&gt;"",MONTH(A987),0)</f>
        <v>9</v>
      </c>
      <c r="C987" s="11" t="s">
        <v>164</v>
      </c>
      <c r="D987" s="196" t="n">
        <v>1.65</v>
      </c>
      <c r="E987" s="196" t="n">
        <v>1.24</v>
      </c>
      <c r="F987" s="197" t="n">
        <v>1.64</v>
      </c>
      <c r="G987" s="16" t="n">
        <v>2.64</v>
      </c>
      <c r="H987" s="196" t="n">
        <v>2.66</v>
      </c>
      <c r="I987" s="196" t="n">
        <v>2.655</v>
      </c>
      <c r="J987" s="196" t="s">
        <v>85</v>
      </c>
      <c r="K987" s="196" t="n">
        <v>1.61</v>
      </c>
      <c r="L987" s="196" t="n">
        <v>1.69</v>
      </c>
      <c r="M987" s="196" t="s">
        <v>85</v>
      </c>
      <c r="N987" s="197" t="n">
        <v>1.64</v>
      </c>
      <c r="O987" s="196" t="s">
        <v>85</v>
      </c>
      <c r="P987" s="196" t="n">
        <v>2.66</v>
      </c>
      <c r="Q987" s="196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6" t="s">
        <v>85</v>
      </c>
      <c r="CM987" s="177"/>
    </row>
    <row r="988" customFormat="false" ht="11.25" hidden="false" customHeight="false" outlineLevel="0" collapsed="false">
      <c r="A988" s="177" t="n">
        <v>35684</v>
      </c>
      <c r="B988" s="203" t="n">
        <f aca="false">IF(A988&lt;&gt;"",MONTH(A988),0)</f>
        <v>9</v>
      </c>
      <c r="C988" s="11" t="s">
        <v>165</v>
      </c>
      <c r="D988" s="196" t="n">
        <v>1.68</v>
      </c>
      <c r="E988" s="196" t="n">
        <v>1.31</v>
      </c>
      <c r="F988" s="197" t="n">
        <v>1.81</v>
      </c>
      <c r="G988" s="16" t="n">
        <v>2.74</v>
      </c>
      <c r="H988" s="196" t="n">
        <v>2.75</v>
      </c>
      <c r="I988" s="196" t="n">
        <v>2.725</v>
      </c>
      <c r="J988" s="196" t="s">
        <v>85</v>
      </c>
      <c r="K988" s="196" t="n">
        <v>1.845</v>
      </c>
      <c r="L988" s="196" t="n">
        <v>1.87</v>
      </c>
      <c r="M988" s="196" t="s">
        <v>85</v>
      </c>
      <c r="N988" s="197" t="n">
        <v>1.86</v>
      </c>
      <c r="O988" s="196" t="s">
        <v>85</v>
      </c>
      <c r="P988" s="196" t="n">
        <v>2.765</v>
      </c>
      <c r="Q988" s="196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6" t="s">
        <v>85</v>
      </c>
      <c r="CM988" s="177"/>
    </row>
    <row r="989" customFormat="false" ht="11.25" hidden="false" customHeight="false" outlineLevel="0" collapsed="false">
      <c r="A989" s="177" t="n">
        <v>35685</v>
      </c>
      <c r="B989" s="203" t="n">
        <f aca="false">IF(A989&lt;&gt;"",MONTH(A989),0)</f>
        <v>9</v>
      </c>
      <c r="C989" s="11" t="s">
        <v>166</v>
      </c>
      <c r="D989" s="196" t="n">
        <v>1.27</v>
      </c>
      <c r="E989" s="196" t="n">
        <v>1.31</v>
      </c>
      <c r="F989" s="197" t="n">
        <v>1.81</v>
      </c>
      <c r="G989" s="16" t="n">
        <v>2.74</v>
      </c>
      <c r="H989" s="196" t="n">
        <v>2.75</v>
      </c>
      <c r="I989" s="196" t="n">
        <v>2.725</v>
      </c>
      <c r="J989" s="196" t="s">
        <v>85</v>
      </c>
      <c r="K989" s="196" t="n">
        <v>1.845</v>
      </c>
      <c r="L989" s="196" t="n">
        <v>1.87</v>
      </c>
      <c r="M989" s="196" t="s">
        <v>85</v>
      </c>
      <c r="N989" s="197" t="n">
        <v>1.86</v>
      </c>
      <c r="O989" s="196" t="s">
        <v>85</v>
      </c>
      <c r="P989" s="196" t="n">
        <v>2.765</v>
      </c>
      <c r="Q989" s="196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6" t="s">
        <v>85</v>
      </c>
      <c r="CM989" s="177"/>
    </row>
    <row r="990" customFormat="false" ht="11.25" hidden="false" customHeight="false" outlineLevel="0" collapsed="false">
      <c r="A990" s="177" t="n">
        <v>35686</v>
      </c>
      <c r="B990" s="203" t="n">
        <f aca="false">IF(A990&lt;&gt;"",MONTH(A990),0)</f>
        <v>9</v>
      </c>
      <c r="C990" s="11" t="s">
        <v>167</v>
      </c>
      <c r="D990" s="196" t="n">
        <v>0.86</v>
      </c>
      <c r="E990" s="196" t="n">
        <v>1.045</v>
      </c>
      <c r="F990" s="197" t="n">
        <v>1.84</v>
      </c>
      <c r="G990" s="16" t="n">
        <v>2.735</v>
      </c>
      <c r="H990" s="196" t="n">
        <v>2.77</v>
      </c>
      <c r="I990" s="196" t="n">
        <v>2.87</v>
      </c>
      <c r="J990" s="196" t="s">
        <v>85</v>
      </c>
      <c r="K990" s="196" t="n">
        <v>1.85</v>
      </c>
      <c r="L990" s="196" t="n">
        <v>1.905</v>
      </c>
      <c r="M990" s="196" t="s">
        <v>85</v>
      </c>
      <c r="N990" s="197" t="n">
        <v>1.795</v>
      </c>
      <c r="O990" s="196" t="s">
        <v>85</v>
      </c>
      <c r="P990" s="196" t="n">
        <v>2.84</v>
      </c>
      <c r="Q990" s="196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6" t="s">
        <v>85</v>
      </c>
      <c r="CM990" s="177"/>
    </row>
    <row r="991" customFormat="false" ht="11.25" hidden="false" customHeight="false" outlineLevel="0" collapsed="false">
      <c r="A991" s="177" t="n">
        <v>35687</v>
      </c>
      <c r="B991" s="203" t="n">
        <f aca="false">IF(A991&lt;&gt;"",MONTH(A991),0)</f>
        <v>9</v>
      </c>
      <c r="C991" s="11" t="s">
        <v>161</v>
      </c>
      <c r="D991" s="196" t="n">
        <v>0.86</v>
      </c>
      <c r="E991" s="196" t="n">
        <v>1.045</v>
      </c>
      <c r="F991" s="197" t="n">
        <v>1.84</v>
      </c>
      <c r="G991" s="16" t="n">
        <v>2.735</v>
      </c>
      <c r="H991" s="196" t="n">
        <v>2.77</v>
      </c>
      <c r="I991" s="196" t="n">
        <v>2.87</v>
      </c>
      <c r="J991" s="196" t="s">
        <v>85</v>
      </c>
      <c r="K991" s="196" t="n">
        <v>1.85</v>
      </c>
      <c r="L991" s="196" t="n">
        <v>1.905</v>
      </c>
      <c r="M991" s="196" t="s">
        <v>85</v>
      </c>
      <c r="N991" s="197" t="n">
        <v>1.795</v>
      </c>
      <c r="O991" s="196" t="s">
        <v>85</v>
      </c>
      <c r="P991" s="196" t="n">
        <v>2.84</v>
      </c>
      <c r="Q991" s="196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6" t="s">
        <v>85</v>
      </c>
      <c r="CM991" s="177"/>
    </row>
    <row r="992" customFormat="false" ht="11.25" hidden="false" customHeight="false" outlineLevel="0" collapsed="false">
      <c r="A992" s="177" t="n">
        <v>35688</v>
      </c>
      <c r="B992" s="203" t="n">
        <f aca="false">IF(A992&lt;&gt;"",MONTH(A992),0)</f>
        <v>9</v>
      </c>
      <c r="C992" s="11" t="s">
        <v>162</v>
      </c>
      <c r="D992" s="196" t="n">
        <v>0.86</v>
      </c>
      <c r="E992" s="196" t="n">
        <v>1.205</v>
      </c>
      <c r="F992" s="197" t="n">
        <v>1.845</v>
      </c>
      <c r="G992" s="16" t="n">
        <v>2.785</v>
      </c>
      <c r="H992" s="196" t="n">
        <v>2.8</v>
      </c>
      <c r="I992" s="196" t="n">
        <v>2.765</v>
      </c>
      <c r="J992" s="196" t="s">
        <v>85</v>
      </c>
      <c r="K992" s="196" t="n">
        <v>1.85</v>
      </c>
      <c r="L992" s="196" t="n">
        <v>1.905</v>
      </c>
      <c r="M992" s="196" t="s">
        <v>85</v>
      </c>
      <c r="N992" s="197" t="n">
        <v>1.845</v>
      </c>
      <c r="O992" s="196" t="s">
        <v>85</v>
      </c>
      <c r="P992" s="196" t="n">
        <v>2.805</v>
      </c>
      <c r="Q992" s="196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6" t="s">
        <v>85</v>
      </c>
      <c r="CM992" s="177"/>
    </row>
    <row r="993" customFormat="false" ht="11.25" hidden="false" customHeight="false" outlineLevel="0" collapsed="false">
      <c r="A993" s="177" t="n">
        <v>35689</v>
      </c>
      <c r="B993" s="203" t="n">
        <f aca="false">IF(A993&lt;&gt;"",MONTH(A993),0)</f>
        <v>9</v>
      </c>
      <c r="C993" s="11" t="s">
        <v>163</v>
      </c>
      <c r="D993" s="196" t="n">
        <v>1.69</v>
      </c>
      <c r="E993" s="196" t="n">
        <v>1.045</v>
      </c>
      <c r="F993" s="197" t="n">
        <v>1.84</v>
      </c>
      <c r="G993" s="16" t="n">
        <v>2.735</v>
      </c>
      <c r="H993" s="196" t="n">
        <v>2.77</v>
      </c>
      <c r="I993" s="196" t="n">
        <v>2.87</v>
      </c>
      <c r="J993" s="196" t="s">
        <v>85</v>
      </c>
      <c r="K993" s="196" t="n">
        <v>1.85</v>
      </c>
      <c r="L993" s="196" t="n">
        <v>1.905</v>
      </c>
      <c r="M993" s="196" t="s">
        <v>85</v>
      </c>
      <c r="N993" s="197" t="n">
        <v>1.795</v>
      </c>
      <c r="O993" s="196" t="s">
        <v>85</v>
      </c>
      <c r="P993" s="196" t="n">
        <v>2.84</v>
      </c>
      <c r="Q993" s="196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6" t="s">
        <v>85</v>
      </c>
      <c r="CM993" s="177"/>
    </row>
    <row r="994" customFormat="false" ht="11.25" hidden="false" customHeight="false" outlineLevel="0" collapsed="false">
      <c r="A994" s="177" t="n">
        <v>35690</v>
      </c>
      <c r="B994" s="203" t="n">
        <f aca="false">IF(A994&lt;&gt;"",MONTH(A994),0)</f>
        <v>9</v>
      </c>
      <c r="C994" s="11" t="s">
        <v>164</v>
      </c>
      <c r="D994" s="196" t="n">
        <v>1.7</v>
      </c>
      <c r="E994" s="196" t="n">
        <v>1.16</v>
      </c>
      <c r="F994" s="197" t="n">
        <v>1.845</v>
      </c>
      <c r="G994" s="16" t="n">
        <v>2.76</v>
      </c>
      <c r="H994" s="196" t="n">
        <v>2.785</v>
      </c>
      <c r="I994" s="196" t="n">
        <v>2.865</v>
      </c>
      <c r="J994" s="196" t="s">
        <v>85</v>
      </c>
      <c r="K994" s="196" t="n">
        <v>1.855</v>
      </c>
      <c r="L994" s="196" t="n">
        <v>1.925</v>
      </c>
      <c r="M994" s="196" t="s">
        <v>85</v>
      </c>
      <c r="N994" s="197" t="n">
        <v>1.84</v>
      </c>
      <c r="O994" s="196" t="s">
        <v>85</v>
      </c>
      <c r="P994" s="196" t="n">
        <v>2.855</v>
      </c>
      <c r="Q994" s="196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6" t="s">
        <v>85</v>
      </c>
      <c r="CM994" s="177"/>
    </row>
    <row r="995" customFormat="false" ht="11.25" hidden="false" customHeight="false" outlineLevel="0" collapsed="false">
      <c r="A995" s="177" t="n">
        <v>35691</v>
      </c>
      <c r="B995" s="203" t="n">
        <f aca="false">IF(A995&lt;&gt;"",MONTH(A995),0)</f>
        <v>9</v>
      </c>
      <c r="C995" s="11" t="s">
        <v>165</v>
      </c>
      <c r="D995" s="196" t="n">
        <v>1.56</v>
      </c>
      <c r="E995" s="196" t="n">
        <v>1.245</v>
      </c>
      <c r="F995" s="197" t="n">
        <v>1.935</v>
      </c>
      <c r="G995" s="16" t="n">
        <v>2.66</v>
      </c>
      <c r="H995" s="196" t="n">
        <v>2.69</v>
      </c>
      <c r="I995" s="196" t="n">
        <v>2.745</v>
      </c>
      <c r="J995" s="196" t="s">
        <v>85</v>
      </c>
      <c r="K995" s="196" t="n">
        <v>1.92</v>
      </c>
      <c r="L995" s="196" t="n">
        <v>1.99</v>
      </c>
      <c r="M995" s="196" t="s">
        <v>85</v>
      </c>
      <c r="N995" s="197" t="n">
        <v>1.86</v>
      </c>
      <c r="O995" s="196" t="s">
        <v>85</v>
      </c>
      <c r="P995" s="196" t="n">
        <v>2.76</v>
      </c>
      <c r="Q995" s="196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6" t="s">
        <v>85</v>
      </c>
      <c r="CM995" s="177"/>
    </row>
    <row r="996" customFormat="false" ht="11.25" hidden="false" customHeight="false" outlineLevel="0" collapsed="false">
      <c r="A996" s="177" t="n">
        <v>35692</v>
      </c>
      <c r="B996" s="203" t="n">
        <f aca="false">IF(A996&lt;&gt;"",MONTH(A996),0)</f>
        <v>9</v>
      </c>
      <c r="C996" s="11" t="s">
        <v>166</v>
      </c>
      <c r="D996" s="196" t="n">
        <v>1.515</v>
      </c>
      <c r="E996" s="196" t="n">
        <v>1.245</v>
      </c>
      <c r="F996" s="197" t="n">
        <v>1.935</v>
      </c>
      <c r="G996" s="16" t="n">
        <v>2.66</v>
      </c>
      <c r="H996" s="196" t="n">
        <v>2.69</v>
      </c>
      <c r="I996" s="196" t="n">
        <v>2.745</v>
      </c>
      <c r="J996" s="196" t="s">
        <v>85</v>
      </c>
      <c r="K996" s="196" t="n">
        <v>1.92</v>
      </c>
      <c r="L996" s="196" t="n">
        <v>1.99</v>
      </c>
      <c r="M996" s="196" t="s">
        <v>85</v>
      </c>
      <c r="N996" s="197" t="n">
        <v>1.86</v>
      </c>
      <c r="O996" s="196" t="s">
        <v>85</v>
      </c>
      <c r="P996" s="196" t="n">
        <v>2.76</v>
      </c>
      <c r="Q996" s="196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6" t="s">
        <v>85</v>
      </c>
      <c r="CM996" s="177"/>
    </row>
    <row r="997" customFormat="false" ht="11.25" hidden="false" customHeight="false" outlineLevel="0" collapsed="false">
      <c r="A997" s="177" t="n">
        <v>35693</v>
      </c>
      <c r="B997" s="203" t="n">
        <f aca="false">IF(A997&lt;&gt;"",MONTH(A997),0)</f>
        <v>9</v>
      </c>
      <c r="C997" s="11" t="s">
        <v>167</v>
      </c>
      <c r="D997" s="196" t="n">
        <v>1.445</v>
      </c>
      <c r="E997" s="196" t="n">
        <v>1.215</v>
      </c>
      <c r="F997" s="197" t="n">
        <v>1.975</v>
      </c>
      <c r="G997" s="16" t="n">
        <v>2.64</v>
      </c>
      <c r="H997" s="196" t="n">
        <v>2.71</v>
      </c>
      <c r="I997" s="196" t="n">
        <v>2.93</v>
      </c>
      <c r="J997" s="196" t="s">
        <v>85</v>
      </c>
      <c r="K997" s="196" t="n">
        <v>1.955</v>
      </c>
      <c r="L997" s="196" t="n">
        <v>1.97</v>
      </c>
      <c r="M997" s="196" t="s">
        <v>85</v>
      </c>
      <c r="N997" s="197" t="n">
        <v>1.905</v>
      </c>
      <c r="O997" s="196" t="s">
        <v>85</v>
      </c>
      <c r="P997" s="196" t="n">
        <v>2.73</v>
      </c>
      <c r="Q997" s="196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6" t="s">
        <v>85</v>
      </c>
      <c r="CM997" s="177"/>
    </row>
    <row r="998" customFormat="false" ht="11.25" hidden="false" customHeight="false" outlineLevel="0" collapsed="false">
      <c r="A998" s="177" t="n">
        <v>35694</v>
      </c>
      <c r="B998" s="203" t="n">
        <f aca="false">IF(A998&lt;&gt;"",MONTH(A998),0)</f>
        <v>9</v>
      </c>
      <c r="C998" s="11" t="s">
        <v>161</v>
      </c>
      <c r="D998" s="196" t="n">
        <v>1.445</v>
      </c>
      <c r="E998" s="196" t="n">
        <v>1.215</v>
      </c>
      <c r="F998" s="197" t="n">
        <v>1.975</v>
      </c>
      <c r="G998" s="16" t="n">
        <v>2.64</v>
      </c>
      <c r="H998" s="196" t="n">
        <v>2.71</v>
      </c>
      <c r="I998" s="196" t="n">
        <v>2.93</v>
      </c>
      <c r="J998" s="196" t="s">
        <v>85</v>
      </c>
      <c r="K998" s="196" t="n">
        <v>1.955</v>
      </c>
      <c r="L998" s="196" t="n">
        <v>1.97</v>
      </c>
      <c r="M998" s="196" t="s">
        <v>85</v>
      </c>
      <c r="N998" s="197" t="n">
        <v>1.905</v>
      </c>
      <c r="O998" s="196" t="s">
        <v>85</v>
      </c>
      <c r="P998" s="196" t="n">
        <v>2.73</v>
      </c>
      <c r="Q998" s="196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6" t="s">
        <v>85</v>
      </c>
      <c r="CM998" s="177"/>
    </row>
    <row r="999" customFormat="false" ht="11.25" hidden="false" customHeight="false" outlineLevel="0" collapsed="false">
      <c r="A999" s="177" t="n">
        <v>35695</v>
      </c>
      <c r="B999" s="203" t="n">
        <f aca="false">IF(A999&lt;&gt;"",MONTH(A999),0)</f>
        <v>9</v>
      </c>
      <c r="C999" s="11" t="s">
        <v>162</v>
      </c>
      <c r="D999" s="196" t="n">
        <v>1.445</v>
      </c>
      <c r="E999" s="196" t="n">
        <v>1.255</v>
      </c>
      <c r="F999" s="197" t="n">
        <v>1.98</v>
      </c>
      <c r="G999" s="16" t="n">
        <v>2.73</v>
      </c>
      <c r="H999" s="196" t="n">
        <v>2.77</v>
      </c>
      <c r="I999" s="196" t="n">
        <v>2.835</v>
      </c>
      <c r="J999" s="196" t="s">
        <v>85</v>
      </c>
      <c r="K999" s="196" t="n">
        <v>1.97</v>
      </c>
      <c r="L999" s="196" t="n">
        <v>2.035</v>
      </c>
      <c r="M999" s="196" t="s">
        <v>85</v>
      </c>
      <c r="N999" s="197" t="n">
        <v>1.85</v>
      </c>
      <c r="O999" s="196" t="s">
        <v>85</v>
      </c>
      <c r="P999" s="196" t="n">
        <v>2.825</v>
      </c>
      <c r="Q999" s="196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6" t="s">
        <v>85</v>
      </c>
      <c r="CM999" s="177"/>
    </row>
    <row r="1000" customFormat="false" ht="11.25" hidden="false" customHeight="false" outlineLevel="0" collapsed="false">
      <c r="A1000" s="177" t="n">
        <v>35696</v>
      </c>
      <c r="B1000" s="203" t="n">
        <f aca="false">IF(A1000&lt;&gt;"",MONTH(A1000),0)</f>
        <v>9</v>
      </c>
      <c r="C1000" s="11" t="s">
        <v>163</v>
      </c>
      <c r="D1000" s="196" t="n">
        <v>1.41</v>
      </c>
      <c r="E1000" s="196" t="n">
        <v>1.215</v>
      </c>
      <c r="F1000" s="197" t="n">
        <v>1.975</v>
      </c>
      <c r="G1000" s="16" t="n">
        <v>2.64</v>
      </c>
      <c r="H1000" s="196" t="n">
        <v>2.71</v>
      </c>
      <c r="I1000" s="196" t="n">
        <v>2.93</v>
      </c>
      <c r="J1000" s="196" t="s">
        <v>85</v>
      </c>
      <c r="K1000" s="196" t="n">
        <v>1.955</v>
      </c>
      <c r="L1000" s="196" t="n">
        <v>1.97</v>
      </c>
      <c r="M1000" s="196" t="s">
        <v>85</v>
      </c>
      <c r="N1000" s="197" t="n">
        <v>1.905</v>
      </c>
      <c r="O1000" s="196" t="s">
        <v>85</v>
      </c>
      <c r="P1000" s="196" t="n">
        <v>2.73</v>
      </c>
      <c r="Q1000" s="196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6" t="s">
        <v>85</v>
      </c>
      <c r="CM1000" s="177"/>
    </row>
    <row r="1001" customFormat="false" ht="11.25" hidden="false" customHeight="false" outlineLevel="0" collapsed="false">
      <c r="A1001" s="177" t="n">
        <v>35697</v>
      </c>
      <c r="B1001" s="203" t="n">
        <f aca="false">IF(A1001&lt;&gt;"",MONTH(A1001),0)</f>
        <v>9</v>
      </c>
      <c r="C1001" s="11" t="s">
        <v>164</v>
      </c>
      <c r="D1001" s="196" t="n">
        <v>1.68</v>
      </c>
      <c r="E1001" s="196" t="n">
        <v>1.18</v>
      </c>
      <c r="F1001" s="197" t="n">
        <v>1.93</v>
      </c>
      <c r="G1001" s="16" t="n">
        <v>2.735</v>
      </c>
      <c r="H1001" s="196" t="n">
        <v>2.775</v>
      </c>
      <c r="I1001" s="196" t="n">
        <v>2.93</v>
      </c>
      <c r="J1001" s="196" t="s">
        <v>85</v>
      </c>
      <c r="K1001" s="196" t="n">
        <v>1.92</v>
      </c>
      <c r="L1001" s="196" t="n">
        <v>1.915</v>
      </c>
      <c r="M1001" s="196" t="s">
        <v>85</v>
      </c>
      <c r="N1001" s="197" t="n">
        <v>1.935</v>
      </c>
      <c r="O1001" s="196" t="s">
        <v>85</v>
      </c>
      <c r="P1001" s="196" t="n">
        <v>2.845</v>
      </c>
      <c r="Q1001" s="196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6" t="s">
        <v>85</v>
      </c>
      <c r="CM1001" s="177"/>
    </row>
    <row r="1002" customFormat="false" ht="11.25" hidden="false" customHeight="false" outlineLevel="0" collapsed="false">
      <c r="A1002" s="177" t="n">
        <v>35698</v>
      </c>
      <c r="B1002" s="203" t="n">
        <f aca="false">IF(A1002&lt;&gt;"",MONTH(A1002),0)</f>
        <v>9</v>
      </c>
      <c r="C1002" s="11" t="s">
        <v>165</v>
      </c>
      <c r="D1002" s="196" t="n">
        <v>1.695</v>
      </c>
      <c r="E1002" s="196" t="n">
        <v>1.21</v>
      </c>
      <c r="F1002" s="197" t="n">
        <v>1.935</v>
      </c>
      <c r="G1002" s="16" t="n">
        <v>2.83</v>
      </c>
      <c r="H1002" s="196" t="n">
        <v>2.855</v>
      </c>
      <c r="I1002" s="196" t="n">
        <v>3.015</v>
      </c>
      <c r="J1002" s="196" t="s">
        <v>85</v>
      </c>
      <c r="K1002" s="196" t="n">
        <v>1.895</v>
      </c>
      <c r="L1002" s="196" t="n">
        <v>1.84</v>
      </c>
      <c r="M1002" s="196" t="s">
        <v>85</v>
      </c>
      <c r="N1002" s="197" t="n">
        <v>1.885</v>
      </c>
      <c r="O1002" s="196" t="s">
        <v>85</v>
      </c>
      <c r="P1002" s="196" t="n">
        <v>2.915</v>
      </c>
      <c r="Q1002" s="196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6" t="s">
        <v>85</v>
      </c>
      <c r="CM1002" s="177"/>
    </row>
    <row r="1003" customFormat="false" ht="11.25" hidden="false" customHeight="false" outlineLevel="0" collapsed="false">
      <c r="A1003" s="177" t="n">
        <v>35699</v>
      </c>
      <c r="B1003" s="203" t="n">
        <f aca="false">IF(A1003&lt;&gt;"",MONTH(A1003),0)</f>
        <v>9</v>
      </c>
      <c r="C1003" s="11" t="s">
        <v>166</v>
      </c>
      <c r="D1003" s="196" t="n">
        <v>1.685</v>
      </c>
      <c r="E1003" s="196" t="n">
        <v>1.21</v>
      </c>
      <c r="F1003" s="197" t="n">
        <v>1.935</v>
      </c>
      <c r="G1003" s="16" t="n">
        <v>2.83</v>
      </c>
      <c r="H1003" s="196" t="n">
        <v>2.855</v>
      </c>
      <c r="I1003" s="196" t="n">
        <v>3.015</v>
      </c>
      <c r="J1003" s="196" t="s">
        <v>85</v>
      </c>
      <c r="K1003" s="196" t="n">
        <v>1.895</v>
      </c>
      <c r="L1003" s="196" t="n">
        <v>1.84</v>
      </c>
      <c r="M1003" s="196" t="s">
        <v>85</v>
      </c>
      <c r="N1003" s="197" t="n">
        <v>1.885</v>
      </c>
      <c r="O1003" s="196" t="s">
        <v>85</v>
      </c>
      <c r="P1003" s="196" t="n">
        <v>2.915</v>
      </c>
      <c r="Q1003" s="196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6" t="s">
        <v>85</v>
      </c>
      <c r="CM1003" s="177"/>
    </row>
    <row r="1004" customFormat="false" ht="11.25" hidden="false" customHeight="false" outlineLevel="0" collapsed="false">
      <c r="A1004" s="177" t="n">
        <v>35700</v>
      </c>
      <c r="B1004" s="203" t="n">
        <f aca="false">IF(A1004&lt;&gt;"",MONTH(A1004),0)</f>
        <v>9</v>
      </c>
      <c r="C1004" s="11" t="s">
        <v>167</v>
      </c>
      <c r="D1004" s="196" t="n">
        <v>1.73</v>
      </c>
      <c r="E1004" s="196" t="n">
        <v>1.33</v>
      </c>
      <c r="F1004" s="197" t="n">
        <v>1.905</v>
      </c>
      <c r="G1004" s="16" t="n">
        <v>2.86</v>
      </c>
      <c r="H1004" s="196" t="n">
        <v>2.925</v>
      </c>
      <c r="I1004" s="196" t="n">
        <v>3.265</v>
      </c>
      <c r="J1004" s="196" t="s">
        <v>85</v>
      </c>
      <c r="K1004" s="196" t="n">
        <v>1.895</v>
      </c>
      <c r="L1004" s="196" t="n">
        <v>1.705</v>
      </c>
      <c r="M1004" s="196" t="s">
        <v>85</v>
      </c>
      <c r="N1004" s="197" t="n">
        <v>1.92</v>
      </c>
      <c r="O1004" s="196" t="s">
        <v>85</v>
      </c>
      <c r="P1004" s="196" t="n">
        <v>2.995</v>
      </c>
      <c r="Q1004" s="196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6" t="s">
        <v>85</v>
      </c>
      <c r="CM1004" s="177"/>
    </row>
    <row r="1005" customFormat="false" ht="11.25" hidden="false" customHeight="false" outlineLevel="0" collapsed="false">
      <c r="A1005" s="177" t="n">
        <v>35701</v>
      </c>
      <c r="B1005" s="203" t="n">
        <f aca="false">IF(A1005&lt;&gt;"",MONTH(A1005),0)</f>
        <v>9</v>
      </c>
      <c r="C1005" s="11" t="s">
        <v>161</v>
      </c>
      <c r="D1005" s="196" t="n">
        <v>1.73</v>
      </c>
      <c r="E1005" s="196" t="n">
        <v>1.33</v>
      </c>
      <c r="F1005" s="197" t="n">
        <v>1.905</v>
      </c>
      <c r="G1005" s="16" t="n">
        <v>2.86</v>
      </c>
      <c r="H1005" s="196" t="n">
        <v>2.925</v>
      </c>
      <c r="I1005" s="196" t="n">
        <v>3.265</v>
      </c>
      <c r="J1005" s="196" t="s">
        <v>85</v>
      </c>
      <c r="K1005" s="196" t="n">
        <v>1.895</v>
      </c>
      <c r="L1005" s="196" t="n">
        <v>1.705</v>
      </c>
      <c r="M1005" s="196" t="s">
        <v>85</v>
      </c>
      <c r="N1005" s="197" t="n">
        <v>1.92</v>
      </c>
      <c r="O1005" s="196" t="s">
        <v>85</v>
      </c>
      <c r="P1005" s="196" t="n">
        <v>2.995</v>
      </c>
      <c r="Q1005" s="196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6" t="s">
        <v>85</v>
      </c>
      <c r="CM1005" s="177"/>
    </row>
    <row r="1006" customFormat="false" ht="11.25" hidden="false" customHeight="false" outlineLevel="0" collapsed="false">
      <c r="A1006" s="177" t="n">
        <v>35702</v>
      </c>
      <c r="B1006" s="203" t="n">
        <f aca="false">IF(A1006&lt;&gt;"",MONTH(A1006),0)</f>
        <v>9</v>
      </c>
      <c r="C1006" s="11" t="s">
        <v>162</v>
      </c>
      <c r="D1006" s="196" t="n">
        <v>1.73</v>
      </c>
      <c r="E1006" s="196" t="n">
        <v>1.24</v>
      </c>
      <c r="F1006" s="197" t="n">
        <v>1.9</v>
      </c>
      <c r="G1006" s="16" t="n">
        <v>2.845</v>
      </c>
      <c r="H1006" s="196" t="n">
        <v>2.87</v>
      </c>
      <c r="I1006" s="196" t="n">
        <v>3.045</v>
      </c>
      <c r="J1006" s="196" t="s">
        <v>85</v>
      </c>
      <c r="K1006" s="196" t="n">
        <v>1.89</v>
      </c>
      <c r="L1006" s="196" t="n">
        <v>1.75</v>
      </c>
      <c r="M1006" s="196" t="s">
        <v>85</v>
      </c>
      <c r="N1006" s="197" t="n">
        <v>1.895</v>
      </c>
      <c r="O1006" s="196" t="s">
        <v>85</v>
      </c>
      <c r="P1006" s="196" t="n">
        <v>2.93</v>
      </c>
      <c r="Q1006" s="196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6" t="s">
        <v>85</v>
      </c>
      <c r="CM1006" s="177"/>
    </row>
    <row r="1007" customFormat="false" ht="11.25" hidden="false" customHeight="false" outlineLevel="0" collapsed="false">
      <c r="A1007" s="177" t="n">
        <v>35703</v>
      </c>
      <c r="B1007" s="203" t="n">
        <f aca="false">IF(A1007&lt;&gt;"",MONTH(A1007),0)</f>
        <v>9</v>
      </c>
      <c r="C1007" s="11" t="s">
        <v>163</v>
      </c>
      <c r="D1007" s="196" t="n">
        <v>1.61</v>
      </c>
      <c r="E1007" s="196" t="n">
        <v>1.33</v>
      </c>
      <c r="F1007" s="197" t="n">
        <v>1.905</v>
      </c>
      <c r="G1007" s="16" t="n">
        <v>2.86</v>
      </c>
      <c r="H1007" s="196" t="n">
        <v>2.925</v>
      </c>
      <c r="I1007" s="196" t="n">
        <v>3.265</v>
      </c>
      <c r="J1007" s="196" t="s">
        <v>85</v>
      </c>
      <c r="K1007" s="196" t="n">
        <v>1.895</v>
      </c>
      <c r="L1007" s="196" t="n">
        <v>1.705</v>
      </c>
      <c r="M1007" s="196" t="s">
        <v>85</v>
      </c>
      <c r="N1007" s="197" t="n">
        <v>1.92</v>
      </c>
      <c r="O1007" s="196" t="s">
        <v>85</v>
      </c>
      <c r="P1007" s="196" t="n">
        <v>2.995</v>
      </c>
      <c r="Q1007" s="196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6" t="s">
        <v>85</v>
      </c>
      <c r="CM1007" s="177"/>
    </row>
    <row r="1008" customFormat="false" ht="11.25" hidden="false" customHeight="false" outlineLevel="0" collapsed="false">
      <c r="A1008" s="177" t="n">
        <v>35704</v>
      </c>
      <c r="B1008" s="203" t="n">
        <f aca="false">IF(A1008&lt;&gt;"",MONTH(A1008),0)</f>
        <v>10</v>
      </c>
      <c r="C1008" s="11" t="s">
        <v>164</v>
      </c>
      <c r="D1008" s="196" t="n">
        <v>1.365</v>
      </c>
      <c r="E1008" s="196" t="n">
        <v>1.3</v>
      </c>
      <c r="F1008" s="197" t="n">
        <v>2.06</v>
      </c>
      <c r="G1008" s="16" t="n">
        <v>2.815</v>
      </c>
      <c r="H1008" s="196" t="n">
        <v>2.865</v>
      </c>
      <c r="I1008" s="196" t="n">
        <v>2.945</v>
      </c>
      <c r="J1008" s="196" t="s">
        <v>85</v>
      </c>
      <c r="K1008" s="196" t="n">
        <v>2.055</v>
      </c>
      <c r="L1008" s="196" t="n">
        <v>1.985</v>
      </c>
      <c r="M1008" s="196" t="s">
        <v>85</v>
      </c>
      <c r="N1008" s="197" t="n">
        <v>1.985</v>
      </c>
      <c r="O1008" s="196" t="s">
        <v>85</v>
      </c>
      <c r="P1008" s="196" t="n">
        <v>2.915</v>
      </c>
      <c r="Q1008" s="196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6" t="s">
        <v>85</v>
      </c>
      <c r="CM1008" s="177"/>
    </row>
    <row r="1009" customFormat="false" ht="11.25" hidden="false" customHeight="false" outlineLevel="0" collapsed="false">
      <c r="A1009" s="177" t="n">
        <v>35705</v>
      </c>
      <c r="B1009" s="203" t="n">
        <f aca="false">IF(A1009&lt;&gt;"",MONTH(A1009),0)</f>
        <v>10</v>
      </c>
      <c r="C1009" s="11" t="s">
        <v>165</v>
      </c>
      <c r="D1009" s="196" t="n">
        <v>1.415</v>
      </c>
      <c r="E1009" s="196" t="n">
        <v>1.28</v>
      </c>
      <c r="F1009" s="197" t="n">
        <v>2.005</v>
      </c>
      <c r="G1009" s="16" t="n">
        <v>2.965</v>
      </c>
      <c r="H1009" s="196" t="n">
        <v>3.005</v>
      </c>
      <c r="I1009" s="196" t="n">
        <v>3.1</v>
      </c>
      <c r="J1009" s="196" t="s">
        <v>85</v>
      </c>
      <c r="K1009" s="196" t="n">
        <v>2.025</v>
      </c>
      <c r="L1009" s="196" t="n">
        <v>1.965</v>
      </c>
      <c r="M1009" s="196" t="s">
        <v>85</v>
      </c>
      <c r="N1009" s="197" t="n">
        <v>1.98</v>
      </c>
      <c r="O1009" s="196" t="s">
        <v>85</v>
      </c>
      <c r="P1009" s="196" t="n">
        <v>3.065</v>
      </c>
      <c r="Q1009" s="196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6" t="s">
        <v>85</v>
      </c>
      <c r="CM1009" s="177"/>
    </row>
    <row r="1010" customFormat="false" ht="11.25" hidden="false" customHeight="false" outlineLevel="0" collapsed="false">
      <c r="A1010" s="177" t="n">
        <v>35706</v>
      </c>
      <c r="B1010" s="203" t="n">
        <f aca="false">IF(A1010&lt;&gt;"",MONTH(A1010),0)</f>
        <v>10</v>
      </c>
      <c r="C1010" s="11" t="s">
        <v>166</v>
      </c>
      <c r="D1010" s="196" t="n">
        <v>0.88</v>
      </c>
      <c r="E1010" s="196" t="n">
        <v>1.275</v>
      </c>
      <c r="F1010" s="197" t="n">
        <v>2.055</v>
      </c>
      <c r="G1010" s="16" t="n">
        <v>2.905</v>
      </c>
      <c r="H1010" s="196" t="n">
        <v>2.945</v>
      </c>
      <c r="I1010" s="196" t="n">
        <v>2.975</v>
      </c>
      <c r="J1010" s="196" t="s">
        <v>85</v>
      </c>
      <c r="K1010" s="196" t="n">
        <v>2.115</v>
      </c>
      <c r="L1010" s="196" t="n">
        <v>2.145</v>
      </c>
      <c r="M1010" s="196" t="s">
        <v>85</v>
      </c>
      <c r="N1010" s="197" t="n">
        <v>1.98</v>
      </c>
      <c r="O1010" s="196" t="s">
        <v>85</v>
      </c>
      <c r="P1010" s="196" t="n">
        <v>2.955</v>
      </c>
      <c r="Q1010" s="196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6" t="s">
        <v>85</v>
      </c>
      <c r="CM1010" s="177"/>
    </row>
    <row r="1011" customFormat="false" ht="11.25" hidden="false" customHeight="false" outlineLevel="0" collapsed="false">
      <c r="A1011" s="177" t="n">
        <v>35707</v>
      </c>
      <c r="B1011" s="203" t="n">
        <f aca="false">IF(A1011&lt;&gt;"",MONTH(A1011),0)</f>
        <v>10</v>
      </c>
      <c r="C1011" s="11" t="s">
        <v>167</v>
      </c>
      <c r="D1011" s="196" t="n">
        <v>0.615</v>
      </c>
      <c r="E1011" s="196" t="n">
        <v>1.265</v>
      </c>
      <c r="F1011" s="197" t="n">
        <v>2.055</v>
      </c>
      <c r="G1011" s="16" t="n">
        <v>2.775</v>
      </c>
      <c r="H1011" s="196" t="n">
        <v>2.82</v>
      </c>
      <c r="I1011" s="196" t="n">
        <v>2.895</v>
      </c>
      <c r="J1011" s="196" t="s">
        <v>85</v>
      </c>
      <c r="K1011" s="196" t="n">
        <v>2.1</v>
      </c>
      <c r="L1011" s="196" t="n">
        <v>2.11</v>
      </c>
      <c r="M1011" s="196" t="s">
        <v>85</v>
      </c>
      <c r="N1011" s="197" t="n">
        <v>1.98</v>
      </c>
      <c r="O1011" s="196" t="s">
        <v>85</v>
      </c>
      <c r="P1011" s="196" t="n">
        <v>2.88</v>
      </c>
      <c r="Q1011" s="196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6" t="s">
        <v>85</v>
      </c>
      <c r="CM1011" s="177"/>
    </row>
    <row r="1012" customFormat="false" ht="11.25" hidden="false" customHeight="false" outlineLevel="0" collapsed="false">
      <c r="A1012" s="177" t="n">
        <v>35708</v>
      </c>
      <c r="B1012" s="203" t="n">
        <f aca="false">IF(A1012&lt;&gt;"",MONTH(A1012),0)</f>
        <v>10</v>
      </c>
      <c r="C1012" s="11" t="s">
        <v>161</v>
      </c>
      <c r="D1012" s="196" t="n">
        <v>0.615</v>
      </c>
      <c r="E1012" s="196" t="n">
        <v>1.265</v>
      </c>
      <c r="F1012" s="197" t="n">
        <v>2.055</v>
      </c>
      <c r="G1012" s="16" t="n">
        <v>2.775</v>
      </c>
      <c r="H1012" s="196" t="n">
        <v>2.82</v>
      </c>
      <c r="I1012" s="196" t="n">
        <v>2.895</v>
      </c>
      <c r="J1012" s="196" t="s">
        <v>85</v>
      </c>
      <c r="K1012" s="196" t="n">
        <v>2.1</v>
      </c>
      <c r="L1012" s="196" t="n">
        <v>2.11</v>
      </c>
      <c r="M1012" s="196" t="s">
        <v>85</v>
      </c>
      <c r="N1012" s="197" t="n">
        <v>1.98</v>
      </c>
      <c r="O1012" s="196" t="s">
        <v>85</v>
      </c>
      <c r="P1012" s="196" t="n">
        <v>2.88</v>
      </c>
      <c r="Q1012" s="196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6" t="s">
        <v>85</v>
      </c>
      <c r="CM1012" s="177"/>
    </row>
    <row r="1013" customFormat="false" ht="11.25" hidden="false" customHeight="false" outlineLevel="0" collapsed="false">
      <c r="A1013" s="177" t="n">
        <v>35709</v>
      </c>
      <c r="B1013" s="203" t="n">
        <f aca="false">IF(A1013&lt;&gt;"",MONTH(A1013),0)</f>
        <v>10</v>
      </c>
      <c r="C1013" s="11" t="s">
        <v>162</v>
      </c>
      <c r="D1013" s="196" t="n">
        <v>0.615</v>
      </c>
      <c r="E1013" s="196" t="n">
        <v>1.265</v>
      </c>
      <c r="F1013" s="197" t="n">
        <v>2.055</v>
      </c>
      <c r="G1013" s="16" t="n">
        <v>2.775</v>
      </c>
      <c r="H1013" s="196" t="n">
        <v>2.82</v>
      </c>
      <c r="I1013" s="196" t="n">
        <v>2.895</v>
      </c>
      <c r="J1013" s="196" t="s">
        <v>85</v>
      </c>
      <c r="K1013" s="196" t="n">
        <v>2.1</v>
      </c>
      <c r="L1013" s="196" t="n">
        <v>2.11</v>
      </c>
      <c r="M1013" s="196" t="s">
        <v>85</v>
      </c>
      <c r="N1013" s="197" t="n">
        <v>1.98</v>
      </c>
      <c r="O1013" s="196" t="s">
        <v>85</v>
      </c>
      <c r="P1013" s="196" t="n">
        <v>2.88</v>
      </c>
      <c r="Q1013" s="196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6" t="s">
        <v>85</v>
      </c>
      <c r="CM1013" s="177"/>
    </row>
    <row r="1014" customFormat="false" ht="11.25" hidden="false" customHeight="false" outlineLevel="0" collapsed="false">
      <c r="A1014" s="177" t="n">
        <v>35710</v>
      </c>
      <c r="B1014" s="203" t="n">
        <f aca="false">IF(A1014&lt;&gt;"",MONTH(A1014),0)</f>
        <v>10</v>
      </c>
      <c r="C1014" s="11" t="s">
        <v>163</v>
      </c>
      <c r="D1014" s="196" t="n">
        <v>1.64</v>
      </c>
      <c r="E1014" s="196" t="n">
        <v>1.31</v>
      </c>
      <c r="F1014" s="197" t="n">
        <v>2.035</v>
      </c>
      <c r="G1014" s="16" t="n">
        <v>2.835</v>
      </c>
      <c r="H1014" s="196" t="n">
        <v>2.89</v>
      </c>
      <c r="I1014" s="196" t="n">
        <v>2.985</v>
      </c>
      <c r="J1014" s="196" t="s">
        <v>85</v>
      </c>
      <c r="K1014" s="196" t="n">
        <v>2.06</v>
      </c>
      <c r="L1014" s="196" t="n">
        <v>2.055</v>
      </c>
      <c r="M1014" s="196" t="s">
        <v>85</v>
      </c>
      <c r="N1014" s="197" t="n">
        <v>1.98</v>
      </c>
      <c r="O1014" s="196" t="s">
        <v>85</v>
      </c>
      <c r="P1014" s="196" t="n">
        <v>2.95</v>
      </c>
      <c r="Q1014" s="196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6" t="s">
        <v>85</v>
      </c>
      <c r="CM1014" s="177"/>
    </row>
    <row r="1015" customFormat="false" ht="11.25" hidden="false" customHeight="false" outlineLevel="0" collapsed="false">
      <c r="A1015" s="177" t="n">
        <v>35711</v>
      </c>
      <c r="B1015" s="203" t="n">
        <f aca="false">IF(A1015&lt;&gt;"",MONTH(A1015),0)</f>
        <v>10</v>
      </c>
      <c r="C1015" s="11" t="s">
        <v>164</v>
      </c>
      <c r="D1015" s="196" t="n">
        <v>1.585</v>
      </c>
      <c r="E1015" s="196" t="n">
        <v>1.34</v>
      </c>
      <c r="F1015" s="197" t="n">
        <v>1.95</v>
      </c>
      <c r="G1015" s="16" t="n">
        <v>2.75</v>
      </c>
      <c r="H1015" s="196" t="n">
        <v>2.785</v>
      </c>
      <c r="I1015" s="196" t="n">
        <v>2.83</v>
      </c>
      <c r="J1015" s="196" t="s">
        <v>85</v>
      </c>
      <c r="K1015" s="196" t="n">
        <v>2.01</v>
      </c>
      <c r="L1015" s="196" t="n">
        <v>1.97</v>
      </c>
      <c r="M1015" s="196" t="s">
        <v>85</v>
      </c>
      <c r="N1015" s="197" t="n">
        <v>1.935</v>
      </c>
      <c r="O1015" s="196" t="s">
        <v>85</v>
      </c>
      <c r="P1015" s="196" t="n">
        <v>2.79</v>
      </c>
      <c r="Q1015" s="196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6" t="s">
        <v>85</v>
      </c>
      <c r="CM1015" s="177"/>
    </row>
    <row r="1016" customFormat="false" ht="11.25" hidden="false" customHeight="false" outlineLevel="0" collapsed="false">
      <c r="A1016" s="177" t="n">
        <v>35712</v>
      </c>
      <c r="B1016" s="203" t="n">
        <f aca="false">IF(A1016&lt;&gt;"",MONTH(A1016),0)</f>
        <v>10</v>
      </c>
      <c r="C1016" s="11" t="s">
        <v>165</v>
      </c>
      <c r="D1016" s="196" t="n">
        <v>1.73</v>
      </c>
      <c r="E1016" s="196" t="n">
        <v>1.38</v>
      </c>
      <c r="F1016" s="197" t="n">
        <v>1.82</v>
      </c>
      <c r="G1016" s="16" t="n">
        <v>2.665</v>
      </c>
      <c r="H1016" s="196" t="n">
        <v>2.7</v>
      </c>
      <c r="I1016" s="196" t="n">
        <v>2.785</v>
      </c>
      <c r="J1016" s="196" t="s">
        <v>85</v>
      </c>
      <c r="K1016" s="196" t="n">
        <v>1.865</v>
      </c>
      <c r="L1016" s="196" t="n">
        <v>1.84</v>
      </c>
      <c r="M1016" s="196" t="s">
        <v>85</v>
      </c>
      <c r="N1016" s="197" t="n">
        <v>1.915</v>
      </c>
      <c r="O1016" s="196" t="s">
        <v>85</v>
      </c>
      <c r="P1016" s="196" t="n">
        <v>2.73</v>
      </c>
      <c r="Q1016" s="196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6" t="s">
        <v>85</v>
      </c>
      <c r="CM1016" s="177"/>
    </row>
    <row r="1017" customFormat="false" ht="11.25" hidden="false" customHeight="false" outlineLevel="0" collapsed="false">
      <c r="A1017" s="177" t="n">
        <v>35713</v>
      </c>
      <c r="B1017" s="203" t="n">
        <f aca="false">IF(A1017&lt;&gt;"",MONTH(A1017),0)</f>
        <v>10</v>
      </c>
      <c r="C1017" s="11" t="s">
        <v>166</v>
      </c>
      <c r="D1017" s="196" t="n">
        <v>1.9</v>
      </c>
      <c r="E1017" s="196" t="n">
        <v>1.56</v>
      </c>
      <c r="F1017" s="197" t="n">
        <v>1.81</v>
      </c>
      <c r="G1017" s="16" t="n">
        <v>2.585</v>
      </c>
      <c r="H1017" s="196" t="n">
        <v>2.655</v>
      </c>
      <c r="I1017" s="196" t="n">
        <v>2.785</v>
      </c>
      <c r="J1017" s="196" t="s">
        <v>85</v>
      </c>
      <c r="K1017" s="196" t="n">
        <v>1.835</v>
      </c>
      <c r="L1017" s="196" t="n">
        <v>1.815</v>
      </c>
      <c r="M1017" s="196" t="s">
        <v>85</v>
      </c>
      <c r="N1017" s="197" t="n">
        <v>1.82</v>
      </c>
      <c r="O1017" s="196" t="s">
        <v>85</v>
      </c>
      <c r="P1017" s="196" t="n">
        <v>2.72</v>
      </c>
      <c r="Q1017" s="196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6" t="s">
        <v>85</v>
      </c>
      <c r="CM1017" s="177"/>
    </row>
    <row r="1018" customFormat="false" ht="11.25" hidden="false" customHeight="false" outlineLevel="0" collapsed="false">
      <c r="A1018" s="177" t="n">
        <v>35714</v>
      </c>
      <c r="B1018" s="203" t="n">
        <f aca="false">IF(A1018&lt;&gt;"",MONTH(A1018),0)</f>
        <v>10</v>
      </c>
      <c r="C1018" s="11" t="s">
        <v>167</v>
      </c>
      <c r="D1018" s="196" t="n">
        <v>1.78</v>
      </c>
      <c r="E1018" s="196" t="n">
        <v>1.48</v>
      </c>
      <c r="F1018" s="197" t="n">
        <v>1.825</v>
      </c>
      <c r="G1018" s="16" t="n">
        <v>2.4</v>
      </c>
      <c r="H1018" s="196" t="n">
        <v>2.565</v>
      </c>
      <c r="I1018" s="196" t="n">
        <v>2.755</v>
      </c>
      <c r="J1018" s="196" t="s">
        <v>85</v>
      </c>
      <c r="K1018" s="196" t="n">
        <v>1.835</v>
      </c>
      <c r="L1018" s="196" t="n">
        <v>1.795</v>
      </c>
      <c r="M1018" s="196" t="s">
        <v>85</v>
      </c>
      <c r="N1018" s="197" t="n">
        <v>1.835</v>
      </c>
      <c r="O1018" s="196" t="s">
        <v>85</v>
      </c>
      <c r="P1018" s="196" t="n">
        <v>2.645</v>
      </c>
      <c r="Q1018" s="196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6" t="s">
        <v>85</v>
      </c>
      <c r="CM1018" s="177"/>
    </row>
    <row r="1019" customFormat="false" ht="11.25" hidden="false" customHeight="false" outlineLevel="0" collapsed="false">
      <c r="A1019" s="177" t="n">
        <v>35715</v>
      </c>
      <c r="B1019" s="203" t="n">
        <f aca="false">IF(A1019&lt;&gt;"",MONTH(A1019),0)</f>
        <v>10</v>
      </c>
      <c r="C1019" s="11" t="s">
        <v>161</v>
      </c>
      <c r="D1019" s="196" t="n">
        <v>1.78</v>
      </c>
      <c r="E1019" s="196" t="n">
        <v>1.48</v>
      </c>
      <c r="F1019" s="197" t="n">
        <v>1.825</v>
      </c>
      <c r="G1019" s="16" t="n">
        <v>2.4</v>
      </c>
      <c r="H1019" s="196" t="n">
        <v>2.565</v>
      </c>
      <c r="I1019" s="196" t="n">
        <v>2.755</v>
      </c>
      <c r="J1019" s="196" t="s">
        <v>85</v>
      </c>
      <c r="K1019" s="196" t="n">
        <v>1.835</v>
      </c>
      <c r="L1019" s="196" t="n">
        <v>1.795</v>
      </c>
      <c r="M1019" s="196" t="s">
        <v>85</v>
      </c>
      <c r="N1019" s="197" t="n">
        <v>1.835</v>
      </c>
      <c r="O1019" s="196" t="s">
        <v>85</v>
      </c>
      <c r="P1019" s="196" t="n">
        <v>2.645</v>
      </c>
      <c r="Q1019" s="196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6" t="s">
        <v>85</v>
      </c>
      <c r="CM1019" s="177"/>
    </row>
    <row r="1020" customFormat="false" ht="11.25" hidden="false" customHeight="false" outlineLevel="0" collapsed="false">
      <c r="A1020" s="177" t="n">
        <v>35716</v>
      </c>
      <c r="B1020" s="203" t="n">
        <f aca="false">IF(A1020&lt;&gt;"",MONTH(A1020),0)</f>
        <v>10</v>
      </c>
      <c r="C1020" s="11" t="s">
        <v>162</v>
      </c>
      <c r="D1020" s="196" t="n">
        <v>1.78</v>
      </c>
      <c r="E1020" s="196" t="n">
        <v>1.48</v>
      </c>
      <c r="F1020" s="197" t="n">
        <v>1.825</v>
      </c>
      <c r="G1020" s="16" t="n">
        <v>2.4</v>
      </c>
      <c r="H1020" s="196" t="n">
        <v>2.565</v>
      </c>
      <c r="I1020" s="196" t="n">
        <v>2.755</v>
      </c>
      <c r="J1020" s="196" t="s">
        <v>85</v>
      </c>
      <c r="K1020" s="196" t="n">
        <v>1.835</v>
      </c>
      <c r="L1020" s="196" t="n">
        <v>1.795</v>
      </c>
      <c r="M1020" s="196" t="s">
        <v>85</v>
      </c>
      <c r="N1020" s="197" t="n">
        <v>1.835</v>
      </c>
      <c r="O1020" s="196" t="s">
        <v>85</v>
      </c>
      <c r="P1020" s="196" t="n">
        <v>2.645</v>
      </c>
      <c r="Q1020" s="196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6" t="s">
        <v>85</v>
      </c>
      <c r="CM1020" s="177"/>
    </row>
    <row r="1021" customFormat="false" ht="11.25" hidden="false" customHeight="false" outlineLevel="0" collapsed="false">
      <c r="A1021" s="177" t="n">
        <v>35717</v>
      </c>
      <c r="B1021" s="203" t="n">
        <f aca="false">IF(A1021&lt;&gt;"",MONTH(A1021),0)</f>
        <v>10</v>
      </c>
      <c r="C1021" s="11" t="s">
        <v>163</v>
      </c>
      <c r="D1021" s="196" t="n">
        <v>1.815</v>
      </c>
      <c r="E1021" s="196" t="n">
        <v>1.5</v>
      </c>
      <c r="F1021" s="197" t="n">
        <v>1.835</v>
      </c>
      <c r="G1021" s="16" t="n">
        <v>2.635</v>
      </c>
      <c r="H1021" s="196" t="n">
        <v>2.72</v>
      </c>
      <c r="I1021" s="196" t="n">
        <v>2.87</v>
      </c>
      <c r="J1021" s="196" t="s">
        <v>85</v>
      </c>
      <c r="K1021" s="196" t="n">
        <v>1.885</v>
      </c>
      <c r="L1021" s="196" t="n">
        <v>1.8</v>
      </c>
      <c r="M1021" s="196" t="s">
        <v>85</v>
      </c>
      <c r="N1021" s="197" t="n">
        <v>1.91</v>
      </c>
      <c r="O1021" s="196" t="s">
        <v>85</v>
      </c>
      <c r="P1021" s="196" t="n">
        <v>2.78</v>
      </c>
      <c r="Q1021" s="196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6" t="s">
        <v>85</v>
      </c>
      <c r="CM1021" s="177"/>
    </row>
    <row r="1022" customFormat="false" ht="11.25" hidden="false" customHeight="false" outlineLevel="0" collapsed="false">
      <c r="A1022" s="177" t="n">
        <v>35718</v>
      </c>
      <c r="B1022" s="203" t="n">
        <f aca="false">IF(A1022&lt;&gt;"",MONTH(A1022),0)</f>
        <v>10</v>
      </c>
      <c r="C1022" s="11" t="s">
        <v>164</v>
      </c>
      <c r="D1022" s="196" t="n">
        <v>1.81</v>
      </c>
      <c r="E1022" s="196" t="n">
        <v>1.5</v>
      </c>
      <c r="F1022" s="197" t="n">
        <v>1.84</v>
      </c>
      <c r="G1022" s="16" t="n">
        <v>2.61</v>
      </c>
      <c r="H1022" s="196" t="n">
        <v>2.64</v>
      </c>
      <c r="I1022" s="196" t="n">
        <v>2.82</v>
      </c>
      <c r="J1022" s="196" t="s">
        <v>85</v>
      </c>
      <c r="K1022" s="196" t="n">
        <v>1.885</v>
      </c>
      <c r="L1022" s="196" t="n">
        <v>1.835</v>
      </c>
      <c r="M1022" s="196" t="s">
        <v>85</v>
      </c>
      <c r="N1022" s="197" t="n">
        <v>1.89</v>
      </c>
      <c r="O1022" s="196" t="s">
        <v>85</v>
      </c>
      <c r="P1022" s="196" t="n">
        <v>2.69</v>
      </c>
      <c r="Q1022" s="196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6" t="s">
        <v>85</v>
      </c>
      <c r="CM1022" s="177"/>
    </row>
    <row r="1023" customFormat="false" ht="11.25" hidden="false" customHeight="false" outlineLevel="0" collapsed="false">
      <c r="A1023" s="177" t="n">
        <v>35719</v>
      </c>
      <c r="B1023" s="203" t="n">
        <f aca="false">IF(A1023&lt;&gt;"",MONTH(A1023),0)</f>
        <v>10</v>
      </c>
      <c r="C1023" s="11" t="s">
        <v>165</v>
      </c>
      <c r="D1023" s="196" t="n">
        <v>1.865</v>
      </c>
      <c r="E1023" s="196" t="n">
        <v>1.54</v>
      </c>
      <c r="F1023" s="197" t="n">
        <v>1.91</v>
      </c>
      <c r="G1023" s="16" t="n">
        <v>2.605</v>
      </c>
      <c r="H1023" s="196" t="n">
        <v>2.625</v>
      </c>
      <c r="I1023" s="196" t="n">
        <v>2.835</v>
      </c>
      <c r="J1023" s="196" t="s">
        <v>85</v>
      </c>
      <c r="K1023" s="196" t="n">
        <v>1.955</v>
      </c>
      <c r="L1023" s="196" t="n">
        <v>1.88</v>
      </c>
      <c r="M1023" s="196" t="s">
        <v>85</v>
      </c>
      <c r="N1023" s="197" t="n">
        <v>1.915</v>
      </c>
      <c r="O1023" s="196" t="s">
        <v>85</v>
      </c>
      <c r="P1023" s="196" t="n">
        <v>2.655</v>
      </c>
      <c r="Q1023" s="196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6" t="s">
        <v>85</v>
      </c>
      <c r="CM1023" s="177"/>
    </row>
    <row r="1024" customFormat="false" ht="11.25" hidden="false" customHeight="false" outlineLevel="0" collapsed="false">
      <c r="A1024" s="177" t="n">
        <v>35720</v>
      </c>
      <c r="B1024" s="203" t="n">
        <f aca="false">IF(A1024&lt;&gt;"",MONTH(A1024),0)</f>
        <v>10</v>
      </c>
      <c r="C1024" s="11" t="s">
        <v>166</v>
      </c>
      <c r="D1024" s="196" t="n">
        <v>1.87</v>
      </c>
      <c r="E1024" s="196" t="n">
        <v>1.58</v>
      </c>
      <c r="F1024" s="197" t="n">
        <v>2.06</v>
      </c>
      <c r="G1024" s="16" t="n">
        <v>2.64</v>
      </c>
      <c r="H1024" s="196" t="n">
        <v>2.67</v>
      </c>
      <c r="I1024" s="196" t="n">
        <v>2.92</v>
      </c>
      <c r="J1024" s="196" t="s">
        <v>85</v>
      </c>
      <c r="K1024" s="196" t="n">
        <v>2.085</v>
      </c>
      <c r="L1024" s="196" t="n">
        <v>1.965</v>
      </c>
      <c r="M1024" s="196" t="s">
        <v>85</v>
      </c>
      <c r="N1024" s="197" t="n">
        <v>2.05</v>
      </c>
      <c r="O1024" s="196" t="s">
        <v>85</v>
      </c>
      <c r="P1024" s="196" t="n">
        <v>2.725</v>
      </c>
      <c r="Q1024" s="196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6" t="s">
        <v>85</v>
      </c>
      <c r="CM1024" s="177"/>
    </row>
    <row r="1025" customFormat="false" ht="11.25" hidden="false" customHeight="false" outlineLevel="0" collapsed="false">
      <c r="A1025" s="177" t="n">
        <v>35721</v>
      </c>
      <c r="B1025" s="203" t="n">
        <f aca="false">IF(A1025&lt;&gt;"",MONTH(A1025),0)</f>
        <v>10</v>
      </c>
      <c r="C1025" s="11" t="s">
        <v>167</v>
      </c>
      <c r="D1025" s="196" t="n">
        <v>1.87</v>
      </c>
      <c r="E1025" s="196" t="n">
        <v>1.51</v>
      </c>
      <c r="F1025" s="197" t="n">
        <v>2.12</v>
      </c>
      <c r="G1025" s="16" t="n">
        <v>2.51</v>
      </c>
      <c r="H1025" s="196" t="n">
        <v>2.57</v>
      </c>
      <c r="I1025" s="196" t="n">
        <v>2.98</v>
      </c>
      <c r="J1025" s="196" t="s">
        <v>85</v>
      </c>
      <c r="K1025" s="196" t="n">
        <v>2.115</v>
      </c>
      <c r="L1025" s="196" t="n">
        <v>1.93</v>
      </c>
      <c r="M1025" s="196" t="s">
        <v>85</v>
      </c>
      <c r="N1025" s="197" t="n">
        <v>2.105</v>
      </c>
      <c r="O1025" s="196" t="s">
        <v>85</v>
      </c>
      <c r="P1025" s="196" t="n">
        <v>2.71</v>
      </c>
      <c r="Q1025" s="196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6" t="s">
        <v>85</v>
      </c>
      <c r="CM1025" s="177"/>
    </row>
    <row r="1026" customFormat="false" ht="11.25" hidden="false" customHeight="false" outlineLevel="0" collapsed="false">
      <c r="A1026" s="177" t="n">
        <v>35722</v>
      </c>
      <c r="B1026" s="203" t="n">
        <f aca="false">IF(A1026&lt;&gt;"",MONTH(A1026),0)</f>
        <v>10</v>
      </c>
      <c r="C1026" s="11" t="s">
        <v>161</v>
      </c>
      <c r="D1026" s="196" t="n">
        <v>1.87</v>
      </c>
      <c r="E1026" s="196" t="n">
        <v>1.51</v>
      </c>
      <c r="F1026" s="197" t="n">
        <v>2.12</v>
      </c>
      <c r="G1026" s="16" t="n">
        <v>2.51</v>
      </c>
      <c r="H1026" s="196" t="n">
        <v>2.57</v>
      </c>
      <c r="I1026" s="196" t="n">
        <v>2.98</v>
      </c>
      <c r="J1026" s="196" t="s">
        <v>85</v>
      </c>
      <c r="K1026" s="196" t="n">
        <v>2.115</v>
      </c>
      <c r="L1026" s="196" t="n">
        <v>1.93</v>
      </c>
      <c r="M1026" s="196" t="s">
        <v>85</v>
      </c>
      <c r="N1026" s="197" t="n">
        <v>2.105</v>
      </c>
      <c r="O1026" s="196" t="s">
        <v>85</v>
      </c>
      <c r="P1026" s="196" t="n">
        <v>2.71</v>
      </c>
      <c r="Q1026" s="196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6" t="s">
        <v>85</v>
      </c>
      <c r="CM1026" s="177"/>
    </row>
    <row r="1027" customFormat="false" ht="11.25" hidden="false" customHeight="false" outlineLevel="0" collapsed="false">
      <c r="A1027" s="177" t="n">
        <v>35723</v>
      </c>
      <c r="B1027" s="203" t="n">
        <f aca="false">IF(A1027&lt;&gt;"",MONTH(A1027),0)</f>
        <v>10</v>
      </c>
      <c r="C1027" s="11" t="s">
        <v>162</v>
      </c>
      <c r="D1027" s="196" t="n">
        <v>1.87</v>
      </c>
      <c r="E1027" s="196" t="n">
        <v>1.51</v>
      </c>
      <c r="F1027" s="197" t="n">
        <v>2.12</v>
      </c>
      <c r="G1027" s="16" t="n">
        <v>2.51</v>
      </c>
      <c r="H1027" s="196" t="n">
        <v>2.57</v>
      </c>
      <c r="I1027" s="196" t="n">
        <v>2.98</v>
      </c>
      <c r="J1027" s="196" t="s">
        <v>85</v>
      </c>
      <c r="K1027" s="196" t="n">
        <v>2.115</v>
      </c>
      <c r="L1027" s="196" t="n">
        <v>1.93</v>
      </c>
      <c r="M1027" s="196" t="s">
        <v>85</v>
      </c>
      <c r="N1027" s="197" t="n">
        <v>2.105</v>
      </c>
      <c r="O1027" s="196" t="s">
        <v>85</v>
      </c>
      <c r="P1027" s="196" t="n">
        <v>2.71</v>
      </c>
      <c r="Q1027" s="196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6" t="s">
        <v>85</v>
      </c>
      <c r="CM1027" s="177"/>
    </row>
    <row r="1028" customFormat="false" ht="11.25" hidden="false" customHeight="false" outlineLevel="0" collapsed="false">
      <c r="A1028" s="177" t="n">
        <v>35724</v>
      </c>
      <c r="B1028" s="203" t="n">
        <f aca="false">IF(A1028&lt;&gt;"",MONTH(A1028),0)</f>
        <v>10</v>
      </c>
      <c r="C1028" s="11" t="s">
        <v>163</v>
      </c>
      <c r="D1028" s="196" t="n">
        <v>1.93</v>
      </c>
      <c r="E1028" s="196" t="n">
        <v>1.545</v>
      </c>
      <c r="F1028" s="197" t="n">
        <v>1.995</v>
      </c>
      <c r="G1028" s="16" t="n">
        <v>2.625</v>
      </c>
      <c r="H1028" s="196" t="n">
        <v>2.695</v>
      </c>
      <c r="I1028" s="196" t="n">
        <v>3.025</v>
      </c>
      <c r="J1028" s="196" t="s">
        <v>85</v>
      </c>
      <c r="K1028" s="196" t="n">
        <v>1.975</v>
      </c>
      <c r="L1028" s="196" t="n">
        <v>1.915</v>
      </c>
      <c r="M1028" s="196" t="s">
        <v>85</v>
      </c>
      <c r="N1028" s="197" t="n">
        <v>1.98</v>
      </c>
      <c r="O1028" s="196" t="s">
        <v>85</v>
      </c>
      <c r="P1028" s="196" t="n">
        <v>2.815</v>
      </c>
      <c r="Q1028" s="196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6" t="s">
        <v>85</v>
      </c>
      <c r="CM1028" s="177"/>
    </row>
    <row r="1029" customFormat="false" ht="11.25" hidden="false" customHeight="false" outlineLevel="0" collapsed="false">
      <c r="A1029" s="177" t="n">
        <v>35725</v>
      </c>
      <c r="B1029" s="203" t="n">
        <f aca="false">IF(A1029&lt;&gt;"",MONTH(A1029),0)</f>
        <v>10</v>
      </c>
      <c r="C1029" s="11" t="s">
        <v>164</v>
      </c>
      <c r="D1029" s="196" t="n">
        <v>2.025</v>
      </c>
      <c r="E1029" s="196" t="n">
        <v>1.65</v>
      </c>
      <c r="F1029" s="197" t="n">
        <v>2.06</v>
      </c>
      <c r="G1029" s="16" t="n">
        <v>2.68</v>
      </c>
      <c r="H1029" s="196" t="n">
        <v>2.795</v>
      </c>
      <c r="I1029" s="196" t="n">
        <v>3.14</v>
      </c>
      <c r="J1029" s="196" t="s">
        <v>85</v>
      </c>
      <c r="K1029" s="196" t="n">
        <v>2.02</v>
      </c>
      <c r="L1029" s="196" t="n">
        <v>1.97</v>
      </c>
      <c r="M1029" s="196" t="s">
        <v>85</v>
      </c>
      <c r="N1029" s="197" t="n">
        <v>1.995</v>
      </c>
      <c r="O1029" s="196" t="s">
        <v>85</v>
      </c>
      <c r="P1029" s="196" t="n">
        <v>2.885</v>
      </c>
      <c r="Q1029" s="196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6" t="s">
        <v>85</v>
      </c>
      <c r="CM1029" s="177"/>
    </row>
    <row r="1030" customFormat="false" ht="11.25" hidden="false" customHeight="false" outlineLevel="0" collapsed="false">
      <c r="A1030" s="177" t="n">
        <v>35726</v>
      </c>
      <c r="B1030" s="203" t="n">
        <f aca="false">IF(A1030&lt;&gt;"",MONTH(A1030),0)</f>
        <v>10</v>
      </c>
      <c r="C1030" s="11" t="s">
        <v>165</v>
      </c>
      <c r="D1030" s="196" t="n">
        <v>2.05</v>
      </c>
      <c r="E1030" s="196" t="n">
        <v>1.735</v>
      </c>
      <c r="F1030" s="197" t="n">
        <v>2.2</v>
      </c>
      <c r="G1030" s="16" t="n">
        <v>2.83</v>
      </c>
      <c r="H1030" s="196" t="n">
        <v>2.92</v>
      </c>
      <c r="I1030" s="196" t="n">
        <v>3.225</v>
      </c>
      <c r="J1030" s="196" t="s">
        <v>85</v>
      </c>
      <c r="K1030" s="196" t="n">
        <v>2.2</v>
      </c>
      <c r="L1030" s="196" t="n">
        <v>2.155</v>
      </c>
      <c r="M1030" s="196" t="s">
        <v>85</v>
      </c>
      <c r="N1030" s="197" t="n">
        <v>2.22</v>
      </c>
      <c r="O1030" s="196" t="s">
        <v>85</v>
      </c>
      <c r="P1030" s="196" t="n">
        <v>2.995</v>
      </c>
      <c r="Q1030" s="196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6" t="s">
        <v>85</v>
      </c>
      <c r="CM1030" s="177"/>
    </row>
    <row r="1031" customFormat="false" ht="11.25" hidden="false" customHeight="false" outlineLevel="0" collapsed="false">
      <c r="A1031" s="177" t="n">
        <v>35727</v>
      </c>
      <c r="B1031" s="203" t="n">
        <f aca="false">IF(A1031&lt;&gt;"",MONTH(A1031),0)</f>
        <v>10</v>
      </c>
      <c r="C1031" s="11" t="s">
        <v>166</v>
      </c>
      <c r="D1031" s="196" t="n">
        <v>2.15</v>
      </c>
      <c r="E1031" s="196" t="n">
        <v>1.995</v>
      </c>
      <c r="F1031" s="197" t="n">
        <v>2.455</v>
      </c>
      <c r="G1031" s="16" t="n">
        <v>2.955</v>
      </c>
      <c r="H1031" s="196" t="n">
        <v>3.08</v>
      </c>
      <c r="I1031" s="196" t="n">
        <v>3.345</v>
      </c>
      <c r="J1031" s="196" t="s">
        <v>85</v>
      </c>
      <c r="K1031" s="196" t="n">
        <v>2.39</v>
      </c>
      <c r="L1031" s="196" t="n">
        <v>2.35</v>
      </c>
      <c r="M1031" s="196" t="s">
        <v>85</v>
      </c>
      <c r="N1031" s="197" t="n">
        <v>2.365</v>
      </c>
      <c r="O1031" s="196" t="s">
        <v>85</v>
      </c>
      <c r="P1031" s="196" t="n">
        <v>3.14</v>
      </c>
      <c r="Q1031" s="196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6" t="s">
        <v>85</v>
      </c>
      <c r="CM1031" s="177"/>
    </row>
    <row r="1032" customFormat="false" ht="11.25" hidden="false" customHeight="false" outlineLevel="0" collapsed="false">
      <c r="A1032" s="177" t="n">
        <v>35728</v>
      </c>
      <c r="B1032" s="203" t="n">
        <f aca="false">IF(A1032&lt;&gt;"",MONTH(A1032),0)</f>
        <v>10</v>
      </c>
      <c r="C1032" s="11" t="s">
        <v>167</v>
      </c>
      <c r="D1032" s="196" t="n">
        <v>2.17</v>
      </c>
      <c r="E1032" s="196" t="n">
        <v>2.185</v>
      </c>
      <c r="F1032" s="197" t="n">
        <v>2.565</v>
      </c>
      <c r="G1032" s="16" t="n">
        <v>2.815</v>
      </c>
      <c r="H1032" s="196" t="n">
        <v>2.89</v>
      </c>
      <c r="I1032" s="196" t="n">
        <v>3.2</v>
      </c>
      <c r="J1032" s="196" t="s">
        <v>85</v>
      </c>
      <c r="K1032" s="196" t="n">
        <v>2.605</v>
      </c>
      <c r="L1032" s="196" t="n">
        <v>2.45</v>
      </c>
      <c r="M1032" s="196" t="s">
        <v>85</v>
      </c>
      <c r="N1032" s="197" t="n">
        <v>2.505</v>
      </c>
      <c r="O1032" s="196" t="s">
        <v>85</v>
      </c>
      <c r="P1032" s="196" t="n">
        <v>2.99</v>
      </c>
      <c r="Q1032" s="196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6" t="s">
        <v>85</v>
      </c>
      <c r="CM1032" s="177"/>
    </row>
    <row r="1033" customFormat="false" ht="11.25" hidden="false" customHeight="false" outlineLevel="0" collapsed="false">
      <c r="A1033" s="177" t="n">
        <v>35729</v>
      </c>
      <c r="B1033" s="203" t="n">
        <f aca="false">IF(A1033&lt;&gt;"",MONTH(A1033),0)</f>
        <v>10</v>
      </c>
      <c r="C1033" s="11" t="s">
        <v>161</v>
      </c>
      <c r="D1033" s="196" t="n">
        <v>2.17</v>
      </c>
      <c r="E1033" s="196" t="n">
        <v>2.185</v>
      </c>
      <c r="F1033" s="197" t="n">
        <v>2.565</v>
      </c>
      <c r="G1033" s="16" t="n">
        <v>2.815</v>
      </c>
      <c r="H1033" s="196" t="n">
        <v>2.89</v>
      </c>
      <c r="I1033" s="196" t="n">
        <v>3.2</v>
      </c>
      <c r="J1033" s="196" t="s">
        <v>85</v>
      </c>
      <c r="K1033" s="196" t="n">
        <v>2.605</v>
      </c>
      <c r="L1033" s="196" t="n">
        <v>2.45</v>
      </c>
      <c r="M1033" s="196" t="s">
        <v>85</v>
      </c>
      <c r="N1033" s="197" t="n">
        <v>2.505</v>
      </c>
      <c r="O1033" s="196" t="s">
        <v>85</v>
      </c>
      <c r="P1033" s="196" t="n">
        <v>2.99</v>
      </c>
      <c r="Q1033" s="196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6" t="s">
        <v>85</v>
      </c>
      <c r="CM1033" s="177"/>
    </row>
    <row r="1034" customFormat="false" ht="11.25" hidden="false" customHeight="false" outlineLevel="0" collapsed="false">
      <c r="A1034" s="177" t="n">
        <v>35730</v>
      </c>
      <c r="B1034" s="203" t="n">
        <f aca="false">IF(A1034&lt;&gt;"",MONTH(A1034),0)</f>
        <v>10</v>
      </c>
      <c r="C1034" s="11" t="s">
        <v>162</v>
      </c>
      <c r="D1034" s="196" t="n">
        <v>2.17</v>
      </c>
      <c r="E1034" s="196" t="n">
        <v>2.185</v>
      </c>
      <c r="F1034" s="197" t="n">
        <v>2.565</v>
      </c>
      <c r="G1034" s="16" t="n">
        <v>2.815</v>
      </c>
      <c r="H1034" s="196" t="n">
        <v>2.89</v>
      </c>
      <c r="I1034" s="196" t="n">
        <v>3.2</v>
      </c>
      <c r="J1034" s="196" t="s">
        <v>85</v>
      </c>
      <c r="K1034" s="196" t="n">
        <v>2.605</v>
      </c>
      <c r="L1034" s="196" t="n">
        <v>2.45</v>
      </c>
      <c r="M1034" s="196" t="s">
        <v>85</v>
      </c>
      <c r="N1034" s="197" t="n">
        <v>2.505</v>
      </c>
      <c r="O1034" s="196" t="s">
        <v>85</v>
      </c>
      <c r="P1034" s="196" t="n">
        <v>2.99</v>
      </c>
      <c r="Q1034" s="196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6" t="s">
        <v>85</v>
      </c>
      <c r="CM1034" s="177"/>
    </row>
    <row r="1035" customFormat="false" ht="11.25" hidden="false" customHeight="false" outlineLevel="0" collapsed="false">
      <c r="A1035" s="177" t="n">
        <v>35731</v>
      </c>
      <c r="B1035" s="203" t="n">
        <f aca="false">IF(A1035&lt;&gt;"",MONTH(A1035),0)</f>
        <v>10</v>
      </c>
      <c r="C1035" s="11" t="s">
        <v>163</v>
      </c>
      <c r="D1035" s="196" t="n">
        <v>2.19</v>
      </c>
      <c r="E1035" s="196" t="n">
        <v>2.135</v>
      </c>
      <c r="F1035" s="197" t="n">
        <v>2.72</v>
      </c>
      <c r="G1035" s="16" t="n">
        <v>3.06</v>
      </c>
      <c r="H1035" s="196" t="n">
        <v>3.145</v>
      </c>
      <c r="I1035" s="196" t="n">
        <v>3.435</v>
      </c>
      <c r="J1035" s="196" t="s">
        <v>85</v>
      </c>
      <c r="K1035" s="196" t="n">
        <v>2.805</v>
      </c>
      <c r="L1035" s="196" t="n">
        <v>2.715</v>
      </c>
      <c r="M1035" s="196" t="s">
        <v>85</v>
      </c>
      <c r="N1035" s="197" t="n">
        <v>2.65</v>
      </c>
      <c r="O1035" s="196" t="s">
        <v>85</v>
      </c>
      <c r="P1035" s="196" t="n">
        <v>3.23</v>
      </c>
      <c r="Q1035" s="196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6" t="s">
        <v>85</v>
      </c>
      <c r="CM1035" s="177"/>
    </row>
    <row r="1036" customFormat="false" ht="11.25" hidden="false" customHeight="false" outlineLevel="0" collapsed="false">
      <c r="A1036" s="177" t="n">
        <v>35732</v>
      </c>
      <c r="B1036" s="203" t="n">
        <f aca="false">IF(A1036&lt;&gt;"",MONTH(A1036),0)</f>
        <v>10</v>
      </c>
      <c r="C1036" s="11" t="s">
        <v>164</v>
      </c>
      <c r="D1036" s="196" t="n">
        <v>2.125</v>
      </c>
      <c r="E1036" s="196" t="n">
        <v>2.045</v>
      </c>
      <c r="F1036" s="197" t="n">
        <v>2.84</v>
      </c>
      <c r="G1036" s="16" t="n">
        <v>3.31</v>
      </c>
      <c r="H1036" s="196" t="n">
        <v>3.405</v>
      </c>
      <c r="I1036" s="196" t="n">
        <v>3.625</v>
      </c>
      <c r="J1036" s="196" t="s">
        <v>85</v>
      </c>
      <c r="K1036" s="196" t="n">
        <v>2.85</v>
      </c>
      <c r="L1036" s="196" t="n">
        <v>2.74</v>
      </c>
      <c r="M1036" s="196" t="s">
        <v>85</v>
      </c>
      <c r="N1036" s="197" t="n">
        <v>2.855</v>
      </c>
      <c r="O1036" s="196" t="s">
        <v>85</v>
      </c>
      <c r="P1036" s="196" t="n">
        <v>3.47</v>
      </c>
      <c r="Q1036" s="196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6" t="s">
        <v>85</v>
      </c>
      <c r="CM1036" s="177"/>
    </row>
    <row r="1037" customFormat="false" ht="11.25" hidden="false" customHeight="false" outlineLevel="0" collapsed="false">
      <c r="A1037" s="177" t="n">
        <v>35733</v>
      </c>
      <c r="B1037" s="203" t="n">
        <f aca="false">IF(A1037&lt;&gt;"",MONTH(A1037),0)</f>
        <v>10</v>
      </c>
      <c r="C1037" s="11" t="s">
        <v>165</v>
      </c>
      <c r="D1037" s="196" t="n">
        <v>2.065</v>
      </c>
      <c r="E1037" s="196" t="n">
        <v>1.86</v>
      </c>
      <c r="F1037" s="197" t="n">
        <v>2.85</v>
      </c>
      <c r="G1037" s="16" t="n">
        <v>3.155</v>
      </c>
      <c r="H1037" s="196" t="n">
        <v>3.23</v>
      </c>
      <c r="I1037" s="196" t="n">
        <v>3.4</v>
      </c>
      <c r="J1037" s="196" t="s">
        <v>85</v>
      </c>
      <c r="K1037" s="196" t="n">
        <v>2.855</v>
      </c>
      <c r="L1037" s="196" t="n">
        <v>2.76</v>
      </c>
      <c r="M1037" s="196" t="s">
        <v>85</v>
      </c>
      <c r="N1037" s="197" t="n">
        <v>2.84</v>
      </c>
      <c r="O1037" s="196" t="s">
        <v>85</v>
      </c>
      <c r="P1037" s="196" t="n">
        <v>3.28</v>
      </c>
      <c r="Q1037" s="196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6" t="s">
        <v>85</v>
      </c>
      <c r="CM1037" s="177"/>
    </row>
    <row r="1038" customFormat="false" ht="11.25" hidden="false" customHeight="false" outlineLevel="0" collapsed="false">
      <c r="A1038" s="177" t="n">
        <v>35734</v>
      </c>
      <c r="B1038" s="203" t="n">
        <f aca="false">IF(A1038&lt;&gt;"",MONTH(A1038),0)</f>
        <v>10</v>
      </c>
      <c r="C1038" s="11" t="s">
        <v>166</v>
      </c>
      <c r="D1038" s="196" t="n">
        <v>2.05</v>
      </c>
      <c r="E1038" s="196" t="n">
        <v>1.785</v>
      </c>
      <c r="F1038" s="197" t="n">
        <v>2.895</v>
      </c>
      <c r="G1038" s="16" t="n">
        <v>3.025</v>
      </c>
      <c r="H1038" s="196" t="n">
        <v>3.05</v>
      </c>
      <c r="I1038" s="196" t="n">
        <v>3.235</v>
      </c>
      <c r="J1038" s="196" t="s">
        <v>85</v>
      </c>
      <c r="K1038" s="196" t="n">
        <v>2.72</v>
      </c>
      <c r="L1038" s="196" t="n">
        <v>2.675</v>
      </c>
      <c r="M1038" s="196" t="s">
        <v>85</v>
      </c>
      <c r="N1038" s="197" t="n">
        <v>2.605</v>
      </c>
      <c r="O1038" s="196" t="s">
        <v>85</v>
      </c>
      <c r="P1038" s="196" t="n">
        <v>3.085</v>
      </c>
      <c r="Q1038" s="196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6" t="s">
        <v>85</v>
      </c>
      <c r="CM1038" s="177"/>
    </row>
    <row r="1039" customFormat="false" ht="11.25" hidden="false" customHeight="false" outlineLevel="0" collapsed="false">
      <c r="A1039" s="177" t="n">
        <v>35735</v>
      </c>
      <c r="B1039" s="203" t="n">
        <f aca="false">IF(A1039&lt;&gt;"",MONTH(A1039),0)</f>
        <v>11</v>
      </c>
      <c r="C1039" s="11" t="s">
        <v>167</v>
      </c>
      <c r="D1039" s="196" t="n">
        <v>1.965</v>
      </c>
      <c r="E1039" s="196" t="n">
        <v>1.53</v>
      </c>
      <c r="F1039" s="197" t="n">
        <v>2.7</v>
      </c>
      <c r="G1039" s="16" t="n">
        <v>2.87</v>
      </c>
      <c r="H1039" s="196" t="n">
        <v>2.98</v>
      </c>
      <c r="I1039" s="196" t="n">
        <v>3.225</v>
      </c>
      <c r="J1039" s="196" t="s">
        <v>85</v>
      </c>
      <c r="K1039" s="196" t="n">
        <v>2.765</v>
      </c>
      <c r="L1039" s="196" t="n">
        <v>2.105</v>
      </c>
      <c r="M1039" s="196" t="s">
        <v>85</v>
      </c>
      <c r="N1039" s="197" t="n">
        <v>2.74</v>
      </c>
      <c r="O1039" s="196" t="s">
        <v>85</v>
      </c>
      <c r="P1039" s="196" t="n">
        <v>2.99</v>
      </c>
      <c r="Q1039" s="196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6" t="s">
        <v>85</v>
      </c>
      <c r="CM1039" s="177"/>
    </row>
    <row r="1040" customFormat="false" ht="11.25" hidden="false" customHeight="false" outlineLevel="0" collapsed="false">
      <c r="A1040" s="177" t="n">
        <v>35736</v>
      </c>
      <c r="B1040" s="203" t="n">
        <f aca="false">IF(A1040&lt;&gt;"",MONTH(A1040),0)</f>
        <v>11</v>
      </c>
      <c r="C1040" s="11" t="s">
        <v>161</v>
      </c>
      <c r="D1040" s="196" t="n">
        <v>1.965</v>
      </c>
      <c r="E1040" s="196" t="n">
        <v>1.53</v>
      </c>
      <c r="F1040" s="197" t="n">
        <v>2.7</v>
      </c>
      <c r="G1040" s="16" t="n">
        <v>2.87</v>
      </c>
      <c r="H1040" s="196" t="n">
        <v>2.98</v>
      </c>
      <c r="I1040" s="196" t="n">
        <v>3.225</v>
      </c>
      <c r="J1040" s="196" t="s">
        <v>85</v>
      </c>
      <c r="K1040" s="196" t="n">
        <v>2.765</v>
      </c>
      <c r="L1040" s="196" t="n">
        <v>2.105</v>
      </c>
      <c r="M1040" s="196" t="s">
        <v>85</v>
      </c>
      <c r="N1040" s="197" t="n">
        <v>2.74</v>
      </c>
      <c r="O1040" s="196" t="s">
        <v>85</v>
      </c>
      <c r="P1040" s="196" t="n">
        <v>2.99</v>
      </c>
      <c r="Q1040" s="196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6" t="s">
        <v>85</v>
      </c>
      <c r="CM1040" s="177"/>
    </row>
    <row r="1041" customFormat="false" ht="11.25" hidden="false" customHeight="false" outlineLevel="0" collapsed="false">
      <c r="A1041" s="177" t="n">
        <v>35737</v>
      </c>
      <c r="B1041" s="203" t="n">
        <f aca="false">IF(A1041&lt;&gt;"",MONTH(A1041),0)</f>
        <v>11</v>
      </c>
      <c r="C1041" s="11" t="s">
        <v>162</v>
      </c>
      <c r="D1041" s="196" t="n">
        <v>1.965</v>
      </c>
      <c r="E1041" s="196" t="n">
        <v>1.53</v>
      </c>
      <c r="F1041" s="197" t="n">
        <v>2.7</v>
      </c>
      <c r="G1041" s="16" t="n">
        <v>2.87</v>
      </c>
      <c r="H1041" s="196" t="n">
        <v>2.98</v>
      </c>
      <c r="I1041" s="196" t="n">
        <v>3.225</v>
      </c>
      <c r="J1041" s="196" t="s">
        <v>85</v>
      </c>
      <c r="K1041" s="196" t="n">
        <v>2.765</v>
      </c>
      <c r="L1041" s="196" t="n">
        <v>2.105</v>
      </c>
      <c r="M1041" s="196" t="s">
        <v>85</v>
      </c>
      <c r="N1041" s="197" t="n">
        <v>2.74</v>
      </c>
      <c r="O1041" s="196" t="s">
        <v>85</v>
      </c>
      <c r="P1041" s="196" t="n">
        <v>2.99</v>
      </c>
      <c r="Q1041" s="196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6" t="s">
        <v>85</v>
      </c>
      <c r="CM1041" s="177"/>
    </row>
    <row r="1042" customFormat="false" ht="11.25" hidden="false" customHeight="false" outlineLevel="0" collapsed="false">
      <c r="A1042" s="177" t="n">
        <v>35738</v>
      </c>
      <c r="B1042" s="203" t="n">
        <f aca="false">IF(A1042&lt;&gt;"",MONTH(A1042),0)</f>
        <v>11</v>
      </c>
      <c r="C1042" s="11" t="s">
        <v>163</v>
      </c>
      <c r="D1042" s="196" t="n">
        <v>1.8</v>
      </c>
      <c r="E1042" s="196" t="n">
        <v>1.405</v>
      </c>
      <c r="F1042" s="197" t="n">
        <v>2.705</v>
      </c>
      <c r="G1042" s="16" t="n">
        <v>3.005</v>
      </c>
      <c r="H1042" s="196" t="n">
        <v>3.05</v>
      </c>
      <c r="I1042" s="196" t="n">
        <v>3.24</v>
      </c>
      <c r="J1042" s="196" t="s">
        <v>85</v>
      </c>
      <c r="K1042" s="196" t="n">
        <v>2.7</v>
      </c>
      <c r="L1042" s="196" t="n">
        <v>2.02</v>
      </c>
      <c r="M1042" s="196" t="s">
        <v>85</v>
      </c>
      <c r="N1042" s="197" t="n">
        <v>2.755</v>
      </c>
      <c r="O1042" s="196" t="s">
        <v>85</v>
      </c>
      <c r="P1042" s="196" t="n">
        <v>3.135</v>
      </c>
      <c r="Q1042" s="196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6" t="s">
        <v>85</v>
      </c>
      <c r="CM1042" s="177"/>
    </row>
    <row r="1043" customFormat="false" ht="11.25" hidden="false" customHeight="false" outlineLevel="0" collapsed="false">
      <c r="A1043" s="177" t="n">
        <v>35739</v>
      </c>
      <c r="B1043" s="203" t="n">
        <f aca="false">IF(A1043&lt;&gt;"",MONTH(A1043),0)</f>
        <v>11</v>
      </c>
      <c r="C1043" s="11" t="s">
        <v>164</v>
      </c>
      <c r="D1043" s="196" t="n">
        <v>1.815</v>
      </c>
      <c r="E1043" s="196" t="n">
        <v>1.335</v>
      </c>
      <c r="F1043" s="197" t="n">
        <v>2.705</v>
      </c>
      <c r="G1043" s="16" t="n">
        <v>2.85</v>
      </c>
      <c r="H1043" s="196" t="n">
        <v>2.875</v>
      </c>
      <c r="I1043" s="196" t="n">
        <v>3.135</v>
      </c>
      <c r="J1043" s="196" t="s">
        <v>85</v>
      </c>
      <c r="K1043" s="196" t="n">
        <v>2.66</v>
      </c>
      <c r="L1043" s="196" t="n">
        <v>2.005</v>
      </c>
      <c r="M1043" s="196" t="s">
        <v>85</v>
      </c>
      <c r="N1043" s="197" t="n">
        <v>2.725</v>
      </c>
      <c r="O1043" s="196" t="s">
        <v>85</v>
      </c>
      <c r="P1043" s="196" t="n">
        <v>2.98</v>
      </c>
      <c r="Q1043" s="196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6" t="s">
        <v>85</v>
      </c>
      <c r="CM1043" s="177"/>
    </row>
    <row r="1044" customFormat="false" ht="11.25" hidden="false" customHeight="false" outlineLevel="0" collapsed="false">
      <c r="A1044" s="177" t="n">
        <v>35740</v>
      </c>
      <c r="B1044" s="203" t="n">
        <f aca="false">IF(A1044&lt;&gt;"",MONTH(A1044),0)</f>
        <v>11</v>
      </c>
      <c r="C1044" s="11" t="s">
        <v>165</v>
      </c>
      <c r="D1044" s="196" t="n">
        <v>1.84</v>
      </c>
      <c r="E1044" s="196" t="n">
        <v>1.26</v>
      </c>
      <c r="F1044" s="197" t="n">
        <v>2.67</v>
      </c>
      <c r="G1044" s="16" t="n">
        <v>2.875</v>
      </c>
      <c r="H1044" s="196" t="n">
        <v>2.945</v>
      </c>
      <c r="I1044" s="196" t="n">
        <v>3.185</v>
      </c>
      <c r="J1044" s="196" t="s">
        <v>85</v>
      </c>
      <c r="K1044" s="196" t="n">
        <v>2.67</v>
      </c>
      <c r="L1044" s="196" t="n">
        <v>2.05</v>
      </c>
      <c r="M1044" s="196" t="s">
        <v>85</v>
      </c>
      <c r="N1044" s="197" t="n">
        <v>2.615</v>
      </c>
      <c r="O1044" s="196" t="s">
        <v>85</v>
      </c>
      <c r="P1044" s="196" t="n">
        <v>3.045</v>
      </c>
      <c r="Q1044" s="196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6" t="s">
        <v>85</v>
      </c>
      <c r="CM1044" s="177"/>
    </row>
    <row r="1045" customFormat="false" ht="11.25" hidden="false" customHeight="false" outlineLevel="0" collapsed="false">
      <c r="A1045" s="177" t="n">
        <v>35741</v>
      </c>
      <c r="B1045" s="203" t="n">
        <f aca="false">IF(A1045&lt;&gt;"",MONTH(A1045),0)</f>
        <v>11</v>
      </c>
      <c r="C1045" s="11" t="s">
        <v>166</v>
      </c>
      <c r="D1045" s="196" t="n">
        <v>1.78</v>
      </c>
      <c r="E1045" s="196" t="n">
        <v>1.235</v>
      </c>
      <c r="F1045" s="197" t="n">
        <v>2.66</v>
      </c>
      <c r="G1045" s="16" t="n">
        <v>2.855</v>
      </c>
      <c r="H1045" s="196" t="n">
        <v>2.95</v>
      </c>
      <c r="I1045" s="196" t="n">
        <v>3.23</v>
      </c>
      <c r="J1045" s="196" t="s">
        <v>85</v>
      </c>
      <c r="K1045" s="196" t="n">
        <v>2.66</v>
      </c>
      <c r="L1045" s="196" t="n">
        <v>2.16</v>
      </c>
      <c r="M1045" s="196" t="s">
        <v>85</v>
      </c>
      <c r="N1045" s="197" t="n">
        <v>2.645</v>
      </c>
      <c r="O1045" s="196" t="s">
        <v>85</v>
      </c>
      <c r="P1045" s="196" t="n">
        <v>3.055</v>
      </c>
      <c r="Q1045" s="196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6" t="s">
        <v>85</v>
      </c>
      <c r="CM1045" s="177"/>
    </row>
    <row r="1046" customFormat="false" ht="11.25" hidden="false" customHeight="false" outlineLevel="0" collapsed="false">
      <c r="A1046" s="177" t="n">
        <v>35742</v>
      </c>
      <c r="B1046" s="203" t="n">
        <f aca="false">IF(A1046&lt;&gt;"",MONTH(A1046),0)</f>
        <v>11</v>
      </c>
      <c r="C1046" s="11" t="s">
        <v>167</v>
      </c>
      <c r="D1046" s="196" t="n">
        <v>1.805</v>
      </c>
      <c r="E1046" s="196" t="n">
        <v>1.235</v>
      </c>
      <c r="F1046" s="197" t="n">
        <v>2.645</v>
      </c>
      <c r="G1046" s="16" t="n">
        <v>2.71</v>
      </c>
      <c r="H1046" s="196" t="n">
        <v>2.81</v>
      </c>
      <c r="I1046" s="196" t="n">
        <v>3.075</v>
      </c>
      <c r="J1046" s="196" t="s">
        <v>85</v>
      </c>
      <c r="K1046" s="196" t="n">
        <v>2.605</v>
      </c>
      <c r="L1046" s="196" t="n">
        <v>2.235</v>
      </c>
      <c r="M1046" s="196" t="s">
        <v>85</v>
      </c>
      <c r="N1046" s="197" t="n">
        <v>2.585</v>
      </c>
      <c r="O1046" s="196" t="s">
        <v>85</v>
      </c>
      <c r="P1046" s="196" t="n">
        <v>2.89</v>
      </c>
      <c r="Q1046" s="196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6" t="s">
        <v>85</v>
      </c>
      <c r="CM1046" s="177"/>
    </row>
    <row r="1047" customFormat="false" ht="11.25" hidden="false" customHeight="false" outlineLevel="0" collapsed="false">
      <c r="A1047" s="177" t="n">
        <v>35743</v>
      </c>
      <c r="B1047" s="203" t="n">
        <f aca="false">IF(A1047&lt;&gt;"",MONTH(A1047),0)</f>
        <v>11</v>
      </c>
      <c r="C1047" s="11" t="s">
        <v>161</v>
      </c>
      <c r="D1047" s="196" t="n">
        <v>1.805</v>
      </c>
      <c r="E1047" s="196" t="n">
        <v>1.235</v>
      </c>
      <c r="F1047" s="197" t="n">
        <v>2.645</v>
      </c>
      <c r="G1047" s="16" t="n">
        <v>2.71</v>
      </c>
      <c r="H1047" s="196" t="n">
        <v>2.81</v>
      </c>
      <c r="I1047" s="196" t="n">
        <v>3.075</v>
      </c>
      <c r="J1047" s="196" t="s">
        <v>85</v>
      </c>
      <c r="K1047" s="196" t="n">
        <v>2.605</v>
      </c>
      <c r="L1047" s="196" t="n">
        <v>2.235</v>
      </c>
      <c r="M1047" s="196" t="s">
        <v>85</v>
      </c>
      <c r="N1047" s="197" t="n">
        <v>2.585</v>
      </c>
      <c r="O1047" s="196" t="s">
        <v>85</v>
      </c>
      <c r="P1047" s="196" t="n">
        <v>2.89</v>
      </c>
      <c r="Q1047" s="196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6" t="s">
        <v>85</v>
      </c>
      <c r="CM1047" s="177"/>
    </row>
    <row r="1048" customFormat="false" ht="11.25" hidden="false" customHeight="false" outlineLevel="0" collapsed="false">
      <c r="A1048" s="177" t="n">
        <v>35744</v>
      </c>
      <c r="B1048" s="203" t="n">
        <f aca="false">IF(A1048&lt;&gt;"",MONTH(A1048),0)</f>
        <v>11</v>
      </c>
      <c r="C1048" s="11" t="s">
        <v>162</v>
      </c>
      <c r="D1048" s="196" t="n">
        <v>1.805</v>
      </c>
      <c r="E1048" s="196" t="n">
        <v>1.235</v>
      </c>
      <c r="F1048" s="197" t="n">
        <v>2.645</v>
      </c>
      <c r="G1048" s="16" t="n">
        <v>2.71</v>
      </c>
      <c r="H1048" s="196" t="n">
        <v>2.81</v>
      </c>
      <c r="I1048" s="196" t="n">
        <v>3.075</v>
      </c>
      <c r="J1048" s="196" t="s">
        <v>85</v>
      </c>
      <c r="K1048" s="196" t="n">
        <v>2.605</v>
      </c>
      <c r="L1048" s="196" t="n">
        <v>2.235</v>
      </c>
      <c r="M1048" s="196" t="s">
        <v>85</v>
      </c>
      <c r="N1048" s="197" t="n">
        <v>2.585</v>
      </c>
      <c r="O1048" s="196" t="s">
        <v>85</v>
      </c>
      <c r="P1048" s="196" t="n">
        <v>2.89</v>
      </c>
      <c r="Q1048" s="196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6" t="s">
        <v>85</v>
      </c>
      <c r="CM1048" s="177"/>
    </row>
    <row r="1049" customFormat="false" ht="11.25" hidden="false" customHeight="false" outlineLevel="0" collapsed="false">
      <c r="A1049" s="177" t="n">
        <v>35745</v>
      </c>
      <c r="B1049" s="203" t="n">
        <f aca="false">IF(A1049&lt;&gt;"",MONTH(A1049),0)</f>
        <v>11</v>
      </c>
      <c r="C1049" s="11" t="s">
        <v>163</v>
      </c>
      <c r="D1049" s="196" t="n">
        <v>1.74</v>
      </c>
      <c r="E1049" s="196" t="n">
        <v>1.25</v>
      </c>
      <c r="F1049" s="197" t="n">
        <v>2.7</v>
      </c>
      <c r="G1049" s="16" t="n">
        <v>2.95</v>
      </c>
      <c r="H1049" s="196" t="n">
        <v>2.995</v>
      </c>
      <c r="I1049" s="196" t="n">
        <v>3.185</v>
      </c>
      <c r="J1049" s="196" t="s">
        <v>85</v>
      </c>
      <c r="K1049" s="196" t="n">
        <v>2.68</v>
      </c>
      <c r="L1049" s="196" t="n">
        <v>2.33</v>
      </c>
      <c r="M1049" s="196" t="s">
        <v>85</v>
      </c>
      <c r="N1049" s="197" t="n">
        <v>2.69</v>
      </c>
      <c r="O1049" s="196" t="s">
        <v>85</v>
      </c>
      <c r="P1049" s="196" t="n">
        <v>3.07</v>
      </c>
      <c r="Q1049" s="196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6" t="s">
        <v>85</v>
      </c>
      <c r="CM1049" s="177"/>
    </row>
    <row r="1050" customFormat="false" ht="11.25" hidden="false" customHeight="false" outlineLevel="0" collapsed="false">
      <c r="A1050" s="177" t="n">
        <v>35746</v>
      </c>
      <c r="B1050" s="203" t="n">
        <f aca="false">IF(A1050&lt;&gt;"",MONTH(A1050),0)</f>
        <v>11</v>
      </c>
      <c r="C1050" s="11" t="s">
        <v>164</v>
      </c>
      <c r="D1050" s="196" t="n">
        <v>1.735</v>
      </c>
      <c r="E1050" s="196" t="n">
        <v>1.265</v>
      </c>
      <c r="F1050" s="197" t="n">
        <v>2.71</v>
      </c>
      <c r="G1050" s="16" t="n">
        <v>3.045</v>
      </c>
      <c r="H1050" s="196" t="n">
        <v>3.07</v>
      </c>
      <c r="I1050" s="196" t="n">
        <v>3.255</v>
      </c>
      <c r="J1050" s="196" t="s">
        <v>85</v>
      </c>
      <c r="K1050" s="196" t="n">
        <v>2.715</v>
      </c>
      <c r="L1050" s="196" t="n">
        <v>2.43</v>
      </c>
      <c r="M1050" s="196" t="s">
        <v>85</v>
      </c>
      <c r="N1050" s="197" t="n">
        <v>2.71</v>
      </c>
      <c r="O1050" s="196" t="s">
        <v>85</v>
      </c>
      <c r="P1050" s="196" t="n">
        <v>3.125</v>
      </c>
      <c r="Q1050" s="196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6" t="s">
        <v>85</v>
      </c>
      <c r="CM1050" s="177"/>
    </row>
    <row r="1051" customFormat="false" ht="11.25" hidden="false" customHeight="false" outlineLevel="0" collapsed="false">
      <c r="A1051" s="177" t="n">
        <v>35747</v>
      </c>
      <c r="B1051" s="203" t="n">
        <f aca="false">IF(A1051&lt;&gt;"",MONTH(A1051),0)</f>
        <v>11</v>
      </c>
      <c r="C1051" s="11" t="s">
        <v>165</v>
      </c>
      <c r="D1051" s="196" t="n">
        <v>1.725</v>
      </c>
      <c r="E1051" s="196" t="n">
        <v>1.33</v>
      </c>
      <c r="F1051" s="197" t="n">
        <v>2.775</v>
      </c>
      <c r="G1051" s="16" t="n">
        <v>3.035</v>
      </c>
      <c r="H1051" s="196" t="n">
        <v>3.07</v>
      </c>
      <c r="I1051" s="196" t="n">
        <v>3.275</v>
      </c>
      <c r="J1051" s="196" t="s">
        <v>85</v>
      </c>
      <c r="K1051" s="196" t="n">
        <v>2.725</v>
      </c>
      <c r="L1051" s="196" t="n">
        <v>2.465</v>
      </c>
      <c r="M1051" s="196" t="s">
        <v>85</v>
      </c>
      <c r="N1051" s="197" t="n">
        <v>2.69</v>
      </c>
      <c r="O1051" s="196" t="s">
        <v>85</v>
      </c>
      <c r="P1051" s="196" t="n">
        <v>3.145</v>
      </c>
      <c r="Q1051" s="196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6" t="s">
        <v>85</v>
      </c>
      <c r="CM1051" s="177"/>
    </row>
    <row r="1052" customFormat="false" ht="11.25" hidden="false" customHeight="false" outlineLevel="0" collapsed="false">
      <c r="A1052" s="177" t="n">
        <v>35748</v>
      </c>
      <c r="B1052" s="203" t="n">
        <f aca="false">IF(A1052&lt;&gt;"",MONTH(A1052),0)</f>
        <v>11</v>
      </c>
      <c r="C1052" s="11" t="s">
        <v>166</v>
      </c>
      <c r="D1052" s="196" t="n">
        <v>1.56</v>
      </c>
      <c r="E1052" s="196" t="n">
        <v>1.51</v>
      </c>
      <c r="F1052" s="197" t="n">
        <v>2.74</v>
      </c>
      <c r="G1052" s="16" t="n">
        <v>3.03</v>
      </c>
      <c r="H1052" s="196" t="n">
        <v>3.08</v>
      </c>
      <c r="I1052" s="196" t="n">
        <v>3.26</v>
      </c>
      <c r="J1052" s="196" t="s">
        <v>85</v>
      </c>
      <c r="K1052" s="196" t="n">
        <v>2.72</v>
      </c>
      <c r="L1052" s="196" t="n">
        <v>2.495</v>
      </c>
      <c r="M1052" s="196" t="s">
        <v>85</v>
      </c>
      <c r="N1052" s="197" t="n">
        <v>2.66</v>
      </c>
      <c r="O1052" s="196" t="s">
        <v>85</v>
      </c>
      <c r="P1052" s="196" t="n">
        <v>3.15</v>
      </c>
      <c r="Q1052" s="196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6" t="s">
        <v>85</v>
      </c>
      <c r="CM1052" s="177"/>
    </row>
    <row r="1053" customFormat="false" ht="11.25" hidden="false" customHeight="false" outlineLevel="0" collapsed="false">
      <c r="A1053" s="177" t="n">
        <v>35749</v>
      </c>
      <c r="B1053" s="203" t="n">
        <f aca="false">IF(A1053&lt;&gt;"",MONTH(A1053),0)</f>
        <v>11</v>
      </c>
      <c r="C1053" s="11" t="s">
        <v>167</v>
      </c>
      <c r="D1053" s="196" t="n">
        <v>1.605</v>
      </c>
      <c r="E1053" s="196" t="n">
        <v>1.535</v>
      </c>
      <c r="F1053" s="197" t="n">
        <v>2.73</v>
      </c>
      <c r="G1053" s="16" t="n">
        <v>3.01</v>
      </c>
      <c r="H1053" s="196" t="n">
        <v>3.065</v>
      </c>
      <c r="I1053" s="196" t="n">
        <v>3.225</v>
      </c>
      <c r="J1053" s="196" t="s">
        <v>85</v>
      </c>
      <c r="K1053" s="196" t="n">
        <v>2.715</v>
      </c>
      <c r="L1053" s="196" t="n">
        <v>2.53</v>
      </c>
      <c r="M1053" s="196" t="s">
        <v>85</v>
      </c>
      <c r="N1053" s="197" t="n">
        <v>2.705</v>
      </c>
      <c r="O1053" s="196" t="s">
        <v>85</v>
      </c>
      <c r="P1053" s="196" t="n">
        <v>3.155</v>
      </c>
      <c r="Q1053" s="196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6" t="s">
        <v>85</v>
      </c>
      <c r="CM1053" s="177"/>
    </row>
    <row r="1054" customFormat="false" ht="11.25" hidden="false" customHeight="false" outlineLevel="0" collapsed="false">
      <c r="A1054" s="177" t="n">
        <v>35750</v>
      </c>
      <c r="B1054" s="203" t="n">
        <f aca="false">IF(A1054&lt;&gt;"",MONTH(A1054),0)</f>
        <v>11</v>
      </c>
      <c r="C1054" s="11" t="s">
        <v>161</v>
      </c>
      <c r="D1054" s="196" t="n">
        <v>1.605</v>
      </c>
      <c r="E1054" s="196" t="n">
        <v>1.535</v>
      </c>
      <c r="F1054" s="197" t="n">
        <v>2.73</v>
      </c>
      <c r="G1054" s="16" t="n">
        <v>3.01</v>
      </c>
      <c r="H1054" s="196" t="n">
        <v>3.065</v>
      </c>
      <c r="I1054" s="196" t="n">
        <v>3.225</v>
      </c>
      <c r="J1054" s="196" t="s">
        <v>85</v>
      </c>
      <c r="K1054" s="196" t="n">
        <v>2.715</v>
      </c>
      <c r="L1054" s="196" t="n">
        <v>2.53</v>
      </c>
      <c r="M1054" s="196" t="s">
        <v>85</v>
      </c>
      <c r="N1054" s="197" t="n">
        <v>2.705</v>
      </c>
      <c r="O1054" s="196" t="s">
        <v>85</v>
      </c>
      <c r="P1054" s="196" t="n">
        <v>3.155</v>
      </c>
      <c r="Q1054" s="196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6" t="s">
        <v>85</v>
      </c>
      <c r="CM1054" s="177"/>
    </row>
    <row r="1055" customFormat="false" ht="11.25" hidden="false" customHeight="false" outlineLevel="0" collapsed="false">
      <c r="A1055" s="177" t="n">
        <v>35751</v>
      </c>
      <c r="B1055" s="203" t="n">
        <f aca="false">IF(A1055&lt;&gt;"",MONTH(A1055),0)</f>
        <v>11</v>
      </c>
      <c r="C1055" s="11" t="s">
        <v>162</v>
      </c>
      <c r="D1055" s="196" t="n">
        <v>1.605</v>
      </c>
      <c r="E1055" s="196" t="n">
        <v>1.535</v>
      </c>
      <c r="F1055" s="197" t="n">
        <v>2.73</v>
      </c>
      <c r="G1055" s="16" t="n">
        <v>3.01</v>
      </c>
      <c r="H1055" s="196" t="n">
        <v>3.065</v>
      </c>
      <c r="I1055" s="196" t="n">
        <v>3.225</v>
      </c>
      <c r="J1055" s="196" t="s">
        <v>85</v>
      </c>
      <c r="K1055" s="196" t="n">
        <v>2.715</v>
      </c>
      <c r="L1055" s="196" t="n">
        <v>2.53</v>
      </c>
      <c r="M1055" s="196" t="s">
        <v>85</v>
      </c>
      <c r="N1055" s="197" t="n">
        <v>2.705</v>
      </c>
      <c r="O1055" s="196" t="s">
        <v>85</v>
      </c>
      <c r="P1055" s="196" t="n">
        <v>3.155</v>
      </c>
      <c r="Q1055" s="196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6" t="s">
        <v>85</v>
      </c>
      <c r="CM1055" s="177"/>
    </row>
    <row r="1056" customFormat="false" ht="11.25" hidden="false" customHeight="false" outlineLevel="0" collapsed="false">
      <c r="A1056" s="177" t="n">
        <v>35752</v>
      </c>
      <c r="B1056" s="203" t="n">
        <f aca="false">IF(A1056&lt;&gt;"",MONTH(A1056),0)</f>
        <v>11</v>
      </c>
      <c r="C1056" s="11" t="s">
        <v>163</v>
      </c>
      <c r="D1056" s="196" t="n">
        <v>1.675</v>
      </c>
      <c r="E1056" s="196" t="n">
        <v>1.6</v>
      </c>
      <c r="F1056" s="197" t="n">
        <v>2.535</v>
      </c>
      <c r="G1056" s="16" t="n">
        <v>2.945</v>
      </c>
      <c r="H1056" s="196" t="n">
        <v>2.96</v>
      </c>
      <c r="I1056" s="196" t="n">
        <v>3.095</v>
      </c>
      <c r="J1056" s="196" t="s">
        <v>85</v>
      </c>
      <c r="K1056" s="196" t="n">
        <v>2.56</v>
      </c>
      <c r="L1056" s="196" t="n">
        <v>2.42</v>
      </c>
      <c r="M1056" s="196" t="s">
        <v>85</v>
      </c>
      <c r="N1056" s="197" t="n">
        <v>2.545</v>
      </c>
      <c r="O1056" s="196" t="s">
        <v>85</v>
      </c>
      <c r="P1056" s="196" t="n">
        <v>3.025</v>
      </c>
      <c r="Q1056" s="196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6" t="s">
        <v>85</v>
      </c>
      <c r="CM1056" s="177"/>
    </row>
    <row r="1057" customFormat="false" ht="11.25" hidden="false" customHeight="false" outlineLevel="0" collapsed="false">
      <c r="A1057" s="177" t="n">
        <v>35753</v>
      </c>
      <c r="B1057" s="203" t="n">
        <f aca="false">IF(A1057&lt;&gt;"",MONTH(A1057),0)</f>
        <v>11</v>
      </c>
      <c r="C1057" s="11" t="s">
        <v>164</v>
      </c>
      <c r="D1057" s="196" t="n">
        <v>1.705</v>
      </c>
      <c r="E1057" s="196" t="n">
        <v>1.485</v>
      </c>
      <c r="F1057" s="197" t="n">
        <v>2.505</v>
      </c>
      <c r="G1057" s="16" t="n">
        <v>2.79</v>
      </c>
      <c r="H1057" s="196" t="n">
        <v>2.815</v>
      </c>
      <c r="I1057" s="196" t="n">
        <v>2.995</v>
      </c>
      <c r="J1057" s="196" t="s">
        <v>85</v>
      </c>
      <c r="K1057" s="196" t="n">
        <v>2.435</v>
      </c>
      <c r="L1057" s="196" t="n">
        <v>2.27</v>
      </c>
      <c r="M1057" s="196" t="s">
        <v>85</v>
      </c>
      <c r="N1057" s="197" t="n">
        <v>2.52</v>
      </c>
      <c r="O1057" s="196" t="s">
        <v>85</v>
      </c>
      <c r="P1057" s="196" t="n">
        <v>2.885</v>
      </c>
      <c r="Q1057" s="196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6" t="s">
        <v>85</v>
      </c>
      <c r="CM1057" s="177"/>
    </row>
    <row r="1058" customFormat="false" ht="11.25" hidden="false" customHeight="false" outlineLevel="0" collapsed="false">
      <c r="A1058" s="177" t="n">
        <v>35754</v>
      </c>
      <c r="B1058" s="203" t="n">
        <f aca="false">IF(A1058&lt;&gt;"",MONTH(A1058),0)</f>
        <v>11</v>
      </c>
      <c r="C1058" s="11" t="s">
        <v>165</v>
      </c>
      <c r="D1058" s="196" t="n">
        <v>1.77</v>
      </c>
      <c r="E1058" s="196" t="n">
        <v>1.43</v>
      </c>
      <c r="F1058" s="197" t="n">
        <v>2.4</v>
      </c>
      <c r="G1058" s="16" t="n">
        <v>2.73</v>
      </c>
      <c r="H1058" s="196" t="n">
        <v>2.78</v>
      </c>
      <c r="I1058" s="196" t="n">
        <v>2.98</v>
      </c>
      <c r="J1058" s="196" t="s">
        <v>85</v>
      </c>
      <c r="K1058" s="196" t="n">
        <v>2.4</v>
      </c>
      <c r="L1058" s="196" t="n">
        <v>2.225</v>
      </c>
      <c r="M1058" s="196" t="s">
        <v>85</v>
      </c>
      <c r="N1058" s="197" t="n">
        <v>2.39</v>
      </c>
      <c r="O1058" s="196" t="s">
        <v>85</v>
      </c>
      <c r="P1058" s="196" t="n">
        <v>2.87</v>
      </c>
      <c r="Q1058" s="196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6" t="s">
        <v>85</v>
      </c>
      <c r="CM1058" s="177"/>
    </row>
    <row r="1059" customFormat="false" ht="11.25" hidden="false" customHeight="false" outlineLevel="0" collapsed="false">
      <c r="A1059" s="177" t="n">
        <v>35755</v>
      </c>
      <c r="B1059" s="203" t="n">
        <f aca="false">IF(A1059&lt;&gt;"",MONTH(A1059),0)</f>
        <v>11</v>
      </c>
      <c r="C1059" s="11" t="s">
        <v>166</v>
      </c>
      <c r="D1059" s="196" t="n">
        <v>1.69</v>
      </c>
      <c r="E1059" s="196" t="n">
        <v>1.325</v>
      </c>
      <c r="F1059" s="197" t="n">
        <v>2.4</v>
      </c>
      <c r="G1059" s="16" t="n">
        <v>2.5</v>
      </c>
      <c r="H1059" s="196" t="n">
        <v>2.555</v>
      </c>
      <c r="I1059" s="196" t="n">
        <v>2.76</v>
      </c>
      <c r="J1059" s="196" t="s">
        <v>85</v>
      </c>
      <c r="K1059" s="196" t="n">
        <v>2.235</v>
      </c>
      <c r="L1059" s="196" t="n">
        <v>2.025</v>
      </c>
      <c r="M1059" s="196" t="s">
        <v>85</v>
      </c>
      <c r="N1059" s="197" t="n">
        <v>2.15</v>
      </c>
      <c r="O1059" s="196" t="s">
        <v>85</v>
      </c>
      <c r="P1059" s="196" t="n">
        <v>2.64</v>
      </c>
      <c r="Q1059" s="196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6" t="s">
        <v>85</v>
      </c>
      <c r="CM1059" s="177"/>
    </row>
    <row r="1060" customFormat="false" ht="11.25" hidden="false" customHeight="false" outlineLevel="0" collapsed="false">
      <c r="A1060" s="177" t="n">
        <v>35756</v>
      </c>
      <c r="B1060" s="203" t="n">
        <f aca="false">IF(A1060&lt;&gt;"",MONTH(A1060),0)</f>
        <v>11</v>
      </c>
      <c r="C1060" s="11" t="s">
        <v>167</v>
      </c>
      <c r="D1060" s="196" t="n">
        <v>1.605</v>
      </c>
      <c r="E1060" s="196" t="n">
        <v>1.12</v>
      </c>
      <c r="F1060" s="197" t="n">
        <v>1.995</v>
      </c>
      <c r="G1060" s="16" t="n">
        <v>2.24</v>
      </c>
      <c r="H1060" s="196" t="n">
        <v>2.295</v>
      </c>
      <c r="I1060" s="196" t="n">
        <v>2.57</v>
      </c>
      <c r="J1060" s="196" t="s">
        <v>85</v>
      </c>
      <c r="K1060" s="196" t="n">
        <v>1.94</v>
      </c>
      <c r="L1060" s="196" t="n">
        <v>1.74</v>
      </c>
      <c r="M1060" s="196" t="s">
        <v>85</v>
      </c>
      <c r="N1060" s="197" t="n">
        <v>2.04</v>
      </c>
      <c r="O1060" s="196" t="s">
        <v>85</v>
      </c>
      <c r="P1060" s="196" t="n">
        <v>2.395</v>
      </c>
      <c r="Q1060" s="196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6" t="s">
        <v>85</v>
      </c>
      <c r="CM1060" s="177"/>
    </row>
    <row r="1061" customFormat="false" ht="11.25" hidden="false" customHeight="false" outlineLevel="0" collapsed="false">
      <c r="A1061" s="177" t="n">
        <v>35757</v>
      </c>
      <c r="B1061" s="203" t="n">
        <f aca="false">IF(A1061&lt;&gt;"",MONTH(A1061),0)</f>
        <v>11</v>
      </c>
      <c r="C1061" s="11" t="s">
        <v>161</v>
      </c>
      <c r="D1061" s="196" t="n">
        <v>1.605</v>
      </c>
      <c r="E1061" s="196" t="n">
        <v>1.12</v>
      </c>
      <c r="F1061" s="197" t="n">
        <v>1.995</v>
      </c>
      <c r="G1061" s="16" t="n">
        <v>2.24</v>
      </c>
      <c r="H1061" s="196" t="n">
        <v>2.295</v>
      </c>
      <c r="I1061" s="196" t="n">
        <v>2.57</v>
      </c>
      <c r="J1061" s="196" t="s">
        <v>85</v>
      </c>
      <c r="K1061" s="196" t="n">
        <v>1.94</v>
      </c>
      <c r="L1061" s="196" t="n">
        <v>1.74</v>
      </c>
      <c r="M1061" s="196" t="s">
        <v>85</v>
      </c>
      <c r="N1061" s="197" t="n">
        <v>2.04</v>
      </c>
      <c r="O1061" s="196" t="s">
        <v>85</v>
      </c>
      <c r="P1061" s="196" t="n">
        <v>2.395</v>
      </c>
      <c r="Q1061" s="196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6" t="s">
        <v>85</v>
      </c>
      <c r="CM1061" s="177"/>
    </row>
    <row r="1062" customFormat="false" ht="11.25" hidden="false" customHeight="false" outlineLevel="0" collapsed="false">
      <c r="A1062" s="177" t="n">
        <v>35758</v>
      </c>
      <c r="B1062" s="203" t="n">
        <f aca="false">IF(A1062&lt;&gt;"",MONTH(A1062),0)</f>
        <v>11</v>
      </c>
      <c r="C1062" s="11" t="s">
        <v>162</v>
      </c>
      <c r="D1062" s="196" t="n">
        <v>1.605</v>
      </c>
      <c r="E1062" s="196" t="n">
        <v>1.12</v>
      </c>
      <c r="F1062" s="197" t="n">
        <v>1.995</v>
      </c>
      <c r="G1062" s="16" t="n">
        <v>2.24</v>
      </c>
      <c r="H1062" s="196" t="n">
        <v>2.295</v>
      </c>
      <c r="I1062" s="196" t="n">
        <v>2.57</v>
      </c>
      <c r="J1062" s="196" t="s">
        <v>85</v>
      </c>
      <c r="K1062" s="196" t="n">
        <v>1.94</v>
      </c>
      <c r="L1062" s="196" t="n">
        <v>1.74</v>
      </c>
      <c r="M1062" s="196" t="s">
        <v>85</v>
      </c>
      <c r="N1062" s="197" t="n">
        <v>2.04</v>
      </c>
      <c r="O1062" s="196" t="s">
        <v>85</v>
      </c>
      <c r="P1062" s="196" t="n">
        <v>2.395</v>
      </c>
      <c r="Q1062" s="196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6" t="s">
        <v>85</v>
      </c>
      <c r="CM1062" s="177"/>
    </row>
    <row r="1063" customFormat="false" ht="11.25" hidden="false" customHeight="false" outlineLevel="0" collapsed="false">
      <c r="A1063" s="177" t="n">
        <v>35759</v>
      </c>
      <c r="B1063" s="203" t="n">
        <f aca="false">IF(A1063&lt;&gt;"",MONTH(A1063),0)</f>
        <v>11</v>
      </c>
      <c r="C1063" s="11" t="s">
        <v>163</v>
      </c>
      <c r="D1063" s="196" t="n">
        <v>1.57</v>
      </c>
      <c r="E1063" s="196" t="n">
        <v>1.1</v>
      </c>
      <c r="F1063" s="197" t="n">
        <v>1.925</v>
      </c>
      <c r="G1063" s="16" t="n">
        <v>2.175</v>
      </c>
      <c r="H1063" s="196" t="n">
        <v>2.235</v>
      </c>
      <c r="I1063" s="196" t="n">
        <v>2.595</v>
      </c>
      <c r="J1063" s="196" t="s">
        <v>85</v>
      </c>
      <c r="K1063" s="196" t="n">
        <v>1.82</v>
      </c>
      <c r="L1063" s="196" t="n">
        <v>1.67</v>
      </c>
      <c r="M1063" s="196" t="s">
        <v>85</v>
      </c>
      <c r="N1063" s="197" t="n">
        <v>1.845</v>
      </c>
      <c r="O1063" s="196" t="s">
        <v>85</v>
      </c>
      <c r="P1063" s="196" t="n">
        <v>2.295</v>
      </c>
      <c r="Q1063" s="196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6" t="s">
        <v>85</v>
      </c>
      <c r="CM1063" s="177"/>
    </row>
    <row r="1064" customFormat="false" ht="11.25" hidden="false" customHeight="false" outlineLevel="0" collapsed="false">
      <c r="A1064" s="177" t="n">
        <v>35760</v>
      </c>
      <c r="B1064" s="203" t="n">
        <f aca="false">IF(A1064&lt;&gt;"",MONTH(A1064),0)</f>
        <v>11</v>
      </c>
      <c r="C1064" s="11" t="s">
        <v>164</v>
      </c>
      <c r="D1064" s="196" t="n">
        <v>1.48</v>
      </c>
      <c r="E1064" s="196" t="n">
        <v>1.09</v>
      </c>
      <c r="F1064" s="197" t="n">
        <v>1.79</v>
      </c>
      <c r="G1064" s="16" t="n">
        <v>2.02</v>
      </c>
      <c r="H1064" s="196" t="n">
        <v>2.07</v>
      </c>
      <c r="I1064" s="196" t="n">
        <v>2.47</v>
      </c>
      <c r="J1064" s="196" t="s">
        <v>85</v>
      </c>
      <c r="K1064" s="196" t="n">
        <v>1.74</v>
      </c>
      <c r="L1064" s="196" t="n">
        <v>1.605</v>
      </c>
      <c r="M1064" s="196" t="s">
        <v>85</v>
      </c>
      <c r="N1064" s="197" t="n">
        <v>1.735</v>
      </c>
      <c r="O1064" s="196" t="s">
        <v>85</v>
      </c>
      <c r="P1064" s="196" t="n">
        <v>2.155</v>
      </c>
      <c r="Q1064" s="196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6" t="s">
        <v>85</v>
      </c>
      <c r="CM1064" s="177"/>
    </row>
    <row r="1065" customFormat="false" ht="11.25" hidden="false" customHeight="false" outlineLevel="0" collapsed="false">
      <c r="A1065" s="177" t="n">
        <v>35761</v>
      </c>
      <c r="B1065" s="203" t="n">
        <f aca="false">IF(A1065&lt;&gt;"",MONTH(A1065),0)</f>
        <v>11</v>
      </c>
      <c r="C1065" s="11" t="s">
        <v>165</v>
      </c>
      <c r="D1065" s="196" t="n">
        <v>1.385</v>
      </c>
      <c r="E1065" s="196" t="s">
        <v>85</v>
      </c>
      <c r="F1065" s="197" t="s">
        <v>85</v>
      </c>
      <c r="G1065" s="16" t="s">
        <v>169</v>
      </c>
      <c r="H1065" s="196" t="s">
        <v>85</v>
      </c>
      <c r="I1065" s="196" t="s">
        <v>85</v>
      </c>
      <c r="J1065" s="196" t="s">
        <v>85</v>
      </c>
      <c r="K1065" s="196" t="s">
        <v>85</v>
      </c>
      <c r="L1065" s="196" t="s">
        <v>85</v>
      </c>
      <c r="M1065" s="196" t="s">
        <v>85</v>
      </c>
      <c r="N1065" s="197" t="s">
        <v>85</v>
      </c>
      <c r="O1065" s="196" t="s">
        <v>85</v>
      </c>
      <c r="P1065" s="196" t="s">
        <v>85</v>
      </c>
      <c r="Q1065" s="196" t="s">
        <v>85</v>
      </c>
      <c r="R1065" s="16" t="s">
        <v>85</v>
      </c>
      <c r="S1065" s="1" t="n">
        <v>2.425</v>
      </c>
      <c r="T1065" s="1" t="s">
        <v>85</v>
      </c>
      <c r="U1065" s="1" t="s">
        <v>85</v>
      </c>
      <c r="V1065" s="1" t="s">
        <v>85</v>
      </c>
      <c r="W1065" s="1" t="s">
        <v>85</v>
      </c>
      <c r="X1065" s="196" t="s">
        <v>85</v>
      </c>
      <c r="CM1065" s="177"/>
    </row>
    <row r="1066" customFormat="false" ht="11.25" hidden="false" customHeight="false" outlineLevel="0" collapsed="false">
      <c r="A1066" s="177" t="n">
        <v>35762</v>
      </c>
      <c r="B1066" s="203" t="n">
        <f aca="false">IF(A1066&lt;&gt;"",MONTH(A1066),0)</f>
        <v>11</v>
      </c>
      <c r="C1066" s="11" t="s">
        <v>166</v>
      </c>
      <c r="D1066" s="196" t="n">
        <v>1.385</v>
      </c>
      <c r="E1066" s="196" t="s">
        <v>85</v>
      </c>
      <c r="F1066" s="197" t="s">
        <v>85</v>
      </c>
      <c r="G1066" s="16" t="s">
        <v>169</v>
      </c>
      <c r="H1066" s="196" t="s">
        <v>85</v>
      </c>
      <c r="I1066" s="196" t="s">
        <v>85</v>
      </c>
      <c r="J1066" s="196" t="s">
        <v>85</v>
      </c>
      <c r="K1066" s="196" t="s">
        <v>85</v>
      </c>
      <c r="L1066" s="196" t="s">
        <v>85</v>
      </c>
      <c r="M1066" s="196" t="s">
        <v>85</v>
      </c>
      <c r="N1066" s="197" t="s">
        <v>85</v>
      </c>
      <c r="O1066" s="196" t="s">
        <v>85</v>
      </c>
      <c r="P1066" s="196" t="s">
        <v>85</v>
      </c>
      <c r="Q1066" s="196" t="s">
        <v>85</v>
      </c>
      <c r="R1066" s="16" t="s">
        <v>85</v>
      </c>
      <c r="S1066" s="1" t="n">
        <v>2.425</v>
      </c>
      <c r="T1066" s="1" t="s">
        <v>85</v>
      </c>
      <c r="U1066" s="1" t="s">
        <v>85</v>
      </c>
      <c r="V1066" s="1" t="s">
        <v>85</v>
      </c>
      <c r="W1066" s="1" t="s">
        <v>85</v>
      </c>
      <c r="X1066" s="196" t="s">
        <v>85</v>
      </c>
      <c r="CM1066" s="177"/>
    </row>
    <row r="1067" customFormat="false" ht="11.25" hidden="false" customHeight="false" outlineLevel="0" collapsed="false">
      <c r="A1067" s="177" t="n">
        <v>35763</v>
      </c>
      <c r="B1067" s="203" t="n">
        <f aca="false">IF(A1067&lt;&gt;"",MONTH(A1067),0)</f>
        <v>11</v>
      </c>
      <c r="C1067" s="11" t="s">
        <v>167</v>
      </c>
      <c r="D1067" s="196" t="n">
        <v>1.385</v>
      </c>
      <c r="E1067" s="196" t="n">
        <v>1.075</v>
      </c>
      <c r="F1067" s="197" t="n">
        <v>1.805</v>
      </c>
      <c r="G1067" s="16" t="n">
        <v>2.07</v>
      </c>
      <c r="H1067" s="196" t="n">
        <v>2.135</v>
      </c>
      <c r="I1067" s="196" t="n">
        <v>2.43</v>
      </c>
      <c r="J1067" s="196" t="s">
        <v>85</v>
      </c>
      <c r="K1067" s="196" t="n">
        <v>1.795</v>
      </c>
      <c r="L1067" s="196" t="n">
        <v>1.645</v>
      </c>
      <c r="M1067" s="196" t="s">
        <v>85</v>
      </c>
      <c r="N1067" s="197" t="n">
        <v>1.86</v>
      </c>
      <c r="O1067" s="196" t="s">
        <v>85</v>
      </c>
      <c r="P1067" s="196" t="n">
        <v>2.135</v>
      </c>
      <c r="Q1067" s="196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6" t="s">
        <v>85</v>
      </c>
      <c r="CM1067" s="177"/>
    </row>
    <row r="1068" customFormat="false" ht="11.25" hidden="false" customHeight="false" outlineLevel="0" collapsed="false">
      <c r="A1068" s="177" t="n">
        <v>35764</v>
      </c>
      <c r="B1068" s="203" t="n">
        <f aca="false">IF(A1068&lt;&gt;"",MONTH(A1068),0)</f>
        <v>11</v>
      </c>
      <c r="C1068" s="11" t="s">
        <v>161</v>
      </c>
      <c r="D1068" s="196" t="n">
        <v>1.385</v>
      </c>
      <c r="E1068" s="196" t="n">
        <v>1.075</v>
      </c>
      <c r="F1068" s="197" t="n">
        <v>1.805</v>
      </c>
      <c r="G1068" s="16" t="n">
        <v>2.07</v>
      </c>
      <c r="H1068" s="196" t="n">
        <v>2.135</v>
      </c>
      <c r="I1068" s="196" t="n">
        <v>2.43</v>
      </c>
      <c r="J1068" s="196" t="s">
        <v>85</v>
      </c>
      <c r="K1068" s="196" t="n">
        <v>1.795</v>
      </c>
      <c r="L1068" s="196" t="n">
        <v>1.645</v>
      </c>
      <c r="M1068" s="196" t="s">
        <v>85</v>
      </c>
      <c r="N1068" s="197" t="n">
        <v>1.86</v>
      </c>
      <c r="O1068" s="196" t="s">
        <v>85</v>
      </c>
      <c r="P1068" s="196" t="n">
        <v>2.135</v>
      </c>
      <c r="Q1068" s="196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6" t="s">
        <v>85</v>
      </c>
      <c r="CM1068" s="177"/>
    </row>
    <row r="1069" customFormat="false" ht="11.25" hidden="false" customHeight="false" outlineLevel="0" collapsed="false">
      <c r="A1069" s="177" t="n">
        <v>35765</v>
      </c>
      <c r="B1069" s="203" t="n">
        <f aca="false">IF(A1069&lt;&gt;"",MONTH(A1069),0)</f>
        <v>12</v>
      </c>
      <c r="C1069" s="11" t="s">
        <v>162</v>
      </c>
      <c r="D1069" s="196" t="n">
        <v>1.385</v>
      </c>
      <c r="E1069" s="196" t="n">
        <v>1.075</v>
      </c>
      <c r="F1069" s="197" t="n">
        <v>1.805</v>
      </c>
      <c r="G1069" s="16" t="n">
        <v>2.07</v>
      </c>
      <c r="H1069" s="196" t="n">
        <v>2.135</v>
      </c>
      <c r="I1069" s="196" t="n">
        <v>2.43</v>
      </c>
      <c r="J1069" s="196" t="s">
        <v>85</v>
      </c>
      <c r="K1069" s="196" t="n">
        <v>1.795</v>
      </c>
      <c r="L1069" s="196" t="n">
        <v>1.645</v>
      </c>
      <c r="M1069" s="196" t="s">
        <v>85</v>
      </c>
      <c r="N1069" s="197" t="n">
        <v>1.86</v>
      </c>
      <c r="O1069" s="196" t="s">
        <v>85</v>
      </c>
      <c r="P1069" s="196" t="n">
        <v>2.135</v>
      </c>
      <c r="Q1069" s="196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6" t="s">
        <v>85</v>
      </c>
      <c r="CM1069" s="177"/>
    </row>
    <row r="1070" customFormat="false" ht="11.25" hidden="false" customHeight="false" outlineLevel="0" collapsed="false">
      <c r="A1070" s="177" t="n">
        <v>35766</v>
      </c>
      <c r="B1070" s="203" t="n">
        <f aca="false">IF(A1070&lt;&gt;"",MONTH(A1070),0)</f>
        <v>12</v>
      </c>
      <c r="C1070" s="11" t="s">
        <v>163</v>
      </c>
      <c r="D1070" s="196" t="n">
        <v>1.265</v>
      </c>
      <c r="E1070" s="196" t="n">
        <v>1.04</v>
      </c>
      <c r="F1070" s="197" t="n">
        <v>1.72</v>
      </c>
      <c r="G1070" s="16" t="n">
        <v>1.95</v>
      </c>
      <c r="H1070" s="196" t="n">
        <v>2.02</v>
      </c>
      <c r="I1070" s="196" t="n">
        <v>2.33</v>
      </c>
      <c r="J1070" s="196" t="s">
        <v>85</v>
      </c>
      <c r="K1070" s="196" t="n">
        <v>1.72</v>
      </c>
      <c r="L1070" s="196" t="n">
        <v>1.6</v>
      </c>
      <c r="M1070" s="196" t="s">
        <v>85</v>
      </c>
      <c r="N1070" s="197" t="n">
        <v>1.76</v>
      </c>
      <c r="O1070" s="196" t="s">
        <v>85</v>
      </c>
      <c r="P1070" s="196" t="n">
        <v>2.07</v>
      </c>
      <c r="Q1070" s="196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6" t="s">
        <v>85</v>
      </c>
      <c r="CM1070" s="177"/>
    </row>
    <row r="1071" customFormat="false" ht="11.25" hidden="false" customHeight="false" outlineLevel="0" collapsed="false">
      <c r="A1071" s="177" t="n">
        <v>35767</v>
      </c>
      <c r="B1071" s="203" t="n">
        <f aca="false">IF(A1071&lt;&gt;"",MONTH(A1071),0)</f>
        <v>12</v>
      </c>
      <c r="C1071" s="11" t="s">
        <v>164</v>
      </c>
      <c r="D1071" s="196" t="n">
        <v>1.335</v>
      </c>
      <c r="E1071" s="196" t="n">
        <v>1.16</v>
      </c>
      <c r="F1071" s="197" t="n">
        <v>1.92</v>
      </c>
      <c r="G1071" s="16" t="n">
        <v>2.18</v>
      </c>
      <c r="H1071" s="196" t="n">
        <v>2.2</v>
      </c>
      <c r="I1071" s="196" t="n">
        <v>2.65</v>
      </c>
      <c r="J1071" s="196" t="s">
        <v>85</v>
      </c>
      <c r="K1071" s="196" t="n">
        <v>1.93</v>
      </c>
      <c r="L1071" s="196" t="n">
        <v>1.72</v>
      </c>
      <c r="M1071" s="196" t="s">
        <v>85</v>
      </c>
      <c r="N1071" s="197" t="n">
        <v>1.92</v>
      </c>
      <c r="O1071" s="196" t="s">
        <v>85</v>
      </c>
      <c r="P1071" s="196" t="n">
        <v>2.27</v>
      </c>
      <c r="Q1071" s="196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6" t="s">
        <v>85</v>
      </c>
      <c r="CM1071" s="177"/>
    </row>
    <row r="1072" customFormat="false" ht="11.25" hidden="false" customHeight="false" outlineLevel="0" collapsed="false">
      <c r="A1072" s="177" t="n">
        <v>35768</v>
      </c>
      <c r="B1072" s="203" t="n">
        <f aca="false">IF(A1072&lt;&gt;"",MONTH(A1072),0)</f>
        <v>12</v>
      </c>
      <c r="C1072" s="11" t="s">
        <v>165</v>
      </c>
      <c r="D1072" s="196" t="n">
        <v>1.48</v>
      </c>
      <c r="E1072" s="196" t="n">
        <v>1.305</v>
      </c>
      <c r="F1072" s="197" t="n">
        <v>1.95</v>
      </c>
      <c r="G1072" s="16" t="n">
        <v>2.165</v>
      </c>
      <c r="H1072" s="196" t="n">
        <v>2.24</v>
      </c>
      <c r="I1072" s="196" t="n">
        <v>2.53</v>
      </c>
      <c r="J1072" s="196" t="s">
        <v>85</v>
      </c>
      <c r="K1072" s="196" t="n">
        <v>1.99</v>
      </c>
      <c r="L1072" s="196" t="n">
        <v>1.865</v>
      </c>
      <c r="M1072" s="196" t="s">
        <v>85</v>
      </c>
      <c r="N1072" s="197" t="n">
        <v>1.885</v>
      </c>
      <c r="O1072" s="196" t="s">
        <v>85</v>
      </c>
      <c r="P1072" s="196" t="n">
        <v>2.295</v>
      </c>
      <c r="Q1072" s="196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6" t="s">
        <v>85</v>
      </c>
      <c r="CM1072" s="177"/>
    </row>
    <row r="1073" customFormat="false" ht="11.25" hidden="false" customHeight="false" outlineLevel="0" collapsed="false">
      <c r="A1073" s="177" t="n">
        <v>35769</v>
      </c>
      <c r="B1073" s="203" t="n">
        <f aca="false">IF(A1073&lt;&gt;"",MONTH(A1073),0)</f>
        <v>12</v>
      </c>
      <c r="C1073" s="11" t="s">
        <v>166</v>
      </c>
      <c r="D1073" s="196" t="n">
        <v>1.4</v>
      </c>
      <c r="E1073" s="196" t="n">
        <v>1.305</v>
      </c>
      <c r="F1073" s="197" t="n">
        <v>1.95</v>
      </c>
      <c r="G1073" s="16" t="n">
        <v>2.165</v>
      </c>
      <c r="H1073" s="196" t="n">
        <v>2.24</v>
      </c>
      <c r="I1073" s="196" t="n">
        <v>2.53</v>
      </c>
      <c r="J1073" s="196" t="s">
        <v>85</v>
      </c>
      <c r="K1073" s="196" t="n">
        <v>1.99</v>
      </c>
      <c r="L1073" s="196" t="n">
        <v>1.865</v>
      </c>
      <c r="M1073" s="196" t="s">
        <v>85</v>
      </c>
      <c r="N1073" s="197" t="n">
        <v>1.885</v>
      </c>
      <c r="O1073" s="196" t="s">
        <v>85</v>
      </c>
      <c r="P1073" s="196" t="n">
        <v>2.295</v>
      </c>
      <c r="Q1073" s="196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6" t="s">
        <v>85</v>
      </c>
      <c r="CM1073" s="177"/>
    </row>
    <row r="1074" customFormat="false" ht="11.25" hidden="false" customHeight="false" outlineLevel="0" collapsed="false">
      <c r="A1074" s="177" t="n">
        <v>35770</v>
      </c>
      <c r="B1074" s="203" t="n">
        <f aca="false">IF(A1074&lt;&gt;"",MONTH(A1074),0)</f>
        <v>12</v>
      </c>
      <c r="C1074" s="11" t="s">
        <v>167</v>
      </c>
      <c r="D1074" s="196" t="n">
        <v>1.445</v>
      </c>
      <c r="E1074" s="196" t="n">
        <v>1.805</v>
      </c>
      <c r="F1074" s="197" t="n">
        <v>1.915</v>
      </c>
      <c r="G1074" s="16" t="n">
        <v>2.045</v>
      </c>
      <c r="H1074" s="196" t="n">
        <v>2.105</v>
      </c>
      <c r="I1074" s="196" t="n">
        <v>2.435</v>
      </c>
      <c r="J1074" s="196" t="s">
        <v>85</v>
      </c>
      <c r="K1074" s="196" t="n">
        <v>1.98</v>
      </c>
      <c r="L1074" s="196" t="n">
        <v>1.865</v>
      </c>
      <c r="M1074" s="196" t="s">
        <v>85</v>
      </c>
      <c r="N1074" s="197" t="n">
        <v>1.95</v>
      </c>
      <c r="O1074" s="196" t="s">
        <v>85</v>
      </c>
      <c r="P1074" s="196" t="n">
        <v>2.18</v>
      </c>
      <c r="Q1074" s="196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6" t="s">
        <v>85</v>
      </c>
      <c r="CM1074" s="177"/>
    </row>
    <row r="1075" customFormat="false" ht="11.25" hidden="false" customHeight="false" outlineLevel="0" collapsed="false">
      <c r="A1075" s="177" t="n">
        <v>35771</v>
      </c>
      <c r="B1075" s="203" t="n">
        <f aca="false">IF(A1075&lt;&gt;"",MONTH(A1075),0)</f>
        <v>12</v>
      </c>
      <c r="C1075" s="11" t="s">
        <v>161</v>
      </c>
      <c r="D1075" s="196" t="n">
        <v>1.445</v>
      </c>
      <c r="E1075" s="196" t="n">
        <v>1.805</v>
      </c>
      <c r="F1075" s="197" t="n">
        <v>1.915</v>
      </c>
      <c r="G1075" s="16" t="n">
        <v>2.045</v>
      </c>
      <c r="H1075" s="196" t="n">
        <v>2.105</v>
      </c>
      <c r="I1075" s="196" t="n">
        <v>2.435</v>
      </c>
      <c r="J1075" s="196" t="s">
        <v>85</v>
      </c>
      <c r="K1075" s="196" t="n">
        <v>1.98</v>
      </c>
      <c r="L1075" s="196" t="n">
        <v>1.865</v>
      </c>
      <c r="M1075" s="196" t="s">
        <v>85</v>
      </c>
      <c r="N1075" s="197" t="n">
        <v>1.95</v>
      </c>
      <c r="O1075" s="196" t="s">
        <v>85</v>
      </c>
      <c r="P1075" s="196" t="n">
        <v>2.18</v>
      </c>
      <c r="Q1075" s="196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6" t="s">
        <v>85</v>
      </c>
      <c r="CM1075" s="177"/>
    </row>
    <row r="1076" customFormat="false" ht="11.25" hidden="false" customHeight="false" outlineLevel="0" collapsed="false">
      <c r="A1076" s="177" t="n">
        <v>35772</v>
      </c>
      <c r="B1076" s="203" t="n">
        <f aca="false">IF(A1076&lt;&gt;"",MONTH(A1076),0)</f>
        <v>12</v>
      </c>
      <c r="C1076" s="11" t="s">
        <v>162</v>
      </c>
      <c r="D1076" s="196" t="n">
        <v>1.445</v>
      </c>
      <c r="E1076" s="196" t="n">
        <v>1.455</v>
      </c>
      <c r="F1076" s="197" t="n">
        <v>1.95</v>
      </c>
      <c r="G1076" s="16" t="n">
        <v>2.06</v>
      </c>
      <c r="H1076" s="196" t="n">
        <v>2.13</v>
      </c>
      <c r="I1076" s="196" t="n">
        <v>2.475</v>
      </c>
      <c r="J1076" s="196" t="s">
        <v>85</v>
      </c>
      <c r="K1076" s="196" t="n">
        <v>1.985</v>
      </c>
      <c r="L1076" s="196" t="n">
        <v>1.87</v>
      </c>
      <c r="M1076" s="196" t="s">
        <v>85</v>
      </c>
      <c r="N1076" s="197" t="n">
        <v>1.915</v>
      </c>
      <c r="O1076" s="196" t="s">
        <v>85</v>
      </c>
      <c r="P1076" s="196" t="n">
        <v>2.22</v>
      </c>
      <c r="Q1076" s="196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6" t="s">
        <v>85</v>
      </c>
      <c r="CM1076" s="177"/>
    </row>
    <row r="1077" customFormat="false" ht="11.25" hidden="false" customHeight="false" outlineLevel="0" collapsed="false">
      <c r="A1077" s="177" t="n">
        <v>35773</v>
      </c>
      <c r="B1077" s="203" t="n">
        <f aca="false">IF(A1077&lt;&gt;"",MONTH(A1077),0)</f>
        <v>12</v>
      </c>
      <c r="C1077" s="11" t="s">
        <v>163</v>
      </c>
      <c r="D1077" s="196" t="n">
        <v>1.4</v>
      </c>
      <c r="E1077" s="196" t="n">
        <v>1.805</v>
      </c>
      <c r="F1077" s="197" t="n">
        <v>1.915</v>
      </c>
      <c r="G1077" s="16" t="n">
        <v>2.045</v>
      </c>
      <c r="H1077" s="196" t="n">
        <v>2.105</v>
      </c>
      <c r="I1077" s="196" t="n">
        <v>2.435</v>
      </c>
      <c r="J1077" s="196" t="s">
        <v>85</v>
      </c>
      <c r="K1077" s="196" t="n">
        <v>1.98</v>
      </c>
      <c r="L1077" s="196" t="n">
        <v>1.865</v>
      </c>
      <c r="M1077" s="196" t="s">
        <v>85</v>
      </c>
      <c r="N1077" s="197" t="n">
        <v>1.95</v>
      </c>
      <c r="O1077" s="196" t="s">
        <v>85</v>
      </c>
      <c r="P1077" s="196" t="n">
        <v>2.18</v>
      </c>
      <c r="Q1077" s="196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6" t="s">
        <v>85</v>
      </c>
      <c r="CM1077" s="177"/>
    </row>
    <row r="1078" customFormat="false" ht="11.25" hidden="false" customHeight="false" outlineLevel="0" collapsed="false">
      <c r="A1078" s="177" t="n">
        <v>35774</v>
      </c>
      <c r="B1078" s="203" t="n">
        <f aca="false">IF(A1078&lt;&gt;"",MONTH(A1078),0)</f>
        <v>12</v>
      </c>
      <c r="C1078" s="11" t="s">
        <v>164</v>
      </c>
      <c r="D1078" s="196" t="n">
        <v>1.35</v>
      </c>
      <c r="E1078" s="196" t="n">
        <v>1.885</v>
      </c>
      <c r="F1078" s="197" t="n">
        <v>2.035</v>
      </c>
      <c r="G1078" s="16" t="n">
        <v>2.07</v>
      </c>
      <c r="H1078" s="196" t="n">
        <v>2.085</v>
      </c>
      <c r="I1078" s="196" t="n">
        <v>2.305</v>
      </c>
      <c r="J1078" s="196" t="s">
        <v>85</v>
      </c>
      <c r="K1078" s="196" t="n">
        <v>2.07</v>
      </c>
      <c r="L1078" s="196" t="n">
        <v>1.985</v>
      </c>
      <c r="M1078" s="196" t="s">
        <v>85</v>
      </c>
      <c r="N1078" s="197" t="n">
        <v>2.045</v>
      </c>
      <c r="O1078" s="196" t="s">
        <v>85</v>
      </c>
      <c r="P1078" s="196" t="n">
        <v>2.1</v>
      </c>
      <c r="Q1078" s="196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6" t="s">
        <v>85</v>
      </c>
      <c r="CM1078" s="177"/>
    </row>
    <row r="1079" customFormat="false" ht="11.25" hidden="false" customHeight="false" outlineLevel="0" collapsed="false">
      <c r="A1079" s="177" t="n">
        <v>35775</v>
      </c>
      <c r="B1079" s="203" t="n">
        <f aca="false">IF(A1079&lt;&gt;"",MONTH(A1079),0)</f>
        <v>12</v>
      </c>
      <c r="C1079" s="11" t="s">
        <v>165</v>
      </c>
      <c r="D1079" s="196" t="n">
        <v>1.365</v>
      </c>
      <c r="E1079" s="196" t="n">
        <v>1.925</v>
      </c>
      <c r="F1079" s="197" t="n">
        <v>2.24</v>
      </c>
      <c r="G1079" s="16" t="n">
        <v>2.305</v>
      </c>
      <c r="H1079" s="196" t="n">
        <v>2.305</v>
      </c>
      <c r="I1079" s="196" t="n">
        <v>2.46</v>
      </c>
      <c r="J1079" s="196" t="s">
        <v>85</v>
      </c>
      <c r="K1079" s="196" t="n">
        <v>2.27</v>
      </c>
      <c r="L1079" s="196" t="n">
        <v>2.19</v>
      </c>
      <c r="M1079" s="196" t="s">
        <v>85</v>
      </c>
      <c r="N1079" s="197" t="n">
        <v>2.27</v>
      </c>
      <c r="O1079" s="196" t="s">
        <v>85</v>
      </c>
      <c r="P1079" s="196" t="n">
        <v>2.36</v>
      </c>
      <c r="Q1079" s="196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6" t="s">
        <v>85</v>
      </c>
      <c r="CM1079" s="177"/>
    </row>
    <row r="1080" customFormat="false" ht="11.25" hidden="false" customHeight="false" outlineLevel="0" collapsed="false">
      <c r="A1080" s="177" t="n">
        <v>35776</v>
      </c>
      <c r="B1080" s="203" t="n">
        <f aca="false">IF(A1080&lt;&gt;"",MONTH(A1080),0)</f>
        <v>12</v>
      </c>
      <c r="C1080" s="11" t="s">
        <v>166</v>
      </c>
      <c r="D1080" s="196" t="n">
        <v>1.315</v>
      </c>
      <c r="E1080" s="196" t="n">
        <v>1.925</v>
      </c>
      <c r="F1080" s="197" t="n">
        <v>2.24</v>
      </c>
      <c r="G1080" s="16" t="n">
        <v>2.305</v>
      </c>
      <c r="H1080" s="196" t="n">
        <v>2.305</v>
      </c>
      <c r="I1080" s="196" t="n">
        <v>2.46</v>
      </c>
      <c r="J1080" s="196" t="s">
        <v>85</v>
      </c>
      <c r="K1080" s="196" t="n">
        <v>2.27</v>
      </c>
      <c r="L1080" s="196" t="n">
        <v>2.19</v>
      </c>
      <c r="M1080" s="196" t="s">
        <v>85</v>
      </c>
      <c r="N1080" s="197" t="n">
        <v>2.27</v>
      </c>
      <c r="O1080" s="196" t="s">
        <v>85</v>
      </c>
      <c r="P1080" s="196" t="n">
        <v>2.36</v>
      </c>
      <c r="Q1080" s="196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6" t="s">
        <v>85</v>
      </c>
      <c r="CM1080" s="177"/>
    </row>
    <row r="1081" customFormat="false" ht="11.25" hidden="false" customHeight="false" outlineLevel="0" collapsed="false">
      <c r="A1081" s="177" t="n">
        <v>35777</v>
      </c>
      <c r="B1081" s="203" t="n">
        <f aca="false">IF(A1081&lt;&gt;"",MONTH(A1081),0)</f>
        <v>12</v>
      </c>
      <c r="C1081" s="11" t="s">
        <v>167</v>
      </c>
      <c r="D1081" s="196" t="n">
        <v>1.305</v>
      </c>
      <c r="E1081" s="196" t="n">
        <v>2.11</v>
      </c>
      <c r="F1081" s="197" t="n">
        <v>2.14</v>
      </c>
      <c r="G1081" s="16" t="n">
        <v>2.16</v>
      </c>
      <c r="H1081" s="196" t="n">
        <v>2.165</v>
      </c>
      <c r="I1081" s="196" t="n">
        <v>2.29</v>
      </c>
      <c r="J1081" s="196" t="s">
        <v>85</v>
      </c>
      <c r="K1081" s="196" t="n">
        <v>2.145</v>
      </c>
      <c r="L1081" s="196" t="n">
        <v>2.115</v>
      </c>
      <c r="M1081" s="196" t="s">
        <v>85</v>
      </c>
      <c r="N1081" s="197" t="n">
        <v>2.115</v>
      </c>
      <c r="O1081" s="196" t="s">
        <v>85</v>
      </c>
      <c r="P1081" s="196" t="n">
        <v>2.185</v>
      </c>
      <c r="Q1081" s="196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6" t="s">
        <v>85</v>
      </c>
      <c r="CM1081" s="177"/>
    </row>
    <row r="1082" customFormat="false" ht="11.25" hidden="false" customHeight="false" outlineLevel="0" collapsed="false">
      <c r="A1082" s="177" t="n">
        <v>35778</v>
      </c>
      <c r="B1082" s="203" t="n">
        <f aca="false">IF(A1082&lt;&gt;"",MONTH(A1082),0)</f>
        <v>12</v>
      </c>
      <c r="C1082" s="11" t="s">
        <v>161</v>
      </c>
      <c r="D1082" s="196" t="n">
        <v>1.305</v>
      </c>
      <c r="E1082" s="196" t="n">
        <v>2.11</v>
      </c>
      <c r="F1082" s="197" t="n">
        <v>2.14</v>
      </c>
      <c r="G1082" s="16" t="n">
        <v>2.16</v>
      </c>
      <c r="H1082" s="196" t="n">
        <v>2.165</v>
      </c>
      <c r="I1082" s="196" t="n">
        <v>2.29</v>
      </c>
      <c r="J1082" s="196" t="s">
        <v>85</v>
      </c>
      <c r="K1082" s="196" t="n">
        <v>2.145</v>
      </c>
      <c r="L1082" s="196" t="n">
        <v>2.115</v>
      </c>
      <c r="M1082" s="196" t="s">
        <v>85</v>
      </c>
      <c r="N1082" s="197" t="n">
        <v>2.115</v>
      </c>
      <c r="O1082" s="196" t="s">
        <v>85</v>
      </c>
      <c r="P1082" s="196" t="n">
        <v>2.185</v>
      </c>
      <c r="Q1082" s="196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6" t="s">
        <v>85</v>
      </c>
      <c r="CM1082" s="177"/>
    </row>
    <row r="1083" customFormat="false" ht="11.25" hidden="false" customHeight="false" outlineLevel="0" collapsed="false">
      <c r="A1083" s="177" t="n">
        <v>35779</v>
      </c>
      <c r="B1083" s="203" t="n">
        <f aca="false">IF(A1083&lt;&gt;"",MONTH(A1083),0)</f>
        <v>12</v>
      </c>
      <c r="C1083" s="11" t="s">
        <v>162</v>
      </c>
      <c r="D1083" s="196" t="n">
        <v>1.305</v>
      </c>
      <c r="E1083" s="196" t="n">
        <v>2.09</v>
      </c>
      <c r="F1083" s="197" t="n">
        <v>2.105</v>
      </c>
      <c r="G1083" s="16" t="n">
        <v>2.175</v>
      </c>
      <c r="H1083" s="196" t="n">
        <v>2.17</v>
      </c>
      <c r="I1083" s="196" t="n">
        <v>2.285</v>
      </c>
      <c r="J1083" s="196" t="s">
        <v>85</v>
      </c>
      <c r="K1083" s="196" t="n">
        <v>2.175</v>
      </c>
      <c r="L1083" s="196" t="n">
        <v>2.11</v>
      </c>
      <c r="M1083" s="196" t="s">
        <v>85</v>
      </c>
      <c r="N1083" s="197" t="n">
        <v>2.225</v>
      </c>
      <c r="O1083" s="196" t="s">
        <v>85</v>
      </c>
      <c r="P1083" s="196" t="n">
        <v>2.195</v>
      </c>
      <c r="Q1083" s="196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6" t="s">
        <v>85</v>
      </c>
      <c r="CM1083" s="177"/>
    </row>
    <row r="1084" customFormat="false" ht="11.25" hidden="false" customHeight="false" outlineLevel="0" collapsed="false">
      <c r="A1084" s="177" t="n">
        <v>35780</v>
      </c>
      <c r="B1084" s="203" t="n">
        <f aca="false">IF(A1084&lt;&gt;"",MONTH(A1084),0)</f>
        <v>12</v>
      </c>
      <c r="C1084" s="11" t="s">
        <v>163</v>
      </c>
      <c r="D1084" s="196" t="n">
        <v>1.33</v>
      </c>
      <c r="E1084" s="196" t="n">
        <v>2.11</v>
      </c>
      <c r="F1084" s="197" t="n">
        <v>2.14</v>
      </c>
      <c r="G1084" s="16" t="n">
        <v>2.16</v>
      </c>
      <c r="H1084" s="196" t="n">
        <v>2.165</v>
      </c>
      <c r="I1084" s="196" t="n">
        <v>2.29</v>
      </c>
      <c r="J1084" s="196" t="s">
        <v>85</v>
      </c>
      <c r="K1084" s="196" t="n">
        <v>2.145</v>
      </c>
      <c r="L1084" s="196" t="n">
        <v>2.115</v>
      </c>
      <c r="M1084" s="196" t="s">
        <v>85</v>
      </c>
      <c r="N1084" s="197" t="n">
        <v>2.115</v>
      </c>
      <c r="O1084" s="196" t="s">
        <v>85</v>
      </c>
      <c r="P1084" s="196" t="n">
        <v>2.185</v>
      </c>
      <c r="Q1084" s="196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6" t="s">
        <v>85</v>
      </c>
      <c r="CM1084" s="177"/>
    </row>
    <row r="1085" customFormat="false" ht="11.25" hidden="false" customHeight="false" outlineLevel="0" collapsed="false">
      <c r="A1085" s="177" t="n">
        <v>35781</v>
      </c>
      <c r="B1085" s="203" t="n">
        <f aca="false">IF(A1085&lt;&gt;"",MONTH(A1085),0)</f>
        <v>12</v>
      </c>
      <c r="C1085" s="11" t="s">
        <v>164</v>
      </c>
      <c r="D1085" s="196" t="n">
        <v>1.36</v>
      </c>
      <c r="E1085" s="196" t="n">
        <v>2.01</v>
      </c>
      <c r="F1085" s="197" t="n">
        <v>2.085</v>
      </c>
      <c r="G1085" s="16" t="n">
        <v>2.115</v>
      </c>
      <c r="H1085" s="196" t="n">
        <v>2.11</v>
      </c>
      <c r="I1085" s="196" t="n">
        <v>2.24</v>
      </c>
      <c r="J1085" s="196" t="s">
        <v>85</v>
      </c>
      <c r="K1085" s="196" t="n">
        <v>2.09</v>
      </c>
      <c r="L1085" s="196" t="n">
        <v>2.055</v>
      </c>
      <c r="M1085" s="196" t="s">
        <v>85</v>
      </c>
      <c r="N1085" s="197" t="n">
        <v>2.115</v>
      </c>
      <c r="O1085" s="196" t="s">
        <v>85</v>
      </c>
      <c r="P1085" s="196" t="n">
        <v>2.115</v>
      </c>
      <c r="Q1085" s="196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6" t="s">
        <v>85</v>
      </c>
      <c r="CM1085" s="177"/>
    </row>
    <row r="1086" customFormat="false" ht="11.25" hidden="false" customHeight="false" outlineLevel="0" collapsed="false">
      <c r="A1086" s="177" t="n">
        <v>35782</v>
      </c>
      <c r="B1086" s="203" t="n">
        <f aca="false">IF(A1086&lt;&gt;"",MONTH(A1086),0)</f>
        <v>12</v>
      </c>
      <c r="C1086" s="11" t="s">
        <v>165</v>
      </c>
      <c r="D1086" s="196" t="n">
        <v>1.375</v>
      </c>
      <c r="E1086" s="196" t="n">
        <v>2.055</v>
      </c>
      <c r="F1086" s="197" t="n">
        <v>2.11</v>
      </c>
      <c r="G1086" s="16" t="n">
        <v>2.15</v>
      </c>
      <c r="H1086" s="196" t="n">
        <v>2.145</v>
      </c>
      <c r="I1086" s="196" t="n">
        <v>2.36</v>
      </c>
      <c r="J1086" s="196" t="s">
        <v>85</v>
      </c>
      <c r="K1086" s="196" t="n">
        <v>2.105</v>
      </c>
      <c r="L1086" s="196" t="n">
        <v>2.065</v>
      </c>
      <c r="M1086" s="196" t="s">
        <v>85</v>
      </c>
      <c r="N1086" s="197" t="n">
        <v>2.095</v>
      </c>
      <c r="O1086" s="196" t="s">
        <v>85</v>
      </c>
      <c r="P1086" s="196" t="n">
        <v>2.205</v>
      </c>
      <c r="Q1086" s="196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6" t="s">
        <v>85</v>
      </c>
      <c r="CM1086" s="177"/>
    </row>
    <row r="1087" customFormat="false" ht="11.25" hidden="false" customHeight="false" outlineLevel="0" collapsed="false">
      <c r="A1087" s="177" t="n">
        <v>35783</v>
      </c>
      <c r="B1087" s="203" t="n">
        <f aca="false">IF(A1087&lt;&gt;"",MONTH(A1087),0)</f>
        <v>12</v>
      </c>
      <c r="C1087" s="11" t="s">
        <v>166</v>
      </c>
      <c r="D1087" s="196" t="n">
        <v>1.365</v>
      </c>
      <c r="E1087" s="196" t="n">
        <v>2.055</v>
      </c>
      <c r="F1087" s="197" t="n">
        <v>2.11</v>
      </c>
      <c r="G1087" s="16" t="n">
        <v>2.15</v>
      </c>
      <c r="H1087" s="196" t="n">
        <v>2.145</v>
      </c>
      <c r="I1087" s="196" t="n">
        <v>2.36</v>
      </c>
      <c r="J1087" s="196" t="s">
        <v>85</v>
      </c>
      <c r="K1087" s="196" t="n">
        <v>2.105</v>
      </c>
      <c r="L1087" s="196" t="n">
        <v>2.065</v>
      </c>
      <c r="M1087" s="196" t="s">
        <v>85</v>
      </c>
      <c r="N1087" s="197" t="n">
        <v>2.095</v>
      </c>
      <c r="O1087" s="196" t="s">
        <v>85</v>
      </c>
      <c r="P1087" s="196" t="n">
        <v>2.205</v>
      </c>
      <c r="Q1087" s="196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6" t="s">
        <v>85</v>
      </c>
      <c r="CM1087" s="177"/>
    </row>
    <row r="1088" customFormat="false" ht="11.25" hidden="false" customHeight="false" outlineLevel="0" collapsed="false">
      <c r="A1088" s="177" t="n">
        <v>35784</v>
      </c>
      <c r="B1088" s="203" t="n">
        <f aca="false">IF(A1088&lt;&gt;"",MONTH(A1088),0)</f>
        <v>12</v>
      </c>
      <c r="C1088" s="11" t="s">
        <v>167</v>
      </c>
      <c r="D1088" s="196" t="n">
        <v>1.39</v>
      </c>
      <c r="E1088" s="196" t="n">
        <v>2.185</v>
      </c>
      <c r="F1088" s="197" t="n">
        <v>2.31</v>
      </c>
      <c r="G1088" s="16" t="n">
        <v>2.275</v>
      </c>
      <c r="H1088" s="196" t="n">
        <v>2.275</v>
      </c>
      <c r="I1088" s="196" t="n">
        <v>2.375</v>
      </c>
      <c r="J1088" s="196" t="s">
        <v>85</v>
      </c>
      <c r="K1088" s="196" t="n">
        <v>2.3</v>
      </c>
      <c r="L1088" s="196" t="n">
        <v>2.205</v>
      </c>
      <c r="M1088" s="196" t="s">
        <v>85</v>
      </c>
      <c r="N1088" s="197" t="n">
        <v>2.325</v>
      </c>
      <c r="O1088" s="196" t="s">
        <v>85</v>
      </c>
      <c r="P1088" s="196" t="n">
        <v>2.285</v>
      </c>
      <c r="Q1088" s="196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6" t="s">
        <v>85</v>
      </c>
      <c r="CM1088" s="177"/>
    </row>
    <row r="1089" customFormat="false" ht="11.25" hidden="false" customHeight="false" outlineLevel="0" collapsed="false">
      <c r="A1089" s="177" t="n">
        <v>35785</v>
      </c>
      <c r="B1089" s="203" t="n">
        <f aca="false">IF(A1089&lt;&gt;"",MONTH(A1089),0)</f>
        <v>12</v>
      </c>
      <c r="C1089" s="11" t="s">
        <v>161</v>
      </c>
      <c r="D1089" s="196" t="n">
        <v>1.39</v>
      </c>
      <c r="E1089" s="196" t="n">
        <v>2.185</v>
      </c>
      <c r="F1089" s="197" t="n">
        <v>2.31</v>
      </c>
      <c r="G1089" s="16" t="n">
        <v>2.275</v>
      </c>
      <c r="H1089" s="196" t="n">
        <v>2.275</v>
      </c>
      <c r="I1089" s="196" t="n">
        <v>2.375</v>
      </c>
      <c r="J1089" s="196" t="s">
        <v>85</v>
      </c>
      <c r="K1089" s="196" t="n">
        <v>2.3</v>
      </c>
      <c r="L1089" s="196" t="n">
        <v>2.205</v>
      </c>
      <c r="M1089" s="196" t="s">
        <v>85</v>
      </c>
      <c r="N1089" s="197" t="n">
        <v>2.325</v>
      </c>
      <c r="O1089" s="196" t="s">
        <v>85</v>
      </c>
      <c r="P1089" s="196" t="n">
        <v>2.285</v>
      </c>
      <c r="Q1089" s="196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6" t="s">
        <v>85</v>
      </c>
      <c r="CM1089" s="177"/>
    </row>
    <row r="1090" customFormat="false" ht="11.25" hidden="false" customHeight="false" outlineLevel="0" collapsed="false">
      <c r="A1090" s="177" t="n">
        <v>35786</v>
      </c>
      <c r="B1090" s="203" t="n">
        <f aca="false">IF(A1090&lt;&gt;"",MONTH(A1090),0)</f>
        <v>12</v>
      </c>
      <c r="C1090" s="11" t="s">
        <v>162</v>
      </c>
      <c r="D1090" s="196" t="n">
        <v>1.39</v>
      </c>
      <c r="E1090" s="196" t="n">
        <v>2.18</v>
      </c>
      <c r="F1090" s="197" t="n">
        <v>2.165</v>
      </c>
      <c r="G1090" s="16" t="n">
        <v>2.205</v>
      </c>
      <c r="H1090" s="196" t="n">
        <v>2.205</v>
      </c>
      <c r="I1090" s="196" t="n">
        <v>2.35</v>
      </c>
      <c r="J1090" s="196" t="s">
        <v>85</v>
      </c>
      <c r="K1090" s="196" t="n">
        <v>2.19</v>
      </c>
      <c r="L1090" s="196" t="n">
        <v>2.215</v>
      </c>
      <c r="M1090" s="196" t="s">
        <v>85</v>
      </c>
      <c r="N1090" s="197" t="n">
        <v>2.205</v>
      </c>
      <c r="O1090" s="196" t="s">
        <v>85</v>
      </c>
      <c r="P1090" s="196" t="n">
        <v>2.21</v>
      </c>
      <c r="Q1090" s="196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6" t="s">
        <v>85</v>
      </c>
      <c r="CM1090" s="177"/>
    </row>
    <row r="1091" customFormat="false" ht="11.25" hidden="false" customHeight="false" outlineLevel="0" collapsed="false">
      <c r="A1091" s="177" t="n">
        <v>35787</v>
      </c>
      <c r="B1091" s="203" t="n">
        <f aca="false">IF(A1091&lt;&gt;"",MONTH(A1091),0)</f>
        <v>12</v>
      </c>
      <c r="C1091" s="11" t="s">
        <v>163</v>
      </c>
      <c r="D1091" s="196" t="n">
        <v>1.395</v>
      </c>
      <c r="E1091" s="196" t="n">
        <v>2.175</v>
      </c>
      <c r="F1091" s="197" t="n">
        <v>2.27</v>
      </c>
      <c r="G1091" s="16" t="n">
        <v>2.22</v>
      </c>
      <c r="H1091" s="196" t="n">
        <v>2.24</v>
      </c>
      <c r="I1091" s="196" t="n">
        <v>2.35</v>
      </c>
      <c r="J1091" s="196" t="s">
        <v>85</v>
      </c>
      <c r="K1091" s="196" t="n">
        <v>2.255</v>
      </c>
      <c r="L1091" s="196" t="n">
        <v>2.255</v>
      </c>
      <c r="M1091" s="196" t="s">
        <v>85</v>
      </c>
      <c r="N1091" s="197" t="n">
        <v>2.26</v>
      </c>
      <c r="O1091" s="196" t="s">
        <v>85</v>
      </c>
      <c r="P1091" s="196" t="n">
        <v>2.25</v>
      </c>
      <c r="Q1091" s="196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6" t="s">
        <v>85</v>
      </c>
      <c r="CM1091" s="177"/>
    </row>
    <row r="1092" customFormat="false" ht="11.25" hidden="false" customHeight="false" outlineLevel="0" collapsed="false">
      <c r="A1092" s="177" t="n">
        <v>35788</v>
      </c>
      <c r="B1092" s="203" t="n">
        <f aca="false">IF(A1092&lt;&gt;"",MONTH(A1092),0)</f>
        <v>12</v>
      </c>
      <c r="C1092" s="11" t="s">
        <v>164</v>
      </c>
      <c r="D1092" s="196" t="n">
        <v>1.31</v>
      </c>
      <c r="E1092" s="196" t="n">
        <v>2.175</v>
      </c>
      <c r="F1092" s="197" t="n">
        <v>2.27</v>
      </c>
      <c r="G1092" s="16" t="n">
        <v>2.22</v>
      </c>
      <c r="H1092" s="196" t="n">
        <v>2.24</v>
      </c>
      <c r="I1092" s="196" t="n">
        <v>2.35</v>
      </c>
      <c r="J1092" s="196" t="s">
        <v>85</v>
      </c>
      <c r="K1092" s="196" t="n">
        <v>2.255</v>
      </c>
      <c r="L1092" s="196" t="n">
        <v>2.255</v>
      </c>
      <c r="M1092" s="196" t="s">
        <v>85</v>
      </c>
      <c r="N1092" s="197" t="n">
        <v>2.26</v>
      </c>
      <c r="O1092" s="196" t="s">
        <v>85</v>
      </c>
      <c r="P1092" s="196" t="n">
        <v>2.25</v>
      </c>
      <c r="Q1092" s="196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6" t="s">
        <v>85</v>
      </c>
      <c r="CM1092" s="177"/>
    </row>
    <row r="1093" customFormat="false" ht="11.25" hidden="false" customHeight="false" outlineLevel="0" collapsed="false">
      <c r="A1093" s="177" t="n">
        <v>35789</v>
      </c>
      <c r="B1093" s="203" t="n">
        <f aca="false">IF(A1093&lt;&gt;"",MONTH(A1093),0)</f>
        <v>12</v>
      </c>
      <c r="C1093" s="11" t="s">
        <v>165</v>
      </c>
      <c r="D1093" s="196" t="n">
        <v>1.23</v>
      </c>
      <c r="E1093" s="196" t="s">
        <v>85</v>
      </c>
      <c r="F1093" s="197" t="s">
        <v>85</v>
      </c>
      <c r="G1093" s="16" t="s">
        <v>169</v>
      </c>
      <c r="H1093" s="196" t="s">
        <v>85</v>
      </c>
      <c r="I1093" s="196" t="s">
        <v>85</v>
      </c>
      <c r="J1093" s="196" t="s">
        <v>85</v>
      </c>
      <c r="K1093" s="196" t="s">
        <v>85</v>
      </c>
      <c r="L1093" s="196" t="s">
        <v>85</v>
      </c>
      <c r="M1093" s="196" t="s">
        <v>85</v>
      </c>
      <c r="N1093" s="197" t="s">
        <v>85</v>
      </c>
      <c r="O1093" s="196" t="s">
        <v>85</v>
      </c>
      <c r="P1093" s="196" t="s">
        <v>85</v>
      </c>
      <c r="Q1093" s="196" t="s">
        <v>85</v>
      </c>
      <c r="R1093" s="16" t="s">
        <v>85</v>
      </c>
      <c r="S1093" s="1" t="n">
        <v>2.135</v>
      </c>
      <c r="T1093" s="1" t="s">
        <v>85</v>
      </c>
      <c r="U1093" s="1" t="s">
        <v>85</v>
      </c>
      <c r="V1093" s="1" t="s">
        <v>85</v>
      </c>
      <c r="W1093" s="1" t="s">
        <v>85</v>
      </c>
      <c r="X1093" s="196" t="s">
        <v>85</v>
      </c>
      <c r="CM1093" s="177"/>
    </row>
    <row r="1094" customFormat="false" ht="11.25" hidden="false" customHeight="false" outlineLevel="0" collapsed="false">
      <c r="A1094" s="177" t="n">
        <v>35790</v>
      </c>
      <c r="B1094" s="203" t="n">
        <f aca="false">IF(A1094&lt;&gt;"",MONTH(A1094),0)</f>
        <v>12</v>
      </c>
      <c r="C1094" s="11" t="s">
        <v>166</v>
      </c>
      <c r="D1094" s="196" t="n">
        <v>1.23</v>
      </c>
      <c r="E1094" s="196" t="s">
        <v>85</v>
      </c>
      <c r="F1094" s="197" t="s">
        <v>85</v>
      </c>
      <c r="G1094" s="16" t="s">
        <v>169</v>
      </c>
      <c r="H1094" s="196" t="s">
        <v>85</v>
      </c>
      <c r="I1094" s="196" t="s">
        <v>85</v>
      </c>
      <c r="J1094" s="196" t="s">
        <v>85</v>
      </c>
      <c r="K1094" s="196" t="s">
        <v>85</v>
      </c>
      <c r="L1094" s="196" t="s">
        <v>85</v>
      </c>
      <c r="M1094" s="196" t="s">
        <v>85</v>
      </c>
      <c r="N1094" s="197" t="s">
        <v>85</v>
      </c>
      <c r="O1094" s="196" t="s">
        <v>85</v>
      </c>
      <c r="P1094" s="196" t="s">
        <v>85</v>
      </c>
      <c r="Q1094" s="196" t="s">
        <v>85</v>
      </c>
      <c r="R1094" s="16" t="s">
        <v>85</v>
      </c>
      <c r="S1094" s="1" t="n">
        <v>2.135</v>
      </c>
      <c r="T1094" s="1" t="s">
        <v>85</v>
      </c>
      <c r="U1094" s="1" t="s">
        <v>85</v>
      </c>
      <c r="V1094" s="1" t="s">
        <v>85</v>
      </c>
      <c r="W1094" s="1" t="s">
        <v>85</v>
      </c>
      <c r="X1094" s="196" t="s">
        <v>85</v>
      </c>
      <c r="CM1094" s="177"/>
    </row>
    <row r="1095" customFormat="false" ht="11.25" hidden="false" customHeight="false" outlineLevel="0" collapsed="false">
      <c r="A1095" s="177" t="n">
        <v>35791</v>
      </c>
      <c r="B1095" s="203" t="n">
        <f aca="false">IF(A1095&lt;&gt;"",MONTH(A1095),0)</f>
        <v>12</v>
      </c>
      <c r="C1095" s="11" t="s">
        <v>167</v>
      </c>
      <c r="D1095" s="196" t="n">
        <v>1.23</v>
      </c>
      <c r="E1095" s="196" t="n">
        <v>1.985</v>
      </c>
      <c r="F1095" s="197" t="n">
        <v>2.2</v>
      </c>
      <c r="G1095" s="16" t="n">
        <v>2.105</v>
      </c>
      <c r="H1095" s="196" t="n">
        <v>2.07</v>
      </c>
      <c r="I1095" s="196" t="n">
        <v>2.08</v>
      </c>
      <c r="J1095" s="196" t="s">
        <v>85</v>
      </c>
      <c r="K1095" s="196" t="n">
        <v>2.195</v>
      </c>
      <c r="L1095" s="196" t="n">
        <v>2.1</v>
      </c>
      <c r="M1095" s="196" t="s">
        <v>85</v>
      </c>
      <c r="N1095" s="197" t="n">
        <v>2.265</v>
      </c>
      <c r="O1095" s="196" t="s">
        <v>85</v>
      </c>
      <c r="P1095" s="196" t="n">
        <v>2.03</v>
      </c>
      <c r="Q1095" s="196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6" t="s">
        <v>85</v>
      </c>
      <c r="CM1095" s="177"/>
    </row>
    <row r="1096" customFormat="false" ht="11.25" hidden="false" customHeight="false" outlineLevel="0" collapsed="false">
      <c r="A1096" s="177" t="n">
        <v>35792</v>
      </c>
      <c r="B1096" s="203" t="n">
        <f aca="false">IF(A1096&lt;&gt;"",MONTH(A1096),0)</f>
        <v>12</v>
      </c>
      <c r="C1096" s="11" t="s">
        <v>161</v>
      </c>
      <c r="D1096" s="196" t="n">
        <v>1.23</v>
      </c>
      <c r="E1096" s="196" t="n">
        <v>1.985</v>
      </c>
      <c r="F1096" s="197" t="n">
        <v>2.2</v>
      </c>
      <c r="G1096" s="16" t="n">
        <v>2.105</v>
      </c>
      <c r="H1096" s="196" t="n">
        <v>2.07</v>
      </c>
      <c r="I1096" s="196" t="n">
        <v>2.08</v>
      </c>
      <c r="J1096" s="196" t="s">
        <v>85</v>
      </c>
      <c r="K1096" s="196" t="n">
        <v>2.195</v>
      </c>
      <c r="L1096" s="196" t="n">
        <v>2.1</v>
      </c>
      <c r="M1096" s="196" t="s">
        <v>85</v>
      </c>
      <c r="N1096" s="197" t="n">
        <v>2.265</v>
      </c>
      <c r="O1096" s="196" t="s">
        <v>85</v>
      </c>
      <c r="P1096" s="196" t="n">
        <v>2.03</v>
      </c>
      <c r="Q1096" s="196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6" t="s">
        <v>85</v>
      </c>
      <c r="CM1096" s="177"/>
    </row>
    <row r="1097" customFormat="false" ht="11.25" hidden="false" customHeight="false" outlineLevel="0" collapsed="false">
      <c r="A1097" s="177" t="n">
        <v>35793</v>
      </c>
      <c r="B1097" s="203" t="n">
        <f aca="false">IF(A1097&lt;&gt;"",MONTH(A1097),0)</f>
        <v>12</v>
      </c>
      <c r="C1097" s="11" t="s">
        <v>162</v>
      </c>
      <c r="D1097" s="196" t="n">
        <v>1.23</v>
      </c>
      <c r="E1097" s="196" t="n">
        <v>2.11</v>
      </c>
      <c r="F1097" s="197" t="n">
        <v>2.195</v>
      </c>
      <c r="G1097" s="16" t="n">
        <v>2.17</v>
      </c>
      <c r="H1097" s="196" t="n">
        <v>2.165</v>
      </c>
      <c r="I1097" s="196" t="n">
        <v>2.215</v>
      </c>
      <c r="J1097" s="196" t="s">
        <v>85</v>
      </c>
      <c r="K1097" s="196" t="n">
        <v>2.185</v>
      </c>
      <c r="L1097" s="196" t="n">
        <v>2.185</v>
      </c>
      <c r="M1097" s="196" t="s">
        <v>85</v>
      </c>
      <c r="N1097" s="197" t="n">
        <v>2.195</v>
      </c>
      <c r="O1097" s="196" t="s">
        <v>85</v>
      </c>
      <c r="P1097" s="196" t="n">
        <v>2.16</v>
      </c>
      <c r="Q1097" s="196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6" t="s">
        <v>85</v>
      </c>
      <c r="CM1097" s="177"/>
    </row>
    <row r="1098" customFormat="false" ht="11.25" hidden="false" customHeight="false" outlineLevel="0" collapsed="false">
      <c r="A1098" s="177" t="n">
        <v>35794</v>
      </c>
      <c r="B1098" s="203" t="n">
        <f aca="false">IF(A1098&lt;&gt;"",MONTH(A1098),0)</f>
        <v>12</v>
      </c>
      <c r="C1098" s="11" t="s">
        <v>163</v>
      </c>
      <c r="D1098" s="196" t="n">
        <v>1.24</v>
      </c>
      <c r="E1098" s="196" t="n">
        <v>1.985</v>
      </c>
      <c r="F1098" s="197" t="n">
        <v>2.2</v>
      </c>
      <c r="G1098" s="16" t="n">
        <v>2.105</v>
      </c>
      <c r="H1098" s="196" t="n">
        <v>2.07</v>
      </c>
      <c r="I1098" s="196" t="n">
        <v>2.08</v>
      </c>
      <c r="J1098" s="196" t="s">
        <v>85</v>
      </c>
      <c r="K1098" s="196" t="n">
        <v>2.195</v>
      </c>
      <c r="L1098" s="196" t="n">
        <v>2.1</v>
      </c>
      <c r="M1098" s="196" t="s">
        <v>85</v>
      </c>
      <c r="N1098" s="197" t="n">
        <v>2.265</v>
      </c>
      <c r="O1098" s="196" t="s">
        <v>85</v>
      </c>
      <c r="P1098" s="196" t="n">
        <v>2.03</v>
      </c>
      <c r="Q1098" s="196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6" t="s">
        <v>85</v>
      </c>
      <c r="CM1098" s="177"/>
    </row>
    <row r="1099" customFormat="false" ht="11.25" hidden="false" customHeight="false" outlineLevel="0" collapsed="false">
      <c r="A1099" s="177" t="n">
        <v>35795</v>
      </c>
      <c r="B1099" s="203" t="n">
        <f aca="false">IF(A1099&lt;&gt;"",MONTH(A1099),0)</f>
        <v>12</v>
      </c>
      <c r="C1099" s="11" t="s">
        <v>164</v>
      </c>
      <c r="D1099" s="196" t="n">
        <v>1.275</v>
      </c>
      <c r="E1099" s="196" t="n">
        <v>1.96</v>
      </c>
      <c r="F1099" s="197" t="n">
        <v>2.14</v>
      </c>
      <c r="G1099" s="16" t="n">
        <v>2.175</v>
      </c>
      <c r="H1099" s="196" t="n">
        <v>2.16</v>
      </c>
      <c r="I1099" s="196" t="n">
        <v>2.29</v>
      </c>
      <c r="J1099" s="196" t="s">
        <v>85</v>
      </c>
      <c r="K1099" s="196" t="n">
        <v>2.105</v>
      </c>
      <c r="L1099" s="196" t="n">
        <v>2.055</v>
      </c>
      <c r="M1099" s="196" t="s">
        <v>85</v>
      </c>
      <c r="N1099" s="197" t="n">
        <v>2.005</v>
      </c>
      <c r="O1099" s="196" t="s">
        <v>85</v>
      </c>
      <c r="P1099" s="196" t="n">
        <v>2.185</v>
      </c>
      <c r="Q1099" s="196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6" t="s">
        <v>85</v>
      </c>
      <c r="CM1099" s="177"/>
    </row>
    <row r="1100" customFormat="false" ht="11.25" hidden="false" customHeight="false" outlineLevel="0" collapsed="false">
      <c r="A1100" s="6" t="s">
        <v>147</v>
      </c>
      <c r="B1100" s="6" t="s">
        <v>148</v>
      </c>
      <c r="C1100" s="6" t="s">
        <v>149</v>
      </c>
      <c r="D1100" s="199" t="s">
        <v>168</v>
      </c>
      <c r="E1100" s="199" t="s">
        <v>151</v>
      </c>
      <c r="F1100" s="200" t="s">
        <v>152</v>
      </c>
      <c r="G1100" s="201" t="s">
        <v>153</v>
      </c>
      <c r="H1100" s="199" t="s">
        <v>142</v>
      </c>
      <c r="I1100" s="199" t="s">
        <v>33</v>
      </c>
      <c r="J1100" s="199" t="s">
        <v>15</v>
      </c>
      <c r="K1100" s="199" t="s">
        <v>82</v>
      </c>
      <c r="L1100" s="199" t="s">
        <v>155</v>
      </c>
      <c r="M1100" s="199" t="s">
        <v>64</v>
      </c>
      <c r="N1100" s="200" t="s">
        <v>156</v>
      </c>
      <c r="O1100" s="199" t="s">
        <v>11</v>
      </c>
      <c r="P1100" s="199" t="s">
        <v>27</v>
      </c>
      <c r="Q1100" s="199" t="s">
        <v>157</v>
      </c>
      <c r="R1100" s="202" t="s">
        <v>158</v>
      </c>
      <c r="S1100" s="4" t="s">
        <v>133</v>
      </c>
      <c r="T1100" s="4" t="s">
        <v>143</v>
      </c>
      <c r="U1100" s="4" t="s">
        <v>159</v>
      </c>
      <c r="V1100" s="4" t="s">
        <v>160</v>
      </c>
      <c r="W1100" s="202" t="s">
        <v>29</v>
      </c>
      <c r="X1100" s="196" t="s">
        <v>85</v>
      </c>
      <c r="Y1100" s="199"/>
      <c r="Z1100" s="199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3" t="n">
        <f aca="false">IF(A1101&lt;&gt;"",MONTH(A1101),0)</f>
        <v>1</v>
      </c>
      <c r="C1101" s="11" t="s">
        <v>165</v>
      </c>
      <c r="D1101" s="196" t="n">
        <v>1.34</v>
      </c>
      <c r="E1101" s="196" t="s">
        <v>85</v>
      </c>
      <c r="F1101" s="197" t="s">
        <v>85</v>
      </c>
      <c r="G1101" s="16" t="s">
        <v>169</v>
      </c>
      <c r="H1101" s="196" t="s">
        <v>85</v>
      </c>
      <c r="I1101" s="196" t="s">
        <v>85</v>
      </c>
      <c r="J1101" s="196" t="s">
        <v>85</v>
      </c>
      <c r="K1101" s="196" t="s">
        <v>85</v>
      </c>
      <c r="L1101" s="196" t="s">
        <v>85</v>
      </c>
      <c r="M1101" s="196" t="s">
        <v>85</v>
      </c>
      <c r="N1101" s="197" t="s">
        <v>85</v>
      </c>
      <c r="O1101" s="196" t="s">
        <v>85</v>
      </c>
      <c r="P1101" s="196" t="s">
        <v>85</v>
      </c>
      <c r="Q1101" s="196" t="s">
        <v>85</v>
      </c>
      <c r="R1101" s="16" t="s">
        <v>85</v>
      </c>
      <c r="S1101" s="1" t="n">
        <v>2.325</v>
      </c>
      <c r="T1101" s="1" t="s">
        <v>85</v>
      </c>
      <c r="U1101" s="1" t="s">
        <v>85</v>
      </c>
      <c r="V1101" s="1" t="s">
        <v>85</v>
      </c>
      <c r="W1101" s="1" t="s">
        <v>85</v>
      </c>
      <c r="X1101" s="196" t="s">
        <v>85</v>
      </c>
      <c r="CM1101" s="177"/>
    </row>
    <row r="1102" customFormat="false" ht="11.25" hidden="false" customHeight="false" outlineLevel="0" collapsed="false">
      <c r="A1102" s="177" t="n">
        <v>35797</v>
      </c>
      <c r="B1102" s="203" t="n">
        <f aca="false">IF(A1102&lt;&gt;"",MONTH(A1102),0)</f>
        <v>1</v>
      </c>
      <c r="C1102" s="11" t="s">
        <v>166</v>
      </c>
      <c r="D1102" s="196" t="n">
        <v>1.34</v>
      </c>
      <c r="E1102" s="196" t="n">
        <v>1.995</v>
      </c>
      <c r="F1102" s="197" t="n">
        <v>2.02</v>
      </c>
      <c r="G1102" s="16" t="n">
        <v>2.035</v>
      </c>
      <c r="H1102" s="196" t="n">
        <v>2.055</v>
      </c>
      <c r="I1102" s="196" t="n">
        <v>2.27</v>
      </c>
      <c r="J1102" s="196" t="s">
        <v>85</v>
      </c>
      <c r="K1102" s="196" t="n">
        <v>2.055</v>
      </c>
      <c r="L1102" s="196" t="n">
        <v>1.975</v>
      </c>
      <c r="M1102" s="196" t="s">
        <v>85</v>
      </c>
      <c r="N1102" s="197" t="n">
        <v>2.03</v>
      </c>
      <c r="O1102" s="196" t="s">
        <v>85</v>
      </c>
      <c r="P1102" s="196" t="n">
        <v>2.09</v>
      </c>
      <c r="Q1102" s="196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6" t="s">
        <v>85</v>
      </c>
      <c r="CM1102" s="177"/>
    </row>
    <row r="1103" customFormat="false" ht="11.25" hidden="false" customHeight="false" outlineLevel="0" collapsed="false">
      <c r="A1103" s="177" t="n">
        <v>35798</v>
      </c>
      <c r="B1103" s="203" t="n">
        <f aca="false">IF(A1103&lt;&gt;"",MONTH(A1103),0)</f>
        <v>1</v>
      </c>
      <c r="C1103" s="11" t="s">
        <v>167</v>
      </c>
      <c r="D1103" s="196" t="n">
        <v>1.42</v>
      </c>
      <c r="E1103" s="196" t="n">
        <v>2.24</v>
      </c>
      <c r="F1103" s="197" t="n">
        <v>2.02</v>
      </c>
      <c r="G1103" s="16" t="n">
        <v>2.01</v>
      </c>
      <c r="H1103" s="196" t="n">
        <v>2.015</v>
      </c>
      <c r="I1103" s="196" t="n">
        <v>2.18</v>
      </c>
      <c r="J1103" s="196" t="s">
        <v>85</v>
      </c>
      <c r="K1103" s="196" t="n">
        <v>2.095</v>
      </c>
      <c r="L1103" s="196" t="n">
        <v>2.04</v>
      </c>
      <c r="M1103" s="196" t="s">
        <v>85</v>
      </c>
      <c r="N1103" s="197" t="n">
        <v>2.03</v>
      </c>
      <c r="O1103" s="196" t="s">
        <v>85</v>
      </c>
      <c r="P1103" s="196" t="n">
        <v>1.995</v>
      </c>
      <c r="Q1103" s="196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6" t="s">
        <v>85</v>
      </c>
      <c r="CM1103" s="177"/>
    </row>
    <row r="1104" customFormat="false" ht="11.25" hidden="false" customHeight="false" outlineLevel="0" collapsed="false">
      <c r="A1104" s="177" t="n">
        <v>35799</v>
      </c>
      <c r="B1104" s="203" t="n">
        <f aca="false">IF(A1104&lt;&gt;"",MONTH(A1104),0)</f>
        <v>1</v>
      </c>
      <c r="C1104" s="11" t="s">
        <v>161</v>
      </c>
      <c r="D1104" s="196" t="n">
        <v>1.42</v>
      </c>
      <c r="E1104" s="196" t="n">
        <v>2.24</v>
      </c>
      <c r="F1104" s="197" t="n">
        <v>2.02</v>
      </c>
      <c r="G1104" s="16" t="n">
        <v>2.01</v>
      </c>
      <c r="H1104" s="196" t="n">
        <v>2.015</v>
      </c>
      <c r="I1104" s="196" t="n">
        <v>2.18</v>
      </c>
      <c r="J1104" s="196" t="s">
        <v>85</v>
      </c>
      <c r="K1104" s="196" t="n">
        <v>2.095</v>
      </c>
      <c r="L1104" s="196" t="n">
        <v>2.04</v>
      </c>
      <c r="M1104" s="196" t="s">
        <v>85</v>
      </c>
      <c r="N1104" s="197" t="n">
        <v>2.03</v>
      </c>
      <c r="O1104" s="196" t="s">
        <v>85</v>
      </c>
      <c r="P1104" s="196" t="n">
        <v>1.995</v>
      </c>
      <c r="Q1104" s="196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6" t="s">
        <v>85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3" t="n">
        <f aca="false">IF(A1105&lt;&gt;"",MONTH(A1105),0)</f>
        <v>1</v>
      </c>
      <c r="C1105" s="11" t="s">
        <v>162</v>
      </c>
      <c r="D1105" s="196" t="n">
        <v>1.42</v>
      </c>
      <c r="E1105" s="196" t="n">
        <v>2.24</v>
      </c>
      <c r="F1105" s="197" t="n">
        <v>2.02</v>
      </c>
      <c r="G1105" s="16" t="n">
        <v>2.01</v>
      </c>
      <c r="H1105" s="196" t="n">
        <v>2.015</v>
      </c>
      <c r="I1105" s="196" t="n">
        <v>2.18</v>
      </c>
      <c r="J1105" s="196" t="s">
        <v>85</v>
      </c>
      <c r="K1105" s="196" t="n">
        <v>2.095</v>
      </c>
      <c r="L1105" s="196" t="n">
        <v>2.04</v>
      </c>
      <c r="M1105" s="196" t="s">
        <v>85</v>
      </c>
      <c r="N1105" s="197" t="n">
        <v>2.03</v>
      </c>
      <c r="O1105" s="196" t="s">
        <v>85</v>
      </c>
      <c r="P1105" s="196" t="n">
        <v>1.995</v>
      </c>
      <c r="Q1105" s="196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6" t="s">
        <v>85</v>
      </c>
      <c r="CK1105" s="6"/>
      <c r="CL1105" s="6"/>
      <c r="CM1105" s="206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3" t="n">
        <f aca="false">IF(A1106&lt;&gt;"",MONTH(A1106),0)</f>
        <v>1</v>
      </c>
      <c r="C1106" s="11" t="s">
        <v>163</v>
      </c>
      <c r="D1106" s="196" t="n">
        <v>1.57</v>
      </c>
      <c r="E1106" s="196" t="n">
        <v>2.19</v>
      </c>
      <c r="F1106" s="197" t="n">
        <v>2.04</v>
      </c>
      <c r="G1106" s="16" t="n">
        <v>1.95</v>
      </c>
      <c r="H1106" s="196" t="n">
        <v>1.925</v>
      </c>
      <c r="I1106" s="196" t="n">
        <v>2.04</v>
      </c>
      <c r="J1106" s="196" t="s">
        <v>85</v>
      </c>
      <c r="K1106" s="196" t="n">
        <v>2.055</v>
      </c>
      <c r="L1106" s="196" t="n">
        <v>2.055</v>
      </c>
      <c r="M1106" s="196" t="s">
        <v>85</v>
      </c>
      <c r="N1106" s="197" t="n">
        <v>2.025</v>
      </c>
      <c r="O1106" s="196" t="s">
        <v>85</v>
      </c>
      <c r="P1106" s="196" t="n">
        <v>1.915</v>
      </c>
      <c r="Q1106" s="196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6" t="s">
        <v>85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3" t="n">
        <f aca="false">IF(A1107&lt;&gt;"",MONTH(A1107),0)</f>
        <v>1</v>
      </c>
      <c r="C1107" s="11" t="s">
        <v>164</v>
      </c>
      <c r="D1107" s="196" t="n">
        <v>1.59</v>
      </c>
      <c r="E1107" s="196" t="n">
        <v>2.06</v>
      </c>
      <c r="F1107" s="197" t="n">
        <v>2.04</v>
      </c>
      <c r="G1107" s="16" t="n">
        <v>2.065</v>
      </c>
      <c r="H1107" s="196" t="n">
        <v>2.06</v>
      </c>
      <c r="I1107" s="196" t="n">
        <v>2.145</v>
      </c>
      <c r="J1107" s="196" t="s">
        <v>85</v>
      </c>
      <c r="K1107" s="196" t="n">
        <v>2.05</v>
      </c>
      <c r="L1107" s="196" t="n">
        <v>2.065</v>
      </c>
      <c r="M1107" s="196" t="s">
        <v>85</v>
      </c>
      <c r="N1107" s="197" t="n">
        <v>2.055</v>
      </c>
      <c r="O1107" s="196" t="s">
        <v>85</v>
      </c>
      <c r="P1107" s="196" t="n">
        <v>2.075</v>
      </c>
      <c r="Q1107" s="196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6" t="s">
        <v>85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3" t="n">
        <f aca="false">IF(A1108&lt;&gt;"",MONTH(A1108),0)</f>
        <v>1</v>
      </c>
      <c r="C1108" s="11" t="s">
        <v>165</v>
      </c>
      <c r="D1108" s="196" t="n">
        <v>1.465</v>
      </c>
      <c r="E1108" s="196" t="n">
        <v>2.11</v>
      </c>
      <c r="F1108" s="197" t="n">
        <v>2.055</v>
      </c>
      <c r="G1108" s="16" t="n">
        <v>2.075</v>
      </c>
      <c r="H1108" s="196" t="n">
        <v>2.075</v>
      </c>
      <c r="I1108" s="196" t="n">
        <v>2.135</v>
      </c>
      <c r="J1108" s="196" t="s">
        <v>85</v>
      </c>
      <c r="K1108" s="196" t="n">
        <v>2.09</v>
      </c>
      <c r="L1108" s="196" t="n">
        <v>2.095</v>
      </c>
      <c r="M1108" s="196" t="s">
        <v>85</v>
      </c>
      <c r="N1108" s="197" t="n">
        <v>2.05</v>
      </c>
      <c r="O1108" s="196" t="s">
        <v>85</v>
      </c>
      <c r="P1108" s="196" t="n">
        <v>2.08</v>
      </c>
      <c r="Q1108" s="196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6" t="s">
        <v>85</v>
      </c>
      <c r="CM1108" s="177"/>
    </row>
    <row r="1109" customFormat="false" ht="11.25" hidden="false" customHeight="false" outlineLevel="0" collapsed="false">
      <c r="A1109" s="177" t="n">
        <v>35804</v>
      </c>
      <c r="B1109" s="203" t="n">
        <f aca="false">IF(A1109&lt;&gt;"",MONTH(A1109),0)</f>
        <v>1</v>
      </c>
      <c r="C1109" s="11" t="s">
        <v>166</v>
      </c>
      <c r="D1109" s="196" t="n">
        <v>1.46</v>
      </c>
      <c r="E1109" s="196" t="n">
        <v>2.1</v>
      </c>
      <c r="F1109" s="197" t="n">
        <v>2.07</v>
      </c>
      <c r="G1109" s="16" t="n">
        <v>2.055</v>
      </c>
      <c r="H1109" s="196" t="n">
        <v>2.05</v>
      </c>
      <c r="I1109" s="196" t="n">
        <v>2.115</v>
      </c>
      <c r="J1109" s="196" t="s">
        <v>85</v>
      </c>
      <c r="K1109" s="196" t="n">
        <v>2.07</v>
      </c>
      <c r="L1109" s="196" t="n">
        <v>2.08</v>
      </c>
      <c r="M1109" s="196" t="s">
        <v>85</v>
      </c>
      <c r="N1109" s="197" t="n">
        <v>2.03</v>
      </c>
      <c r="O1109" s="196" t="s">
        <v>85</v>
      </c>
      <c r="P1109" s="196" t="n">
        <v>2.075</v>
      </c>
      <c r="Q1109" s="196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6" t="s">
        <v>85</v>
      </c>
      <c r="CM1109" s="177"/>
    </row>
    <row r="1110" customFormat="false" ht="11.25" hidden="false" customHeight="false" outlineLevel="0" collapsed="false">
      <c r="A1110" s="177" t="n">
        <v>35805</v>
      </c>
      <c r="B1110" s="203" t="n">
        <f aca="false">IF(A1110&lt;&gt;"",MONTH(A1110),0)</f>
        <v>1</v>
      </c>
      <c r="C1110" s="11" t="s">
        <v>167</v>
      </c>
      <c r="D1110" s="196" t="n">
        <v>1.45</v>
      </c>
      <c r="E1110" s="196" t="n">
        <v>2.1</v>
      </c>
      <c r="F1110" s="197" t="n">
        <v>2.04</v>
      </c>
      <c r="G1110" s="16" t="n">
        <v>2.03</v>
      </c>
      <c r="H1110" s="196" t="n">
        <v>2.02</v>
      </c>
      <c r="I1110" s="196" t="n">
        <v>2.08</v>
      </c>
      <c r="J1110" s="196" t="s">
        <v>85</v>
      </c>
      <c r="K1110" s="196" t="n">
        <v>2.055</v>
      </c>
      <c r="L1110" s="196" t="n">
        <v>2.09</v>
      </c>
      <c r="M1110" s="196" t="s">
        <v>85</v>
      </c>
      <c r="N1110" s="197" t="n">
        <v>2.035</v>
      </c>
      <c r="O1110" s="196" t="s">
        <v>85</v>
      </c>
      <c r="P1110" s="196" t="n">
        <v>2.05</v>
      </c>
      <c r="Q1110" s="196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6" t="s">
        <v>85</v>
      </c>
      <c r="CM1110" s="177"/>
    </row>
    <row r="1111" customFormat="false" ht="11.25" hidden="false" customHeight="false" outlineLevel="0" collapsed="false">
      <c r="A1111" s="177" t="n">
        <v>35806</v>
      </c>
      <c r="B1111" s="203" t="n">
        <f aca="false">IF(A1111&lt;&gt;"",MONTH(A1111),0)</f>
        <v>1</v>
      </c>
      <c r="C1111" s="11" t="s">
        <v>161</v>
      </c>
      <c r="D1111" s="196" t="n">
        <v>1.45</v>
      </c>
      <c r="E1111" s="196" t="n">
        <v>2.1</v>
      </c>
      <c r="F1111" s="197" t="n">
        <v>2.04</v>
      </c>
      <c r="G1111" s="16" t="n">
        <v>2.03</v>
      </c>
      <c r="H1111" s="196" t="n">
        <v>2.02</v>
      </c>
      <c r="I1111" s="196" t="n">
        <v>2.08</v>
      </c>
      <c r="J1111" s="196" t="s">
        <v>85</v>
      </c>
      <c r="K1111" s="196" t="n">
        <v>2.055</v>
      </c>
      <c r="L1111" s="196" t="n">
        <v>2.09</v>
      </c>
      <c r="M1111" s="196" t="s">
        <v>85</v>
      </c>
      <c r="N1111" s="197" t="n">
        <v>2.035</v>
      </c>
      <c r="O1111" s="196" t="s">
        <v>85</v>
      </c>
      <c r="P1111" s="196" t="n">
        <v>2.05</v>
      </c>
      <c r="Q1111" s="196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6" t="s">
        <v>85</v>
      </c>
      <c r="CM1111" s="177"/>
    </row>
    <row r="1112" customFormat="false" ht="11.25" hidden="false" customHeight="false" outlineLevel="0" collapsed="false">
      <c r="A1112" s="177" t="n">
        <v>35807</v>
      </c>
      <c r="B1112" s="203" t="n">
        <f aca="false">IF(A1112&lt;&gt;"",MONTH(A1112),0)</f>
        <v>1</v>
      </c>
      <c r="C1112" s="11" t="s">
        <v>162</v>
      </c>
      <c r="D1112" s="196" t="n">
        <v>1.45</v>
      </c>
      <c r="E1112" s="196" t="n">
        <v>2.1</v>
      </c>
      <c r="F1112" s="197" t="n">
        <v>2.04</v>
      </c>
      <c r="G1112" s="16" t="n">
        <v>2.03</v>
      </c>
      <c r="H1112" s="196" t="n">
        <v>2.02</v>
      </c>
      <c r="I1112" s="196" t="n">
        <v>2.08</v>
      </c>
      <c r="J1112" s="196" t="s">
        <v>85</v>
      </c>
      <c r="K1112" s="196" t="n">
        <v>2.055</v>
      </c>
      <c r="L1112" s="196" t="n">
        <v>2.09</v>
      </c>
      <c r="M1112" s="196" t="s">
        <v>85</v>
      </c>
      <c r="N1112" s="197" t="n">
        <v>2.035</v>
      </c>
      <c r="O1112" s="196" t="s">
        <v>85</v>
      </c>
      <c r="P1112" s="196" t="n">
        <v>2.05</v>
      </c>
      <c r="Q1112" s="196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6" t="s">
        <v>85</v>
      </c>
      <c r="CM1112" s="177"/>
    </row>
    <row r="1113" customFormat="false" ht="11.25" hidden="false" customHeight="false" outlineLevel="0" collapsed="false">
      <c r="A1113" s="177" t="n">
        <v>35808</v>
      </c>
      <c r="B1113" s="203" t="n">
        <f aca="false">IF(A1113&lt;&gt;"",MONTH(A1113),0)</f>
        <v>1</v>
      </c>
      <c r="C1113" s="11" t="s">
        <v>163</v>
      </c>
      <c r="D1113" s="196" t="n">
        <v>1.425</v>
      </c>
      <c r="E1113" s="196" t="n">
        <v>2.245</v>
      </c>
      <c r="F1113" s="197" t="n">
        <v>2.05</v>
      </c>
      <c r="G1113" s="16" t="n">
        <v>1.925</v>
      </c>
      <c r="H1113" s="196" t="n">
        <v>1.915</v>
      </c>
      <c r="I1113" s="196" t="n">
        <v>1.995</v>
      </c>
      <c r="J1113" s="196" t="s">
        <v>85</v>
      </c>
      <c r="K1113" s="196" t="n">
        <v>1.985</v>
      </c>
      <c r="L1113" s="196" t="n">
        <v>2.08</v>
      </c>
      <c r="M1113" s="196" t="s">
        <v>85</v>
      </c>
      <c r="N1113" s="197" t="n">
        <v>1.995</v>
      </c>
      <c r="O1113" s="196" t="s">
        <v>85</v>
      </c>
      <c r="P1113" s="196" t="n">
        <v>1.94</v>
      </c>
      <c r="Q1113" s="196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6" t="s">
        <v>85</v>
      </c>
      <c r="CM1113" s="177"/>
    </row>
    <row r="1114" customFormat="false" ht="11.25" hidden="false" customHeight="false" outlineLevel="0" collapsed="false">
      <c r="A1114" s="177" t="n">
        <v>35809</v>
      </c>
      <c r="B1114" s="203" t="n">
        <f aca="false">IF(A1114&lt;&gt;"",MONTH(A1114),0)</f>
        <v>1</v>
      </c>
      <c r="C1114" s="11" t="s">
        <v>164</v>
      </c>
      <c r="D1114" s="196" t="n">
        <v>1.42</v>
      </c>
      <c r="E1114" s="196" t="n">
        <v>2.1</v>
      </c>
      <c r="F1114" s="197" t="n">
        <v>2</v>
      </c>
      <c r="G1114" s="16" t="n">
        <v>1.915</v>
      </c>
      <c r="H1114" s="196" t="n">
        <v>1.91</v>
      </c>
      <c r="I1114" s="196" t="n">
        <v>2.02</v>
      </c>
      <c r="J1114" s="196" t="s">
        <v>85</v>
      </c>
      <c r="K1114" s="196" t="n">
        <v>1.98</v>
      </c>
      <c r="L1114" s="196" t="n">
        <v>2.045</v>
      </c>
      <c r="M1114" s="196" t="s">
        <v>85</v>
      </c>
      <c r="N1114" s="197" t="n">
        <v>1.97</v>
      </c>
      <c r="O1114" s="196" t="s">
        <v>85</v>
      </c>
      <c r="P1114" s="196" t="n">
        <v>1.945</v>
      </c>
      <c r="Q1114" s="196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6" t="s">
        <v>85</v>
      </c>
      <c r="CM1114" s="177"/>
    </row>
    <row r="1115" customFormat="false" ht="11.25" hidden="false" customHeight="false" outlineLevel="0" collapsed="false">
      <c r="A1115" s="177" t="n">
        <v>35810</v>
      </c>
      <c r="B1115" s="203" t="n">
        <f aca="false">IF(A1115&lt;&gt;"",MONTH(A1115),0)</f>
        <v>1</v>
      </c>
      <c r="C1115" s="11" t="s">
        <v>165</v>
      </c>
      <c r="D1115" s="196" t="n">
        <v>1.405</v>
      </c>
      <c r="E1115" s="196" t="n">
        <v>2.08</v>
      </c>
      <c r="F1115" s="197" t="n">
        <v>1.96</v>
      </c>
      <c r="G1115" s="16" t="n">
        <v>1.935</v>
      </c>
      <c r="H1115" s="196" t="n">
        <v>1.93</v>
      </c>
      <c r="I1115" s="196" t="n">
        <v>2.04</v>
      </c>
      <c r="J1115" s="196" t="s">
        <v>85</v>
      </c>
      <c r="K1115" s="196" t="n">
        <v>1.955</v>
      </c>
      <c r="L1115" s="196" t="n">
        <v>2.025</v>
      </c>
      <c r="M1115" s="196" t="s">
        <v>85</v>
      </c>
      <c r="N1115" s="197" t="n">
        <v>1.955</v>
      </c>
      <c r="O1115" s="196" t="s">
        <v>85</v>
      </c>
      <c r="P1115" s="196" t="n">
        <v>1.96</v>
      </c>
      <c r="Q1115" s="196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6" t="s">
        <v>85</v>
      </c>
      <c r="CM1115" s="177"/>
    </row>
    <row r="1116" customFormat="false" ht="11.25" hidden="false" customHeight="false" outlineLevel="0" collapsed="false">
      <c r="A1116" s="177" t="n">
        <v>35811</v>
      </c>
      <c r="B1116" s="203" t="n">
        <f aca="false">IF(A1116&lt;&gt;"",MONTH(A1116),0)</f>
        <v>1</v>
      </c>
      <c r="C1116" s="11" t="s">
        <v>166</v>
      </c>
      <c r="D1116" s="196" t="n">
        <v>1.405</v>
      </c>
      <c r="E1116" s="196" t="n">
        <v>1.995</v>
      </c>
      <c r="F1116" s="197" t="n">
        <v>1.935</v>
      </c>
      <c r="G1116" s="16" t="n">
        <v>1.94</v>
      </c>
      <c r="H1116" s="196" t="n">
        <v>1.935</v>
      </c>
      <c r="I1116" s="196" t="n">
        <v>2.075</v>
      </c>
      <c r="J1116" s="196" t="s">
        <v>85</v>
      </c>
      <c r="K1116" s="196" t="n">
        <v>1.94</v>
      </c>
      <c r="L1116" s="196" t="n">
        <v>1.975</v>
      </c>
      <c r="M1116" s="196" t="s">
        <v>85</v>
      </c>
      <c r="N1116" s="197" t="n">
        <v>1.925</v>
      </c>
      <c r="O1116" s="196" t="s">
        <v>85</v>
      </c>
      <c r="P1116" s="196" t="n">
        <v>1.98</v>
      </c>
      <c r="Q1116" s="196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6" t="s">
        <v>85</v>
      </c>
      <c r="CM1116" s="177"/>
    </row>
    <row r="1117" customFormat="false" ht="11.25" hidden="false" customHeight="false" outlineLevel="0" collapsed="false">
      <c r="A1117" s="177" t="n">
        <v>35812</v>
      </c>
      <c r="B1117" s="203" t="n">
        <f aca="false">IF(A1117&lt;&gt;"",MONTH(A1117),0)</f>
        <v>1</v>
      </c>
      <c r="C1117" s="11" t="s">
        <v>167</v>
      </c>
      <c r="D1117" s="196" t="n">
        <v>1.405</v>
      </c>
      <c r="E1117" s="196" t="n">
        <v>1.865</v>
      </c>
      <c r="F1117" s="197" t="n">
        <v>1.905</v>
      </c>
      <c r="G1117" s="16" t="n">
        <v>1.895</v>
      </c>
      <c r="H1117" s="196" t="n">
        <v>1.895</v>
      </c>
      <c r="I1117" s="196" t="n">
        <v>2.11</v>
      </c>
      <c r="J1117" s="196" t="s">
        <v>85</v>
      </c>
      <c r="K1117" s="196" t="n">
        <v>1.905</v>
      </c>
      <c r="L1117" s="196" t="n">
        <v>1.915</v>
      </c>
      <c r="M1117" s="196" t="s">
        <v>85</v>
      </c>
      <c r="N1117" s="197" t="n">
        <v>1.885</v>
      </c>
      <c r="O1117" s="196" t="s">
        <v>85</v>
      </c>
      <c r="P1117" s="196" t="n">
        <v>1.94</v>
      </c>
      <c r="Q1117" s="196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6" t="s">
        <v>85</v>
      </c>
      <c r="CM1117" s="177"/>
    </row>
    <row r="1118" customFormat="false" ht="11.25" hidden="false" customHeight="false" outlineLevel="0" collapsed="false">
      <c r="A1118" s="177" t="n">
        <v>35813</v>
      </c>
      <c r="B1118" s="203" t="n">
        <f aca="false">IF(A1118&lt;&gt;"",MONTH(A1118),0)</f>
        <v>1</v>
      </c>
      <c r="C1118" s="11" t="s">
        <v>161</v>
      </c>
      <c r="D1118" s="196" t="n">
        <v>1.405</v>
      </c>
      <c r="E1118" s="196" t="n">
        <v>1.865</v>
      </c>
      <c r="F1118" s="197" t="n">
        <v>1.905</v>
      </c>
      <c r="G1118" s="16" t="n">
        <v>1.895</v>
      </c>
      <c r="H1118" s="196" t="n">
        <v>1.895</v>
      </c>
      <c r="I1118" s="196" t="n">
        <v>2.11</v>
      </c>
      <c r="J1118" s="196" t="s">
        <v>85</v>
      </c>
      <c r="K1118" s="196" t="n">
        <v>1.905</v>
      </c>
      <c r="L1118" s="196" t="n">
        <v>1.915</v>
      </c>
      <c r="M1118" s="196" t="s">
        <v>85</v>
      </c>
      <c r="N1118" s="197" t="n">
        <v>1.885</v>
      </c>
      <c r="O1118" s="196" t="s">
        <v>85</v>
      </c>
      <c r="P1118" s="196" t="n">
        <v>1.94</v>
      </c>
      <c r="Q1118" s="196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6" t="s">
        <v>85</v>
      </c>
      <c r="CM1118" s="177"/>
    </row>
    <row r="1119" customFormat="false" ht="11.25" hidden="false" customHeight="false" outlineLevel="0" collapsed="false">
      <c r="A1119" s="177" t="n">
        <v>35814</v>
      </c>
      <c r="B1119" s="203" t="n">
        <f aca="false">IF(A1119&lt;&gt;"",MONTH(A1119),0)</f>
        <v>1</v>
      </c>
      <c r="C1119" s="11" t="s">
        <v>162</v>
      </c>
      <c r="D1119" s="196" t="n">
        <v>1.405</v>
      </c>
      <c r="E1119" s="196" t="n">
        <v>1.865</v>
      </c>
      <c r="F1119" s="197" t="n">
        <v>1.905</v>
      </c>
      <c r="G1119" s="16" t="n">
        <v>1.895</v>
      </c>
      <c r="H1119" s="196" t="n">
        <v>1.895</v>
      </c>
      <c r="I1119" s="196" t="n">
        <v>2.11</v>
      </c>
      <c r="J1119" s="196" t="s">
        <v>85</v>
      </c>
      <c r="K1119" s="196" t="n">
        <v>1.905</v>
      </c>
      <c r="L1119" s="196" t="n">
        <v>1.915</v>
      </c>
      <c r="M1119" s="196" t="s">
        <v>85</v>
      </c>
      <c r="N1119" s="197" t="n">
        <v>1.885</v>
      </c>
      <c r="O1119" s="196" t="s">
        <v>85</v>
      </c>
      <c r="P1119" s="196" t="n">
        <v>1.94</v>
      </c>
      <c r="Q1119" s="196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6" t="s">
        <v>85</v>
      </c>
      <c r="CM1119" s="177"/>
    </row>
    <row r="1120" customFormat="false" ht="11.25" hidden="false" customHeight="false" outlineLevel="0" collapsed="false">
      <c r="A1120" s="177" t="n">
        <v>35815</v>
      </c>
      <c r="B1120" s="203" t="n">
        <f aca="false">IF(A1120&lt;&gt;"",MONTH(A1120),0)</f>
        <v>1</v>
      </c>
      <c r="C1120" s="11" t="s">
        <v>163</v>
      </c>
      <c r="D1120" s="196" t="n">
        <v>1.39</v>
      </c>
      <c r="E1120" s="196" t="n">
        <v>1.84</v>
      </c>
      <c r="F1120" s="197" t="n">
        <v>1.91</v>
      </c>
      <c r="G1120" s="16" t="n">
        <v>1.95</v>
      </c>
      <c r="H1120" s="196" t="n">
        <v>1.925</v>
      </c>
      <c r="I1120" s="196" t="n">
        <v>2.135</v>
      </c>
      <c r="J1120" s="196" t="s">
        <v>85</v>
      </c>
      <c r="K1120" s="196" t="n">
        <v>1.9</v>
      </c>
      <c r="L1120" s="196" t="n">
        <v>1.97</v>
      </c>
      <c r="M1120" s="196" t="s">
        <v>85</v>
      </c>
      <c r="N1120" s="197" t="n">
        <v>1.87</v>
      </c>
      <c r="O1120" s="196" t="s">
        <v>85</v>
      </c>
      <c r="P1120" s="196" t="n">
        <v>1.98</v>
      </c>
      <c r="Q1120" s="196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6" t="s">
        <v>85</v>
      </c>
      <c r="CM1120" s="177"/>
    </row>
    <row r="1121" customFormat="false" ht="11.25" hidden="false" customHeight="false" outlineLevel="0" collapsed="false">
      <c r="A1121" s="177" t="n">
        <v>35816</v>
      </c>
      <c r="B1121" s="203" t="n">
        <f aca="false">IF(A1121&lt;&gt;"",MONTH(A1121),0)</f>
        <v>1</v>
      </c>
      <c r="C1121" s="11" t="s">
        <v>164</v>
      </c>
      <c r="D1121" s="196" t="n">
        <v>1.395</v>
      </c>
      <c r="E1121" s="196" t="n">
        <v>1.825</v>
      </c>
      <c r="F1121" s="197" t="n">
        <v>1.91</v>
      </c>
      <c r="G1121" s="16" t="n">
        <v>1.95</v>
      </c>
      <c r="H1121" s="196" t="n">
        <v>1.95</v>
      </c>
      <c r="I1121" s="196" t="n">
        <v>2.115</v>
      </c>
      <c r="J1121" s="196" t="s">
        <v>85</v>
      </c>
      <c r="K1121" s="196" t="n">
        <v>1.895</v>
      </c>
      <c r="L1121" s="196" t="n">
        <v>1.92</v>
      </c>
      <c r="M1121" s="196" t="s">
        <v>85</v>
      </c>
      <c r="N1121" s="197" t="n">
        <v>1.85</v>
      </c>
      <c r="O1121" s="196" t="s">
        <v>85</v>
      </c>
      <c r="P1121" s="196" t="n">
        <v>1.99</v>
      </c>
      <c r="Q1121" s="196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6" t="s">
        <v>85</v>
      </c>
      <c r="CM1121" s="177"/>
    </row>
    <row r="1122" customFormat="false" ht="11.25" hidden="false" customHeight="false" outlineLevel="0" collapsed="false">
      <c r="A1122" s="177" t="n">
        <v>35817</v>
      </c>
      <c r="B1122" s="203" t="n">
        <f aca="false">IF(A1122&lt;&gt;"",MONTH(A1122),0)</f>
        <v>1</v>
      </c>
      <c r="C1122" s="11" t="s">
        <v>165</v>
      </c>
      <c r="D1122" s="196" t="n">
        <v>1.415</v>
      </c>
      <c r="E1122" s="196" t="n">
        <v>1.81</v>
      </c>
      <c r="F1122" s="197" t="n">
        <v>1.89</v>
      </c>
      <c r="G1122" s="16" t="n">
        <v>1.935</v>
      </c>
      <c r="H1122" s="196" t="n">
        <v>1.935</v>
      </c>
      <c r="I1122" s="196" t="n">
        <v>2.075</v>
      </c>
      <c r="J1122" s="196" t="s">
        <v>85</v>
      </c>
      <c r="K1122" s="196" t="n">
        <v>1.885</v>
      </c>
      <c r="L1122" s="196" t="n">
        <v>1.91</v>
      </c>
      <c r="M1122" s="196" t="s">
        <v>85</v>
      </c>
      <c r="N1122" s="197" t="n">
        <v>1.855</v>
      </c>
      <c r="O1122" s="196" t="s">
        <v>85</v>
      </c>
      <c r="P1122" s="196" t="n">
        <v>1.985</v>
      </c>
      <c r="Q1122" s="196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6" t="s">
        <v>85</v>
      </c>
      <c r="CM1122" s="177"/>
    </row>
    <row r="1123" customFormat="false" ht="11.25" hidden="false" customHeight="false" outlineLevel="0" collapsed="false">
      <c r="A1123" s="177" t="n">
        <v>35818</v>
      </c>
      <c r="B1123" s="203" t="n">
        <f aca="false">IF(A1123&lt;&gt;"",MONTH(A1123),0)</f>
        <v>1</v>
      </c>
      <c r="C1123" s="11" t="s">
        <v>166</v>
      </c>
      <c r="D1123" s="196" t="n">
        <v>1.44</v>
      </c>
      <c r="E1123" s="196" t="n">
        <v>1.785</v>
      </c>
      <c r="F1123" s="197" t="n">
        <v>1.885</v>
      </c>
      <c r="G1123" s="16" t="n">
        <v>1.9</v>
      </c>
      <c r="H1123" s="196" t="n">
        <v>1.925</v>
      </c>
      <c r="I1123" s="196" t="n">
        <v>2.09</v>
      </c>
      <c r="J1123" s="196" t="s">
        <v>85</v>
      </c>
      <c r="K1123" s="196" t="n">
        <v>1.88</v>
      </c>
      <c r="L1123" s="196" t="n">
        <v>1.875</v>
      </c>
      <c r="M1123" s="196" t="s">
        <v>85</v>
      </c>
      <c r="N1123" s="197" t="n">
        <v>1.84</v>
      </c>
      <c r="O1123" s="196" t="s">
        <v>85</v>
      </c>
      <c r="P1123" s="196" t="n">
        <v>1.98</v>
      </c>
      <c r="Q1123" s="196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6" t="s">
        <v>85</v>
      </c>
      <c r="CM1123" s="177"/>
    </row>
    <row r="1124" customFormat="false" ht="11.25" hidden="false" customHeight="false" outlineLevel="0" collapsed="false">
      <c r="A1124" s="177" t="n">
        <v>35819</v>
      </c>
      <c r="B1124" s="203" t="n">
        <f aca="false">IF(A1124&lt;&gt;"",MONTH(A1124),0)</f>
        <v>1</v>
      </c>
      <c r="C1124" s="11" t="s">
        <v>167</v>
      </c>
      <c r="D1124" s="196" t="n">
        <v>1.48</v>
      </c>
      <c r="E1124" s="196" t="n">
        <v>1.7</v>
      </c>
      <c r="F1124" s="197" t="n">
        <v>1.84</v>
      </c>
      <c r="G1124" s="16" t="n">
        <v>1.85</v>
      </c>
      <c r="H1124" s="196" t="n">
        <v>1.905</v>
      </c>
      <c r="I1124" s="196" t="n">
        <v>2.125</v>
      </c>
      <c r="J1124" s="196" t="s">
        <v>85</v>
      </c>
      <c r="K1124" s="196" t="n">
        <v>1.805</v>
      </c>
      <c r="L1124" s="196" t="n">
        <v>1.825</v>
      </c>
      <c r="M1124" s="196" t="s">
        <v>85</v>
      </c>
      <c r="N1124" s="197" t="n">
        <v>1.805</v>
      </c>
      <c r="O1124" s="196" t="s">
        <v>85</v>
      </c>
      <c r="P1124" s="196" t="n">
        <v>1.97</v>
      </c>
      <c r="Q1124" s="196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6" t="s">
        <v>85</v>
      </c>
      <c r="CM1124" s="177"/>
    </row>
    <row r="1125" customFormat="false" ht="11.25" hidden="false" customHeight="false" outlineLevel="0" collapsed="false">
      <c r="A1125" s="177" t="n">
        <v>35820</v>
      </c>
      <c r="B1125" s="203" t="n">
        <f aca="false">IF(A1125&lt;&gt;"",MONTH(A1125),0)</f>
        <v>1</v>
      </c>
      <c r="C1125" s="11" t="s">
        <v>161</v>
      </c>
      <c r="D1125" s="196" t="n">
        <v>1.48</v>
      </c>
      <c r="E1125" s="196" t="n">
        <v>1.7</v>
      </c>
      <c r="F1125" s="197" t="n">
        <v>1.84</v>
      </c>
      <c r="G1125" s="16" t="n">
        <v>1.85</v>
      </c>
      <c r="H1125" s="196" t="n">
        <v>1.905</v>
      </c>
      <c r="I1125" s="196" t="n">
        <v>2.125</v>
      </c>
      <c r="J1125" s="196" t="s">
        <v>85</v>
      </c>
      <c r="K1125" s="196" t="n">
        <v>1.805</v>
      </c>
      <c r="L1125" s="196" t="n">
        <v>1.825</v>
      </c>
      <c r="M1125" s="196" t="s">
        <v>85</v>
      </c>
      <c r="N1125" s="197" t="n">
        <v>1.805</v>
      </c>
      <c r="O1125" s="196" t="s">
        <v>85</v>
      </c>
      <c r="P1125" s="196" t="n">
        <v>1.97</v>
      </c>
      <c r="Q1125" s="196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6" t="s">
        <v>85</v>
      </c>
      <c r="CM1125" s="177"/>
    </row>
    <row r="1126" customFormat="false" ht="11.25" hidden="false" customHeight="false" outlineLevel="0" collapsed="false">
      <c r="A1126" s="177" t="n">
        <v>35821</v>
      </c>
      <c r="B1126" s="203" t="n">
        <f aca="false">IF(A1126&lt;&gt;"",MONTH(A1126),0)</f>
        <v>1</v>
      </c>
      <c r="C1126" s="11" t="s">
        <v>162</v>
      </c>
      <c r="D1126" s="196" t="n">
        <v>1.48</v>
      </c>
      <c r="E1126" s="196" t="n">
        <v>1.7</v>
      </c>
      <c r="F1126" s="197" t="n">
        <v>1.84</v>
      </c>
      <c r="G1126" s="16" t="n">
        <v>1.85</v>
      </c>
      <c r="H1126" s="196" t="n">
        <v>1.905</v>
      </c>
      <c r="I1126" s="196" t="n">
        <v>2.125</v>
      </c>
      <c r="J1126" s="196" t="s">
        <v>85</v>
      </c>
      <c r="K1126" s="196" t="n">
        <v>1.805</v>
      </c>
      <c r="L1126" s="196" t="n">
        <v>1.825</v>
      </c>
      <c r="M1126" s="196" t="s">
        <v>85</v>
      </c>
      <c r="N1126" s="197" t="n">
        <v>1.805</v>
      </c>
      <c r="O1126" s="196" t="s">
        <v>85</v>
      </c>
      <c r="P1126" s="196" t="n">
        <v>1.97</v>
      </c>
      <c r="Q1126" s="196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6" t="s">
        <v>85</v>
      </c>
      <c r="CM1126" s="177"/>
    </row>
    <row r="1127" customFormat="false" ht="11.25" hidden="false" customHeight="false" outlineLevel="0" collapsed="false">
      <c r="A1127" s="177" t="n">
        <v>35822</v>
      </c>
      <c r="B1127" s="203" t="n">
        <f aca="false">IF(A1127&lt;&gt;"",MONTH(A1127),0)</f>
        <v>1</v>
      </c>
      <c r="C1127" s="11" t="s">
        <v>163</v>
      </c>
      <c r="D1127" s="196" t="n">
        <v>1.475</v>
      </c>
      <c r="E1127" s="196" t="n">
        <v>1.635</v>
      </c>
      <c r="F1127" s="197" t="n">
        <v>1.77</v>
      </c>
      <c r="G1127" s="16" t="n">
        <v>1.81</v>
      </c>
      <c r="H1127" s="196" t="n">
        <v>1.85</v>
      </c>
      <c r="I1127" s="196" t="n">
        <v>2.08</v>
      </c>
      <c r="J1127" s="196" t="s">
        <v>85</v>
      </c>
      <c r="K1127" s="196" t="n">
        <v>1.76</v>
      </c>
      <c r="L1127" s="196" t="n">
        <v>1.75</v>
      </c>
      <c r="M1127" s="196" t="s">
        <v>85</v>
      </c>
      <c r="N1127" s="197" t="n">
        <v>1.75</v>
      </c>
      <c r="O1127" s="196" t="s">
        <v>85</v>
      </c>
      <c r="P1127" s="196" t="n">
        <v>1.925</v>
      </c>
      <c r="Q1127" s="196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6" t="s">
        <v>85</v>
      </c>
      <c r="CM1127" s="177"/>
    </row>
    <row r="1128" customFormat="false" ht="11.25" hidden="false" customHeight="false" outlineLevel="0" collapsed="false">
      <c r="A1128" s="177" t="n">
        <v>35823</v>
      </c>
      <c r="B1128" s="203" t="n">
        <f aca="false">IF(A1128&lt;&gt;"",MONTH(A1128),0)</f>
        <v>1</v>
      </c>
      <c r="C1128" s="11" t="s">
        <v>164</v>
      </c>
      <c r="D1128" s="196" t="n">
        <v>1.545</v>
      </c>
      <c r="E1128" s="196" t="n">
        <v>1.53</v>
      </c>
      <c r="F1128" s="197" t="n">
        <v>1.705</v>
      </c>
      <c r="G1128" s="16" t="n">
        <v>1.755</v>
      </c>
      <c r="H1128" s="196" t="n">
        <v>1.805</v>
      </c>
      <c r="I1128" s="196" t="n">
        <v>2.06</v>
      </c>
      <c r="J1128" s="196" t="s">
        <v>85</v>
      </c>
      <c r="K1128" s="196" t="n">
        <v>1.685</v>
      </c>
      <c r="L1128" s="196" t="n">
        <v>1.64</v>
      </c>
      <c r="M1128" s="196" t="s">
        <v>85</v>
      </c>
      <c r="N1128" s="197" t="n">
        <v>1.66</v>
      </c>
      <c r="O1128" s="196" t="s">
        <v>85</v>
      </c>
      <c r="P1128" s="196" t="n">
        <v>1.905</v>
      </c>
      <c r="Q1128" s="196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6" t="s">
        <v>85</v>
      </c>
      <c r="CM1128" s="177"/>
    </row>
    <row r="1129" customFormat="false" ht="11.25" hidden="false" customHeight="false" outlineLevel="0" collapsed="false">
      <c r="A1129" s="177" t="n">
        <v>35824</v>
      </c>
      <c r="B1129" s="203" t="n">
        <f aca="false">IF(A1129&lt;&gt;"",MONTH(A1129),0)</f>
        <v>1</v>
      </c>
      <c r="C1129" s="11" t="s">
        <v>165</v>
      </c>
      <c r="D1129" s="196" t="n">
        <v>1.57</v>
      </c>
      <c r="E1129" s="196" t="n">
        <v>1.475</v>
      </c>
      <c r="F1129" s="197" t="n">
        <v>1.69</v>
      </c>
      <c r="G1129" s="16" t="n">
        <v>1.765</v>
      </c>
      <c r="H1129" s="196" t="n">
        <v>1.835</v>
      </c>
      <c r="I1129" s="196" t="n">
        <v>2.095</v>
      </c>
      <c r="J1129" s="196" t="s">
        <v>85</v>
      </c>
      <c r="K1129" s="196" t="n">
        <v>1.685</v>
      </c>
      <c r="L1129" s="196" t="n">
        <v>1.625</v>
      </c>
      <c r="M1129" s="196" t="s">
        <v>85</v>
      </c>
      <c r="N1129" s="197" t="n">
        <v>1.665</v>
      </c>
      <c r="O1129" s="196" t="s">
        <v>85</v>
      </c>
      <c r="P1129" s="196" t="n">
        <v>1.925</v>
      </c>
      <c r="Q1129" s="196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6" t="s">
        <v>85</v>
      </c>
      <c r="CM1129" s="177"/>
    </row>
    <row r="1130" customFormat="false" ht="11.25" hidden="false" customHeight="false" outlineLevel="0" collapsed="false">
      <c r="A1130" s="177" t="n">
        <v>35825</v>
      </c>
      <c r="B1130" s="203" t="n">
        <f aca="false">IF(A1130&lt;&gt;"",MONTH(A1130),0)</f>
        <v>1</v>
      </c>
      <c r="C1130" s="11" t="s">
        <v>166</v>
      </c>
      <c r="D1130" s="196" t="n">
        <v>1.61</v>
      </c>
      <c r="E1130" s="196" t="n">
        <v>1.44</v>
      </c>
      <c r="F1130" s="197" t="n">
        <v>1.695</v>
      </c>
      <c r="G1130" s="16" t="n">
        <v>1.77</v>
      </c>
      <c r="H1130" s="196" t="n">
        <v>1.855</v>
      </c>
      <c r="I1130" s="196" t="n">
        <v>2.11</v>
      </c>
      <c r="J1130" s="196" t="s">
        <v>85</v>
      </c>
      <c r="K1130" s="196" t="n">
        <v>1.68</v>
      </c>
      <c r="L1130" s="196" t="n">
        <v>1.63</v>
      </c>
      <c r="M1130" s="196" t="s">
        <v>85</v>
      </c>
      <c r="N1130" s="197" t="n">
        <v>1.665</v>
      </c>
      <c r="O1130" s="196" t="s">
        <v>85</v>
      </c>
      <c r="P1130" s="196" t="n">
        <v>1.94</v>
      </c>
      <c r="Q1130" s="196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6" t="s">
        <v>85</v>
      </c>
      <c r="CM1130" s="177"/>
    </row>
    <row r="1131" customFormat="false" ht="11.25" hidden="false" customHeight="false" outlineLevel="0" collapsed="false">
      <c r="A1131" s="177" t="n">
        <v>35826</v>
      </c>
      <c r="B1131" s="203" t="n">
        <f aca="false">IF(A1131&lt;&gt;"",MONTH(A1131),0)</f>
        <v>1</v>
      </c>
      <c r="C1131" s="11" t="s">
        <v>167</v>
      </c>
      <c r="D1131" s="196" t="n">
        <v>1.675</v>
      </c>
      <c r="E1131" s="196" t="n">
        <v>1.425</v>
      </c>
      <c r="F1131" s="197" t="n">
        <v>1.73</v>
      </c>
      <c r="G1131" s="16" t="n">
        <v>1.805</v>
      </c>
      <c r="H1131" s="196" t="n">
        <v>1.87</v>
      </c>
      <c r="I1131" s="196" t="n">
        <v>2.105</v>
      </c>
      <c r="J1131" s="196" t="s">
        <v>85</v>
      </c>
      <c r="K1131" s="196" t="n">
        <v>1.73</v>
      </c>
      <c r="L1131" s="196" t="n">
        <v>1.7</v>
      </c>
      <c r="M1131" s="196" t="s">
        <v>85</v>
      </c>
      <c r="N1131" s="197" t="n">
        <v>1.645</v>
      </c>
      <c r="O1131" s="196" t="s">
        <v>85</v>
      </c>
      <c r="P1131" s="196" t="n">
        <v>1.94</v>
      </c>
      <c r="Q1131" s="196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6" t="s">
        <v>85</v>
      </c>
      <c r="CM1131" s="177"/>
    </row>
    <row r="1132" customFormat="false" ht="11.25" hidden="false" customHeight="false" outlineLevel="0" collapsed="false">
      <c r="A1132" s="177" t="n">
        <v>35827</v>
      </c>
      <c r="B1132" s="203" t="n">
        <f aca="false">IF(A1132&lt;&gt;"",MONTH(A1132),0)</f>
        <v>2</v>
      </c>
      <c r="C1132" s="11" t="s">
        <v>161</v>
      </c>
      <c r="D1132" s="196" t="n">
        <v>1.675</v>
      </c>
      <c r="E1132" s="196" t="n">
        <v>1.425</v>
      </c>
      <c r="F1132" s="197" t="n">
        <v>1.73</v>
      </c>
      <c r="G1132" s="16" t="n">
        <v>1.805</v>
      </c>
      <c r="H1132" s="196" t="n">
        <v>1.87</v>
      </c>
      <c r="I1132" s="196" t="n">
        <v>2.105</v>
      </c>
      <c r="J1132" s="196" t="s">
        <v>85</v>
      </c>
      <c r="K1132" s="196" t="n">
        <v>1.73</v>
      </c>
      <c r="L1132" s="196" t="n">
        <v>1.7</v>
      </c>
      <c r="M1132" s="196" t="s">
        <v>85</v>
      </c>
      <c r="N1132" s="197" t="n">
        <v>1.645</v>
      </c>
      <c r="O1132" s="196" t="n">
        <v>2.12</v>
      </c>
      <c r="P1132" s="196" t="n">
        <v>1.94</v>
      </c>
      <c r="Q1132" s="196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6" t="s">
        <v>85</v>
      </c>
      <c r="CM1132" s="177"/>
    </row>
    <row r="1133" customFormat="false" ht="11.25" hidden="false" customHeight="false" outlineLevel="0" collapsed="false">
      <c r="A1133" s="177" t="n">
        <v>35828</v>
      </c>
      <c r="B1133" s="203" t="n">
        <f aca="false">IF(A1133&lt;&gt;"",MONTH(A1133),0)</f>
        <v>2</v>
      </c>
      <c r="C1133" s="11" t="s">
        <v>162</v>
      </c>
      <c r="D1133" s="196" t="n">
        <v>1.675</v>
      </c>
      <c r="E1133" s="196" t="n">
        <v>1.425</v>
      </c>
      <c r="F1133" s="197" t="n">
        <v>1.73</v>
      </c>
      <c r="G1133" s="16" t="n">
        <v>1.805</v>
      </c>
      <c r="H1133" s="196" t="n">
        <v>1.87</v>
      </c>
      <c r="I1133" s="196" t="n">
        <v>2.105</v>
      </c>
      <c r="J1133" s="196" t="s">
        <v>85</v>
      </c>
      <c r="K1133" s="196" t="n">
        <v>1.73</v>
      </c>
      <c r="L1133" s="196" t="n">
        <v>1.7</v>
      </c>
      <c r="M1133" s="196" t="s">
        <v>85</v>
      </c>
      <c r="N1133" s="197" t="n">
        <v>1.645</v>
      </c>
      <c r="O1133" s="196" t="n">
        <v>2.12</v>
      </c>
      <c r="P1133" s="196" t="n">
        <v>1.94</v>
      </c>
      <c r="Q1133" s="196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6" t="s">
        <v>85</v>
      </c>
      <c r="CM1133" s="177"/>
    </row>
    <row r="1134" customFormat="false" ht="11.25" hidden="false" customHeight="false" outlineLevel="0" collapsed="false">
      <c r="A1134" s="177" t="n">
        <v>35829</v>
      </c>
      <c r="B1134" s="203" t="n">
        <f aca="false">IF(A1134&lt;&gt;"",MONTH(A1134),0)</f>
        <v>2</v>
      </c>
      <c r="C1134" s="11" t="s">
        <v>163</v>
      </c>
      <c r="D1134" s="196" t="n">
        <v>1.635</v>
      </c>
      <c r="E1134" s="196" t="n">
        <v>1.4</v>
      </c>
      <c r="F1134" s="197" t="n">
        <v>1.8</v>
      </c>
      <c r="G1134" s="16" t="n">
        <v>1.915</v>
      </c>
      <c r="H1134" s="196" t="n">
        <v>1.97</v>
      </c>
      <c r="I1134" s="196" t="n">
        <v>2.22</v>
      </c>
      <c r="J1134" s="196" t="s">
        <v>85</v>
      </c>
      <c r="K1134" s="196" t="n">
        <v>1.8</v>
      </c>
      <c r="L1134" s="196" t="n">
        <v>1.76</v>
      </c>
      <c r="M1134" s="196" t="s">
        <v>85</v>
      </c>
      <c r="N1134" s="197" t="n">
        <v>1.785</v>
      </c>
      <c r="O1134" s="196" t="n">
        <v>2.175</v>
      </c>
      <c r="P1134" s="196" t="n">
        <v>2.04</v>
      </c>
      <c r="Q1134" s="196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6" t="s">
        <v>85</v>
      </c>
      <c r="CM1134" s="177"/>
    </row>
    <row r="1135" customFormat="false" ht="11.25" hidden="false" customHeight="false" outlineLevel="0" collapsed="false">
      <c r="A1135" s="177" t="n">
        <v>35830</v>
      </c>
      <c r="B1135" s="203" t="n">
        <f aca="false">IF(A1135&lt;&gt;"",MONTH(A1135),0)</f>
        <v>2</v>
      </c>
      <c r="C1135" s="11" t="s">
        <v>164</v>
      </c>
      <c r="D1135" s="196" t="n">
        <v>1.605</v>
      </c>
      <c r="E1135" s="196" t="n">
        <v>1.38</v>
      </c>
      <c r="F1135" s="197" t="n">
        <v>1.9</v>
      </c>
      <c r="G1135" s="16" t="n">
        <v>2.005</v>
      </c>
      <c r="H1135" s="196" t="n">
        <v>2.055</v>
      </c>
      <c r="I1135" s="196" t="n">
        <v>2.26</v>
      </c>
      <c r="J1135" s="196" t="s">
        <v>85</v>
      </c>
      <c r="K1135" s="196" t="n">
        <v>1.89</v>
      </c>
      <c r="L1135" s="196" t="n">
        <v>1.83</v>
      </c>
      <c r="M1135" s="196" t="s">
        <v>85</v>
      </c>
      <c r="N1135" s="197" t="n">
        <v>1.88</v>
      </c>
      <c r="O1135" s="196" t="n">
        <v>2.27</v>
      </c>
      <c r="P1135" s="196" t="n">
        <v>2.155</v>
      </c>
      <c r="Q1135" s="196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6" t="s">
        <v>85</v>
      </c>
      <c r="CM1135" s="177"/>
    </row>
    <row r="1136" customFormat="false" ht="11.25" hidden="false" customHeight="false" outlineLevel="0" collapsed="false">
      <c r="A1136" s="177" t="n">
        <v>35831</v>
      </c>
      <c r="B1136" s="203" t="n">
        <f aca="false">IF(A1136&lt;&gt;"",MONTH(A1136),0)</f>
        <v>2</v>
      </c>
      <c r="C1136" s="11" t="s">
        <v>165</v>
      </c>
      <c r="D1136" s="196" t="n">
        <v>1.59</v>
      </c>
      <c r="E1136" s="196" t="n">
        <v>1.36</v>
      </c>
      <c r="F1136" s="197" t="n">
        <v>1.845</v>
      </c>
      <c r="G1136" s="16" t="n">
        <v>1.95</v>
      </c>
      <c r="H1136" s="196" t="n">
        <v>1.985</v>
      </c>
      <c r="I1136" s="196" t="n">
        <v>2.215</v>
      </c>
      <c r="J1136" s="196" t="s">
        <v>85</v>
      </c>
      <c r="K1136" s="196" t="n">
        <v>1.825</v>
      </c>
      <c r="L1136" s="196" t="n">
        <v>1.75</v>
      </c>
      <c r="M1136" s="196" t="s">
        <v>85</v>
      </c>
      <c r="N1136" s="197" t="n">
        <v>1.81</v>
      </c>
      <c r="O1136" s="196" t="n">
        <v>2.185</v>
      </c>
      <c r="P1136" s="196" t="n">
        <v>2.085</v>
      </c>
      <c r="Q1136" s="196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6" t="s">
        <v>85</v>
      </c>
      <c r="CM1136" s="177"/>
    </row>
    <row r="1137" customFormat="false" ht="11.25" hidden="false" customHeight="false" outlineLevel="0" collapsed="false">
      <c r="A1137" s="177" t="n">
        <v>35832</v>
      </c>
      <c r="B1137" s="203" t="n">
        <f aca="false">IF(A1137&lt;&gt;"",MONTH(A1137),0)</f>
        <v>2</v>
      </c>
      <c r="C1137" s="11" t="s">
        <v>166</v>
      </c>
      <c r="D1137" s="196" t="n">
        <v>1.635</v>
      </c>
      <c r="E1137" s="196" t="n">
        <v>1.35</v>
      </c>
      <c r="F1137" s="197" t="n">
        <v>1.87</v>
      </c>
      <c r="G1137" s="16" t="n">
        <v>2.075</v>
      </c>
      <c r="H1137" s="196" t="n">
        <v>2.105</v>
      </c>
      <c r="I1137" s="196" t="n">
        <v>2.305</v>
      </c>
      <c r="J1137" s="196" t="s">
        <v>85</v>
      </c>
      <c r="K1137" s="196" t="n">
        <v>1.865</v>
      </c>
      <c r="L1137" s="196" t="n">
        <v>1.8</v>
      </c>
      <c r="M1137" s="196" t="s">
        <v>85</v>
      </c>
      <c r="N1137" s="197" t="n">
        <v>1.88</v>
      </c>
      <c r="O1137" s="196" t="n">
        <v>2.265</v>
      </c>
      <c r="P1137" s="196" t="n">
        <v>2.18</v>
      </c>
      <c r="Q1137" s="196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6" t="s">
        <v>85</v>
      </c>
      <c r="CM1137" s="177"/>
    </row>
    <row r="1138" customFormat="false" ht="11.25" hidden="false" customHeight="false" outlineLevel="0" collapsed="false">
      <c r="A1138" s="177" t="n">
        <v>35833</v>
      </c>
      <c r="B1138" s="203" t="n">
        <f aca="false">IF(A1138&lt;&gt;"",MONTH(A1138),0)</f>
        <v>2</v>
      </c>
      <c r="C1138" s="11" t="s">
        <v>167</v>
      </c>
      <c r="D1138" s="196" t="n">
        <v>1.67</v>
      </c>
      <c r="E1138" s="196" t="n">
        <v>1.33</v>
      </c>
      <c r="F1138" s="197" t="n">
        <v>1.88</v>
      </c>
      <c r="G1138" s="16" t="n">
        <v>2.095</v>
      </c>
      <c r="H1138" s="196" t="n">
        <v>2.145</v>
      </c>
      <c r="I1138" s="196" t="n">
        <v>2.35</v>
      </c>
      <c r="J1138" s="196" t="s">
        <v>85</v>
      </c>
      <c r="K1138" s="196" t="n">
        <v>1.885</v>
      </c>
      <c r="L1138" s="196" t="n">
        <v>1.785</v>
      </c>
      <c r="M1138" s="196" t="s">
        <v>85</v>
      </c>
      <c r="N1138" s="197" t="n">
        <v>1.88</v>
      </c>
      <c r="O1138" s="196" t="n">
        <v>2.24</v>
      </c>
      <c r="P1138" s="196" t="n">
        <v>2.215</v>
      </c>
      <c r="Q1138" s="196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6" t="s">
        <v>85</v>
      </c>
      <c r="CM1138" s="177"/>
    </row>
    <row r="1139" customFormat="false" ht="11.25" hidden="false" customHeight="false" outlineLevel="0" collapsed="false">
      <c r="A1139" s="177" t="n">
        <v>35834</v>
      </c>
      <c r="B1139" s="203" t="n">
        <f aca="false">IF(A1139&lt;&gt;"",MONTH(A1139),0)</f>
        <v>2</v>
      </c>
      <c r="C1139" s="11" t="s">
        <v>161</v>
      </c>
      <c r="D1139" s="196" t="n">
        <v>1.67</v>
      </c>
      <c r="E1139" s="196" t="n">
        <v>1.33</v>
      </c>
      <c r="F1139" s="197" t="n">
        <v>1.88</v>
      </c>
      <c r="G1139" s="16" t="n">
        <v>2.095</v>
      </c>
      <c r="H1139" s="196" t="n">
        <v>2.145</v>
      </c>
      <c r="I1139" s="196" t="n">
        <v>2.35</v>
      </c>
      <c r="J1139" s="196" t="s">
        <v>85</v>
      </c>
      <c r="K1139" s="196" t="n">
        <v>1.885</v>
      </c>
      <c r="L1139" s="196" t="n">
        <v>1.785</v>
      </c>
      <c r="M1139" s="196" t="s">
        <v>85</v>
      </c>
      <c r="N1139" s="197" t="n">
        <v>1.88</v>
      </c>
      <c r="O1139" s="196" t="n">
        <v>2.24</v>
      </c>
      <c r="P1139" s="196" t="n">
        <v>2.215</v>
      </c>
      <c r="Q1139" s="196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6" t="s">
        <v>85</v>
      </c>
      <c r="CM1139" s="177"/>
    </row>
    <row r="1140" customFormat="false" ht="11.25" hidden="false" customHeight="false" outlineLevel="0" collapsed="false">
      <c r="A1140" s="177" t="n">
        <v>35835</v>
      </c>
      <c r="B1140" s="203" t="n">
        <f aca="false">IF(A1140&lt;&gt;"",MONTH(A1140),0)</f>
        <v>2</v>
      </c>
      <c r="C1140" s="11" t="s">
        <v>162</v>
      </c>
      <c r="D1140" s="196" t="n">
        <v>1.67</v>
      </c>
      <c r="E1140" s="196" t="n">
        <v>1.33</v>
      </c>
      <c r="F1140" s="197" t="n">
        <v>1.88</v>
      </c>
      <c r="G1140" s="16" t="n">
        <v>2.095</v>
      </c>
      <c r="H1140" s="196" t="n">
        <v>2.145</v>
      </c>
      <c r="I1140" s="196" t="n">
        <v>2.35</v>
      </c>
      <c r="J1140" s="196" t="s">
        <v>85</v>
      </c>
      <c r="K1140" s="196" t="n">
        <v>1.885</v>
      </c>
      <c r="L1140" s="196" t="n">
        <v>1.785</v>
      </c>
      <c r="M1140" s="196" t="s">
        <v>85</v>
      </c>
      <c r="N1140" s="197" t="n">
        <v>1.88</v>
      </c>
      <c r="O1140" s="196" t="n">
        <v>2.24</v>
      </c>
      <c r="P1140" s="196" t="n">
        <v>2.215</v>
      </c>
      <c r="Q1140" s="196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6" t="s">
        <v>85</v>
      </c>
      <c r="CM1140" s="177"/>
    </row>
    <row r="1141" customFormat="false" ht="11.25" hidden="false" customHeight="false" outlineLevel="0" collapsed="false">
      <c r="A1141" s="177" t="n">
        <v>35836</v>
      </c>
      <c r="B1141" s="203" t="n">
        <f aca="false">IF(A1141&lt;&gt;"",MONTH(A1141),0)</f>
        <v>2</v>
      </c>
      <c r="C1141" s="11" t="s">
        <v>163</v>
      </c>
      <c r="D1141" s="196" t="n">
        <v>1.655</v>
      </c>
      <c r="E1141" s="196" t="n">
        <v>1.29</v>
      </c>
      <c r="F1141" s="197" t="n">
        <v>1.815</v>
      </c>
      <c r="G1141" s="16" t="n">
        <v>2.025</v>
      </c>
      <c r="H1141" s="196" t="n">
        <v>2.045</v>
      </c>
      <c r="I1141" s="196" t="n">
        <v>2.25</v>
      </c>
      <c r="J1141" s="196" t="s">
        <v>85</v>
      </c>
      <c r="K1141" s="196" t="n">
        <v>1.795</v>
      </c>
      <c r="L1141" s="196" t="n">
        <v>1.745</v>
      </c>
      <c r="M1141" s="196" t="s">
        <v>85</v>
      </c>
      <c r="N1141" s="197" t="n">
        <v>1.775</v>
      </c>
      <c r="O1141" s="196" t="n">
        <v>2.215</v>
      </c>
      <c r="P1141" s="196" t="n">
        <v>2.115</v>
      </c>
      <c r="Q1141" s="196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6" t="s">
        <v>85</v>
      </c>
      <c r="CM1141" s="177"/>
    </row>
    <row r="1142" customFormat="false" ht="11.25" hidden="false" customHeight="false" outlineLevel="0" collapsed="false">
      <c r="A1142" s="177" t="n">
        <v>35837</v>
      </c>
      <c r="B1142" s="203" t="n">
        <f aca="false">IF(A1142&lt;&gt;"",MONTH(A1142),0)</f>
        <v>2</v>
      </c>
      <c r="C1142" s="11" t="s">
        <v>164</v>
      </c>
      <c r="D1142" s="196" t="n">
        <v>1.65</v>
      </c>
      <c r="E1142" s="196" t="n">
        <v>1.23</v>
      </c>
      <c r="F1142" s="197" t="n">
        <v>1.775</v>
      </c>
      <c r="G1142" s="16" t="n">
        <v>1.995</v>
      </c>
      <c r="H1142" s="196" t="n">
        <v>2.005</v>
      </c>
      <c r="I1142" s="196" t="n">
        <v>2.185</v>
      </c>
      <c r="J1142" s="196" t="s">
        <v>85</v>
      </c>
      <c r="K1142" s="196" t="n">
        <v>1.77</v>
      </c>
      <c r="L1142" s="196" t="n">
        <v>1.71</v>
      </c>
      <c r="M1142" s="196" t="s">
        <v>85</v>
      </c>
      <c r="N1142" s="197" t="n">
        <v>1.76</v>
      </c>
      <c r="O1142" s="196" t="n">
        <v>2.195</v>
      </c>
      <c r="P1142" s="196" t="n">
        <v>2.075</v>
      </c>
      <c r="Q1142" s="196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6" t="s">
        <v>85</v>
      </c>
      <c r="CM1142" s="177"/>
    </row>
    <row r="1143" customFormat="false" ht="11.25" hidden="false" customHeight="false" outlineLevel="0" collapsed="false">
      <c r="A1143" s="177" t="n">
        <v>35838</v>
      </c>
      <c r="B1143" s="203" t="n">
        <f aca="false">IF(A1143&lt;&gt;"",MONTH(A1143),0)</f>
        <v>2</v>
      </c>
      <c r="C1143" s="11" t="s">
        <v>165</v>
      </c>
      <c r="D1143" s="196" t="n">
        <v>1.715</v>
      </c>
      <c r="E1143" s="196" t="n">
        <v>1.2</v>
      </c>
      <c r="F1143" s="197" t="n">
        <v>1.78</v>
      </c>
      <c r="G1143" s="16" t="n">
        <v>2.03</v>
      </c>
      <c r="H1143" s="196" t="n">
        <v>2.035</v>
      </c>
      <c r="I1143" s="196" t="n">
        <v>2.215</v>
      </c>
      <c r="J1143" s="196" t="s">
        <v>85</v>
      </c>
      <c r="K1143" s="196" t="n">
        <v>1.775</v>
      </c>
      <c r="L1143" s="196" t="n">
        <v>1.705</v>
      </c>
      <c r="M1143" s="196" t="s">
        <v>85</v>
      </c>
      <c r="N1143" s="197" t="n">
        <v>1.755</v>
      </c>
      <c r="O1143" s="196" t="n">
        <v>2.21</v>
      </c>
      <c r="P1143" s="196" t="n">
        <v>2.105</v>
      </c>
      <c r="Q1143" s="196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6" t="s">
        <v>85</v>
      </c>
      <c r="CM1143" s="177"/>
    </row>
    <row r="1144" customFormat="false" ht="11.25" hidden="false" customHeight="false" outlineLevel="0" collapsed="false">
      <c r="A1144" s="177" t="n">
        <v>35839</v>
      </c>
      <c r="B1144" s="203" t="n">
        <f aca="false">IF(A1144&lt;&gt;"",MONTH(A1144),0)</f>
        <v>2</v>
      </c>
      <c r="C1144" s="11" t="s">
        <v>166</v>
      </c>
      <c r="D1144" s="196" t="n">
        <v>1.675</v>
      </c>
      <c r="E1144" s="196" t="n">
        <v>1.21</v>
      </c>
      <c r="F1144" s="197" t="n">
        <v>1.78</v>
      </c>
      <c r="G1144" s="16" t="n">
        <v>2.02</v>
      </c>
      <c r="H1144" s="196" t="n">
        <v>2.025</v>
      </c>
      <c r="I1144" s="196" t="n">
        <v>2.195</v>
      </c>
      <c r="J1144" s="196" t="s">
        <v>85</v>
      </c>
      <c r="K1144" s="196" t="n">
        <v>1.79</v>
      </c>
      <c r="L1144" s="196" t="n">
        <v>1.7</v>
      </c>
      <c r="M1144" s="196" t="s">
        <v>85</v>
      </c>
      <c r="N1144" s="197" t="n">
        <v>1.75</v>
      </c>
      <c r="O1144" s="196" t="n">
        <v>2.205</v>
      </c>
      <c r="P1144" s="196" t="n">
        <v>2.07</v>
      </c>
      <c r="Q1144" s="196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6" t="s">
        <v>85</v>
      </c>
      <c r="CM1144" s="177"/>
    </row>
    <row r="1145" customFormat="false" ht="11.25" hidden="false" customHeight="false" outlineLevel="0" collapsed="false">
      <c r="A1145" s="177" t="n">
        <v>35840</v>
      </c>
      <c r="B1145" s="203" t="n">
        <f aca="false">IF(A1145&lt;&gt;"",MONTH(A1145),0)</f>
        <v>2</v>
      </c>
      <c r="C1145" s="11" t="s">
        <v>167</v>
      </c>
      <c r="D1145" s="196" t="n">
        <v>1.61</v>
      </c>
      <c r="E1145" s="196" t="n">
        <v>1.21</v>
      </c>
      <c r="F1145" s="197" t="n">
        <v>1.785</v>
      </c>
      <c r="G1145" s="16" t="n">
        <v>2.015</v>
      </c>
      <c r="H1145" s="196" t="n">
        <v>2.035</v>
      </c>
      <c r="I1145" s="196" t="n">
        <v>2.22</v>
      </c>
      <c r="J1145" s="196" t="s">
        <v>85</v>
      </c>
      <c r="K1145" s="196" t="n">
        <v>1.78</v>
      </c>
      <c r="L1145" s="196" t="n">
        <v>1.72</v>
      </c>
      <c r="M1145" s="196" t="s">
        <v>85</v>
      </c>
      <c r="N1145" s="197" t="n">
        <v>1.755</v>
      </c>
      <c r="O1145" s="196" t="n">
        <v>2.235</v>
      </c>
      <c r="P1145" s="196" t="n">
        <v>2.09</v>
      </c>
      <c r="Q1145" s="196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6" t="s">
        <v>85</v>
      </c>
      <c r="CM1145" s="177"/>
    </row>
    <row r="1146" customFormat="false" ht="11.25" hidden="false" customHeight="false" outlineLevel="0" collapsed="false">
      <c r="A1146" s="177" t="n">
        <v>35841</v>
      </c>
      <c r="B1146" s="203" t="n">
        <f aca="false">IF(A1146&lt;&gt;"",MONTH(A1146),0)</f>
        <v>2</v>
      </c>
      <c r="C1146" s="11" t="s">
        <v>161</v>
      </c>
      <c r="D1146" s="196" t="n">
        <v>1.61</v>
      </c>
      <c r="E1146" s="196" t="n">
        <v>1.21</v>
      </c>
      <c r="F1146" s="197" t="n">
        <v>1.785</v>
      </c>
      <c r="G1146" s="16" t="n">
        <v>2.015</v>
      </c>
      <c r="H1146" s="196" t="n">
        <v>2.035</v>
      </c>
      <c r="I1146" s="196" t="n">
        <v>2.22</v>
      </c>
      <c r="J1146" s="196" t="s">
        <v>85</v>
      </c>
      <c r="K1146" s="196" t="n">
        <v>1.78</v>
      </c>
      <c r="L1146" s="196" t="n">
        <v>1.72</v>
      </c>
      <c r="M1146" s="196" t="s">
        <v>85</v>
      </c>
      <c r="N1146" s="197" t="n">
        <v>1.755</v>
      </c>
      <c r="O1146" s="196" t="n">
        <v>2.235</v>
      </c>
      <c r="P1146" s="196" t="n">
        <v>2.09</v>
      </c>
      <c r="Q1146" s="196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6" t="s">
        <v>85</v>
      </c>
      <c r="CM1146" s="177"/>
    </row>
    <row r="1147" customFormat="false" ht="11.25" hidden="false" customHeight="false" outlineLevel="0" collapsed="false">
      <c r="A1147" s="177" t="n">
        <v>35842</v>
      </c>
      <c r="B1147" s="203" t="n">
        <f aca="false">IF(A1147&lt;&gt;"",MONTH(A1147),0)</f>
        <v>2</v>
      </c>
      <c r="C1147" s="11" t="s">
        <v>162</v>
      </c>
      <c r="D1147" s="196" t="n">
        <v>1.61</v>
      </c>
      <c r="E1147" s="196" t="s">
        <v>85</v>
      </c>
      <c r="F1147" s="197" t="s">
        <v>85</v>
      </c>
      <c r="G1147" s="16" t="s">
        <v>169</v>
      </c>
      <c r="H1147" s="196" t="s">
        <v>85</v>
      </c>
      <c r="I1147" s="196" t="s">
        <v>85</v>
      </c>
      <c r="J1147" s="196" t="s">
        <v>85</v>
      </c>
      <c r="K1147" s="196" t="s">
        <v>85</v>
      </c>
      <c r="L1147" s="196" t="s">
        <v>85</v>
      </c>
      <c r="M1147" s="196" t="s">
        <v>85</v>
      </c>
      <c r="N1147" s="197" t="s">
        <v>85</v>
      </c>
      <c r="O1147" s="196" t="n">
        <v>2.235</v>
      </c>
      <c r="P1147" s="196" t="s">
        <v>85</v>
      </c>
      <c r="Q1147" s="196" t="s">
        <v>85</v>
      </c>
      <c r="R1147" s="16" t="s">
        <v>85</v>
      </c>
      <c r="S1147" s="1" t="n">
        <v>2.245</v>
      </c>
      <c r="T1147" s="1" t="s">
        <v>85</v>
      </c>
      <c r="U1147" s="1" t="s">
        <v>85</v>
      </c>
      <c r="V1147" s="1" t="s">
        <v>85</v>
      </c>
      <c r="W1147" s="1" t="s">
        <v>85</v>
      </c>
      <c r="X1147" s="196" t="s">
        <v>85</v>
      </c>
      <c r="CM1147" s="177"/>
    </row>
    <row r="1148" customFormat="false" ht="11.25" hidden="false" customHeight="false" outlineLevel="0" collapsed="false">
      <c r="A1148" s="177" t="n">
        <v>35843</v>
      </c>
      <c r="B1148" s="203" t="n">
        <f aca="false">IF(A1148&lt;&gt;"",MONTH(A1148),0)</f>
        <v>2</v>
      </c>
      <c r="C1148" s="11" t="s">
        <v>163</v>
      </c>
      <c r="D1148" s="196" t="n">
        <v>1.61</v>
      </c>
      <c r="E1148" s="196" t="n">
        <v>1.21</v>
      </c>
      <c r="F1148" s="197" t="n">
        <v>1.785</v>
      </c>
      <c r="G1148" s="16" t="n">
        <v>2.015</v>
      </c>
      <c r="H1148" s="196" t="n">
        <v>2.035</v>
      </c>
      <c r="I1148" s="196" t="n">
        <v>2.22</v>
      </c>
      <c r="J1148" s="196" t="s">
        <v>85</v>
      </c>
      <c r="K1148" s="196" t="n">
        <v>1.78</v>
      </c>
      <c r="L1148" s="196" t="n">
        <v>1.72</v>
      </c>
      <c r="M1148" s="196" t="s">
        <v>85</v>
      </c>
      <c r="N1148" s="197" t="n">
        <v>1.755</v>
      </c>
      <c r="O1148" s="196" t="n">
        <v>2.235</v>
      </c>
      <c r="P1148" s="196" t="n">
        <v>2.09</v>
      </c>
      <c r="Q1148" s="196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6" t="s">
        <v>85</v>
      </c>
      <c r="CM1148" s="177"/>
    </row>
    <row r="1149" customFormat="false" ht="11.25" hidden="false" customHeight="false" outlineLevel="0" collapsed="false">
      <c r="A1149" s="177" t="n">
        <v>35844</v>
      </c>
      <c r="B1149" s="203" t="n">
        <f aca="false">IF(A1149&lt;&gt;"",MONTH(A1149),0)</f>
        <v>2</v>
      </c>
      <c r="C1149" s="11" t="s">
        <v>164</v>
      </c>
      <c r="D1149" s="196" t="n">
        <v>1.61</v>
      </c>
      <c r="E1149" s="196" t="n">
        <v>1.205</v>
      </c>
      <c r="F1149" s="197" t="n">
        <v>1.78</v>
      </c>
      <c r="G1149" s="16" t="n">
        <v>2</v>
      </c>
      <c r="H1149" s="196" t="n">
        <v>2.015</v>
      </c>
      <c r="I1149" s="196" t="n">
        <v>2.175</v>
      </c>
      <c r="J1149" s="196" t="s">
        <v>85</v>
      </c>
      <c r="K1149" s="196" t="n">
        <v>1.775</v>
      </c>
      <c r="L1149" s="196" t="n">
        <v>1.705</v>
      </c>
      <c r="M1149" s="196" t="s">
        <v>85</v>
      </c>
      <c r="N1149" s="197" t="n">
        <v>1.75</v>
      </c>
      <c r="O1149" s="196" t="n">
        <v>2.21</v>
      </c>
      <c r="P1149" s="196" t="n">
        <v>2.065</v>
      </c>
      <c r="Q1149" s="196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6" t="s">
        <v>85</v>
      </c>
      <c r="CM1149" s="177"/>
    </row>
    <row r="1150" customFormat="false" ht="11.25" hidden="false" customHeight="false" outlineLevel="0" collapsed="false">
      <c r="A1150" s="177" t="n">
        <v>35845</v>
      </c>
      <c r="B1150" s="203" t="n">
        <f aca="false">IF(A1150&lt;&gt;"",MONTH(A1150),0)</f>
        <v>2</v>
      </c>
      <c r="C1150" s="11" t="s">
        <v>165</v>
      </c>
      <c r="D1150" s="196" t="n">
        <v>1.635</v>
      </c>
      <c r="E1150" s="196" t="n">
        <v>1.2</v>
      </c>
      <c r="F1150" s="197" t="n">
        <v>1.79</v>
      </c>
      <c r="G1150" s="16" t="n">
        <v>2.05</v>
      </c>
      <c r="H1150" s="196" t="n">
        <v>2.06</v>
      </c>
      <c r="I1150" s="196" t="n">
        <v>2.18</v>
      </c>
      <c r="J1150" s="196" t="s">
        <v>85</v>
      </c>
      <c r="K1150" s="196" t="n">
        <v>1.79</v>
      </c>
      <c r="L1150" s="196" t="n">
        <v>1.705</v>
      </c>
      <c r="M1150" s="196" t="s">
        <v>85</v>
      </c>
      <c r="N1150" s="197" t="n">
        <v>1.76</v>
      </c>
      <c r="O1150" s="196" t="n">
        <v>2.23</v>
      </c>
      <c r="P1150" s="196" t="n">
        <v>2.095</v>
      </c>
      <c r="Q1150" s="196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6" t="s">
        <v>85</v>
      </c>
      <c r="CM1150" s="177"/>
    </row>
    <row r="1151" customFormat="false" ht="11.25" hidden="false" customHeight="false" outlineLevel="0" collapsed="false">
      <c r="A1151" s="177" t="n">
        <v>35846</v>
      </c>
      <c r="B1151" s="203" t="n">
        <f aca="false">IF(A1151&lt;&gt;"",MONTH(A1151),0)</f>
        <v>2</v>
      </c>
      <c r="C1151" s="11" t="s">
        <v>166</v>
      </c>
      <c r="D1151" s="196" t="n">
        <v>1.645</v>
      </c>
      <c r="E1151" s="196" t="n">
        <v>1.17</v>
      </c>
      <c r="F1151" s="197" t="n">
        <v>1.83</v>
      </c>
      <c r="G1151" s="16" t="n">
        <v>2.095</v>
      </c>
      <c r="H1151" s="196" t="n">
        <v>2.1</v>
      </c>
      <c r="I1151" s="196" t="n">
        <v>2.22</v>
      </c>
      <c r="J1151" s="196" t="s">
        <v>85</v>
      </c>
      <c r="K1151" s="196" t="n">
        <v>1.83</v>
      </c>
      <c r="L1151" s="196" t="n">
        <v>1.715</v>
      </c>
      <c r="M1151" s="196" t="s">
        <v>85</v>
      </c>
      <c r="N1151" s="197" t="n">
        <v>1.775</v>
      </c>
      <c r="O1151" s="196" t="n">
        <v>2.28</v>
      </c>
      <c r="P1151" s="196" t="n">
        <v>2.13</v>
      </c>
      <c r="Q1151" s="196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6" t="s">
        <v>85</v>
      </c>
      <c r="CM1151" s="177"/>
    </row>
    <row r="1152" customFormat="false" ht="11.25" hidden="false" customHeight="false" outlineLevel="0" collapsed="false">
      <c r="A1152" s="177" t="n">
        <v>35847</v>
      </c>
      <c r="B1152" s="203" t="n">
        <f aca="false">IF(A1152&lt;&gt;"",MONTH(A1152),0)</f>
        <v>2</v>
      </c>
      <c r="C1152" s="11" t="s">
        <v>167</v>
      </c>
      <c r="D1152" s="196" t="n">
        <v>1.61</v>
      </c>
      <c r="E1152" s="196" t="n">
        <v>1.14</v>
      </c>
      <c r="F1152" s="197" t="n">
        <v>1.85</v>
      </c>
      <c r="G1152" s="16" t="n">
        <v>2.015</v>
      </c>
      <c r="H1152" s="196" t="n">
        <v>2.035</v>
      </c>
      <c r="I1152" s="196" t="n">
        <v>2.19</v>
      </c>
      <c r="J1152" s="196" t="s">
        <v>85</v>
      </c>
      <c r="K1152" s="196" t="n">
        <v>1.835</v>
      </c>
      <c r="L1152" s="196" t="n">
        <v>1.725</v>
      </c>
      <c r="M1152" s="196" t="s">
        <v>85</v>
      </c>
      <c r="N1152" s="197" t="n">
        <v>1.83</v>
      </c>
      <c r="O1152" s="196" t="n">
        <v>2.25</v>
      </c>
      <c r="P1152" s="196" t="n">
        <v>2.08</v>
      </c>
      <c r="Q1152" s="196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6" t="s">
        <v>85</v>
      </c>
      <c r="CM1152" s="177"/>
    </row>
    <row r="1153" customFormat="false" ht="11.25" hidden="false" customHeight="false" outlineLevel="0" collapsed="false">
      <c r="A1153" s="177" t="n">
        <v>35848</v>
      </c>
      <c r="B1153" s="203" t="n">
        <f aca="false">IF(A1153&lt;&gt;"",MONTH(A1153),0)</f>
        <v>2</v>
      </c>
      <c r="C1153" s="11" t="s">
        <v>161</v>
      </c>
      <c r="D1153" s="196" t="n">
        <v>1.61</v>
      </c>
      <c r="E1153" s="196" t="n">
        <v>1.14</v>
      </c>
      <c r="F1153" s="197" t="n">
        <v>1.85</v>
      </c>
      <c r="G1153" s="16" t="n">
        <v>2.015</v>
      </c>
      <c r="H1153" s="196" t="n">
        <v>2.035</v>
      </c>
      <c r="I1153" s="196" t="n">
        <v>2.19</v>
      </c>
      <c r="J1153" s="196" t="s">
        <v>85</v>
      </c>
      <c r="K1153" s="196" t="n">
        <v>1.835</v>
      </c>
      <c r="L1153" s="196" t="n">
        <v>1.725</v>
      </c>
      <c r="M1153" s="196" t="s">
        <v>85</v>
      </c>
      <c r="N1153" s="197" t="n">
        <v>1.83</v>
      </c>
      <c r="O1153" s="196" t="n">
        <v>2.25</v>
      </c>
      <c r="P1153" s="196" t="n">
        <v>2.08</v>
      </c>
      <c r="Q1153" s="196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6" t="s">
        <v>85</v>
      </c>
      <c r="CM1153" s="177"/>
    </row>
    <row r="1154" customFormat="false" ht="11.25" hidden="false" customHeight="false" outlineLevel="0" collapsed="false">
      <c r="A1154" s="177" t="n">
        <v>35849</v>
      </c>
      <c r="B1154" s="203" t="n">
        <f aca="false">IF(A1154&lt;&gt;"",MONTH(A1154),0)</f>
        <v>2</v>
      </c>
      <c r="C1154" s="11" t="s">
        <v>162</v>
      </c>
      <c r="D1154" s="196" t="n">
        <v>1.61</v>
      </c>
      <c r="E1154" s="196" t="n">
        <v>1.14</v>
      </c>
      <c r="F1154" s="197" t="n">
        <v>1.85</v>
      </c>
      <c r="G1154" s="16" t="n">
        <v>2.015</v>
      </c>
      <c r="H1154" s="196" t="n">
        <v>2.035</v>
      </c>
      <c r="I1154" s="196" t="n">
        <v>2.19</v>
      </c>
      <c r="J1154" s="196" t="s">
        <v>85</v>
      </c>
      <c r="K1154" s="196" t="n">
        <v>1.835</v>
      </c>
      <c r="L1154" s="196" t="n">
        <v>1.725</v>
      </c>
      <c r="M1154" s="196" t="s">
        <v>85</v>
      </c>
      <c r="N1154" s="197" t="n">
        <v>1.83</v>
      </c>
      <c r="O1154" s="196" t="n">
        <v>2.25</v>
      </c>
      <c r="P1154" s="196" t="n">
        <v>2.08</v>
      </c>
      <c r="Q1154" s="196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6" t="s">
        <v>85</v>
      </c>
      <c r="CM1154" s="177"/>
    </row>
    <row r="1155" customFormat="false" ht="11.25" hidden="false" customHeight="false" outlineLevel="0" collapsed="false">
      <c r="A1155" s="177" t="n">
        <v>35850</v>
      </c>
      <c r="B1155" s="203" t="n">
        <f aca="false">IF(A1155&lt;&gt;"",MONTH(A1155),0)</f>
        <v>2</v>
      </c>
      <c r="C1155" s="11" t="s">
        <v>163</v>
      </c>
      <c r="D1155" s="196" t="n">
        <v>1.625</v>
      </c>
      <c r="E1155" s="196" t="n">
        <v>1.145</v>
      </c>
      <c r="F1155" s="197" t="n">
        <v>1.845</v>
      </c>
      <c r="G1155" s="16" t="n">
        <v>2.02</v>
      </c>
      <c r="H1155" s="196" t="n">
        <v>2.025</v>
      </c>
      <c r="I1155" s="196" t="n">
        <v>2.19</v>
      </c>
      <c r="J1155" s="196" t="s">
        <v>85</v>
      </c>
      <c r="K1155" s="196" t="n">
        <v>1.84</v>
      </c>
      <c r="L1155" s="196" t="n">
        <v>1.73</v>
      </c>
      <c r="M1155" s="196" t="s">
        <v>85</v>
      </c>
      <c r="N1155" s="197" t="n">
        <v>1.83</v>
      </c>
      <c r="O1155" s="196" t="n">
        <v>2.27</v>
      </c>
      <c r="P1155" s="196" t="n">
        <v>2.07</v>
      </c>
      <c r="Q1155" s="196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6" t="s">
        <v>85</v>
      </c>
      <c r="CM1155" s="177"/>
    </row>
    <row r="1156" customFormat="false" ht="11.25" hidden="false" customHeight="false" outlineLevel="0" collapsed="false">
      <c r="A1156" s="177" t="n">
        <v>35851</v>
      </c>
      <c r="B1156" s="203" t="n">
        <f aca="false">IF(A1156&lt;&gt;"",MONTH(A1156),0)</f>
        <v>2</v>
      </c>
      <c r="C1156" s="11" t="s">
        <v>164</v>
      </c>
      <c r="D1156" s="196" t="n">
        <v>1.615</v>
      </c>
      <c r="E1156" s="196" t="n">
        <v>1.135</v>
      </c>
      <c r="F1156" s="197" t="n">
        <v>1.895</v>
      </c>
      <c r="G1156" s="16" t="n">
        <v>2.015</v>
      </c>
      <c r="H1156" s="196" t="n">
        <v>2.03</v>
      </c>
      <c r="I1156" s="196" t="n">
        <v>2.185</v>
      </c>
      <c r="J1156" s="196" t="s">
        <v>85</v>
      </c>
      <c r="K1156" s="196" t="n">
        <v>1.875</v>
      </c>
      <c r="L1156" s="196" t="n">
        <v>1.725</v>
      </c>
      <c r="M1156" s="196" t="s">
        <v>85</v>
      </c>
      <c r="N1156" s="197" t="n">
        <v>1.875</v>
      </c>
      <c r="O1156" s="196" t="n">
        <v>2.295</v>
      </c>
      <c r="P1156" s="196" t="n">
        <v>2.065</v>
      </c>
      <c r="Q1156" s="196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6" t="s">
        <v>85</v>
      </c>
      <c r="CM1156" s="177"/>
    </row>
    <row r="1157" customFormat="false" ht="11.25" hidden="false" customHeight="false" outlineLevel="0" collapsed="false">
      <c r="A1157" s="177" t="n">
        <v>35852</v>
      </c>
      <c r="B1157" s="203" t="n">
        <f aca="false">IF(A1157&lt;&gt;"",MONTH(A1157),0)</f>
        <v>2</v>
      </c>
      <c r="C1157" s="11" t="s">
        <v>165</v>
      </c>
      <c r="D1157" s="196" t="n">
        <v>1.635</v>
      </c>
      <c r="E1157" s="196" t="n">
        <v>1.23</v>
      </c>
      <c r="F1157" s="197" t="n">
        <v>1.925</v>
      </c>
      <c r="G1157" s="16" t="n">
        <v>2.04</v>
      </c>
      <c r="H1157" s="196" t="n">
        <v>2.055</v>
      </c>
      <c r="I1157" s="196" t="n">
        <v>2.205</v>
      </c>
      <c r="J1157" s="196" t="s">
        <v>85</v>
      </c>
      <c r="K1157" s="196" t="n">
        <v>1.92</v>
      </c>
      <c r="L1157" s="196" t="n">
        <v>1.82</v>
      </c>
      <c r="M1157" s="196" t="s">
        <v>85</v>
      </c>
      <c r="N1157" s="197" t="n">
        <v>1.89</v>
      </c>
      <c r="O1157" s="196" t="n">
        <v>2.345</v>
      </c>
      <c r="P1157" s="196" t="n">
        <v>2.105</v>
      </c>
      <c r="Q1157" s="196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6" t="s">
        <v>85</v>
      </c>
      <c r="CM1157" s="177"/>
    </row>
    <row r="1158" customFormat="false" ht="11.25" hidden="false" customHeight="false" outlineLevel="0" collapsed="false">
      <c r="A1158" s="177" t="n">
        <v>35853</v>
      </c>
      <c r="B1158" s="203" t="n">
        <f aca="false">IF(A1158&lt;&gt;"",MONTH(A1158),0)</f>
        <v>2</v>
      </c>
      <c r="C1158" s="11" t="s">
        <v>166</v>
      </c>
      <c r="D1158" s="196" t="n">
        <v>1.645</v>
      </c>
      <c r="E1158" s="196" t="n">
        <v>1.27</v>
      </c>
      <c r="F1158" s="197" t="n">
        <v>1.94</v>
      </c>
      <c r="G1158" s="16" t="n">
        <v>2.075</v>
      </c>
      <c r="H1158" s="196" t="n">
        <v>2.095</v>
      </c>
      <c r="I1158" s="196" t="n">
        <v>2.22</v>
      </c>
      <c r="J1158" s="196" t="s">
        <v>85</v>
      </c>
      <c r="K1158" s="196" t="n">
        <v>1.93</v>
      </c>
      <c r="L1158" s="196" t="n">
        <v>1.86</v>
      </c>
      <c r="M1158" s="196" t="s">
        <v>85</v>
      </c>
      <c r="N1158" s="197" t="n">
        <v>1.915</v>
      </c>
      <c r="O1158" s="196" t="n">
        <v>2.38</v>
      </c>
      <c r="P1158" s="196" t="n">
        <v>2.145</v>
      </c>
      <c r="Q1158" s="196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6" t="s">
        <v>85</v>
      </c>
      <c r="CM1158" s="177"/>
    </row>
    <row r="1159" customFormat="false" ht="11.25" hidden="false" customHeight="false" outlineLevel="0" collapsed="false">
      <c r="A1159" s="177" t="n">
        <v>35854</v>
      </c>
      <c r="B1159" s="203" t="n">
        <f aca="false">IF(A1159&lt;&gt;"",MONTH(A1159),0)</f>
        <v>2</v>
      </c>
      <c r="C1159" s="11" t="s">
        <v>167</v>
      </c>
      <c r="D1159" s="196" t="n">
        <v>1.66</v>
      </c>
      <c r="E1159" s="196" t="n">
        <v>1.3</v>
      </c>
      <c r="F1159" s="197" t="n">
        <v>1.93</v>
      </c>
      <c r="G1159" s="16" t="n">
        <v>2.09</v>
      </c>
      <c r="H1159" s="196" t="n">
        <v>2.1</v>
      </c>
      <c r="I1159" s="196" t="n">
        <v>2.19</v>
      </c>
      <c r="J1159" s="196" t="n">
        <v>1.945</v>
      </c>
      <c r="K1159" s="196" t="n">
        <v>1.94</v>
      </c>
      <c r="L1159" s="196" t="n">
        <v>1.905</v>
      </c>
      <c r="M1159" s="196" t="s">
        <v>85</v>
      </c>
      <c r="N1159" s="197" t="n">
        <v>1.93</v>
      </c>
      <c r="O1159" s="196" t="n">
        <v>2.37</v>
      </c>
      <c r="P1159" s="196" t="n">
        <v>2.15</v>
      </c>
      <c r="Q1159" s="196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6" t="s">
        <v>85</v>
      </c>
      <c r="CM1159" s="177"/>
    </row>
    <row r="1160" customFormat="false" ht="11.25" hidden="false" customHeight="false" outlineLevel="0" collapsed="false">
      <c r="A1160" s="177" t="n">
        <v>35855</v>
      </c>
      <c r="B1160" s="203" t="n">
        <f aca="false">IF(A1160&lt;&gt;"",MONTH(A1160),0)</f>
        <v>3</v>
      </c>
      <c r="C1160" s="11" t="s">
        <v>161</v>
      </c>
      <c r="D1160" s="196" t="n">
        <v>1.665</v>
      </c>
      <c r="E1160" s="196" t="n">
        <v>1.305</v>
      </c>
      <c r="F1160" s="197" t="n">
        <v>1.92</v>
      </c>
      <c r="G1160" s="16" t="n">
        <v>2.07</v>
      </c>
      <c r="H1160" s="196" t="n">
        <v>2.095</v>
      </c>
      <c r="I1160" s="196" t="n">
        <v>2.23</v>
      </c>
      <c r="J1160" s="196" t="n">
        <v>1.945</v>
      </c>
      <c r="K1160" s="196" t="n">
        <v>1.93</v>
      </c>
      <c r="L1160" s="196" t="n">
        <v>1.91</v>
      </c>
      <c r="M1160" s="196" t="s">
        <v>85</v>
      </c>
      <c r="N1160" s="197" t="n">
        <v>1.95</v>
      </c>
      <c r="O1160" s="196" t="n">
        <v>2.37</v>
      </c>
      <c r="P1160" s="196" t="n">
        <v>2.15</v>
      </c>
      <c r="Q1160" s="196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6" t="s">
        <v>85</v>
      </c>
      <c r="CM1160" s="177"/>
    </row>
    <row r="1161" customFormat="false" ht="11.25" hidden="false" customHeight="false" outlineLevel="0" collapsed="false">
      <c r="A1161" s="177" t="n">
        <v>35856</v>
      </c>
      <c r="B1161" s="203" t="n">
        <f aca="false">IF(A1161&lt;&gt;"",MONTH(A1161),0)</f>
        <v>3</v>
      </c>
      <c r="C1161" s="11" t="s">
        <v>162</v>
      </c>
      <c r="D1161" s="196" t="n">
        <v>1.665</v>
      </c>
      <c r="E1161" s="196" t="n">
        <v>1.305</v>
      </c>
      <c r="F1161" s="197" t="n">
        <v>1.92</v>
      </c>
      <c r="G1161" s="16" t="n">
        <v>2.07</v>
      </c>
      <c r="H1161" s="196" t="n">
        <v>2.095</v>
      </c>
      <c r="I1161" s="196" t="n">
        <v>2.23</v>
      </c>
      <c r="J1161" s="196" t="n">
        <v>1.945</v>
      </c>
      <c r="K1161" s="196" t="n">
        <v>1.93</v>
      </c>
      <c r="L1161" s="196" t="n">
        <v>1.91</v>
      </c>
      <c r="M1161" s="196" t="s">
        <v>85</v>
      </c>
      <c r="N1161" s="197" t="n">
        <v>1.95</v>
      </c>
      <c r="O1161" s="196" t="n">
        <v>2.37</v>
      </c>
      <c r="P1161" s="196" t="n">
        <v>2.15</v>
      </c>
      <c r="Q1161" s="196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6" t="s">
        <v>85</v>
      </c>
      <c r="CM1161" s="177"/>
    </row>
    <row r="1162" customFormat="false" ht="11.25" hidden="false" customHeight="false" outlineLevel="0" collapsed="false">
      <c r="A1162" s="177" t="n">
        <v>35857</v>
      </c>
      <c r="B1162" s="203" t="n">
        <f aca="false">IF(A1162&lt;&gt;"",MONTH(A1162),0)</f>
        <v>3</v>
      </c>
      <c r="C1162" s="11" t="s">
        <v>163</v>
      </c>
      <c r="D1162" s="196" t="n">
        <v>1.685</v>
      </c>
      <c r="E1162" s="196" t="n">
        <v>1.355</v>
      </c>
      <c r="F1162" s="197" t="n">
        <v>1.96</v>
      </c>
      <c r="G1162" s="16" t="n">
        <v>2.12</v>
      </c>
      <c r="H1162" s="196" t="n">
        <v>2.165</v>
      </c>
      <c r="I1162" s="196" t="n">
        <v>2.275</v>
      </c>
      <c r="J1162" s="196" t="n">
        <v>2.005</v>
      </c>
      <c r="K1162" s="196" t="n">
        <v>1.975</v>
      </c>
      <c r="L1162" s="196" t="n">
        <v>1.92</v>
      </c>
      <c r="M1162" s="196" t="s">
        <v>85</v>
      </c>
      <c r="N1162" s="197" t="n">
        <v>1.925</v>
      </c>
      <c r="O1162" s="196" t="n">
        <v>2.4</v>
      </c>
      <c r="P1162" s="196" t="n">
        <v>2.225</v>
      </c>
      <c r="Q1162" s="196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6" t="s">
        <v>85</v>
      </c>
      <c r="CM1162" s="177"/>
    </row>
    <row r="1163" customFormat="false" ht="11.25" hidden="false" customHeight="false" outlineLevel="0" collapsed="false">
      <c r="A1163" s="177" t="n">
        <v>35858</v>
      </c>
      <c r="B1163" s="203" t="n">
        <f aca="false">IF(A1163&lt;&gt;"",MONTH(A1163),0)</f>
        <v>3</v>
      </c>
      <c r="C1163" s="11" t="s">
        <v>164</v>
      </c>
      <c r="D1163" s="196" t="n">
        <v>1.68</v>
      </c>
      <c r="E1163" s="196" t="n">
        <v>1.445</v>
      </c>
      <c r="F1163" s="197" t="n">
        <v>1.965</v>
      </c>
      <c r="G1163" s="16" t="n">
        <v>2.075</v>
      </c>
      <c r="H1163" s="196" t="n">
        <v>2.105</v>
      </c>
      <c r="I1163" s="196" t="n">
        <v>2.235</v>
      </c>
      <c r="J1163" s="196" t="n">
        <v>2.005</v>
      </c>
      <c r="K1163" s="196" t="n">
        <v>1.975</v>
      </c>
      <c r="L1163" s="196" t="n">
        <v>1.905</v>
      </c>
      <c r="M1163" s="196" t="s">
        <v>85</v>
      </c>
      <c r="N1163" s="197" t="n">
        <v>1.96</v>
      </c>
      <c r="O1163" s="196" t="n">
        <v>2.38</v>
      </c>
      <c r="P1163" s="196" t="n">
        <v>2.15</v>
      </c>
      <c r="Q1163" s="196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6" t="s">
        <v>85</v>
      </c>
      <c r="CM1163" s="177"/>
    </row>
    <row r="1164" customFormat="false" ht="11.25" hidden="false" customHeight="false" outlineLevel="0" collapsed="false">
      <c r="A1164" s="177" t="n">
        <v>35859</v>
      </c>
      <c r="B1164" s="203" t="n">
        <f aca="false">IF(A1164&lt;&gt;"",MONTH(A1164),0)</f>
        <v>3</v>
      </c>
      <c r="C1164" s="11" t="s">
        <v>165</v>
      </c>
      <c r="D1164" s="196" t="n">
        <v>1.69</v>
      </c>
      <c r="E1164" s="196" t="n">
        <v>1.55</v>
      </c>
      <c r="F1164" s="197" t="n">
        <v>1.985</v>
      </c>
      <c r="G1164" s="16" t="n">
        <v>2.065</v>
      </c>
      <c r="H1164" s="196" t="n">
        <v>2.07</v>
      </c>
      <c r="I1164" s="196" t="n">
        <v>2.19</v>
      </c>
      <c r="J1164" s="196" t="n">
        <v>1.995</v>
      </c>
      <c r="K1164" s="196" t="n">
        <v>1.99</v>
      </c>
      <c r="L1164" s="196" t="n">
        <v>1.905</v>
      </c>
      <c r="M1164" s="196" t="s">
        <v>85</v>
      </c>
      <c r="N1164" s="197" t="n">
        <v>2.005</v>
      </c>
      <c r="O1164" s="196" t="n">
        <v>2.375</v>
      </c>
      <c r="P1164" s="196" t="n">
        <v>2.115</v>
      </c>
      <c r="Q1164" s="196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6" t="s">
        <v>85</v>
      </c>
      <c r="CM1164" s="177"/>
    </row>
    <row r="1165" customFormat="false" ht="11.25" hidden="false" customHeight="false" outlineLevel="0" collapsed="false">
      <c r="A1165" s="177" t="n">
        <v>35860</v>
      </c>
      <c r="B1165" s="203" t="n">
        <f aca="false">IF(A1165&lt;&gt;"",MONTH(A1165),0)</f>
        <v>3</v>
      </c>
      <c r="C1165" s="11" t="s">
        <v>166</v>
      </c>
      <c r="D1165" s="196" t="n">
        <v>1.72</v>
      </c>
      <c r="E1165" s="196" t="n">
        <v>1.605</v>
      </c>
      <c r="F1165" s="197" t="n">
        <v>1.995</v>
      </c>
      <c r="G1165" s="16" t="n">
        <v>2.065</v>
      </c>
      <c r="H1165" s="196" t="n">
        <v>2.06</v>
      </c>
      <c r="I1165" s="196" t="n">
        <v>2.115</v>
      </c>
      <c r="J1165" s="196" t="n">
        <v>1.995</v>
      </c>
      <c r="K1165" s="196" t="n">
        <v>1.985</v>
      </c>
      <c r="L1165" s="196" t="n">
        <v>1.925</v>
      </c>
      <c r="M1165" s="196" t="s">
        <v>85</v>
      </c>
      <c r="N1165" s="197" t="n">
        <v>2</v>
      </c>
      <c r="O1165" s="196" t="n">
        <v>2.36</v>
      </c>
      <c r="P1165" s="196" t="n">
        <v>2.09</v>
      </c>
      <c r="Q1165" s="196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6" t="s">
        <v>85</v>
      </c>
      <c r="CM1165" s="177"/>
    </row>
    <row r="1166" customFormat="false" ht="11.25" hidden="false" customHeight="false" outlineLevel="0" collapsed="false">
      <c r="A1166" s="177" t="n">
        <v>35861</v>
      </c>
      <c r="B1166" s="203" t="n">
        <f aca="false">IF(A1166&lt;&gt;"",MONTH(A1166),0)</f>
        <v>3</v>
      </c>
      <c r="C1166" s="11" t="s">
        <v>167</v>
      </c>
      <c r="D1166" s="196" t="n">
        <v>1.705</v>
      </c>
      <c r="E1166" s="196" t="n">
        <v>1.63</v>
      </c>
      <c r="F1166" s="197" t="n">
        <v>2</v>
      </c>
      <c r="G1166" s="16" t="n">
        <v>2.065</v>
      </c>
      <c r="H1166" s="196" t="n">
        <v>2.065</v>
      </c>
      <c r="I1166" s="196" t="n">
        <v>2.09</v>
      </c>
      <c r="J1166" s="196" t="n">
        <v>2</v>
      </c>
      <c r="K1166" s="196" t="n">
        <v>2</v>
      </c>
      <c r="L1166" s="196" t="n">
        <v>1.935</v>
      </c>
      <c r="M1166" s="196" t="s">
        <v>85</v>
      </c>
      <c r="N1166" s="197" t="n">
        <v>2.02</v>
      </c>
      <c r="O1166" s="196" t="n">
        <v>2.355</v>
      </c>
      <c r="P1166" s="196" t="n">
        <v>2.1</v>
      </c>
      <c r="Q1166" s="196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6" t="s">
        <v>85</v>
      </c>
      <c r="CM1166" s="177"/>
    </row>
    <row r="1167" customFormat="false" ht="11.25" hidden="false" customHeight="false" outlineLevel="0" collapsed="false">
      <c r="A1167" s="177" t="n">
        <v>35862</v>
      </c>
      <c r="B1167" s="203" t="n">
        <f aca="false">IF(A1167&lt;&gt;"",MONTH(A1167),0)</f>
        <v>3</v>
      </c>
      <c r="C1167" s="11" t="s">
        <v>161</v>
      </c>
      <c r="D1167" s="196" t="n">
        <v>1.705</v>
      </c>
      <c r="E1167" s="196" t="n">
        <v>1.63</v>
      </c>
      <c r="F1167" s="197" t="n">
        <v>2</v>
      </c>
      <c r="G1167" s="16" t="n">
        <v>2.065</v>
      </c>
      <c r="H1167" s="196" t="n">
        <v>2.065</v>
      </c>
      <c r="I1167" s="196" t="n">
        <v>2.09</v>
      </c>
      <c r="J1167" s="196" t="n">
        <v>2</v>
      </c>
      <c r="K1167" s="196" t="n">
        <v>2</v>
      </c>
      <c r="L1167" s="196" t="n">
        <v>1.935</v>
      </c>
      <c r="M1167" s="196" t="s">
        <v>85</v>
      </c>
      <c r="N1167" s="197" t="n">
        <v>2.02</v>
      </c>
      <c r="O1167" s="196" t="n">
        <v>2.355</v>
      </c>
      <c r="P1167" s="196" t="n">
        <v>2.1</v>
      </c>
      <c r="Q1167" s="196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6" t="s">
        <v>85</v>
      </c>
      <c r="CM1167" s="177"/>
    </row>
    <row r="1168" customFormat="false" ht="11.25" hidden="false" customHeight="false" outlineLevel="0" collapsed="false">
      <c r="A1168" s="177" t="n">
        <v>35863</v>
      </c>
      <c r="B1168" s="203" t="n">
        <f aca="false">IF(A1168&lt;&gt;"",MONTH(A1168),0)</f>
        <v>3</v>
      </c>
      <c r="C1168" s="11" t="s">
        <v>162</v>
      </c>
      <c r="D1168" s="196" t="n">
        <v>1.705</v>
      </c>
      <c r="E1168" s="196" t="n">
        <v>1.63</v>
      </c>
      <c r="F1168" s="197" t="n">
        <v>2</v>
      </c>
      <c r="G1168" s="16" t="n">
        <v>2.065</v>
      </c>
      <c r="H1168" s="196" t="n">
        <v>2.065</v>
      </c>
      <c r="I1168" s="196" t="n">
        <v>2.09</v>
      </c>
      <c r="J1168" s="196" t="n">
        <v>2</v>
      </c>
      <c r="K1168" s="196" t="n">
        <v>2</v>
      </c>
      <c r="L1168" s="196" t="n">
        <v>1.935</v>
      </c>
      <c r="M1168" s="196" t="s">
        <v>85</v>
      </c>
      <c r="N1168" s="197" t="n">
        <v>2.02</v>
      </c>
      <c r="O1168" s="196" t="n">
        <v>2.355</v>
      </c>
      <c r="P1168" s="196" t="n">
        <v>2.1</v>
      </c>
      <c r="Q1168" s="196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6" t="s">
        <v>85</v>
      </c>
      <c r="CM1168" s="177"/>
    </row>
    <row r="1169" customFormat="false" ht="11.25" hidden="false" customHeight="false" outlineLevel="0" collapsed="false">
      <c r="A1169" s="177" t="n">
        <v>35864</v>
      </c>
      <c r="B1169" s="203" t="n">
        <f aca="false">IF(A1169&lt;&gt;"",MONTH(A1169),0)</f>
        <v>3</v>
      </c>
      <c r="C1169" s="11" t="s">
        <v>163</v>
      </c>
      <c r="D1169" s="196" t="n">
        <v>1.8</v>
      </c>
      <c r="E1169" s="196" t="n">
        <v>1.655</v>
      </c>
      <c r="F1169" s="197" t="n">
        <v>2.045</v>
      </c>
      <c r="G1169" s="16" t="n">
        <v>2.16</v>
      </c>
      <c r="H1169" s="196" t="n">
        <v>2.165</v>
      </c>
      <c r="I1169" s="196" t="n">
        <v>2.165</v>
      </c>
      <c r="J1169" s="196" t="n">
        <v>2.055</v>
      </c>
      <c r="K1169" s="196" t="n">
        <v>2.055</v>
      </c>
      <c r="L1169" s="196" t="n">
        <v>1.99</v>
      </c>
      <c r="M1169" s="196" t="s">
        <v>85</v>
      </c>
      <c r="N1169" s="197" t="n">
        <v>2.03</v>
      </c>
      <c r="O1169" s="196" t="n">
        <v>2.43</v>
      </c>
      <c r="P1169" s="196" t="n">
        <v>2.24</v>
      </c>
      <c r="Q1169" s="196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6" t="s">
        <v>85</v>
      </c>
      <c r="CM1169" s="177"/>
    </row>
    <row r="1170" customFormat="false" ht="11.25" hidden="false" customHeight="false" outlineLevel="0" collapsed="false">
      <c r="A1170" s="177" t="n">
        <v>35865</v>
      </c>
      <c r="B1170" s="203" t="n">
        <f aca="false">IF(A1170&lt;&gt;"",MONTH(A1170),0)</f>
        <v>3</v>
      </c>
      <c r="C1170" s="11" t="s">
        <v>164</v>
      </c>
      <c r="D1170" s="196" t="n">
        <v>1.76</v>
      </c>
      <c r="E1170" s="196" t="n">
        <v>1.645</v>
      </c>
      <c r="F1170" s="197" t="n">
        <v>2.1</v>
      </c>
      <c r="G1170" s="16" t="n">
        <v>2.185</v>
      </c>
      <c r="H1170" s="196" t="n">
        <v>2.21</v>
      </c>
      <c r="I1170" s="196" t="n">
        <v>2.23</v>
      </c>
      <c r="J1170" s="196" t="n">
        <v>2.075</v>
      </c>
      <c r="K1170" s="196" t="n">
        <v>2.08</v>
      </c>
      <c r="L1170" s="196" t="n">
        <v>2.005</v>
      </c>
      <c r="M1170" s="196" t="s">
        <v>85</v>
      </c>
      <c r="N1170" s="197" t="n">
        <v>2.065</v>
      </c>
      <c r="O1170" s="196" t="n">
        <v>2.425</v>
      </c>
      <c r="P1170" s="196" t="n">
        <v>2.29</v>
      </c>
      <c r="Q1170" s="196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6" t="s">
        <v>85</v>
      </c>
      <c r="CM1170" s="177"/>
    </row>
    <row r="1171" customFormat="false" ht="11.25" hidden="false" customHeight="false" outlineLevel="0" collapsed="false">
      <c r="A1171" s="177" t="n">
        <v>35866</v>
      </c>
      <c r="B1171" s="203" t="n">
        <f aca="false">IF(A1171&lt;&gt;"",MONTH(A1171),0)</f>
        <v>3</v>
      </c>
      <c r="C1171" s="11" t="s">
        <v>165</v>
      </c>
      <c r="D1171" s="196" t="n">
        <v>1.71</v>
      </c>
      <c r="E1171" s="196" t="n">
        <v>1.63</v>
      </c>
      <c r="F1171" s="197" t="n">
        <v>2.075</v>
      </c>
      <c r="G1171" s="16" t="n">
        <v>2.18</v>
      </c>
      <c r="H1171" s="196" t="n">
        <v>2.22</v>
      </c>
      <c r="I1171" s="196" t="n">
        <v>2.25</v>
      </c>
      <c r="J1171" s="196" t="n">
        <v>2.085</v>
      </c>
      <c r="K1171" s="196" t="n">
        <v>2.085</v>
      </c>
      <c r="L1171" s="196" t="n">
        <v>1.995</v>
      </c>
      <c r="M1171" s="196" t="s">
        <v>85</v>
      </c>
      <c r="N1171" s="197" t="n">
        <v>2.065</v>
      </c>
      <c r="O1171" s="196" t="n">
        <v>2.4</v>
      </c>
      <c r="P1171" s="196" t="n">
        <v>2.295</v>
      </c>
      <c r="Q1171" s="196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6" t="s">
        <v>85</v>
      </c>
      <c r="CM1171" s="177"/>
    </row>
    <row r="1172" customFormat="false" ht="11.25" hidden="false" customHeight="false" outlineLevel="0" collapsed="false">
      <c r="A1172" s="177" t="n">
        <v>35867</v>
      </c>
      <c r="B1172" s="203" t="n">
        <f aca="false">IF(A1172&lt;&gt;"",MONTH(A1172),0)</f>
        <v>3</v>
      </c>
      <c r="C1172" s="11" t="s">
        <v>166</v>
      </c>
      <c r="D1172" s="196" t="n">
        <v>1.705</v>
      </c>
      <c r="E1172" s="196" t="n">
        <v>1.485</v>
      </c>
      <c r="F1172" s="197" t="n">
        <v>2.055</v>
      </c>
      <c r="G1172" s="16" t="n">
        <v>2.165</v>
      </c>
      <c r="H1172" s="196" t="n">
        <v>2.205</v>
      </c>
      <c r="I1172" s="196" t="n">
        <v>2.245</v>
      </c>
      <c r="J1172" s="196" t="n">
        <v>2.075</v>
      </c>
      <c r="K1172" s="196" t="n">
        <v>2.05</v>
      </c>
      <c r="L1172" s="196" t="n">
        <v>1.985</v>
      </c>
      <c r="M1172" s="196" t="s">
        <v>85</v>
      </c>
      <c r="N1172" s="197" t="n">
        <v>2.025</v>
      </c>
      <c r="O1172" s="196" t="n">
        <v>2.4</v>
      </c>
      <c r="P1172" s="196" t="n">
        <v>2.26</v>
      </c>
      <c r="Q1172" s="196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6" t="s">
        <v>85</v>
      </c>
      <c r="CM1172" s="177"/>
    </row>
    <row r="1173" customFormat="false" ht="11.25" hidden="false" customHeight="false" outlineLevel="0" collapsed="false">
      <c r="A1173" s="177" t="n">
        <v>35868</v>
      </c>
      <c r="B1173" s="203" t="n">
        <f aca="false">IF(A1173&lt;&gt;"",MONTH(A1173),0)</f>
        <v>3</v>
      </c>
      <c r="C1173" s="11" t="s">
        <v>167</v>
      </c>
      <c r="D1173" s="196" t="n">
        <v>1.705</v>
      </c>
      <c r="E1173" s="196" t="n">
        <v>1.405</v>
      </c>
      <c r="F1173" s="197" t="n">
        <v>2.025</v>
      </c>
      <c r="G1173" s="16" t="n">
        <v>2.125</v>
      </c>
      <c r="H1173" s="196" t="n">
        <v>2.135</v>
      </c>
      <c r="I1173" s="196" t="n">
        <v>2.205</v>
      </c>
      <c r="J1173" s="196" t="n">
        <v>2.065</v>
      </c>
      <c r="K1173" s="196" t="n">
        <v>2.03</v>
      </c>
      <c r="L1173" s="196" t="n">
        <v>1.95</v>
      </c>
      <c r="M1173" s="196" t="s">
        <v>85</v>
      </c>
      <c r="N1173" s="197" t="n">
        <v>2.035</v>
      </c>
      <c r="O1173" s="196" t="n">
        <v>2.36</v>
      </c>
      <c r="P1173" s="196" t="n">
        <v>2.18</v>
      </c>
      <c r="Q1173" s="196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6" t="s">
        <v>85</v>
      </c>
      <c r="CM1173" s="177"/>
    </row>
    <row r="1174" customFormat="false" ht="11.25" hidden="false" customHeight="false" outlineLevel="0" collapsed="false">
      <c r="A1174" s="177" t="n">
        <v>35869</v>
      </c>
      <c r="B1174" s="203" t="n">
        <f aca="false">IF(A1174&lt;&gt;"",MONTH(A1174),0)</f>
        <v>3</v>
      </c>
      <c r="C1174" s="11" t="s">
        <v>161</v>
      </c>
      <c r="D1174" s="196" t="n">
        <v>1.705</v>
      </c>
      <c r="E1174" s="196" t="n">
        <v>1.405</v>
      </c>
      <c r="F1174" s="197" t="n">
        <v>2.025</v>
      </c>
      <c r="G1174" s="16" t="n">
        <v>2.125</v>
      </c>
      <c r="H1174" s="196" t="n">
        <v>2.135</v>
      </c>
      <c r="I1174" s="196" t="n">
        <v>2.205</v>
      </c>
      <c r="J1174" s="196" t="n">
        <v>2.065</v>
      </c>
      <c r="K1174" s="196" t="n">
        <v>2.03</v>
      </c>
      <c r="L1174" s="196" t="n">
        <v>1.95</v>
      </c>
      <c r="M1174" s="196" t="s">
        <v>85</v>
      </c>
      <c r="N1174" s="197" t="n">
        <v>2.035</v>
      </c>
      <c r="O1174" s="196" t="n">
        <v>2.36</v>
      </c>
      <c r="P1174" s="196" t="n">
        <v>2.18</v>
      </c>
      <c r="Q1174" s="196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6" t="s">
        <v>85</v>
      </c>
      <c r="CM1174" s="177"/>
    </row>
    <row r="1175" customFormat="false" ht="11.25" hidden="false" customHeight="false" outlineLevel="0" collapsed="false">
      <c r="A1175" s="177" t="n">
        <v>35870</v>
      </c>
      <c r="B1175" s="203" t="n">
        <f aca="false">IF(A1175&lt;&gt;"",MONTH(A1175),0)</f>
        <v>3</v>
      </c>
      <c r="C1175" s="11" t="s">
        <v>162</v>
      </c>
      <c r="D1175" s="196" t="n">
        <v>1.705</v>
      </c>
      <c r="E1175" s="196" t="n">
        <v>1.405</v>
      </c>
      <c r="F1175" s="197" t="n">
        <v>2.025</v>
      </c>
      <c r="G1175" s="16" t="n">
        <v>2.125</v>
      </c>
      <c r="H1175" s="196" t="n">
        <v>2.135</v>
      </c>
      <c r="I1175" s="196" t="n">
        <v>2.205</v>
      </c>
      <c r="J1175" s="196" t="n">
        <v>2.065</v>
      </c>
      <c r="K1175" s="196" t="n">
        <v>2.03</v>
      </c>
      <c r="L1175" s="196" t="n">
        <v>1.95</v>
      </c>
      <c r="M1175" s="196" t="s">
        <v>85</v>
      </c>
      <c r="N1175" s="197" t="n">
        <v>2.035</v>
      </c>
      <c r="O1175" s="196" t="n">
        <v>2.36</v>
      </c>
      <c r="P1175" s="196" t="n">
        <v>2.18</v>
      </c>
      <c r="Q1175" s="196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6" t="s">
        <v>85</v>
      </c>
      <c r="CM1175" s="177"/>
    </row>
    <row r="1176" customFormat="false" ht="11.25" hidden="false" customHeight="false" outlineLevel="0" collapsed="false">
      <c r="A1176" s="177" t="n">
        <v>35871</v>
      </c>
      <c r="B1176" s="203" t="n">
        <f aca="false">IF(A1176&lt;&gt;"",MONTH(A1176),0)</f>
        <v>3</v>
      </c>
      <c r="C1176" s="11" t="s">
        <v>163</v>
      </c>
      <c r="D1176" s="196" t="n">
        <v>1.735</v>
      </c>
      <c r="E1176" s="196" t="n">
        <v>1.41</v>
      </c>
      <c r="F1176" s="197" t="n">
        <v>2.005</v>
      </c>
      <c r="G1176" s="16" t="n">
        <v>2.08</v>
      </c>
      <c r="H1176" s="196" t="n">
        <v>2.075</v>
      </c>
      <c r="I1176" s="196" t="n">
        <v>2.2</v>
      </c>
      <c r="J1176" s="196" t="n">
        <v>2.06</v>
      </c>
      <c r="K1176" s="196" t="n">
        <v>2.01</v>
      </c>
      <c r="L1176" s="196" t="n">
        <v>1.92</v>
      </c>
      <c r="M1176" s="196" t="s">
        <v>85</v>
      </c>
      <c r="N1176" s="197" t="n">
        <v>2.025</v>
      </c>
      <c r="O1176" s="196" t="n">
        <v>2.325</v>
      </c>
      <c r="P1176" s="196" t="n">
        <v>2.13</v>
      </c>
      <c r="Q1176" s="196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6" t="s">
        <v>85</v>
      </c>
      <c r="CM1176" s="177"/>
    </row>
    <row r="1177" customFormat="false" ht="11.25" hidden="false" customHeight="false" outlineLevel="0" collapsed="false">
      <c r="A1177" s="177" t="n">
        <v>35872</v>
      </c>
      <c r="B1177" s="203" t="n">
        <f aca="false">IF(A1177&lt;&gt;"",MONTH(A1177),0)</f>
        <v>3</v>
      </c>
      <c r="C1177" s="11" t="s">
        <v>164</v>
      </c>
      <c r="D1177" s="196" t="n">
        <v>1.765</v>
      </c>
      <c r="E1177" s="196" t="n">
        <v>1.41</v>
      </c>
      <c r="F1177" s="197" t="n">
        <v>1.985</v>
      </c>
      <c r="G1177" s="16" t="n">
        <v>2.055</v>
      </c>
      <c r="H1177" s="196" t="n">
        <v>2.07</v>
      </c>
      <c r="I1177" s="196" t="n">
        <v>2.205</v>
      </c>
      <c r="J1177" s="196" t="n">
        <v>2.05</v>
      </c>
      <c r="K1177" s="196" t="n">
        <v>1.975</v>
      </c>
      <c r="L1177" s="196" t="n">
        <v>1.9</v>
      </c>
      <c r="M1177" s="196" t="s">
        <v>85</v>
      </c>
      <c r="N1177" s="197" t="n">
        <v>1.995</v>
      </c>
      <c r="O1177" s="196" t="n">
        <v>2.33</v>
      </c>
      <c r="P1177" s="196" t="n">
        <v>2.12</v>
      </c>
      <c r="Q1177" s="196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6" t="s">
        <v>85</v>
      </c>
      <c r="CM1177" s="177"/>
    </row>
    <row r="1178" customFormat="false" ht="11.25" hidden="false" customHeight="false" outlineLevel="0" collapsed="false">
      <c r="A1178" s="177" t="n">
        <v>35873</v>
      </c>
      <c r="B1178" s="203" t="n">
        <f aca="false">IF(A1178&lt;&gt;"",MONTH(A1178),0)</f>
        <v>3</v>
      </c>
      <c r="C1178" s="11" t="s">
        <v>165</v>
      </c>
      <c r="D1178" s="196" t="n">
        <v>1.765</v>
      </c>
      <c r="E1178" s="196" t="n">
        <v>1.405</v>
      </c>
      <c r="F1178" s="197" t="n">
        <v>1.97</v>
      </c>
      <c r="G1178" s="16" t="n">
        <v>2.035</v>
      </c>
      <c r="H1178" s="196" t="n">
        <v>2.05</v>
      </c>
      <c r="I1178" s="196" t="n">
        <v>2.205</v>
      </c>
      <c r="J1178" s="196" t="n">
        <v>2.055</v>
      </c>
      <c r="K1178" s="196" t="n">
        <v>1.95</v>
      </c>
      <c r="L1178" s="196" t="n">
        <v>1.87</v>
      </c>
      <c r="M1178" s="196" t="s">
        <v>85</v>
      </c>
      <c r="N1178" s="197" t="n">
        <v>1.945</v>
      </c>
      <c r="O1178" s="196" t="n">
        <v>2.315</v>
      </c>
      <c r="P1178" s="196" t="n">
        <v>2.13</v>
      </c>
      <c r="Q1178" s="196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6" t="s">
        <v>85</v>
      </c>
      <c r="CM1178" s="177"/>
    </row>
    <row r="1179" customFormat="false" ht="11.25" hidden="false" customHeight="false" outlineLevel="0" collapsed="false">
      <c r="A1179" s="177" t="n">
        <v>35874</v>
      </c>
      <c r="B1179" s="203" t="n">
        <f aca="false">IF(A1179&lt;&gt;"",MONTH(A1179),0)</f>
        <v>3</v>
      </c>
      <c r="C1179" s="11" t="s">
        <v>166</v>
      </c>
      <c r="D1179" s="196" t="n">
        <v>1.79</v>
      </c>
      <c r="E1179" s="196" t="n">
        <v>1.4</v>
      </c>
      <c r="F1179" s="197" t="n">
        <v>1.945</v>
      </c>
      <c r="G1179" s="16" t="n">
        <v>2.06</v>
      </c>
      <c r="H1179" s="196" t="n">
        <v>2.085</v>
      </c>
      <c r="I1179" s="196" t="n">
        <v>2.235</v>
      </c>
      <c r="J1179" s="196" t="n">
        <v>2.045</v>
      </c>
      <c r="K1179" s="196" t="n">
        <v>1.95</v>
      </c>
      <c r="L1179" s="196" t="n">
        <v>1.86</v>
      </c>
      <c r="M1179" s="196" t="s">
        <v>85</v>
      </c>
      <c r="N1179" s="197" t="n">
        <v>1.96</v>
      </c>
      <c r="O1179" s="196" t="n">
        <v>2.325</v>
      </c>
      <c r="P1179" s="196" t="n">
        <v>2.17</v>
      </c>
      <c r="Q1179" s="196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6" t="s">
        <v>85</v>
      </c>
      <c r="CM1179" s="177"/>
    </row>
    <row r="1180" customFormat="false" ht="11.25" hidden="false" customHeight="false" outlineLevel="0" collapsed="false">
      <c r="A1180" s="177" t="n">
        <v>35875</v>
      </c>
      <c r="B1180" s="203" t="n">
        <f aca="false">IF(A1180&lt;&gt;"",MONTH(A1180),0)</f>
        <v>3</v>
      </c>
      <c r="C1180" s="11" t="s">
        <v>167</v>
      </c>
      <c r="D1180" s="196" t="n">
        <v>1.795</v>
      </c>
      <c r="E1180" s="196" t="n">
        <v>1.395</v>
      </c>
      <c r="F1180" s="197" t="n">
        <v>1.945</v>
      </c>
      <c r="G1180" s="16" t="n">
        <v>2.035</v>
      </c>
      <c r="H1180" s="196" t="n">
        <v>2.085</v>
      </c>
      <c r="I1180" s="196" t="n">
        <v>2.285</v>
      </c>
      <c r="J1180" s="196" t="n">
        <v>2.045</v>
      </c>
      <c r="K1180" s="196" t="n">
        <v>1.94</v>
      </c>
      <c r="L1180" s="196" t="n">
        <v>1.855</v>
      </c>
      <c r="M1180" s="196" t="s">
        <v>85</v>
      </c>
      <c r="N1180" s="197" t="n">
        <v>1.965</v>
      </c>
      <c r="O1180" s="196" t="n">
        <v>2.32</v>
      </c>
      <c r="P1180" s="196" t="n">
        <v>2.175</v>
      </c>
      <c r="Q1180" s="196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6" t="s">
        <v>85</v>
      </c>
      <c r="CM1180" s="177"/>
    </row>
    <row r="1181" customFormat="false" ht="11.25" hidden="false" customHeight="false" outlineLevel="0" collapsed="false">
      <c r="A1181" s="177" t="n">
        <v>35876</v>
      </c>
      <c r="B1181" s="203" t="n">
        <f aca="false">IF(A1181&lt;&gt;"",MONTH(A1181),0)</f>
        <v>3</v>
      </c>
      <c r="C1181" s="11" t="s">
        <v>161</v>
      </c>
      <c r="D1181" s="196" t="n">
        <v>1.795</v>
      </c>
      <c r="E1181" s="196" t="n">
        <v>1.395</v>
      </c>
      <c r="F1181" s="197" t="n">
        <v>1.945</v>
      </c>
      <c r="G1181" s="16" t="n">
        <v>2.035</v>
      </c>
      <c r="H1181" s="196" t="n">
        <v>2.085</v>
      </c>
      <c r="I1181" s="196" t="n">
        <v>2.285</v>
      </c>
      <c r="J1181" s="196" t="n">
        <v>2.045</v>
      </c>
      <c r="K1181" s="196" t="n">
        <v>1.94</v>
      </c>
      <c r="L1181" s="196" t="n">
        <v>1.855</v>
      </c>
      <c r="M1181" s="196" t="s">
        <v>85</v>
      </c>
      <c r="N1181" s="197" t="n">
        <v>1.965</v>
      </c>
      <c r="O1181" s="196" t="n">
        <v>2.32</v>
      </c>
      <c r="P1181" s="196" t="n">
        <v>2.175</v>
      </c>
      <c r="Q1181" s="196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6" t="s">
        <v>85</v>
      </c>
      <c r="CM1181" s="177"/>
    </row>
    <row r="1182" customFormat="false" ht="11.25" hidden="false" customHeight="false" outlineLevel="0" collapsed="false">
      <c r="A1182" s="177" t="n">
        <v>35877</v>
      </c>
      <c r="B1182" s="203" t="n">
        <f aca="false">IF(A1182&lt;&gt;"",MONTH(A1182),0)</f>
        <v>3</v>
      </c>
      <c r="C1182" s="11" t="s">
        <v>162</v>
      </c>
      <c r="D1182" s="196" t="n">
        <v>1.795</v>
      </c>
      <c r="E1182" s="196" t="n">
        <v>1.395</v>
      </c>
      <c r="F1182" s="197" t="n">
        <v>1.945</v>
      </c>
      <c r="G1182" s="16" t="n">
        <v>2.035</v>
      </c>
      <c r="H1182" s="196" t="n">
        <v>2.085</v>
      </c>
      <c r="I1182" s="196" t="n">
        <v>2.285</v>
      </c>
      <c r="J1182" s="196" t="n">
        <v>2.045</v>
      </c>
      <c r="K1182" s="196" t="n">
        <v>1.94</v>
      </c>
      <c r="L1182" s="196" t="n">
        <v>1.855</v>
      </c>
      <c r="M1182" s="196" t="s">
        <v>85</v>
      </c>
      <c r="N1182" s="197" t="n">
        <v>1.965</v>
      </c>
      <c r="O1182" s="196" t="n">
        <v>2.32</v>
      </c>
      <c r="P1182" s="196" t="n">
        <v>2.175</v>
      </c>
      <c r="Q1182" s="196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6" t="s">
        <v>85</v>
      </c>
      <c r="CM1182" s="177"/>
    </row>
    <row r="1183" customFormat="false" ht="11.25" hidden="false" customHeight="false" outlineLevel="0" collapsed="false">
      <c r="A1183" s="177" t="n">
        <v>35878</v>
      </c>
      <c r="B1183" s="203" t="n">
        <f aca="false">IF(A1183&lt;&gt;"",MONTH(A1183),0)</f>
        <v>3</v>
      </c>
      <c r="C1183" s="11" t="s">
        <v>163</v>
      </c>
      <c r="D1183" s="196" t="n">
        <v>1.785</v>
      </c>
      <c r="E1183" s="196" t="n">
        <v>1.39</v>
      </c>
      <c r="F1183" s="197" t="n">
        <v>1.945</v>
      </c>
      <c r="G1183" s="16" t="n">
        <v>2.025</v>
      </c>
      <c r="H1183" s="196" t="n">
        <v>2.085</v>
      </c>
      <c r="I1183" s="196" t="n">
        <v>2.325</v>
      </c>
      <c r="J1183" s="196" t="n">
        <v>1.97</v>
      </c>
      <c r="K1183" s="196" t="n">
        <v>1.94</v>
      </c>
      <c r="L1183" s="196" t="n">
        <v>1.845</v>
      </c>
      <c r="M1183" s="196" t="s">
        <v>85</v>
      </c>
      <c r="N1183" s="197" t="n">
        <v>1.94</v>
      </c>
      <c r="O1183" s="196" t="n">
        <v>2.34</v>
      </c>
      <c r="P1183" s="196" t="n">
        <v>2.175</v>
      </c>
      <c r="Q1183" s="196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6" t="s">
        <v>85</v>
      </c>
      <c r="CM1183" s="177"/>
    </row>
    <row r="1184" customFormat="false" ht="11.25" hidden="false" customHeight="false" outlineLevel="0" collapsed="false">
      <c r="A1184" s="177" t="n">
        <v>35879</v>
      </c>
      <c r="B1184" s="203" t="n">
        <f aca="false">IF(A1184&lt;&gt;"",MONTH(A1184),0)</f>
        <v>3</v>
      </c>
      <c r="C1184" s="11" t="s">
        <v>164</v>
      </c>
      <c r="D1184" s="196" t="n">
        <v>1.775</v>
      </c>
      <c r="E1184" s="196" t="n">
        <v>1.39</v>
      </c>
      <c r="F1184" s="197" t="n">
        <v>1.93</v>
      </c>
      <c r="G1184" s="16" t="n">
        <v>2.025</v>
      </c>
      <c r="H1184" s="196" t="n">
        <v>2.08</v>
      </c>
      <c r="I1184" s="196" t="n">
        <v>2.28</v>
      </c>
      <c r="J1184" s="196" t="n">
        <v>1.975</v>
      </c>
      <c r="K1184" s="196" t="n">
        <v>1.925</v>
      </c>
      <c r="L1184" s="196" t="n">
        <v>1.825</v>
      </c>
      <c r="M1184" s="196" t="s">
        <v>85</v>
      </c>
      <c r="N1184" s="197" t="n">
        <v>1.915</v>
      </c>
      <c r="O1184" s="196" t="n">
        <v>2.34</v>
      </c>
      <c r="P1184" s="196" t="n">
        <v>2.165</v>
      </c>
      <c r="Q1184" s="196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6" t="s">
        <v>85</v>
      </c>
      <c r="CM1184" s="177"/>
    </row>
    <row r="1185" customFormat="false" ht="11.25" hidden="false" customHeight="false" outlineLevel="0" collapsed="false">
      <c r="A1185" s="177" t="n">
        <v>35880</v>
      </c>
      <c r="B1185" s="203" t="n">
        <f aca="false">IF(A1185&lt;&gt;"",MONTH(A1185),0)</f>
        <v>3</v>
      </c>
      <c r="C1185" s="11" t="s">
        <v>165</v>
      </c>
      <c r="D1185" s="196" t="n">
        <v>1.795</v>
      </c>
      <c r="E1185" s="196" t="n">
        <v>1.395</v>
      </c>
      <c r="F1185" s="197" t="n">
        <v>1.915</v>
      </c>
      <c r="G1185" s="16" t="n">
        <v>2.07</v>
      </c>
      <c r="H1185" s="196" t="n">
        <v>2.13</v>
      </c>
      <c r="I1185" s="196" t="n">
        <v>2.325</v>
      </c>
      <c r="J1185" s="196" t="n">
        <v>1.985</v>
      </c>
      <c r="K1185" s="196" t="n">
        <v>1.91</v>
      </c>
      <c r="L1185" s="196" t="n">
        <v>1.815</v>
      </c>
      <c r="M1185" s="196" t="s">
        <v>85</v>
      </c>
      <c r="N1185" s="197" t="n">
        <v>1.91</v>
      </c>
      <c r="O1185" s="196" t="n">
        <v>2.36</v>
      </c>
      <c r="P1185" s="196" t="n">
        <v>2.215</v>
      </c>
      <c r="Q1185" s="196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6" t="s">
        <v>85</v>
      </c>
      <c r="CM1185" s="177"/>
    </row>
    <row r="1186" customFormat="false" ht="11.25" hidden="false" customHeight="false" outlineLevel="0" collapsed="false">
      <c r="A1186" s="177" t="n">
        <v>35881</v>
      </c>
      <c r="B1186" s="203" t="n">
        <f aca="false">IF(A1186&lt;&gt;"",MONTH(A1186),0)</f>
        <v>3</v>
      </c>
      <c r="C1186" s="11" t="s">
        <v>166</v>
      </c>
      <c r="D1186" s="196" t="n">
        <v>1.8</v>
      </c>
      <c r="E1186" s="196" t="n">
        <v>1.4</v>
      </c>
      <c r="F1186" s="197" t="n">
        <v>1.89</v>
      </c>
      <c r="G1186" s="16" t="n">
        <v>2.05</v>
      </c>
      <c r="H1186" s="196" t="n">
        <v>2.095</v>
      </c>
      <c r="I1186" s="196" t="n">
        <v>2.285</v>
      </c>
      <c r="J1186" s="196" t="n">
        <v>1.98</v>
      </c>
      <c r="K1186" s="196" t="n">
        <v>1.885</v>
      </c>
      <c r="L1186" s="196" t="n">
        <v>1.8</v>
      </c>
      <c r="M1186" s="196" t="s">
        <v>85</v>
      </c>
      <c r="N1186" s="197" t="n">
        <v>1.91</v>
      </c>
      <c r="O1186" s="196" t="n">
        <v>2.365</v>
      </c>
      <c r="P1186" s="196" t="n">
        <v>2.2</v>
      </c>
      <c r="Q1186" s="196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6" t="s">
        <v>85</v>
      </c>
      <c r="CM1186" s="177"/>
    </row>
    <row r="1187" customFormat="false" ht="11.25" hidden="false" customHeight="false" outlineLevel="0" collapsed="false">
      <c r="A1187" s="177" t="n">
        <v>35882</v>
      </c>
      <c r="B1187" s="203" t="n">
        <f aca="false">IF(A1187&lt;&gt;"",MONTH(A1187),0)</f>
        <v>3</v>
      </c>
      <c r="C1187" s="11" t="s">
        <v>167</v>
      </c>
      <c r="D1187" s="196" t="n">
        <v>1.845</v>
      </c>
      <c r="E1187" s="196" t="n">
        <v>1.405</v>
      </c>
      <c r="F1187" s="197" t="n">
        <v>1.89</v>
      </c>
      <c r="G1187" s="16" t="n">
        <v>2.075</v>
      </c>
      <c r="H1187" s="196" t="n">
        <v>2.09</v>
      </c>
      <c r="I1187" s="196" t="n">
        <v>2.25</v>
      </c>
      <c r="J1187" s="196" t="n">
        <v>2.015</v>
      </c>
      <c r="K1187" s="196" t="n">
        <v>1.9</v>
      </c>
      <c r="L1187" s="196" t="n">
        <v>1.8</v>
      </c>
      <c r="M1187" s="196" t="s">
        <v>85</v>
      </c>
      <c r="N1187" s="197" t="n">
        <v>1.895</v>
      </c>
      <c r="O1187" s="196" t="n">
        <v>2.39</v>
      </c>
      <c r="P1187" s="196" t="n">
        <v>2.17</v>
      </c>
      <c r="Q1187" s="196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6" t="s">
        <v>85</v>
      </c>
      <c r="CM1187" s="177"/>
    </row>
    <row r="1188" customFormat="false" ht="11.25" hidden="false" customHeight="false" outlineLevel="0" collapsed="false">
      <c r="A1188" s="177" t="n">
        <v>35883</v>
      </c>
      <c r="B1188" s="203" t="n">
        <f aca="false">IF(A1188&lt;&gt;"",MONTH(A1188),0)</f>
        <v>3</v>
      </c>
      <c r="C1188" s="11" t="s">
        <v>161</v>
      </c>
      <c r="D1188" s="196" t="n">
        <v>1.845</v>
      </c>
      <c r="E1188" s="196" t="n">
        <v>1.405</v>
      </c>
      <c r="F1188" s="197" t="n">
        <v>1.89</v>
      </c>
      <c r="G1188" s="16" t="n">
        <v>2.075</v>
      </c>
      <c r="H1188" s="196" t="n">
        <v>2.09</v>
      </c>
      <c r="I1188" s="196" t="n">
        <v>2.25</v>
      </c>
      <c r="J1188" s="196" t="n">
        <v>2.015</v>
      </c>
      <c r="K1188" s="196" t="n">
        <v>1.9</v>
      </c>
      <c r="L1188" s="196" t="n">
        <v>1.8</v>
      </c>
      <c r="M1188" s="196" t="s">
        <v>85</v>
      </c>
      <c r="N1188" s="197" t="n">
        <v>1.895</v>
      </c>
      <c r="O1188" s="196" t="n">
        <v>2.39</v>
      </c>
      <c r="P1188" s="196" t="n">
        <v>2.17</v>
      </c>
      <c r="Q1188" s="196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6" t="s">
        <v>85</v>
      </c>
      <c r="CM1188" s="177"/>
    </row>
    <row r="1189" customFormat="false" ht="11.25" hidden="false" customHeight="false" outlineLevel="0" collapsed="false">
      <c r="A1189" s="177" t="n">
        <v>35884</v>
      </c>
      <c r="B1189" s="203" t="n">
        <f aca="false">IF(A1189&lt;&gt;"",MONTH(A1189),0)</f>
        <v>3</v>
      </c>
      <c r="C1189" s="11" t="s">
        <v>162</v>
      </c>
      <c r="D1189" s="196" t="n">
        <v>1.845</v>
      </c>
      <c r="E1189" s="196" t="n">
        <v>1.405</v>
      </c>
      <c r="F1189" s="197" t="n">
        <v>1.89</v>
      </c>
      <c r="G1189" s="16" t="n">
        <v>2.075</v>
      </c>
      <c r="H1189" s="196" t="n">
        <v>2.09</v>
      </c>
      <c r="I1189" s="196" t="n">
        <v>2.25</v>
      </c>
      <c r="J1189" s="196" t="n">
        <v>2.015</v>
      </c>
      <c r="K1189" s="196" t="n">
        <v>1.9</v>
      </c>
      <c r="L1189" s="196" t="n">
        <v>1.8</v>
      </c>
      <c r="M1189" s="196" t="s">
        <v>85</v>
      </c>
      <c r="N1189" s="197" t="n">
        <v>1.895</v>
      </c>
      <c r="O1189" s="196" t="n">
        <v>2.39</v>
      </c>
      <c r="P1189" s="196" t="n">
        <v>2.17</v>
      </c>
      <c r="Q1189" s="196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6" t="s">
        <v>85</v>
      </c>
      <c r="CM1189" s="177"/>
    </row>
    <row r="1190" customFormat="false" ht="11.25" hidden="false" customHeight="false" outlineLevel="0" collapsed="false">
      <c r="A1190" s="177" t="n">
        <v>35885</v>
      </c>
      <c r="B1190" s="203" t="n">
        <f aca="false">IF(A1190&lt;&gt;"",MONTH(A1190),0)</f>
        <v>3</v>
      </c>
      <c r="C1190" s="11" t="s">
        <v>163</v>
      </c>
      <c r="D1190" s="196" t="n">
        <v>1.93</v>
      </c>
      <c r="E1190" s="196" t="n">
        <v>1.445</v>
      </c>
      <c r="F1190" s="197" t="n">
        <v>1.88</v>
      </c>
      <c r="G1190" s="16" t="n">
        <v>2.095</v>
      </c>
      <c r="H1190" s="196" t="n">
        <v>2.115</v>
      </c>
      <c r="I1190" s="196" t="n">
        <v>2.26</v>
      </c>
      <c r="J1190" s="196" t="n">
        <v>2.02</v>
      </c>
      <c r="K1190" s="196" t="n">
        <v>1.9</v>
      </c>
      <c r="L1190" s="196" t="n">
        <v>1.81</v>
      </c>
      <c r="M1190" s="196" t="s">
        <v>85</v>
      </c>
      <c r="N1190" s="197" t="n">
        <v>1.95</v>
      </c>
      <c r="O1190" s="196" t="n">
        <v>2.43</v>
      </c>
      <c r="P1190" s="196" t="n">
        <v>2.185</v>
      </c>
      <c r="Q1190" s="196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6" t="s">
        <v>85</v>
      </c>
      <c r="CM1190" s="177"/>
    </row>
    <row r="1191" customFormat="false" ht="11.25" hidden="false" customHeight="false" outlineLevel="0" collapsed="false">
      <c r="A1191" s="177" t="n">
        <v>35886</v>
      </c>
      <c r="B1191" s="203" t="n">
        <f aca="false">IF(A1191&lt;&gt;"",MONTH(A1191),0)</f>
        <v>4</v>
      </c>
      <c r="C1191" s="11" t="s">
        <v>164</v>
      </c>
      <c r="D1191" s="196" t="n">
        <v>1.945</v>
      </c>
      <c r="E1191" s="196" t="n">
        <v>1.565</v>
      </c>
      <c r="F1191" s="197" t="n">
        <v>1.95</v>
      </c>
      <c r="G1191" s="16" t="n">
        <v>2.085</v>
      </c>
      <c r="H1191" s="196" t="n">
        <v>2.135</v>
      </c>
      <c r="I1191" s="196" t="n">
        <v>2.31</v>
      </c>
      <c r="J1191" s="196" t="n">
        <v>2.045</v>
      </c>
      <c r="K1191" s="196" t="n">
        <v>2</v>
      </c>
      <c r="L1191" s="196" t="n">
        <v>1.915</v>
      </c>
      <c r="M1191" s="196" t="s">
        <v>85</v>
      </c>
      <c r="N1191" s="197" t="n">
        <v>1.9</v>
      </c>
      <c r="O1191" s="196" t="n">
        <v>2.4</v>
      </c>
      <c r="P1191" s="196" t="n">
        <v>2.21</v>
      </c>
      <c r="Q1191" s="196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6" t="s">
        <v>85</v>
      </c>
      <c r="CM1191" s="177"/>
    </row>
    <row r="1192" customFormat="false" ht="11.25" hidden="false" customHeight="false" outlineLevel="0" collapsed="false">
      <c r="A1192" s="177" t="n">
        <v>35887</v>
      </c>
      <c r="B1192" s="203" t="n">
        <f aca="false">IF(A1192&lt;&gt;"",MONTH(A1192),0)</f>
        <v>4</v>
      </c>
      <c r="C1192" s="11" t="s">
        <v>165</v>
      </c>
      <c r="D1192" s="196" t="n">
        <v>2.04</v>
      </c>
      <c r="E1192" s="196" t="n">
        <v>1.655</v>
      </c>
      <c r="F1192" s="197" t="n">
        <v>2.04</v>
      </c>
      <c r="G1192" s="16" t="n">
        <v>2.175</v>
      </c>
      <c r="H1192" s="196" t="n">
        <v>2.255</v>
      </c>
      <c r="I1192" s="196" t="n">
        <v>2.46</v>
      </c>
      <c r="J1192" s="196" t="n">
        <v>2.16</v>
      </c>
      <c r="K1192" s="196" t="n">
        <v>2.095</v>
      </c>
      <c r="L1192" s="196" t="n">
        <v>2.015</v>
      </c>
      <c r="M1192" s="196" t="s">
        <v>85</v>
      </c>
      <c r="N1192" s="197" t="n">
        <v>2.07</v>
      </c>
      <c r="O1192" s="196" t="n">
        <v>2.465</v>
      </c>
      <c r="P1192" s="196" t="n">
        <v>2.36</v>
      </c>
      <c r="Q1192" s="196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6" t="s">
        <v>85</v>
      </c>
      <c r="CM1192" s="177"/>
    </row>
    <row r="1193" customFormat="false" ht="11.25" hidden="false" customHeight="false" outlineLevel="0" collapsed="false">
      <c r="A1193" s="177" t="n">
        <v>35888</v>
      </c>
      <c r="B1193" s="203" t="n">
        <f aca="false">IF(A1193&lt;&gt;"",MONTH(A1193),0)</f>
        <v>4</v>
      </c>
      <c r="C1193" s="11" t="s">
        <v>166</v>
      </c>
      <c r="D1193" s="196" t="n">
        <v>2.21</v>
      </c>
      <c r="E1193" s="196" t="n">
        <v>1.7</v>
      </c>
      <c r="F1193" s="197" t="n">
        <v>1.995</v>
      </c>
      <c r="G1193" s="16" t="n">
        <v>2.105</v>
      </c>
      <c r="H1193" s="196" t="n">
        <v>2.19</v>
      </c>
      <c r="I1193" s="196" t="n">
        <v>2.4</v>
      </c>
      <c r="J1193" s="196" t="n">
        <v>2.15</v>
      </c>
      <c r="K1193" s="196" t="n">
        <v>2.06</v>
      </c>
      <c r="L1193" s="196" t="n">
        <v>2.025</v>
      </c>
      <c r="M1193" s="196" t="s">
        <v>85</v>
      </c>
      <c r="N1193" s="197" t="n">
        <v>2.04</v>
      </c>
      <c r="O1193" s="196" t="n">
        <v>2.435</v>
      </c>
      <c r="P1193" s="196" t="n">
        <v>2.285</v>
      </c>
      <c r="Q1193" s="196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6" t="s">
        <v>85</v>
      </c>
      <c r="CM1193" s="177"/>
    </row>
    <row r="1194" customFormat="false" ht="11.25" hidden="false" customHeight="false" outlineLevel="0" collapsed="false">
      <c r="A1194" s="177" t="n">
        <v>35889</v>
      </c>
      <c r="B1194" s="203" t="n">
        <f aca="false">IF(A1194&lt;&gt;"",MONTH(A1194),0)</f>
        <v>4</v>
      </c>
      <c r="C1194" s="11" t="s">
        <v>167</v>
      </c>
      <c r="D1194" s="196" t="n">
        <v>2.28</v>
      </c>
      <c r="E1194" s="196" t="n">
        <v>1.805</v>
      </c>
      <c r="F1194" s="197" t="n">
        <v>2.065</v>
      </c>
      <c r="G1194" s="16" t="n">
        <v>2.145</v>
      </c>
      <c r="H1194" s="196" t="n">
        <v>2.275</v>
      </c>
      <c r="I1194" s="196" t="n">
        <v>2.505</v>
      </c>
      <c r="J1194" s="196" t="n">
        <v>2.215</v>
      </c>
      <c r="K1194" s="196" t="n">
        <v>2.08</v>
      </c>
      <c r="L1194" s="196" t="n">
        <v>2.065</v>
      </c>
      <c r="M1194" s="196" t="s">
        <v>85</v>
      </c>
      <c r="N1194" s="197" t="n">
        <v>2.055</v>
      </c>
      <c r="O1194" s="196" t="n">
        <v>2.465</v>
      </c>
      <c r="P1194" s="196" t="n">
        <v>2.365</v>
      </c>
      <c r="Q1194" s="196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6" t="s">
        <v>85</v>
      </c>
      <c r="CM1194" s="177"/>
    </row>
    <row r="1195" customFormat="false" ht="11.25" hidden="false" customHeight="false" outlineLevel="0" collapsed="false">
      <c r="A1195" s="177" t="n">
        <v>35890</v>
      </c>
      <c r="B1195" s="203" t="n">
        <f aca="false">IF(A1195&lt;&gt;"",MONTH(A1195),0)</f>
        <v>4</v>
      </c>
      <c r="C1195" s="11" t="s">
        <v>161</v>
      </c>
      <c r="D1195" s="196" t="n">
        <v>2.28</v>
      </c>
      <c r="E1195" s="196" t="n">
        <v>1.805</v>
      </c>
      <c r="F1195" s="197" t="n">
        <v>2.065</v>
      </c>
      <c r="G1195" s="16" t="n">
        <v>2.145</v>
      </c>
      <c r="H1195" s="196" t="n">
        <v>2.275</v>
      </c>
      <c r="I1195" s="196" t="n">
        <v>2.505</v>
      </c>
      <c r="J1195" s="196" t="n">
        <v>2.215</v>
      </c>
      <c r="K1195" s="196" t="n">
        <v>2.08</v>
      </c>
      <c r="L1195" s="196" t="n">
        <v>2.065</v>
      </c>
      <c r="M1195" s="196" t="s">
        <v>85</v>
      </c>
      <c r="N1195" s="197" t="n">
        <v>2.055</v>
      </c>
      <c r="O1195" s="196" t="n">
        <v>2.465</v>
      </c>
      <c r="P1195" s="196" t="n">
        <v>2.365</v>
      </c>
      <c r="Q1195" s="196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6" t="s">
        <v>85</v>
      </c>
      <c r="CM1195" s="177"/>
    </row>
    <row r="1196" customFormat="false" ht="11.25" hidden="false" customHeight="false" outlineLevel="0" collapsed="false">
      <c r="A1196" s="177" t="n">
        <v>35891</v>
      </c>
      <c r="B1196" s="203" t="n">
        <f aca="false">IF(A1196&lt;&gt;"",MONTH(A1196),0)</f>
        <v>4</v>
      </c>
      <c r="C1196" s="11" t="s">
        <v>162</v>
      </c>
      <c r="D1196" s="196" t="n">
        <v>2.28</v>
      </c>
      <c r="E1196" s="196" t="n">
        <v>1.805</v>
      </c>
      <c r="F1196" s="197" t="n">
        <v>2.065</v>
      </c>
      <c r="G1196" s="16" t="n">
        <v>2.145</v>
      </c>
      <c r="H1196" s="196" t="n">
        <v>2.275</v>
      </c>
      <c r="I1196" s="196" t="n">
        <v>2.505</v>
      </c>
      <c r="J1196" s="196" t="n">
        <v>2.215</v>
      </c>
      <c r="K1196" s="196" t="n">
        <v>2.08</v>
      </c>
      <c r="L1196" s="196" t="n">
        <v>2.065</v>
      </c>
      <c r="M1196" s="196" t="s">
        <v>85</v>
      </c>
      <c r="N1196" s="197" t="n">
        <v>2.055</v>
      </c>
      <c r="O1196" s="196" t="n">
        <v>2.465</v>
      </c>
      <c r="P1196" s="196" t="n">
        <v>2.365</v>
      </c>
      <c r="Q1196" s="196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6" t="s">
        <v>85</v>
      </c>
      <c r="CM1196" s="177"/>
    </row>
    <row r="1197" customFormat="false" ht="11.25" hidden="false" customHeight="false" outlineLevel="0" collapsed="false">
      <c r="A1197" s="177" t="n">
        <v>35892</v>
      </c>
      <c r="B1197" s="203" t="n">
        <f aca="false">IF(A1197&lt;&gt;"",MONTH(A1197),0)</f>
        <v>4</v>
      </c>
      <c r="C1197" s="11" t="s">
        <v>163</v>
      </c>
      <c r="D1197" s="196" t="n">
        <v>2.18</v>
      </c>
      <c r="E1197" s="196" t="n">
        <v>1.785</v>
      </c>
      <c r="F1197" s="197" t="n">
        <v>2.075</v>
      </c>
      <c r="G1197" s="16" t="n">
        <v>2.155</v>
      </c>
      <c r="H1197" s="196" t="n">
        <v>2.27</v>
      </c>
      <c r="I1197" s="196" t="n">
        <v>2.505</v>
      </c>
      <c r="J1197" s="196" t="n">
        <v>2.195</v>
      </c>
      <c r="K1197" s="196" t="n">
        <v>2.09</v>
      </c>
      <c r="L1197" s="196" t="n">
        <v>2.065</v>
      </c>
      <c r="M1197" s="196" t="s">
        <v>85</v>
      </c>
      <c r="N1197" s="197" t="n">
        <v>2.06</v>
      </c>
      <c r="O1197" s="196" t="n">
        <v>2.475</v>
      </c>
      <c r="P1197" s="196" t="n">
        <v>2.37</v>
      </c>
      <c r="Q1197" s="196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6" t="s">
        <v>85</v>
      </c>
      <c r="CM1197" s="177"/>
    </row>
    <row r="1198" customFormat="false" ht="11.25" hidden="false" customHeight="false" outlineLevel="0" collapsed="false">
      <c r="A1198" s="177" t="n">
        <v>35893</v>
      </c>
      <c r="B1198" s="203" t="n">
        <f aca="false">IF(A1198&lt;&gt;"",MONTH(A1198),0)</f>
        <v>4</v>
      </c>
      <c r="C1198" s="11" t="s">
        <v>164</v>
      </c>
      <c r="D1198" s="196" t="n">
        <v>2.235</v>
      </c>
      <c r="E1198" s="196" t="n">
        <v>1.785</v>
      </c>
      <c r="F1198" s="197" t="n">
        <v>2.07</v>
      </c>
      <c r="G1198" s="16" t="n">
        <v>2.165</v>
      </c>
      <c r="H1198" s="196" t="n">
        <v>2.275</v>
      </c>
      <c r="I1198" s="196" t="n">
        <v>2.5</v>
      </c>
      <c r="J1198" s="196" t="n">
        <v>2.205</v>
      </c>
      <c r="K1198" s="196" t="n">
        <v>2.1</v>
      </c>
      <c r="L1198" s="196" t="n">
        <v>2.075</v>
      </c>
      <c r="M1198" s="196" t="s">
        <v>85</v>
      </c>
      <c r="N1198" s="197" t="n">
        <v>2.145</v>
      </c>
      <c r="O1198" s="196" t="n">
        <v>2.475</v>
      </c>
      <c r="P1198" s="196" t="n">
        <v>2.365</v>
      </c>
      <c r="Q1198" s="196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6" t="s">
        <v>85</v>
      </c>
      <c r="CM1198" s="177"/>
    </row>
    <row r="1199" customFormat="false" ht="11.25" hidden="false" customHeight="false" outlineLevel="0" collapsed="false">
      <c r="A1199" s="177" t="n">
        <v>35894</v>
      </c>
      <c r="B1199" s="203" t="n">
        <f aca="false">IF(A1199&lt;&gt;"",MONTH(A1199),0)</f>
        <v>4</v>
      </c>
      <c r="C1199" s="11" t="s">
        <v>165</v>
      </c>
      <c r="D1199" s="196" t="n">
        <v>2.305</v>
      </c>
      <c r="E1199" s="196" t="n">
        <v>1.87</v>
      </c>
      <c r="F1199" s="197" t="n">
        <v>2.21</v>
      </c>
      <c r="G1199" s="16" t="n">
        <v>2.36</v>
      </c>
      <c r="H1199" s="196" t="n">
        <v>2.435</v>
      </c>
      <c r="I1199" s="196" t="n">
        <v>2.65</v>
      </c>
      <c r="J1199" s="196" t="n">
        <v>2.385</v>
      </c>
      <c r="K1199" s="196" t="n">
        <v>2.29</v>
      </c>
      <c r="L1199" s="196" t="n">
        <v>2.22</v>
      </c>
      <c r="M1199" s="196" t="s">
        <v>85</v>
      </c>
      <c r="N1199" s="197" t="n">
        <v>2.225</v>
      </c>
      <c r="O1199" s="196" t="n">
        <v>2.685</v>
      </c>
      <c r="P1199" s="196" t="n">
        <v>2.51</v>
      </c>
      <c r="Q1199" s="196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6" t="s">
        <v>85</v>
      </c>
      <c r="CM1199" s="177"/>
    </row>
    <row r="1200" customFormat="false" ht="11.25" hidden="false" customHeight="false" outlineLevel="0" collapsed="false">
      <c r="A1200" s="177" t="n">
        <v>35895</v>
      </c>
      <c r="B1200" s="203" t="n">
        <f aca="false">IF(A1200&lt;&gt;"",MONTH(A1200),0)</f>
        <v>4</v>
      </c>
      <c r="C1200" s="11" t="s">
        <v>166</v>
      </c>
      <c r="D1200" s="196" t="n">
        <v>2.36</v>
      </c>
      <c r="E1200" s="196" t="s">
        <v>85</v>
      </c>
      <c r="F1200" s="197" t="s">
        <v>85</v>
      </c>
      <c r="G1200" s="16" t="s">
        <v>169</v>
      </c>
      <c r="H1200" s="196" t="s">
        <v>85</v>
      </c>
      <c r="I1200" s="196" t="s">
        <v>85</v>
      </c>
      <c r="J1200" s="196" t="s">
        <v>85</v>
      </c>
      <c r="K1200" s="196" t="s">
        <v>85</v>
      </c>
      <c r="L1200" s="196" t="s">
        <v>85</v>
      </c>
      <c r="M1200" s="196" t="s">
        <v>85</v>
      </c>
      <c r="N1200" s="197" t="s">
        <v>85</v>
      </c>
      <c r="O1200" s="196" t="n">
        <v>2.655</v>
      </c>
      <c r="P1200" s="196" t="s">
        <v>85</v>
      </c>
      <c r="Q1200" s="196" t="s">
        <v>85</v>
      </c>
      <c r="R1200" s="16" t="s">
        <v>85</v>
      </c>
      <c r="S1200" s="1" t="n">
        <v>2.64</v>
      </c>
      <c r="T1200" s="1" t="s">
        <v>85</v>
      </c>
      <c r="U1200" s="1" t="s">
        <v>85</v>
      </c>
      <c r="V1200" s="1" t="s">
        <v>85</v>
      </c>
      <c r="W1200" s="1" t="s">
        <v>85</v>
      </c>
      <c r="X1200" s="196" t="s">
        <v>85</v>
      </c>
      <c r="CM1200" s="177"/>
    </row>
    <row r="1201" customFormat="false" ht="11.25" hidden="false" customHeight="false" outlineLevel="0" collapsed="false">
      <c r="A1201" s="177" t="n">
        <v>35896</v>
      </c>
      <c r="B1201" s="203" t="n">
        <f aca="false">IF(A1201&lt;&gt;"",MONTH(A1201),0)</f>
        <v>4</v>
      </c>
      <c r="C1201" s="11" t="s">
        <v>167</v>
      </c>
      <c r="D1201" s="196" t="n">
        <v>2.36</v>
      </c>
      <c r="E1201" s="196" t="n">
        <v>1.895</v>
      </c>
      <c r="F1201" s="197" t="n">
        <v>2.23</v>
      </c>
      <c r="G1201" s="16" t="n">
        <v>2.315</v>
      </c>
      <c r="H1201" s="196" t="n">
        <v>2.37</v>
      </c>
      <c r="I1201" s="196" t="n">
        <v>2.59</v>
      </c>
      <c r="J1201" s="196" t="n">
        <v>2.39</v>
      </c>
      <c r="K1201" s="196" t="n">
        <v>2.26</v>
      </c>
      <c r="L1201" s="196" t="n">
        <v>2.255</v>
      </c>
      <c r="M1201" s="196" t="s">
        <v>85</v>
      </c>
      <c r="N1201" s="197" t="n">
        <v>2.225</v>
      </c>
      <c r="O1201" s="196" t="n">
        <v>2.655</v>
      </c>
      <c r="P1201" s="196" t="n">
        <v>2.455</v>
      </c>
      <c r="Q1201" s="196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6" t="s">
        <v>85</v>
      </c>
      <c r="CM1201" s="177"/>
    </row>
    <row r="1202" customFormat="false" ht="11.25" hidden="false" customHeight="false" outlineLevel="0" collapsed="false">
      <c r="A1202" s="177" t="n">
        <v>35897</v>
      </c>
      <c r="B1202" s="203" t="n">
        <f aca="false">IF(A1202&lt;&gt;"",MONTH(A1202),0)</f>
        <v>4</v>
      </c>
      <c r="C1202" s="11" t="s">
        <v>161</v>
      </c>
      <c r="D1202" s="196" t="n">
        <v>2.36</v>
      </c>
      <c r="E1202" s="196" t="n">
        <v>1.895</v>
      </c>
      <c r="F1202" s="197" t="n">
        <v>2.23</v>
      </c>
      <c r="G1202" s="16" t="n">
        <v>2.315</v>
      </c>
      <c r="H1202" s="196" t="n">
        <v>2.37</v>
      </c>
      <c r="I1202" s="196" t="n">
        <v>2.59</v>
      </c>
      <c r="J1202" s="196" t="n">
        <v>2.39</v>
      </c>
      <c r="K1202" s="196" t="n">
        <v>2.26</v>
      </c>
      <c r="L1202" s="196" t="n">
        <v>2.255</v>
      </c>
      <c r="M1202" s="196" t="s">
        <v>85</v>
      </c>
      <c r="N1202" s="197" t="n">
        <v>2.225</v>
      </c>
      <c r="O1202" s="196" t="n">
        <v>2.655</v>
      </c>
      <c r="P1202" s="196" t="n">
        <v>2.455</v>
      </c>
      <c r="Q1202" s="196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6" t="s">
        <v>85</v>
      </c>
      <c r="CM1202" s="177"/>
    </row>
    <row r="1203" customFormat="false" ht="11.25" hidden="false" customHeight="false" outlineLevel="0" collapsed="false">
      <c r="A1203" s="177" t="n">
        <v>35898</v>
      </c>
      <c r="B1203" s="203" t="n">
        <f aca="false">IF(A1203&lt;&gt;"",MONTH(A1203),0)</f>
        <v>4</v>
      </c>
      <c r="C1203" s="11" t="s">
        <v>162</v>
      </c>
      <c r="D1203" s="196" t="n">
        <v>2.36</v>
      </c>
      <c r="E1203" s="196" t="n">
        <v>1.895</v>
      </c>
      <c r="F1203" s="197" t="n">
        <v>2.23</v>
      </c>
      <c r="G1203" s="16" t="n">
        <v>2.315</v>
      </c>
      <c r="H1203" s="196" t="n">
        <v>2.37</v>
      </c>
      <c r="I1203" s="196" t="n">
        <v>2.59</v>
      </c>
      <c r="J1203" s="196" t="n">
        <v>2.39</v>
      </c>
      <c r="K1203" s="196" t="n">
        <v>2.26</v>
      </c>
      <c r="L1203" s="196" t="n">
        <v>2.255</v>
      </c>
      <c r="M1203" s="196" t="s">
        <v>85</v>
      </c>
      <c r="N1203" s="197" t="n">
        <v>2.225</v>
      </c>
      <c r="O1203" s="196" t="n">
        <v>2.655</v>
      </c>
      <c r="P1203" s="196" t="n">
        <v>2.455</v>
      </c>
      <c r="Q1203" s="196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6" t="s">
        <v>85</v>
      </c>
      <c r="CM1203" s="177"/>
    </row>
    <row r="1204" customFormat="false" ht="11.25" hidden="false" customHeight="false" outlineLevel="0" collapsed="false">
      <c r="A1204" s="177" t="n">
        <v>35899</v>
      </c>
      <c r="B1204" s="203" t="n">
        <f aca="false">IF(A1204&lt;&gt;"",MONTH(A1204),0)</f>
        <v>4</v>
      </c>
      <c r="C1204" s="11" t="s">
        <v>163</v>
      </c>
      <c r="D1204" s="196" t="n">
        <v>2.285</v>
      </c>
      <c r="E1204" s="196" t="n">
        <v>1.905</v>
      </c>
      <c r="F1204" s="197" t="n">
        <v>2.185</v>
      </c>
      <c r="G1204" s="16" t="n">
        <v>2.265</v>
      </c>
      <c r="H1204" s="196" t="n">
        <v>2.33</v>
      </c>
      <c r="I1204" s="196" t="n">
        <v>2.55</v>
      </c>
      <c r="J1204" s="196" t="n">
        <v>2.35</v>
      </c>
      <c r="K1204" s="196" t="n">
        <v>2.225</v>
      </c>
      <c r="L1204" s="196" t="n">
        <v>2.2</v>
      </c>
      <c r="M1204" s="196" t="s">
        <v>85</v>
      </c>
      <c r="N1204" s="197" t="n">
        <v>2.08</v>
      </c>
      <c r="O1204" s="196" t="n">
        <v>2.58</v>
      </c>
      <c r="P1204" s="196" t="n">
        <v>2.41</v>
      </c>
      <c r="Q1204" s="196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6" t="s">
        <v>85</v>
      </c>
      <c r="CM1204" s="177"/>
    </row>
    <row r="1205" customFormat="false" ht="11.25" hidden="false" customHeight="false" outlineLevel="0" collapsed="false">
      <c r="A1205" s="177" t="n">
        <v>35900</v>
      </c>
      <c r="B1205" s="203" t="n">
        <f aca="false">IF(A1205&lt;&gt;"",MONTH(A1205),0)</f>
        <v>4</v>
      </c>
      <c r="C1205" s="11" t="s">
        <v>164</v>
      </c>
      <c r="D1205" s="196" t="n">
        <v>2.3</v>
      </c>
      <c r="E1205" s="196" t="n">
        <v>1.915</v>
      </c>
      <c r="F1205" s="197" t="n">
        <v>2.17</v>
      </c>
      <c r="G1205" s="16" t="n">
        <v>2.2</v>
      </c>
      <c r="H1205" s="196" t="n">
        <v>2.26</v>
      </c>
      <c r="I1205" s="196" t="n">
        <v>2.415</v>
      </c>
      <c r="J1205" s="196" t="n">
        <v>2.36</v>
      </c>
      <c r="K1205" s="196" t="n">
        <v>2.225</v>
      </c>
      <c r="L1205" s="196" t="n">
        <v>2.225</v>
      </c>
      <c r="M1205" s="196" t="s">
        <v>85</v>
      </c>
      <c r="N1205" s="197" t="n">
        <v>2.18</v>
      </c>
      <c r="O1205" s="196" t="n">
        <v>2.565</v>
      </c>
      <c r="P1205" s="196" t="n">
        <v>2.32</v>
      </c>
      <c r="Q1205" s="196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6" t="s">
        <v>85</v>
      </c>
      <c r="CM1205" s="177"/>
    </row>
    <row r="1206" customFormat="false" ht="11.25" hidden="false" customHeight="false" outlineLevel="0" collapsed="false">
      <c r="A1206" s="177" t="n">
        <v>35901</v>
      </c>
      <c r="B1206" s="203" t="n">
        <f aca="false">IF(A1206&lt;&gt;"",MONTH(A1206),0)</f>
        <v>4</v>
      </c>
      <c r="C1206" s="11" t="s">
        <v>165</v>
      </c>
      <c r="D1206" s="196" t="n">
        <v>2.335</v>
      </c>
      <c r="E1206" s="196" t="n">
        <v>1.97</v>
      </c>
      <c r="F1206" s="197" t="n">
        <v>2.225</v>
      </c>
      <c r="G1206" s="16" t="n">
        <v>2.265</v>
      </c>
      <c r="H1206" s="196" t="n">
        <v>2.335</v>
      </c>
      <c r="I1206" s="196" t="n">
        <v>2.48</v>
      </c>
      <c r="J1206" s="196" t="n">
        <v>2.44</v>
      </c>
      <c r="K1206" s="196" t="n">
        <v>2.29</v>
      </c>
      <c r="L1206" s="196" t="n">
        <v>2.28</v>
      </c>
      <c r="M1206" s="196" t="s">
        <v>85</v>
      </c>
      <c r="N1206" s="197" t="n">
        <v>2.185</v>
      </c>
      <c r="O1206" s="196" t="n">
        <v>2.625</v>
      </c>
      <c r="P1206" s="196" t="n">
        <v>2.4</v>
      </c>
      <c r="Q1206" s="196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6" t="s">
        <v>85</v>
      </c>
      <c r="CM1206" s="177"/>
    </row>
    <row r="1207" customFormat="false" ht="11.25" hidden="false" customHeight="false" outlineLevel="0" collapsed="false">
      <c r="A1207" s="177" t="n">
        <v>35902</v>
      </c>
      <c r="B1207" s="203" t="n">
        <f aca="false">IF(A1207&lt;&gt;"",MONTH(A1207),0)</f>
        <v>4</v>
      </c>
      <c r="C1207" s="11" t="s">
        <v>166</v>
      </c>
      <c r="D1207" s="196" t="n">
        <v>2.365</v>
      </c>
      <c r="E1207" s="196" t="n">
        <v>2.015</v>
      </c>
      <c r="F1207" s="197" t="n">
        <v>2.24</v>
      </c>
      <c r="G1207" s="16" t="n">
        <v>2.32</v>
      </c>
      <c r="H1207" s="196" t="n">
        <v>2.36</v>
      </c>
      <c r="I1207" s="196" t="n">
        <v>2.475</v>
      </c>
      <c r="J1207" s="196" t="n">
        <v>2.49</v>
      </c>
      <c r="K1207" s="196" t="n">
        <v>2.305</v>
      </c>
      <c r="L1207" s="196" t="n">
        <v>2.28</v>
      </c>
      <c r="M1207" s="196" t="s">
        <v>85</v>
      </c>
      <c r="N1207" s="197" t="n">
        <v>2.19</v>
      </c>
      <c r="O1207" s="196" t="n">
        <v>2.65</v>
      </c>
      <c r="P1207" s="196" t="n">
        <v>2.415</v>
      </c>
      <c r="Q1207" s="196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6" t="s">
        <v>85</v>
      </c>
      <c r="CM1207" s="177"/>
    </row>
    <row r="1208" customFormat="false" ht="11.25" hidden="false" customHeight="false" outlineLevel="0" collapsed="false">
      <c r="A1208" s="177" t="n">
        <v>35903</v>
      </c>
      <c r="B1208" s="203" t="n">
        <f aca="false">IF(A1208&lt;&gt;"",MONTH(A1208),0)</f>
        <v>4</v>
      </c>
      <c r="C1208" s="11" t="s">
        <v>167</v>
      </c>
      <c r="D1208" s="196" t="n">
        <v>2.365</v>
      </c>
      <c r="E1208" s="196" t="n">
        <v>1.985</v>
      </c>
      <c r="F1208" s="197" t="n">
        <v>2.19</v>
      </c>
      <c r="G1208" s="16" t="n">
        <v>2.215</v>
      </c>
      <c r="H1208" s="196" t="n">
        <v>2.28</v>
      </c>
      <c r="I1208" s="196" t="n">
        <v>2.39</v>
      </c>
      <c r="J1208" s="196" t="n">
        <v>2.425</v>
      </c>
      <c r="K1208" s="196" t="n">
        <v>2.23</v>
      </c>
      <c r="L1208" s="196" t="n">
        <v>2.17</v>
      </c>
      <c r="M1208" s="196" t="s">
        <v>85</v>
      </c>
      <c r="N1208" s="197" t="n">
        <v>2.16</v>
      </c>
      <c r="O1208" s="196" t="n">
        <v>2.57</v>
      </c>
      <c r="P1208" s="196" t="n">
        <v>2.31</v>
      </c>
      <c r="Q1208" s="196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6" t="s">
        <v>85</v>
      </c>
      <c r="CM1208" s="177"/>
    </row>
    <row r="1209" customFormat="false" ht="11.25" hidden="false" customHeight="false" outlineLevel="0" collapsed="false">
      <c r="A1209" s="177" t="n">
        <v>35904</v>
      </c>
      <c r="B1209" s="203" t="n">
        <f aca="false">IF(A1209&lt;&gt;"",MONTH(A1209),0)</f>
        <v>4</v>
      </c>
      <c r="C1209" s="11" t="s">
        <v>161</v>
      </c>
      <c r="D1209" s="196" t="n">
        <v>2.365</v>
      </c>
      <c r="E1209" s="196" t="n">
        <v>1.985</v>
      </c>
      <c r="F1209" s="197" t="n">
        <v>2.19</v>
      </c>
      <c r="G1209" s="16" t="n">
        <v>2.215</v>
      </c>
      <c r="H1209" s="196" t="n">
        <v>2.28</v>
      </c>
      <c r="I1209" s="196" t="n">
        <v>2.39</v>
      </c>
      <c r="J1209" s="196" t="n">
        <v>2.425</v>
      </c>
      <c r="K1209" s="196" t="n">
        <v>2.23</v>
      </c>
      <c r="L1209" s="196" t="n">
        <v>2.17</v>
      </c>
      <c r="M1209" s="196" t="s">
        <v>85</v>
      </c>
      <c r="N1209" s="197" t="n">
        <v>2.16</v>
      </c>
      <c r="O1209" s="196" t="n">
        <v>2.57</v>
      </c>
      <c r="P1209" s="196" t="n">
        <v>2.31</v>
      </c>
      <c r="Q1209" s="196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6" t="s">
        <v>85</v>
      </c>
      <c r="CM1209" s="177"/>
    </row>
    <row r="1210" customFormat="false" ht="11.25" hidden="false" customHeight="false" outlineLevel="0" collapsed="false">
      <c r="A1210" s="177" t="n">
        <v>35905</v>
      </c>
      <c r="B1210" s="203" t="n">
        <f aca="false">IF(A1210&lt;&gt;"",MONTH(A1210),0)</f>
        <v>4</v>
      </c>
      <c r="C1210" s="11" t="s">
        <v>162</v>
      </c>
      <c r="D1210" s="196" t="n">
        <v>2.365</v>
      </c>
      <c r="E1210" s="196" t="n">
        <v>1.985</v>
      </c>
      <c r="F1210" s="197" t="n">
        <v>2.19</v>
      </c>
      <c r="G1210" s="16" t="n">
        <v>2.215</v>
      </c>
      <c r="H1210" s="196" t="n">
        <v>2.28</v>
      </c>
      <c r="I1210" s="196" t="n">
        <v>2.39</v>
      </c>
      <c r="J1210" s="196" t="n">
        <v>2.425</v>
      </c>
      <c r="K1210" s="196" t="n">
        <v>2.23</v>
      </c>
      <c r="L1210" s="196" t="n">
        <v>2.17</v>
      </c>
      <c r="M1210" s="196" t="s">
        <v>85</v>
      </c>
      <c r="N1210" s="197" t="n">
        <v>2.16</v>
      </c>
      <c r="O1210" s="196" t="n">
        <v>2.57</v>
      </c>
      <c r="P1210" s="196" t="n">
        <v>2.31</v>
      </c>
      <c r="Q1210" s="196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6" t="s">
        <v>85</v>
      </c>
      <c r="CM1210" s="177"/>
    </row>
    <row r="1211" customFormat="false" ht="11.25" hidden="false" customHeight="false" outlineLevel="0" collapsed="false">
      <c r="A1211" s="177" t="n">
        <v>35906</v>
      </c>
      <c r="B1211" s="203" t="n">
        <f aca="false">IF(A1211&lt;&gt;"",MONTH(A1211),0)</f>
        <v>4</v>
      </c>
      <c r="C1211" s="11" t="s">
        <v>163</v>
      </c>
      <c r="D1211" s="196" t="n">
        <v>2.28</v>
      </c>
      <c r="E1211" s="196" t="n">
        <v>1.945</v>
      </c>
      <c r="F1211" s="197" t="n">
        <v>2.115</v>
      </c>
      <c r="G1211" s="16" t="n">
        <v>2.185</v>
      </c>
      <c r="H1211" s="196" t="n">
        <v>2.26</v>
      </c>
      <c r="I1211" s="196" t="n">
        <v>2.4</v>
      </c>
      <c r="J1211" s="196" t="n">
        <v>2.375</v>
      </c>
      <c r="K1211" s="196" t="n">
        <v>2.15</v>
      </c>
      <c r="L1211" s="196" t="n">
        <v>2.145</v>
      </c>
      <c r="M1211" s="196" t="s">
        <v>85</v>
      </c>
      <c r="N1211" s="197" t="n">
        <v>2.09</v>
      </c>
      <c r="O1211" s="196" t="n">
        <v>2.535</v>
      </c>
      <c r="P1211" s="196" t="n">
        <v>2.315</v>
      </c>
      <c r="Q1211" s="196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6" t="s">
        <v>85</v>
      </c>
      <c r="CM1211" s="177"/>
    </row>
    <row r="1212" customFormat="false" ht="11.25" hidden="false" customHeight="false" outlineLevel="0" collapsed="false">
      <c r="A1212" s="177" t="n">
        <v>35907</v>
      </c>
      <c r="B1212" s="203" t="n">
        <f aca="false">IF(A1212&lt;&gt;"",MONTH(A1212),0)</f>
        <v>4</v>
      </c>
      <c r="C1212" s="11" t="s">
        <v>164</v>
      </c>
      <c r="D1212" s="196" t="n">
        <v>2.27</v>
      </c>
      <c r="E1212" s="196" t="n">
        <v>1.9</v>
      </c>
      <c r="F1212" s="197" t="n">
        <v>2.08</v>
      </c>
      <c r="G1212" s="16" t="n">
        <v>2.19</v>
      </c>
      <c r="H1212" s="196" t="n">
        <v>2.285</v>
      </c>
      <c r="I1212" s="196" t="n">
        <v>2.455</v>
      </c>
      <c r="J1212" s="196" t="n">
        <v>2.395</v>
      </c>
      <c r="K1212" s="196" t="n">
        <v>2.125</v>
      </c>
      <c r="L1212" s="196" t="n">
        <v>2.12</v>
      </c>
      <c r="M1212" s="196" t="s">
        <v>85</v>
      </c>
      <c r="N1212" s="197" t="n">
        <v>2.075</v>
      </c>
      <c r="O1212" s="196" t="n">
        <v>2.595</v>
      </c>
      <c r="P1212" s="196" t="n">
        <v>2.365</v>
      </c>
      <c r="Q1212" s="196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6" t="s">
        <v>85</v>
      </c>
      <c r="CM1212" s="177"/>
    </row>
    <row r="1213" customFormat="false" ht="11.25" hidden="false" customHeight="false" outlineLevel="0" collapsed="false">
      <c r="A1213" s="177" t="n">
        <v>35908</v>
      </c>
      <c r="B1213" s="203" t="n">
        <f aca="false">IF(A1213&lt;&gt;"",MONTH(A1213),0)</f>
        <v>4</v>
      </c>
      <c r="C1213" s="11" t="s">
        <v>165</v>
      </c>
      <c r="D1213" s="196" t="n">
        <v>2.16</v>
      </c>
      <c r="E1213" s="196" t="n">
        <v>1.84</v>
      </c>
      <c r="F1213" s="197" t="n">
        <v>2.105</v>
      </c>
      <c r="G1213" s="16" t="n">
        <v>2.245</v>
      </c>
      <c r="H1213" s="196" t="n">
        <v>2.355</v>
      </c>
      <c r="I1213" s="196" t="n">
        <v>2.51</v>
      </c>
      <c r="J1213" s="196" t="n">
        <v>2.44</v>
      </c>
      <c r="K1213" s="196" t="n">
        <v>2.155</v>
      </c>
      <c r="L1213" s="196" t="n">
        <v>2.14</v>
      </c>
      <c r="M1213" s="196" t="s">
        <v>85</v>
      </c>
      <c r="N1213" s="197" t="n">
        <v>2.08</v>
      </c>
      <c r="O1213" s="196" t="n">
        <v>2.655</v>
      </c>
      <c r="P1213" s="196" t="n">
        <v>2.44</v>
      </c>
      <c r="Q1213" s="196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6" t="s">
        <v>85</v>
      </c>
      <c r="CM1213" s="177"/>
    </row>
    <row r="1214" customFormat="false" ht="11.25" hidden="false" customHeight="false" outlineLevel="0" collapsed="false">
      <c r="A1214" s="177" t="n">
        <v>35909</v>
      </c>
      <c r="B1214" s="203" t="n">
        <f aca="false">IF(A1214&lt;&gt;"",MONTH(A1214),0)</f>
        <v>4</v>
      </c>
      <c r="C1214" s="11" t="s">
        <v>166</v>
      </c>
      <c r="D1214" s="196" t="n">
        <v>2.03</v>
      </c>
      <c r="E1214" s="196" t="n">
        <v>1.66</v>
      </c>
      <c r="F1214" s="197" t="n">
        <v>2.015</v>
      </c>
      <c r="G1214" s="16" t="n">
        <v>2.115</v>
      </c>
      <c r="H1214" s="196" t="n">
        <v>2.215</v>
      </c>
      <c r="I1214" s="196" t="n">
        <v>2.335</v>
      </c>
      <c r="J1214" s="196" t="n">
        <v>2.34</v>
      </c>
      <c r="K1214" s="196" t="n">
        <v>2.06</v>
      </c>
      <c r="L1214" s="196" t="n">
        <v>2.03</v>
      </c>
      <c r="M1214" s="196" t="s">
        <v>85</v>
      </c>
      <c r="N1214" s="197" t="n">
        <v>2.035</v>
      </c>
      <c r="O1214" s="196" t="n">
        <v>2.5</v>
      </c>
      <c r="P1214" s="196" t="n">
        <v>2.295</v>
      </c>
      <c r="Q1214" s="196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6" t="s">
        <v>85</v>
      </c>
      <c r="CM1214" s="177"/>
    </row>
    <row r="1215" customFormat="false" ht="11.25" hidden="false" customHeight="false" outlineLevel="0" collapsed="false">
      <c r="A1215" s="177" t="n">
        <v>35910</v>
      </c>
      <c r="B1215" s="203" t="n">
        <f aca="false">IF(A1215&lt;&gt;"",MONTH(A1215),0)</f>
        <v>4</v>
      </c>
      <c r="C1215" s="11" t="s">
        <v>167</v>
      </c>
      <c r="D1215" s="196" t="n">
        <v>2.005</v>
      </c>
      <c r="E1215" s="196" t="n">
        <v>1.65</v>
      </c>
      <c r="F1215" s="197" t="n">
        <v>1.9</v>
      </c>
      <c r="G1215" s="16" t="n">
        <v>1.915</v>
      </c>
      <c r="H1215" s="196" t="n">
        <v>2.115</v>
      </c>
      <c r="I1215" s="196" t="n">
        <v>2.305</v>
      </c>
      <c r="J1215" s="196" t="n">
        <v>2.185</v>
      </c>
      <c r="K1215" s="196" t="n">
        <v>1.975</v>
      </c>
      <c r="L1215" s="196" t="n">
        <v>1.895</v>
      </c>
      <c r="M1215" s="196" t="s">
        <v>85</v>
      </c>
      <c r="N1215" s="197" t="n">
        <v>1.98</v>
      </c>
      <c r="O1215" s="196" t="n">
        <v>2.375</v>
      </c>
      <c r="P1215" s="196" t="n">
        <v>2.185</v>
      </c>
      <c r="Q1215" s="196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6" t="s">
        <v>85</v>
      </c>
      <c r="CM1215" s="177"/>
    </row>
    <row r="1216" customFormat="false" ht="11.25" hidden="false" customHeight="false" outlineLevel="0" collapsed="false">
      <c r="A1216" s="177" t="n">
        <v>35911</v>
      </c>
      <c r="B1216" s="203" t="n">
        <f aca="false">IF(A1216&lt;&gt;"",MONTH(A1216),0)</f>
        <v>4</v>
      </c>
      <c r="C1216" s="11" t="s">
        <v>161</v>
      </c>
      <c r="D1216" s="196" t="n">
        <v>2.005</v>
      </c>
      <c r="E1216" s="196" t="n">
        <v>1.65</v>
      </c>
      <c r="F1216" s="197" t="n">
        <v>1.9</v>
      </c>
      <c r="G1216" s="16" t="n">
        <v>1.915</v>
      </c>
      <c r="H1216" s="196" t="n">
        <v>2.115</v>
      </c>
      <c r="I1216" s="196" t="n">
        <v>2.305</v>
      </c>
      <c r="J1216" s="196" t="n">
        <v>2.185</v>
      </c>
      <c r="K1216" s="196" t="n">
        <v>1.975</v>
      </c>
      <c r="L1216" s="196" t="n">
        <v>1.895</v>
      </c>
      <c r="M1216" s="196" t="s">
        <v>85</v>
      </c>
      <c r="N1216" s="197" t="n">
        <v>1.98</v>
      </c>
      <c r="O1216" s="196" t="n">
        <v>2.375</v>
      </c>
      <c r="P1216" s="196" t="n">
        <v>2.185</v>
      </c>
      <c r="Q1216" s="196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6" t="s">
        <v>85</v>
      </c>
      <c r="CM1216" s="177"/>
    </row>
    <row r="1217" customFormat="false" ht="11.25" hidden="false" customHeight="false" outlineLevel="0" collapsed="false">
      <c r="A1217" s="177" t="n">
        <v>35912</v>
      </c>
      <c r="B1217" s="203" t="n">
        <f aca="false">IF(A1217&lt;&gt;"",MONTH(A1217),0)</f>
        <v>4</v>
      </c>
      <c r="C1217" s="11" t="s">
        <v>162</v>
      </c>
      <c r="D1217" s="196" t="n">
        <v>2.005</v>
      </c>
      <c r="E1217" s="196" t="s">
        <v>85</v>
      </c>
      <c r="F1217" s="197" t="s">
        <v>85</v>
      </c>
      <c r="G1217" s="16" t="s">
        <v>169</v>
      </c>
      <c r="H1217" s="196" t="n">
        <v>2.115</v>
      </c>
      <c r="I1217" s="196" t="s">
        <v>85</v>
      </c>
      <c r="J1217" s="196" t="s">
        <v>85</v>
      </c>
      <c r="K1217" s="196" t="s">
        <v>85</v>
      </c>
      <c r="L1217" s="196" t="s">
        <v>85</v>
      </c>
      <c r="M1217" s="196" t="s">
        <v>85</v>
      </c>
      <c r="N1217" s="197" t="s">
        <v>85</v>
      </c>
      <c r="O1217" s="196" t="n">
        <v>2.375</v>
      </c>
      <c r="P1217" s="196" t="s">
        <v>85</v>
      </c>
      <c r="Q1217" s="196" t="s">
        <v>85</v>
      </c>
      <c r="R1217" s="16" t="s">
        <v>85</v>
      </c>
      <c r="S1217" s="1" t="n">
        <v>2.345</v>
      </c>
      <c r="T1217" s="1" t="s">
        <v>85</v>
      </c>
      <c r="U1217" s="1" t="s">
        <v>85</v>
      </c>
      <c r="V1217" s="1" t="s">
        <v>85</v>
      </c>
      <c r="W1217" s="1" t="s">
        <v>85</v>
      </c>
      <c r="X1217" s="196" t="s">
        <v>85</v>
      </c>
      <c r="CM1217" s="177"/>
    </row>
    <row r="1218" customFormat="false" ht="11.25" hidden="false" customHeight="false" outlineLevel="0" collapsed="false">
      <c r="A1218" s="177" t="n">
        <v>35913</v>
      </c>
      <c r="B1218" s="203" t="n">
        <f aca="false">IF(A1218&lt;&gt;"",MONTH(A1218),0)</f>
        <v>4</v>
      </c>
      <c r="C1218" s="11" t="s">
        <v>163</v>
      </c>
      <c r="D1218" s="196" t="n">
        <v>2.05</v>
      </c>
      <c r="E1218" s="196" t="s">
        <v>85</v>
      </c>
      <c r="F1218" s="197" t="s">
        <v>85</v>
      </c>
      <c r="G1218" s="16" t="s">
        <v>169</v>
      </c>
      <c r="H1218" s="196" t="n">
        <v>2.09</v>
      </c>
      <c r="I1218" s="196" t="s">
        <v>85</v>
      </c>
      <c r="J1218" s="196" t="s">
        <v>85</v>
      </c>
      <c r="K1218" s="196" t="s">
        <v>85</v>
      </c>
      <c r="L1218" s="196" t="s">
        <v>85</v>
      </c>
      <c r="M1218" s="196" t="s">
        <v>85</v>
      </c>
      <c r="N1218" s="197" t="s">
        <v>85</v>
      </c>
      <c r="O1218" s="196" t="n">
        <v>2.35</v>
      </c>
      <c r="P1218" s="196" t="s">
        <v>85</v>
      </c>
      <c r="Q1218" s="196" t="s">
        <v>85</v>
      </c>
      <c r="R1218" s="16" t="s">
        <v>85</v>
      </c>
      <c r="S1218" s="1" t="n">
        <v>2.335</v>
      </c>
      <c r="T1218" s="1" t="s">
        <v>85</v>
      </c>
      <c r="U1218" s="1" t="s">
        <v>85</v>
      </c>
      <c r="V1218" s="1" t="s">
        <v>85</v>
      </c>
      <c r="W1218" s="1" t="s">
        <v>85</v>
      </c>
      <c r="X1218" s="196" t="s">
        <v>85</v>
      </c>
      <c r="CM1218" s="177"/>
    </row>
    <row r="1219" customFormat="false" ht="11.25" hidden="false" customHeight="false" outlineLevel="0" collapsed="false">
      <c r="A1219" s="177" t="n">
        <v>35914</v>
      </c>
      <c r="B1219" s="203" t="n">
        <f aca="false">IF(A1219&lt;&gt;"",MONTH(A1219),0)</f>
        <v>4</v>
      </c>
      <c r="C1219" s="11" t="s">
        <v>164</v>
      </c>
      <c r="D1219" s="196" t="n">
        <v>2.04</v>
      </c>
      <c r="E1219" s="196" t="n">
        <v>1.65</v>
      </c>
      <c r="F1219" s="197" t="n">
        <v>1.87</v>
      </c>
      <c r="G1219" s="16" t="n">
        <v>1.96</v>
      </c>
      <c r="H1219" s="196" t="n">
        <v>2.07</v>
      </c>
      <c r="I1219" s="196" t="n">
        <v>2.265</v>
      </c>
      <c r="J1219" s="196" t="n">
        <v>2.145</v>
      </c>
      <c r="K1219" s="196" t="n">
        <v>1.93</v>
      </c>
      <c r="L1219" s="196" t="n">
        <v>1.84</v>
      </c>
      <c r="M1219" s="196" t="s">
        <v>85</v>
      </c>
      <c r="N1219" s="197" t="n">
        <v>1.93</v>
      </c>
      <c r="O1219" s="196" t="n">
        <v>2.36</v>
      </c>
      <c r="P1219" s="196" t="n">
        <v>2.16</v>
      </c>
      <c r="Q1219" s="196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6" t="s">
        <v>85</v>
      </c>
      <c r="CM1219" s="177"/>
    </row>
    <row r="1220" customFormat="false" ht="11.25" hidden="false" customHeight="false" outlineLevel="0" collapsed="false">
      <c r="A1220" s="177" t="n">
        <v>35915</v>
      </c>
      <c r="B1220" s="203" t="n">
        <f aca="false">IF(A1220&lt;&gt;"",MONTH(A1220),0)</f>
        <v>4</v>
      </c>
      <c r="C1220" s="11" t="s">
        <v>165</v>
      </c>
      <c r="D1220" s="196" t="n">
        <v>2.07</v>
      </c>
      <c r="E1220" s="196" t="n">
        <v>1.665</v>
      </c>
      <c r="F1220" s="197" t="n">
        <v>1.88</v>
      </c>
      <c r="G1220" s="16" t="n">
        <v>2.005</v>
      </c>
      <c r="H1220" s="196" t="n">
        <v>2.09</v>
      </c>
      <c r="I1220" s="196" t="n">
        <v>2.29</v>
      </c>
      <c r="J1220" s="196" t="n">
        <v>2.155</v>
      </c>
      <c r="K1220" s="196" t="n">
        <v>1.955</v>
      </c>
      <c r="L1220" s="196" t="n">
        <v>1.91</v>
      </c>
      <c r="M1220" s="196" t="s">
        <v>85</v>
      </c>
      <c r="N1220" s="197" t="n">
        <v>1.93</v>
      </c>
      <c r="O1220" s="196" t="n">
        <v>2.39</v>
      </c>
      <c r="P1220" s="196" t="n">
        <v>2.17</v>
      </c>
      <c r="Q1220" s="196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6" t="s">
        <v>85</v>
      </c>
      <c r="CM1220" s="177"/>
    </row>
    <row r="1221" customFormat="false" ht="11.25" hidden="false" customHeight="false" outlineLevel="0" collapsed="false">
      <c r="A1221" s="177" t="n">
        <v>35916</v>
      </c>
      <c r="B1221" s="203" t="n">
        <f aca="false">IF(A1221&lt;&gt;"",MONTH(A1221),0)</f>
        <v>5</v>
      </c>
      <c r="C1221" s="11" t="s">
        <v>166</v>
      </c>
      <c r="D1221" s="196" t="n">
        <v>2.025</v>
      </c>
      <c r="E1221" s="196" t="n">
        <v>1.65</v>
      </c>
      <c r="F1221" s="197" t="n">
        <v>1.935</v>
      </c>
      <c r="G1221" s="16" t="n">
        <v>1.92</v>
      </c>
      <c r="H1221" s="196" t="n">
        <v>2.01</v>
      </c>
      <c r="I1221" s="196" t="n">
        <v>2.175</v>
      </c>
      <c r="J1221" s="196" t="n">
        <v>1.975</v>
      </c>
      <c r="K1221" s="196" t="n">
        <v>1.94</v>
      </c>
      <c r="L1221" s="196" t="n">
        <v>1.94</v>
      </c>
      <c r="M1221" s="196" t="n">
        <v>2.45</v>
      </c>
      <c r="N1221" s="197" t="n">
        <v>2.02</v>
      </c>
      <c r="O1221" s="196" t="n">
        <v>2.225</v>
      </c>
      <c r="P1221" s="196" t="n">
        <v>2.09</v>
      </c>
      <c r="Q1221" s="196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6" t="s">
        <v>85</v>
      </c>
      <c r="CM1221" s="177"/>
    </row>
    <row r="1222" customFormat="false" ht="11.25" hidden="false" customHeight="false" outlineLevel="0" collapsed="false">
      <c r="A1222" s="177" t="n">
        <v>35917</v>
      </c>
      <c r="B1222" s="203" t="n">
        <f aca="false">IF(A1222&lt;&gt;"",MONTH(A1222),0)</f>
        <v>5</v>
      </c>
      <c r="C1222" s="11" t="s">
        <v>167</v>
      </c>
      <c r="D1222" s="196" t="n">
        <v>1.97</v>
      </c>
      <c r="E1222" s="196" t="n">
        <v>1.555</v>
      </c>
      <c r="F1222" s="197" t="n">
        <v>1.84</v>
      </c>
      <c r="G1222" s="16" t="n">
        <v>1.83</v>
      </c>
      <c r="H1222" s="196" t="n">
        <v>1.895</v>
      </c>
      <c r="I1222" s="196" t="n">
        <v>2.115</v>
      </c>
      <c r="J1222" s="196" t="n">
        <v>1.855</v>
      </c>
      <c r="K1222" s="196" t="n">
        <v>1.8</v>
      </c>
      <c r="L1222" s="196" t="n">
        <v>1.685</v>
      </c>
      <c r="M1222" s="196" t="n">
        <v>2.15</v>
      </c>
      <c r="N1222" s="197" t="n">
        <v>2.02</v>
      </c>
      <c r="O1222" s="196" t="n">
        <v>2.135</v>
      </c>
      <c r="P1222" s="196" t="n">
        <v>1.99</v>
      </c>
      <c r="Q1222" s="196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6" t="s">
        <v>85</v>
      </c>
      <c r="CM1222" s="177"/>
    </row>
    <row r="1223" customFormat="false" ht="11.25" hidden="false" customHeight="false" outlineLevel="0" collapsed="false">
      <c r="A1223" s="177" t="n">
        <v>35918</v>
      </c>
      <c r="B1223" s="203" t="n">
        <f aca="false">IF(A1223&lt;&gt;"",MONTH(A1223),0)</f>
        <v>5</v>
      </c>
      <c r="C1223" s="11" t="s">
        <v>161</v>
      </c>
      <c r="D1223" s="196" t="n">
        <v>1.97</v>
      </c>
      <c r="E1223" s="196" t="n">
        <v>1.555</v>
      </c>
      <c r="F1223" s="197" t="n">
        <v>1.84</v>
      </c>
      <c r="G1223" s="16" t="n">
        <v>1.83</v>
      </c>
      <c r="H1223" s="196" t="n">
        <v>1.895</v>
      </c>
      <c r="I1223" s="196" t="n">
        <v>2.115</v>
      </c>
      <c r="J1223" s="196" t="n">
        <v>1.855</v>
      </c>
      <c r="K1223" s="196" t="n">
        <v>1.8</v>
      </c>
      <c r="L1223" s="196" t="n">
        <v>1.685</v>
      </c>
      <c r="M1223" s="196" t="n">
        <v>2.15</v>
      </c>
      <c r="N1223" s="197" t="n">
        <v>2.02</v>
      </c>
      <c r="O1223" s="196" t="n">
        <v>2.135</v>
      </c>
      <c r="P1223" s="196" t="n">
        <v>1.99</v>
      </c>
      <c r="Q1223" s="196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6" t="s">
        <v>85</v>
      </c>
      <c r="CM1223" s="177"/>
    </row>
    <row r="1224" customFormat="false" ht="11.25" hidden="false" customHeight="false" outlineLevel="0" collapsed="false">
      <c r="A1224" s="177" t="n">
        <v>35919</v>
      </c>
      <c r="B1224" s="203" t="n">
        <f aca="false">IF(A1224&lt;&gt;"",MONTH(A1224),0)</f>
        <v>5</v>
      </c>
      <c r="C1224" s="11" t="s">
        <v>162</v>
      </c>
      <c r="D1224" s="196" t="n">
        <v>1.97</v>
      </c>
      <c r="E1224" s="196" t="n">
        <v>1.555</v>
      </c>
      <c r="F1224" s="197" t="n">
        <v>1.84</v>
      </c>
      <c r="G1224" s="16" t="n">
        <v>1.83</v>
      </c>
      <c r="H1224" s="196" t="n">
        <v>1.895</v>
      </c>
      <c r="I1224" s="196" t="n">
        <v>2.115</v>
      </c>
      <c r="J1224" s="196" t="n">
        <v>1.855</v>
      </c>
      <c r="K1224" s="196" t="n">
        <v>1.8</v>
      </c>
      <c r="L1224" s="196" t="n">
        <v>1.685</v>
      </c>
      <c r="M1224" s="196" t="n">
        <v>2.15</v>
      </c>
      <c r="N1224" s="197" t="n">
        <v>2.02</v>
      </c>
      <c r="O1224" s="196" t="n">
        <v>2.135</v>
      </c>
      <c r="P1224" s="196" t="n">
        <v>1.99</v>
      </c>
      <c r="Q1224" s="196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6" t="s">
        <v>85</v>
      </c>
      <c r="CM1224" s="177"/>
    </row>
    <row r="1225" customFormat="false" ht="11.25" hidden="false" customHeight="false" outlineLevel="0" collapsed="false">
      <c r="A1225" s="177" t="n">
        <v>35920</v>
      </c>
      <c r="B1225" s="203" t="n">
        <f aca="false">IF(A1225&lt;&gt;"",MONTH(A1225),0)</f>
        <v>5</v>
      </c>
      <c r="C1225" s="11" t="s">
        <v>163</v>
      </c>
      <c r="D1225" s="196" t="n">
        <v>1.915</v>
      </c>
      <c r="E1225" s="196" t="n">
        <v>1.445</v>
      </c>
      <c r="F1225" s="197" t="n">
        <v>1.75</v>
      </c>
      <c r="G1225" s="16" t="n">
        <v>1.835</v>
      </c>
      <c r="H1225" s="196" t="n">
        <v>1.895</v>
      </c>
      <c r="I1225" s="196" t="n">
        <v>2.055</v>
      </c>
      <c r="J1225" s="196" t="n">
        <v>1.72</v>
      </c>
      <c r="K1225" s="196" t="n">
        <v>1.755</v>
      </c>
      <c r="L1225" s="196" t="n">
        <v>1.64</v>
      </c>
      <c r="M1225" s="196" t="n">
        <v>2.085</v>
      </c>
      <c r="N1225" s="197" t="n">
        <v>1.78</v>
      </c>
      <c r="O1225" s="196" t="n">
        <v>2.1</v>
      </c>
      <c r="P1225" s="196" t="n">
        <v>1.965</v>
      </c>
      <c r="Q1225" s="196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6" t="s">
        <v>85</v>
      </c>
      <c r="CM1225" s="177"/>
    </row>
    <row r="1226" customFormat="false" ht="11.25" hidden="false" customHeight="false" outlineLevel="0" collapsed="false">
      <c r="A1226" s="177" t="n">
        <v>35921</v>
      </c>
      <c r="B1226" s="203" t="n">
        <f aca="false">IF(A1226&lt;&gt;"",MONTH(A1226),0)</f>
        <v>5</v>
      </c>
      <c r="C1226" s="11" t="s">
        <v>164</v>
      </c>
      <c r="D1226" s="196" t="n">
        <v>2.125</v>
      </c>
      <c r="E1226" s="196" t="n">
        <v>1.635</v>
      </c>
      <c r="F1226" s="197" t="n">
        <v>1.83</v>
      </c>
      <c r="G1226" s="16" t="n">
        <v>1.93</v>
      </c>
      <c r="H1226" s="196" t="n">
        <v>2.02</v>
      </c>
      <c r="I1226" s="196" t="n">
        <v>2.175</v>
      </c>
      <c r="J1226" s="196" t="n">
        <v>1.875</v>
      </c>
      <c r="K1226" s="196" t="n">
        <v>1.835</v>
      </c>
      <c r="L1226" s="196" t="n">
        <v>1.765</v>
      </c>
      <c r="M1226" s="196" t="n">
        <v>2.245</v>
      </c>
      <c r="N1226" s="197" t="n">
        <v>1.835</v>
      </c>
      <c r="O1226" s="196" t="n">
        <v>2.19</v>
      </c>
      <c r="P1226" s="196" t="n">
        <v>2.11</v>
      </c>
      <c r="Q1226" s="196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6" t="s">
        <v>85</v>
      </c>
      <c r="CM1226" s="177"/>
    </row>
    <row r="1227" customFormat="false" ht="11.25" hidden="false" customHeight="false" outlineLevel="0" collapsed="false">
      <c r="A1227" s="177" t="n">
        <v>35922</v>
      </c>
      <c r="B1227" s="203" t="n">
        <f aca="false">IF(A1227&lt;&gt;"",MONTH(A1227),0)</f>
        <v>5</v>
      </c>
      <c r="C1227" s="11" t="s">
        <v>165</v>
      </c>
      <c r="D1227" s="196" t="n">
        <v>1.95</v>
      </c>
      <c r="E1227" s="196" t="n">
        <v>1.565</v>
      </c>
      <c r="F1227" s="197" t="n">
        <v>1.8</v>
      </c>
      <c r="G1227" s="16" t="n">
        <v>1.87</v>
      </c>
      <c r="H1227" s="196" t="n">
        <v>1.93</v>
      </c>
      <c r="I1227" s="196" t="n">
        <v>2.115</v>
      </c>
      <c r="J1227" s="196" t="n">
        <v>1.81</v>
      </c>
      <c r="K1227" s="196" t="n">
        <v>1.8</v>
      </c>
      <c r="L1227" s="196" t="n">
        <v>1.7</v>
      </c>
      <c r="M1227" s="196" t="n">
        <v>2.21</v>
      </c>
      <c r="N1227" s="197" t="n">
        <v>1.785</v>
      </c>
      <c r="O1227" s="196" t="n">
        <v>2.14</v>
      </c>
      <c r="P1227" s="196" t="n">
        <v>2.045</v>
      </c>
      <c r="Q1227" s="196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6" t="s">
        <v>85</v>
      </c>
      <c r="CM1227" s="177"/>
    </row>
    <row r="1228" customFormat="false" ht="11.25" hidden="false" customHeight="false" outlineLevel="0" collapsed="false">
      <c r="A1228" s="177" t="n">
        <v>35923</v>
      </c>
      <c r="B1228" s="203" t="n">
        <f aca="false">IF(A1228&lt;&gt;"",MONTH(A1228),0)</f>
        <v>5</v>
      </c>
      <c r="C1228" s="11" t="s">
        <v>166</v>
      </c>
      <c r="D1228" s="196" t="n">
        <v>1.87</v>
      </c>
      <c r="E1228" s="196" t="n">
        <v>1.515</v>
      </c>
      <c r="F1228" s="197" t="n">
        <v>1.86</v>
      </c>
      <c r="G1228" s="16" t="n">
        <v>1.925</v>
      </c>
      <c r="H1228" s="196" t="n">
        <v>1.995</v>
      </c>
      <c r="I1228" s="196" t="n">
        <v>2.15</v>
      </c>
      <c r="J1228" s="196" t="n">
        <v>1.8</v>
      </c>
      <c r="K1228" s="196" t="n">
        <v>1.895</v>
      </c>
      <c r="L1228" s="196" t="n">
        <v>1.68</v>
      </c>
      <c r="M1228" s="196" t="n">
        <v>2.25</v>
      </c>
      <c r="N1228" s="197" t="n">
        <v>1.865</v>
      </c>
      <c r="O1228" s="196" t="n">
        <v>2.185</v>
      </c>
      <c r="P1228" s="196" t="n">
        <v>2.1</v>
      </c>
      <c r="Q1228" s="196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6" t="s">
        <v>85</v>
      </c>
      <c r="CM1228" s="177"/>
    </row>
    <row r="1229" customFormat="false" ht="11.25" hidden="false" customHeight="false" outlineLevel="0" collapsed="false">
      <c r="A1229" s="177" t="n">
        <v>35924</v>
      </c>
      <c r="B1229" s="203" t="n">
        <f aca="false">IF(A1229&lt;&gt;"",MONTH(A1229),0)</f>
        <v>5</v>
      </c>
      <c r="C1229" s="11" t="s">
        <v>167</v>
      </c>
      <c r="D1229" s="196" t="n">
        <v>1.85</v>
      </c>
      <c r="E1229" s="196" t="n">
        <v>1.445</v>
      </c>
      <c r="F1229" s="197" t="n">
        <v>1.83</v>
      </c>
      <c r="G1229" s="16" t="n">
        <v>1.875</v>
      </c>
      <c r="H1229" s="196" t="n">
        <v>1.955</v>
      </c>
      <c r="I1229" s="196" t="n">
        <v>2.11</v>
      </c>
      <c r="J1229" s="196" t="n">
        <v>1.695</v>
      </c>
      <c r="K1229" s="196" t="n">
        <v>1.83</v>
      </c>
      <c r="L1229" s="196" t="n">
        <v>1.63</v>
      </c>
      <c r="M1229" s="196" t="n">
        <v>2.16</v>
      </c>
      <c r="N1229" s="197" t="n">
        <v>1.825</v>
      </c>
      <c r="O1229" s="196" t="n">
        <v>2.09</v>
      </c>
      <c r="P1229" s="196" t="n">
        <v>2.035</v>
      </c>
      <c r="Q1229" s="196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6" t="s">
        <v>85</v>
      </c>
      <c r="CM1229" s="177"/>
    </row>
    <row r="1230" customFormat="false" ht="11.25" hidden="false" customHeight="false" outlineLevel="0" collapsed="false">
      <c r="A1230" s="177" t="n">
        <v>35925</v>
      </c>
      <c r="B1230" s="203" t="n">
        <f aca="false">IF(A1230&lt;&gt;"",MONTH(A1230),0)</f>
        <v>5</v>
      </c>
      <c r="C1230" s="11" t="s">
        <v>161</v>
      </c>
      <c r="D1230" s="196" t="n">
        <v>1.85</v>
      </c>
      <c r="E1230" s="196" t="n">
        <v>1.445</v>
      </c>
      <c r="F1230" s="197" t="n">
        <v>1.83</v>
      </c>
      <c r="G1230" s="16" t="n">
        <v>1.875</v>
      </c>
      <c r="H1230" s="196" t="n">
        <v>1.955</v>
      </c>
      <c r="I1230" s="196" t="n">
        <v>2.11</v>
      </c>
      <c r="J1230" s="196" t="n">
        <v>1.695</v>
      </c>
      <c r="K1230" s="196" t="n">
        <v>1.83</v>
      </c>
      <c r="L1230" s="196" t="n">
        <v>1.63</v>
      </c>
      <c r="M1230" s="196" t="n">
        <v>2.16</v>
      </c>
      <c r="N1230" s="197" t="n">
        <v>1.825</v>
      </c>
      <c r="O1230" s="196" t="n">
        <v>2.09</v>
      </c>
      <c r="P1230" s="196" t="n">
        <v>2.035</v>
      </c>
      <c r="Q1230" s="196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6" t="s">
        <v>85</v>
      </c>
      <c r="CM1230" s="177"/>
    </row>
    <row r="1231" customFormat="false" ht="11.25" hidden="false" customHeight="false" outlineLevel="0" collapsed="false">
      <c r="A1231" s="177" t="n">
        <v>35926</v>
      </c>
      <c r="B1231" s="203" t="n">
        <f aca="false">IF(A1231&lt;&gt;"",MONTH(A1231),0)</f>
        <v>5</v>
      </c>
      <c r="C1231" s="11" t="s">
        <v>162</v>
      </c>
      <c r="D1231" s="196" t="n">
        <v>1.85</v>
      </c>
      <c r="E1231" s="196" t="n">
        <v>1.445</v>
      </c>
      <c r="F1231" s="197" t="n">
        <v>1.83</v>
      </c>
      <c r="G1231" s="16" t="n">
        <v>1.875</v>
      </c>
      <c r="H1231" s="196" t="n">
        <v>1.955</v>
      </c>
      <c r="I1231" s="196" t="n">
        <v>2.11</v>
      </c>
      <c r="J1231" s="196" t="n">
        <v>1.695</v>
      </c>
      <c r="K1231" s="196" t="n">
        <v>1.83</v>
      </c>
      <c r="L1231" s="196" t="n">
        <v>1.63</v>
      </c>
      <c r="M1231" s="196" t="n">
        <v>2.16</v>
      </c>
      <c r="N1231" s="197" t="n">
        <v>1.825</v>
      </c>
      <c r="O1231" s="196" t="n">
        <v>2.09</v>
      </c>
      <c r="P1231" s="196" t="n">
        <v>2.035</v>
      </c>
      <c r="Q1231" s="196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6" t="s">
        <v>85</v>
      </c>
      <c r="CM1231" s="177"/>
    </row>
    <row r="1232" customFormat="false" ht="11.25" hidden="false" customHeight="false" outlineLevel="0" collapsed="false">
      <c r="A1232" s="177" t="n">
        <v>35927</v>
      </c>
      <c r="B1232" s="203" t="n">
        <f aca="false">IF(A1232&lt;&gt;"",MONTH(A1232),0)</f>
        <v>5</v>
      </c>
      <c r="C1232" s="11" t="s">
        <v>163</v>
      </c>
      <c r="D1232" s="196" t="n">
        <v>1.615</v>
      </c>
      <c r="E1232" s="196" t="n">
        <v>1.42</v>
      </c>
      <c r="F1232" s="197" t="n">
        <v>1.855</v>
      </c>
      <c r="G1232" s="16" t="n">
        <v>1.96</v>
      </c>
      <c r="H1232" s="196" t="n">
        <v>2.01</v>
      </c>
      <c r="I1232" s="196" t="n">
        <v>2.175</v>
      </c>
      <c r="J1232" s="196" t="n">
        <v>1.74</v>
      </c>
      <c r="K1232" s="196" t="n">
        <v>1.88</v>
      </c>
      <c r="L1232" s="196" t="n">
        <v>1.675</v>
      </c>
      <c r="M1232" s="196" t="n">
        <v>2.25</v>
      </c>
      <c r="N1232" s="197" t="n">
        <v>1.875</v>
      </c>
      <c r="O1232" s="196" t="n">
        <v>2.175</v>
      </c>
      <c r="P1232" s="196" t="n">
        <v>2.1</v>
      </c>
      <c r="Q1232" s="196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6" t="s">
        <v>85</v>
      </c>
      <c r="CM1232" s="177"/>
    </row>
    <row r="1233" customFormat="false" ht="11.25" hidden="false" customHeight="false" outlineLevel="0" collapsed="false">
      <c r="A1233" s="177" t="n">
        <v>35928</v>
      </c>
      <c r="B1233" s="203" t="n">
        <f aca="false">IF(A1233&lt;&gt;"",MONTH(A1233),0)</f>
        <v>5</v>
      </c>
      <c r="C1233" s="11" t="s">
        <v>164</v>
      </c>
      <c r="D1233" s="196" t="n">
        <v>1.31</v>
      </c>
      <c r="E1233" s="196" t="n">
        <v>1.375</v>
      </c>
      <c r="F1233" s="197" t="n">
        <v>1.915</v>
      </c>
      <c r="G1233" s="16" t="n">
        <v>2</v>
      </c>
      <c r="H1233" s="196" t="n">
        <v>2.065</v>
      </c>
      <c r="I1233" s="196" t="n">
        <v>2.23</v>
      </c>
      <c r="J1233" s="196" t="n">
        <v>1.775</v>
      </c>
      <c r="K1233" s="196" t="n">
        <v>1.935</v>
      </c>
      <c r="L1233" s="196" t="n">
        <v>1.72</v>
      </c>
      <c r="M1233" s="196" t="n">
        <v>2.415</v>
      </c>
      <c r="N1233" s="197" t="n">
        <v>1.92</v>
      </c>
      <c r="O1233" s="196" t="n">
        <v>2.32</v>
      </c>
      <c r="P1233" s="196" t="n">
        <v>2.145</v>
      </c>
      <c r="Q1233" s="196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6" t="s">
        <v>85</v>
      </c>
      <c r="CM1233" s="177"/>
    </row>
    <row r="1234" customFormat="false" ht="11.25" hidden="false" customHeight="false" outlineLevel="0" collapsed="false">
      <c r="A1234" s="177" t="n">
        <v>35929</v>
      </c>
      <c r="B1234" s="203" t="n">
        <f aca="false">IF(A1234&lt;&gt;"",MONTH(A1234),0)</f>
        <v>5</v>
      </c>
      <c r="C1234" s="11" t="s">
        <v>165</v>
      </c>
      <c r="D1234" s="196" t="n">
        <v>1.78</v>
      </c>
      <c r="E1234" s="196" t="n">
        <v>1.42</v>
      </c>
      <c r="F1234" s="197" t="n">
        <v>1.96</v>
      </c>
      <c r="G1234" s="16" t="n">
        <v>2.03</v>
      </c>
      <c r="H1234" s="196" t="n">
        <v>2.09</v>
      </c>
      <c r="I1234" s="196" t="n">
        <v>2.235</v>
      </c>
      <c r="J1234" s="196" t="n">
        <v>1.83</v>
      </c>
      <c r="K1234" s="196" t="n">
        <v>1.975</v>
      </c>
      <c r="L1234" s="196" t="n">
        <v>1.77</v>
      </c>
      <c r="M1234" s="196" t="n">
        <v>2.505</v>
      </c>
      <c r="N1234" s="197" t="n">
        <v>1.965</v>
      </c>
      <c r="O1234" s="196" t="n">
        <v>2.38</v>
      </c>
      <c r="P1234" s="196" t="n">
        <v>2.15</v>
      </c>
      <c r="Q1234" s="196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6" t="s">
        <v>85</v>
      </c>
      <c r="CM1234" s="177"/>
    </row>
    <row r="1235" customFormat="false" ht="11.25" hidden="false" customHeight="false" outlineLevel="0" collapsed="false">
      <c r="A1235" s="177" t="n">
        <v>35930</v>
      </c>
      <c r="B1235" s="203" t="n">
        <f aca="false">IF(A1235&lt;&gt;"",MONTH(A1235),0)</f>
        <v>5</v>
      </c>
      <c r="C1235" s="11" t="s">
        <v>166</v>
      </c>
      <c r="D1235" s="196" t="n">
        <v>1.77</v>
      </c>
      <c r="E1235" s="196" t="n">
        <v>1.39</v>
      </c>
      <c r="F1235" s="197" t="n">
        <v>1.88</v>
      </c>
      <c r="G1235" s="16" t="n">
        <v>1.935</v>
      </c>
      <c r="H1235" s="196" t="n">
        <v>2.005</v>
      </c>
      <c r="I1235" s="196" t="n">
        <v>2.17</v>
      </c>
      <c r="J1235" s="196" t="n">
        <v>1.78</v>
      </c>
      <c r="K1235" s="196" t="n">
        <v>1.875</v>
      </c>
      <c r="L1235" s="196" t="n">
        <v>1.685</v>
      </c>
      <c r="M1235" s="196" t="n">
        <v>2.44</v>
      </c>
      <c r="N1235" s="197" t="n">
        <v>1.875</v>
      </c>
      <c r="O1235" s="196" t="n">
        <v>2.3</v>
      </c>
      <c r="P1235" s="196" t="n">
        <v>2.06</v>
      </c>
      <c r="Q1235" s="196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6" t="s">
        <v>85</v>
      </c>
      <c r="CM1235" s="177"/>
    </row>
    <row r="1236" customFormat="false" ht="11.25" hidden="false" customHeight="false" outlineLevel="0" collapsed="false">
      <c r="A1236" s="177" t="n">
        <v>35931</v>
      </c>
      <c r="B1236" s="203" t="n">
        <f aca="false">IF(A1236&lt;&gt;"",MONTH(A1236),0)</f>
        <v>5</v>
      </c>
      <c r="C1236" s="11" t="s">
        <v>167</v>
      </c>
      <c r="D1236" s="196" t="n">
        <v>1.645</v>
      </c>
      <c r="E1236" s="196" t="n">
        <v>1.44</v>
      </c>
      <c r="F1236" s="197" t="n">
        <v>1.845</v>
      </c>
      <c r="G1236" s="16" t="n">
        <v>1.94</v>
      </c>
      <c r="H1236" s="196" t="n">
        <v>1.98</v>
      </c>
      <c r="I1236" s="196" t="n">
        <v>2.17</v>
      </c>
      <c r="J1236" s="196" t="n">
        <v>1.75</v>
      </c>
      <c r="K1236" s="196" t="n">
        <v>1.865</v>
      </c>
      <c r="L1236" s="196" t="n">
        <v>1.675</v>
      </c>
      <c r="M1236" s="196" t="n">
        <v>2.42</v>
      </c>
      <c r="N1236" s="197" t="n">
        <v>1.85</v>
      </c>
      <c r="O1236" s="196" t="n">
        <v>2.275</v>
      </c>
      <c r="P1236" s="196" t="n">
        <v>2.065</v>
      </c>
      <c r="Q1236" s="196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6" t="s">
        <v>85</v>
      </c>
      <c r="CM1236" s="177"/>
    </row>
    <row r="1237" customFormat="false" ht="11.25" hidden="false" customHeight="false" outlineLevel="0" collapsed="false">
      <c r="A1237" s="177" t="n">
        <v>35932</v>
      </c>
      <c r="B1237" s="203" t="n">
        <f aca="false">IF(A1237&lt;&gt;"",MONTH(A1237),0)</f>
        <v>5</v>
      </c>
      <c r="C1237" s="11" t="s">
        <v>161</v>
      </c>
      <c r="D1237" s="196" t="n">
        <v>1.645</v>
      </c>
      <c r="E1237" s="196" t="n">
        <v>1.44</v>
      </c>
      <c r="F1237" s="197" t="n">
        <v>1.845</v>
      </c>
      <c r="G1237" s="16" t="n">
        <v>1.94</v>
      </c>
      <c r="H1237" s="196" t="n">
        <v>1.98</v>
      </c>
      <c r="I1237" s="196" t="n">
        <v>2.17</v>
      </c>
      <c r="J1237" s="196" t="n">
        <v>1.75</v>
      </c>
      <c r="K1237" s="196" t="n">
        <v>1.865</v>
      </c>
      <c r="L1237" s="196" t="n">
        <v>1.675</v>
      </c>
      <c r="M1237" s="196" t="n">
        <v>2.42</v>
      </c>
      <c r="N1237" s="197" t="n">
        <v>1.85</v>
      </c>
      <c r="O1237" s="196" t="n">
        <v>2.275</v>
      </c>
      <c r="P1237" s="196" t="n">
        <v>2.065</v>
      </c>
      <c r="Q1237" s="196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6" t="s">
        <v>85</v>
      </c>
      <c r="CM1237" s="177"/>
    </row>
    <row r="1238" customFormat="false" ht="11.25" hidden="false" customHeight="false" outlineLevel="0" collapsed="false">
      <c r="A1238" s="177" t="n">
        <v>35933</v>
      </c>
      <c r="B1238" s="203" t="n">
        <f aca="false">IF(A1238&lt;&gt;"",MONTH(A1238),0)</f>
        <v>5</v>
      </c>
      <c r="C1238" s="11" t="s">
        <v>162</v>
      </c>
      <c r="D1238" s="196" t="n">
        <v>1.645</v>
      </c>
      <c r="E1238" s="196" t="n">
        <v>1.44</v>
      </c>
      <c r="F1238" s="197" t="n">
        <v>1.845</v>
      </c>
      <c r="G1238" s="16" t="n">
        <v>1.94</v>
      </c>
      <c r="H1238" s="196" t="n">
        <v>1.98</v>
      </c>
      <c r="I1238" s="196" t="n">
        <v>2.17</v>
      </c>
      <c r="J1238" s="196" t="n">
        <v>1.75</v>
      </c>
      <c r="K1238" s="196" t="n">
        <v>1.865</v>
      </c>
      <c r="L1238" s="196" t="n">
        <v>1.675</v>
      </c>
      <c r="M1238" s="196" t="n">
        <v>2.42</v>
      </c>
      <c r="N1238" s="197" t="n">
        <v>1.85</v>
      </c>
      <c r="O1238" s="196" t="n">
        <v>2.275</v>
      </c>
      <c r="P1238" s="196" t="n">
        <v>2.065</v>
      </c>
      <c r="Q1238" s="196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6" t="s">
        <v>85</v>
      </c>
      <c r="CM1238" s="177"/>
    </row>
    <row r="1239" customFormat="false" ht="11.25" hidden="false" customHeight="false" outlineLevel="0" collapsed="false">
      <c r="A1239" s="177" t="n">
        <v>35934</v>
      </c>
      <c r="B1239" s="203" t="n">
        <f aca="false">IF(A1239&lt;&gt;"",MONTH(A1239),0)</f>
        <v>5</v>
      </c>
      <c r="C1239" s="11" t="s">
        <v>163</v>
      </c>
      <c r="D1239" s="196" t="n">
        <v>1.56</v>
      </c>
      <c r="E1239" s="196" t="n">
        <v>1.37</v>
      </c>
      <c r="F1239" s="197" t="n">
        <v>1.94</v>
      </c>
      <c r="G1239" s="16" t="n">
        <v>2.04</v>
      </c>
      <c r="H1239" s="196" t="n">
        <v>2.095</v>
      </c>
      <c r="I1239" s="196" t="n">
        <v>2.19</v>
      </c>
      <c r="J1239" s="196" t="n">
        <v>1.74</v>
      </c>
      <c r="K1239" s="196" t="n">
        <v>1.94</v>
      </c>
      <c r="L1239" s="196" t="n">
        <v>1.77</v>
      </c>
      <c r="M1239" s="196" t="n">
        <v>2.485</v>
      </c>
      <c r="N1239" s="197" t="n">
        <v>1.945</v>
      </c>
      <c r="O1239" s="196" t="n">
        <v>2.34</v>
      </c>
      <c r="P1239" s="196" t="n">
        <v>2.145</v>
      </c>
      <c r="Q1239" s="196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6" t="s">
        <v>85</v>
      </c>
      <c r="CM1239" s="177"/>
    </row>
    <row r="1240" customFormat="false" ht="11.25" hidden="false" customHeight="false" outlineLevel="0" collapsed="false">
      <c r="A1240" s="177" t="n">
        <v>35935</v>
      </c>
      <c r="B1240" s="203" t="n">
        <f aca="false">IF(A1240&lt;&gt;"",MONTH(A1240),0)</f>
        <v>5</v>
      </c>
      <c r="C1240" s="11" t="s">
        <v>164</v>
      </c>
      <c r="D1240" s="196" t="n">
        <v>1.635</v>
      </c>
      <c r="E1240" s="196" t="n">
        <v>1.4</v>
      </c>
      <c r="F1240" s="197" t="n">
        <v>1.895</v>
      </c>
      <c r="G1240" s="16" t="n">
        <v>2.01</v>
      </c>
      <c r="H1240" s="196" t="n">
        <v>2.07</v>
      </c>
      <c r="I1240" s="196" t="n">
        <v>2.16</v>
      </c>
      <c r="J1240" s="196" t="n">
        <v>1.805</v>
      </c>
      <c r="K1240" s="196" t="n">
        <v>1.915</v>
      </c>
      <c r="L1240" s="196" t="n">
        <v>1.74</v>
      </c>
      <c r="M1240" s="196" t="n">
        <v>2.465</v>
      </c>
      <c r="N1240" s="197" t="n">
        <v>1.9</v>
      </c>
      <c r="O1240" s="196" t="n">
        <v>2.335</v>
      </c>
      <c r="P1240" s="196" t="n">
        <v>2.095</v>
      </c>
      <c r="Q1240" s="196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6" t="s">
        <v>85</v>
      </c>
      <c r="CM1240" s="177"/>
    </row>
    <row r="1241" customFormat="false" ht="11.25" hidden="false" customHeight="false" outlineLevel="0" collapsed="false">
      <c r="A1241" s="177" t="n">
        <v>35936</v>
      </c>
      <c r="B1241" s="203" t="n">
        <f aca="false">IF(A1241&lt;&gt;"",MONTH(A1241),0)</f>
        <v>5</v>
      </c>
      <c r="C1241" s="11" t="s">
        <v>165</v>
      </c>
      <c r="D1241" s="196" t="n">
        <v>1.565</v>
      </c>
      <c r="E1241" s="196" t="n">
        <v>1.405</v>
      </c>
      <c r="F1241" s="197" t="n">
        <v>1.86</v>
      </c>
      <c r="G1241" s="16" t="n">
        <v>1.945</v>
      </c>
      <c r="H1241" s="196" t="n">
        <v>2.02</v>
      </c>
      <c r="I1241" s="196" t="n">
        <v>2.175</v>
      </c>
      <c r="J1241" s="196" t="n">
        <v>1.755</v>
      </c>
      <c r="K1241" s="196" t="n">
        <v>1.865</v>
      </c>
      <c r="L1241" s="196" t="n">
        <v>1.695</v>
      </c>
      <c r="M1241" s="196" t="n">
        <v>2.405</v>
      </c>
      <c r="N1241" s="197" t="n">
        <v>1.86</v>
      </c>
      <c r="O1241" s="196" t="n">
        <v>2.27</v>
      </c>
      <c r="P1241" s="196" t="n">
        <v>2.095</v>
      </c>
      <c r="Q1241" s="196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6" t="s">
        <v>85</v>
      </c>
      <c r="CM1241" s="177"/>
    </row>
    <row r="1242" customFormat="false" ht="11.25" hidden="false" customHeight="false" outlineLevel="0" collapsed="false">
      <c r="A1242" s="177" t="n">
        <v>35937</v>
      </c>
      <c r="B1242" s="203" t="n">
        <f aca="false">IF(A1242&lt;&gt;"",MONTH(A1242),0)</f>
        <v>5</v>
      </c>
      <c r="C1242" s="11" t="s">
        <v>166</v>
      </c>
      <c r="D1242" s="196" t="n">
        <v>1.595</v>
      </c>
      <c r="E1242" s="196" t="n">
        <v>1.385</v>
      </c>
      <c r="F1242" s="197" t="n">
        <v>1.73</v>
      </c>
      <c r="G1242" s="16" t="n">
        <v>1.845</v>
      </c>
      <c r="H1242" s="196" t="n">
        <v>1.94</v>
      </c>
      <c r="I1242" s="196" t="n">
        <v>2.105</v>
      </c>
      <c r="J1242" s="196" t="n">
        <v>1.72</v>
      </c>
      <c r="K1242" s="196" t="n">
        <v>1.745</v>
      </c>
      <c r="L1242" s="196" t="n">
        <v>1.605</v>
      </c>
      <c r="M1242" s="196" t="n">
        <v>2.15</v>
      </c>
      <c r="N1242" s="197" t="n">
        <v>1.755</v>
      </c>
      <c r="O1242" s="196" t="n">
        <v>2.165</v>
      </c>
      <c r="P1242" s="196" t="n">
        <v>2.03</v>
      </c>
      <c r="Q1242" s="196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6" t="s">
        <v>85</v>
      </c>
      <c r="CM1242" s="177"/>
    </row>
    <row r="1243" customFormat="false" ht="11.25" hidden="false" customHeight="false" outlineLevel="0" collapsed="false">
      <c r="A1243" s="177" t="n">
        <v>35938</v>
      </c>
      <c r="B1243" s="203" t="n">
        <f aca="false">IF(A1243&lt;&gt;"",MONTH(A1243),0)</f>
        <v>5</v>
      </c>
      <c r="C1243" s="11" t="s">
        <v>167</v>
      </c>
      <c r="D1243" s="196" t="n">
        <v>1.69</v>
      </c>
      <c r="E1243" s="196" t="n">
        <v>1.37</v>
      </c>
      <c r="F1243" s="197" t="n">
        <v>1.6</v>
      </c>
      <c r="G1243" s="16" t="n">
        <v>1.695</v>
      </c>
      <c r="H1243" s="196" t="n">
        <v>1.81</v>
      </c>
      <c r="I1243" s="196" t="n">
        <v>2.01</v>
      </c>
      <c r="J1243" s="196" t="n">
        <v>1.535</v>
      </c>
      <c r="K1243" s="196" t="n">
        <v>1.605</v>
      </c>
      <c r="L1243" s="196" t="n">
        <v>1.475</v>
      </c>
      <c r="M1243" s="196" t="n">
        <v>2.15</v>
      </c>
      <c r="N1243" s="197" t="n">
        <v>1.635</v>
      </c>
      <c r="O1243" s="196" t="n">
        <v>2.005</v>
      </c>
      <c r="P1243" s="196" t="n">
        <v>1.89</v>
      </c>
      <c r="Q1243" s="196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6" t="s">
        <v>85</v>
      </c>
      <c r="CM1243" s="177"/>
    </row>
    <row r="1244" customFormat="false" ht="11.25" hidden="false" customHeight="false" outlineLevel="0" collapsed="false">
      <c r="A1244" s="177" t="n">
        <v>35939</v>
      </c>
      <c r="B1244" s="203" t="n">
        <f aca="false">IF(A1244&lt;&gt;"",MONTH(A1244),0)</f>
        <v>5</v>
      </c>
      <c r="C1244" s="11" t="s">
        <v>161</v>
      </c>
      <c r="D1244" s="196" t="n">
        <v>1.69</v>
      </c>
      <c r="E1244" s="196" t="n">
        <v>1.37</v>
      </c>
      <c r="F1244" s="197" t="n">
        <v>1.6</v>
      </c>
      <c r="G1244" s="16" t="n">
        <v>1.695</v>
      </c>
      <c r="H1244" s="196" t="n">
        <v>1.81</v>
      </c>
      <c r="I1244" s="196" t="n">
        <v>2.01</v>
      </c>
      <c r="J1244" s="196" t="n">
        <v>1.535</v>
      </c>
      <c r="K1244" s="196" t="n">
        <v>1.605</v>
      </c>
      <c r="L1244" s="196" t="n">
        <v>1.475</v>
      </c>
      <c r="M1244" s="196" t="n">
        <v>2.15</v>
      </c>
      <c r="N1244" s="197" t="n">
        <v>1.635</v>
      </c>
      <c r="O1244" s="196" t="n">
        <v>2.005</v>
      </c>
      <c r="P1244" s="196" t="n">
        <v>1.89</v>
      </c>
      <c r="Q1244" s="196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6" t="s">
        <v>85</v>
      </c>
      <c r="CM1244" s="177"/>
    </row>
    <row r="1245" customFormat="false" ht="11.25" hidden="false" customHeight="false" outlineLevel="0" collapsed="false">
      <c r="A1245" s="177" t="n">
        <v>35940</v>
      </c>
      <c r="B1245" s="203" t="n">
        <f aca="false">IF(A1245&lt;&gt;"",MONTH(A1245),0)</f>
        <v>5</v>
      </c>
      <c r="C1245" s="11" t="s">
        <v>162</v>
      </c>
      <c r="D1245" s="196" t="n">
        <v>1.69</v>
      </c>
      <c r="E1245" s="196" t="s">
        <v>85</v>
      </c>
      <c r="F1245" s="197" t="s">
        <v>85</v>
      </c>
      <c r="G1245" s="16" t="s">
        <v>169</v>
      </c>
      <c r="H1245" s="196" t="s">
        <v>85</v>
      </c>
      <c r="I1245" s="196" t="s">
        <v>85</v>
      </c>
      <c r="J1245" s="196" t="s">
        <v>85</v>
      </c>
      <c r="K1245" s="196" t="s">
        <v>85</v>
      </c>
      <c r="L1245" s="196" t="s">
        <v>85</v>
      </c>
      <c r="M1245" s="196" t="s">
        <v>85</v>
      </c>
      <c r="N1245" s="197" t="s">
        <v>85</v>
      </c>
      <c r="O1245" s="196" t="n">
        <v>2.005</v>
      </c>
      <c r="P1245" s="196" t="s">
        <v>85</v>
      </c>
      <c r="Q1245" s="196" t="s">
        <v>85</v>
      </c>
      <c r="R1245" s="16" t="s">
        <v>85</v>
      </c>
      <c r="S1245" s="1" t="n">
        <v>2.065</v>
      </c>
      <c r="T1245" s="1" t="s">
        <v>85</v>
      </c>
      <c r="U1245" s="1" t="s">
        <v>85</v>
      </c>
      <c r="V1245" s="1" t="s">
        <v>85</v>
      </c>
      <c r="W1245" s="1" t="s">
        <v>85</v>
      </c>
      <c r="X1245" s="196" t="s">
        <v>85</v>
      </c>
      <c r="CM1245" s="177"/>
    </row>
    <row r="1246" customFormat="false" ht="11.25" hidden="false" customHeight="false" outlineLevel="0" collapsed="false">
      <c r="A1246" s="177" t="n">
        <v>35941</v>
      </c>
      <c r="B1246" s="203" t="n">
        <f aca="false">IF(A1246&lt;&gt;"",MONTH(A1246),0)</f>
        <v>5</v>
      </c>
      <c r="C1246" s="11" t="s">
        <v>163</v>
      </c>
      <c r="D1246" s="196" t="n">
        <v>1.69</v>
      </c>
      <c r="E1246" s="196" t="n">
        <v>1.37</v>
      </c>
      <c r="F1246" s="197" t="n">
        <v>1.6</v>
      </c>
      <c r="G1246" s="16" t="n">
        <v>1.695</v>
      </c>
      <c r="H1246" s="196" t="n">
        <v>1.81</v>
      </c>
      <c r="I1246" s="196" t="n">
        <v>2.01</v>
      </c>
      <c r="J1246" s="196" t="n">
        <v>1.535</v>
      </c>
      <c r="K1246" s="196" t="n">
        <v>1.605</v>
      </c>
      <c r="L1246" s="196" t="n">
        <v>1.475</v>
      </c>
      <c r="M1246" s="196" t="n">
        <v>2.15</v>
      </c>
      <c r="N1246" s="197" t="n">
        <v>1.635</v>
      </c>
      <c r="O1246" s="196" t="n">
        <v>2.005</v>
      </c>
      <c r="P1246" s="196" t="n">
        <v>1.89</v>
      </c>
      <c r="Q1246" s="196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6" t="s">
        <v>85</v>
      </c>
      <c r="CM1246" s="177"/>
    </row>
    <row r="1247" customFormat="false" ht="11.25" hidden="false" customHeight="false" outlineLevel="0" collapsed="false">
      <c r="A1247" s="177" t="n">
        <v>35942</v>
      </c>
      <c r="B1247" s="203" t="n">
        <f aca="false">IF(A1247&lt;&gt;"",MONTH(A1247),0)</f>
        <v>5</v>
      </c>
      <c r="C1247" s="11" t="s">
        <v>164</v>
      </c>
      <c r="D1247" s="196" t="n">
        <v>1.7</v>
      </c>
      <c r="E1247" s="196" t="n">
        <v>1.38</v>
      </c>
      <c r="F1247" s="197" t="n">
        <v>1.665</v>
      </c>
      <c r="G1247" s="16" t="n">
        <v>1.805</v>
      </c>
      <c r="H1247" s="196" t="n">
        <v>1.9</v>
      </c>
      <c r="I1247" s="196" t="n">
        <v>2.09</v>
      </c>
      <c r="J1247" s="196" t="n">
        <v>1.675</v>
      </c>
      <c r="K1247" s="196" t="n">
        <v>1.71</v>
      </c>
      <c r="L1247" s="196" t="n">
        <v>1.565</v>
      </c>
      <c r="M1247" s="196" t="n">
        <v>2.18</v>
      </c>
      <c r="N1247" s="197" t="n">
        <v>1.685</v>
      </c>
      <c r="O1247" s="196" t="n">
        <v>2.125</v>
      </c>
      <c r="P1247" s="196" t="n">
        <v>1.98</v>
      </c>
      <c r="Q1247" s="196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6" t="s">
        <v>85</v>
      </c>
      <c r="CM1247" s="177"/>
    </row>
    <row r="1248" customFormat="false" ht="11.25" hidden="false" customHeight="false" outlineLevel="0" collapsed="false">
      <c r="A1248" s="177" t="n">
        <v>35943</v>
      </c>
      <c r="B1248" s="203" t="n">
        <f aca="false">IF(A1248&lt;&gt;"",MONTH(A1248),0)</f>
        <v>5</v>
      </c>
      <c r="C1248" s="11" t="s">
        <v>165</v>
      </c>
      <c r="D1248" s="196" t="n">
        <v>1.7</v>
      </c>
      <c r="E1248" s="196" t="n">
        <v>1.375</v>
      </c>
      <c r="F1248" s="197" t="n">
        <v>1.61</v>
      </c>
      <c r="G1248" s="16" t="n">
        <v>1.775</v>
      </c>
      <c r="H1248" s="196" t="n">
        <v>1.865</v>
      </c>
      <c r="I1248" s="196" t="n">
        <v>2.08</v>
      </c>
      <c r="J1248" s="196" t="n">
        <v>1.655</v>
      </c>
      <c r="K1248" s="196" t="n">
        <v>1.64</v>
      </c>
      <c r="L1248" s="196" t="n">
        <v>1.58</v>
      </c>
      <c r="M1248" s="196" t="n">
        <v>2.14</v>
      </c>
      <c r="N1248" s="197" t="n">
        <v>1.63</v>
      </c>
      <c r="O1248" s="196" t="n">
        <v>2.095</v>
      </c>
      <c r="P1248" s="196" t="n">
        <v>1.95</v>
      </c>
      <c r="Q1248" s="196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6" t="s">
        <v>85</v>
      </c>
      <c r="CM1248" s="177"/>
    </row>
    <row r="1249" customFormat="false" ht="11.25" hidden="false" customHeight="false" outlineLevel="0" collapsed="false">
      <c r="A1249" s="177" t="n">
        <v>35944</v>
      </c>
      <c r="B1249" s="203" t="n">
        <f aca="false">IF(A1249&lt;&gt;"",MONTH(A1249),0)</f>
        <v>5</v>
      </c>
      <c r="C1249" s="11" t="s">
        <v>166</v>
      </c>
      <c r="D1249" s="196" t="n">
        <v>1.725</v>
      </c>
      <c r="E1249" s="196" t="n">
        <v>1.395</v>
      </c>
      <c r="F1249" s="197" t="n">
        <v>1.605</v>
      </c>
      <c r="G1249" s="16" t="n">
        <v>1.735</v>
      </c>
      <c r="H1249" s="196" t="n">
        <v>1.88</v>
      </c>
      <c r="I1249" s="196" t="n">
        <v>2.085</v>
      </c>
      <c r="J1249" s="196" t="n">
        <v>1.635</v>
      </c>
      <c r="K1249" s="196" t="n">
        <v>1.615</v>
      </c>
      <c r="L1249" s="196" t="n">
        <v>1.56</v>
      </c>
      <c r="M1249" s="196" t="n">
        <v>2.135</v>
      </c>
      <c r="N1249" s="197" t="n">
        <v>1.595</v>
      </c>
      <c r="O1249" s="196" t="n">
        <v>2.095</v>
      </c>
      <c r="P1249" s="196" t="n">
        <v>1.975</v>
      </c>
      <c r="Q1249" s="196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6" t="s">
        <v>85</v>
      </c>
      <c r="CM1249" s="177"/>
    </row>
    <row r="1250" customFormat="false" ht="11.25" hidden="false" customHeight="false" outlineLevel="0" collapsed="false">
      <c r="A1250" s="177" t="n">
        <v>35945</v>
      </c>
      <c r="B1250" s="203" t="n">
        <f aca="false">IF(A1250&lt;&gt;"",MONTH(A1250),0)</f>
        <v>5</v>
      </c>
      <c r="C1250" s="11" t="s">
        <v>167</v>
      </c>
      <c r="D1250" s="196" t="n">
        <v>1.79</v>
      </c>
      <c r="E1250" s="196" t="n">
        <v>1.42</v>
      </c>
      <c r="F1250" s="197" t="n">
        <v>1.6</v>
      </c>
      <c r="G1250" s="16" t="n">
        <v>1.71</v>
      </c>
      <c r="H1250" s="196" t="n">
        <v>1.92</v>
      </c>
      <c r="I1250" s="196" t="n">
        <v>2.115</v>
      </c>
      <c r="J1250" s="196" t="n">
        <v>1.62</v>
      </c>
      <c r="K1250" s="196" t="n">
        <v>1.605</v>
      </c>
      <c r="L1250" s="196" t="n">
        <v>1.57</v>
      </c>
      <c r="M1250" s="196" t="n">
        <v>2.1</v>
      </c>
      <c r="N1250" s="197" t="n">
        <v>1.605</v>
      </c>
      <c r="O1250" s="196" t="n">
        <v>2.01</v>
      </c>
      <c r="P1250" s="196" t="n">
        <v>2.025</v>
      </c>
      <c r="Q1250" s="196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6" t="s">
        <v>85</v>
      </c>
      <c r="CM1250" s="177"/>
    </row>
    <row r="1251" customFormat="false" ht="11.25" hidden="false" customHeight="false" outlineLevel="0" collapsed="false">
      <c r="A1251" s="177" t="n">
        <v>35946</v>
      </c>
      <c r="B1251" s="203" t="n">
        <f aca="false">IF(A1251&lt;&gt;"",MONTH(A1251),0)</f>
        <v>5</v>
      </c>
      <c r="C1251" s="11" t="s">
        <v>161</v>
      </c>
      <c r="D1251" s="196" t="n">
        <v>1.79</v>
      </c>
      <c r="E1251" s="196" t="n">
        <v>1.42</v>
      </c>
      <c r="F1251" s="197" t="n">
        <v>1.6</v>
      </c>
      <c r="G1251" s="16" t="n">
        <v>1.71</v>
      </c>
      <c r="H1251" s="196" t="n">
        <v>1.92</v>
      </c>
      <c r="I1251" s="196" t="n">
        <v>2.115</v>
      </c>
      <c r="J1251" s="196" t="n">
        <v>1.62</v>
      </c>
      <c r="K1251" s="196" t="n">
        <v>1.605</v>
      </c>
      <c r="L1251" s="196" t="n">
        <v>1.57</v>
      </c>
      <c r="M1251" s="196" t="n">
        <v>2.1</v>
      </c>
      <c r="N1251" s="197" t="n">
        <v>1.605</v>
      </c>
      <c r="O1251" s="196" t="n">
        <v>2.01</v>
      </c>
      <c r="P1251" s="196" t="n">
        <v>2.025</v>
      </c>
      <c r="Q1251" s="196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6" t="s">
        <v>85</v>
      </c>
      <c r="CM1251" s="177"/>
    </row>
    <row r="1252" customFormat="false" ht="11.25" hidden="false" customHeight="false" outlineLevel="0" collapsed="false">
      <c r="A1252" s="177" t="n">
        <v>35947</v>
      </c>
      <c r="B1252" s="203" t="n">
        <f aca="false">IF(A1252&lt;&gt;"",MONTH(A1252),0)</f>
        <v>6</v>
      </c>
      <c r="C1252" s="11" t="s">
        <v>162</v>
      </c>
      <c r="D1252" s="196" t="n">
        <v>1.79</v>
      </c>
      <c r="E1252" s="196" t="n">
        <v>1.42</v>
      </c>
      <c r="F1252" s="197" t="n">
        <v>1.6</v>
      </c>
      <c r="G1252" s="16" t="n">
        <v>1.71</v>
      </c>
      <c r="H1252" s="196" t="n">
        <v>1.92</v>
      </c>
      <c r="I1252" s="196" t="n">
        <v>2.115</v>
      </c>
      <c r="J1252" s="196" t="n">
        <v>1.62</v>
      </c>
      <c r="K1252" s="196" t="n">
        <v>1.605</v>
      </c>
      <c r="L1252" s="196" t="n">
        <v>1.57</v>
      </c>
      <c r="M1252" s="196" t="n">
        <v>2.1</v>
      </c>
      <c r="N1252" s="197" t="n">
        <v>1.605</v>
      </c>
      <c r="O1252" s="196" t="n">
        <v>2.045</v>
      </c>
      <c r="P1252" s="196" t="n">
        <v>2.025</v>
      </c>
      <c r="Q1252" s="196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6" t="s">
        <v>85</v>
      </c>
      <c r="CM1252" s="177"/>
    </row>
    <row r="1253" customFormat="false" ht="11.25" hidden="false" customHeight="false" outlineLevel="0" collapsed="false">
      <c r="A1253" s="177" t="n">
        <v>35948</v>
      </c>
      <c r="B1253" s="203" t="n">
        <f aca="false">IF(A1253&lt;&gt;"",MONTH(A1253),0)</f>
        <v>6</v>
      </c>
      <c r="C1253" s="11" t="s">
        <v>163</v>
      </c>
      <c r="D1253" s="196" t="n">
        <v>1.7</v>
      </c>
      <c r="E1253" s="196" t="n">
        <v>1.39</v>
      </c>
      <c r="F1253" s="197" t="n">
        <v>1.59</v>
      </c>
      <c r="G1253" s="16" t="n">
        <v>1.755</v>
      </c>
      <c r="H1253" s="196" t="n">
        <v>1.965</v>
      </c>
      <c r="I1253" s="196" t="n">
        <v>2.165</v>
      </c>
      <c r="J1253" s="196" t="n">
        <v>1.68</v>
      </c>
      <c r="K1253" s="196" t="n">
        <v>1.6</v>
      </c>
      <c r="L1253" s="196" t="n">
        <v>1.57</v>
      </c>
      <c r="M1253" s="196" t="n">
        <v>2.1</v>
      </c>
      <c r="N1253" s="197" t="n">
        <v>1.605</v>
      </c>
      <c r="O1253" s="196" t="n">
        <v>2.075</v>
      </c>
      <c r="P1253" s="196" t="n">
        <v>2.1</v>
      </c>
      <c r="Q1253" s="196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6" t="s">
        <v>85</v>
      </c>
      <c r="CM1253" s="177"/>
    </row>
    <row r="1254" customFormat="false" ht="11.25" hidden="false" customHeight="false" outlineLevel="0" collapsed="false">
      <c r="A1254" s="177" t="n">
        <v>35949</v>
      </c>
      <c r="B1254" s="203" t="n">
        <f aca="false">IF(A1254&lt;&gt;"",MONTH(A1254),0)</f>
        <v>6</v>
      </c>
      <c r="C1254" s="11" t="s">
        <v>164</v>
      </c>
      <c r="D1254" s="196" t="n">
        <v>1.75</v>
      </c>
      <c r="E1254" s="196" t="n">
        <v>1.385</v>
      </c>
      <c r="F1254" s="197" t="n">
        <v>1.595</v>
      </c>
      <c r="G1254" s="16" t="n">
        <v>1.74</v>
      </c>
      <c r="H1254" s="196" t="n">
        <v>1.98</v>
      </c>
      <c r="I1254" s="196" t="n">
        <v>2.19</v>
      </c>
      <c r="J1254" s="196" t="n">
        <v>1.725</v>
      </c>
      <c r="K1254" s="196" t="n">
        <v>1.585</v>
      </c>
      <c r="L1254" s="196" t="n">
        <v>1.57</v>
      </c>
      <c r="M1254" s="196" t="n">
        <v>2.13</v>
      </c>
      <c r="N1254" s="197" t="n">
        <v>1.595</v>
      </c>
      <c r="O1254" s="196" t="n">
        <v>2.075</v>
      </c>
      <c r="P1254" s="196" t="n">
        <v>2.135</v>
      </c>
      <c r="Q1254" s="196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6" t="s">
        <v>85</v>
      </c>
      <c r="CM1254" s="177"/>
    </row>
    <row r="1255" customFormat="false" ht="11.25" hidden="false" customHeight="false" outlineLevel="0" collapsed="false">
      <c r="A1255" s="177" t="n">
        <v>35950</v>
      </c>
      <c r="B1255" s="203" t="n">
        <f aca="false">IF(A1255&lt;&gt;"",MONTH(A1255),0)</f>
        <v>6</v>
      </c>
      <c r="C1255" s="11" t="s">
        <v>165</v>
      </c>
      <c r="D1255" s="196" t="n">
        <v>1.755</v>
      </c>
      <c r="E1255" s="196" t="n">
        <v>1.375</v>
      </c>
      <c r="F1255" s="197" t="n">
        <v>1.555</v>
      </c>
      <c r="G1255" s="16" t="n">
        <v>1.635</v>
      </c>
      <c r="H1255" s="196" t="n">
        <v>1.845</v>
      </c>
      <c r="I1255" s="196" t="n">
        <v>2.12</v>
      </c>
      <c r="J1255" s="196" t="n">
        <v>1.69</v>
      </c>
      <c r="K1255" s="196" t="n">
        <v>1.52</v>
      </c>
      <c r="L1255" s="196" t="n">
        <v>1.51</v>
      </c>
      <c r="M1255" s="196" t="n">
        <v>2.115</v>
      </c>
      <c r="N1255" s="197" t="n">
        <v>1.565</v>
      </c>
      <c r="O1255" s="196" t="n">
        <v>2.04</v>
      </c>
      <c r="P1255" s="196" t="n">
        <v>2.035</v>
      </c>
      <c r="Q1255" s="196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6" t="s">
        <v>85</v>
      </c>
      <c r="CM1255" s="177"/>
    </row>
    <row r="1256" customFormat="false" ht="11.25" hidden="false" customHeight="false" outlineLevel="0" collapsed="false">
      <c r="A1256" s="177" t="n">
        <v>35951</v>
      </c>
      <c r="B1256" s="203" t="n">
        <f aca="false">IF(A1256&lt;&gt;"",MONTH(A1256),0)</f>
        <v>6</v>
      </c>
      <c r="C1256" s="11" t="s">
        <v>166</v>
      </c>
      <c r="D1256" s="196" t="n">
        <v>1.675</v>
      </c>
      <c r="E1256" s="196" t="n">
        <v>1.325</v>
      </c>
      <c r="F1256" s="197" t="n">
        <v>1.46</v>
      </c>
      <c r="G1256" s="16" t="n">
        <v>1.52</v>
      </c>
      <c r="H1256" s="196" t="n">
        <v>1.72</v>
      </c>
      <c r="I1256" s="196" t="n">
        <v>2.035</v>
      </c>
      <c r="J1256" s="196" t="n">
        <v>1.635</v>
      </c>
      <c r="K1256" s="196" t="n">
        <v>1.395</v>
      </c>
      <c r="L1256" s="196" t="n">
        <v>1.35</v>
      </c>
      <c r="M1256" s="196" t="n">
        <v>2.015</v>
      </c>
      <c r="N1256" s="197" t="n">
        <v>1.42</v>
      </c>
      <c r="O1256" s="196" t="n">
        <v>1.955</v>
      </c>
      <c r="P1256" s="196" t="n">
        <v>1.945</v>
      </c>
      <c r="Q1256" s="196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6" t="s">
        <v>85</v>
      </c>
      <c r="CM1256" s="177"/>
    </row>
    <row r="1257" customFormat="false" ht="11.25" hidden="false" customHeight="false" outlineLevel="0" collapsed="false">
      <c r="A1257" s="177" t="n">
        <v>35952</v>
      </c>
      <c r="B1257" s="203" t="n">
        <f aca="false">IF(A1257&lt;&gt;"",MONTH(A1257),0)</f>
        <v>6</v>
      </c>
      <c r="C1257" s="11" t="s">
        <v>167</v>
      </c>
      <c r="D1257" s="196" t="n">
        <v>1.635</v>
      </c>
      <c r="E1257" s="196" t="n">
        <v>1.26</v>
      </c>
      <c r="F1257" s="197" t="n">
        <v>1.375</v>
      </c>
      <c r="G1257" s="16" t="n">
        <v>1.41</v>
      </c>
      <c r="H1257" s="196" t="n">
        <v>1.645</v>
      </c>
      <c r="I1257" s="196" t="n">
        <v>2.01</v>
      </c>
      <c r="J1257" s="196" t="n">
        <v>1.54</v>
      </c>
      <c r="K1257" s="196" t="n">
        <v>1.305</v>
      </c>
      <c r="L1257" s="196" t="n">
        <v>1.28</v>
      </c>
      <c r="M1257" s="196" t="n">
        <v>1.845</v>
      </c>
      <c r="N1257" s="197" t="n">
        <v>1.33</v>
      </c>
      <c r="O1257" s="196" t="n">
        <v>1.83</v>
      </c>
      <c r="P1257" s="196" t="n">
        <v>1.865</v>
      </c>
      <c r="Q1257" s="196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6" t="s">
        <v>85</v>
      </c>
      <c r="CM1257" s="177"/>
    </row>
    <row r="1258" customFormat="false" ht="11.25" hidden="false" customHeight="false" outlineLevel="0" collapsed="false">
      <c r="A1258" s="177" t="n">
        <v>35953</v>
      </c>
      <c r="B1258" s="203" t="n">
        <f aca="false">IF(A1258&lt;&gt;"",MONTH(A1258),0)</f>
        <v>6</v>
      </c>
      <c r="C1258" s="11" t="s">
        <v>161</v>
      </c>
      <c r="D1258" s="196" t="n">
        <v>1.635</v>
      </c>
      <c r="E1258" s="196" t="n">
        <v>1.26</v>
      </c>
      <c r="F1258" s="197" t="n">
        <v>1.375</v>
      </c>
      <c r="G1258" s="16" t="n">
        <v>1.41</v>
      </c>
      <c r="H1258" s="196" t="n">
        <v>1.645</v>
      </c>
      <c r="I1258" s="196" t="n">
        <v>2.01</v>
      </c>
      <c r="J1258" s="196" t="n">
        <v>1.54</v>
      </c>
      <c r="K1258" s="196" t="n">
        <v>1.305</v>
      </c>
      <c r="L1258" s="196" t="n">
        <v>1.28</v>
      </c>
      <c r="M1258" s="196" t="n">
        <v>1.845</v>
      </c>
      <c r="N1258" s="197" t="n">
        <v>1.33</v>
      </c>
      <c r="O1258" s="196" t="n">
        <v>1.83</v>
      </c>
      <c r="P1258" s="196" t="n">
        <v>1.865</v>
      </c>
      <c r="Q1258" s="196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6" t="s">
        <v>85</v>
      </c>
      <c r="CM1258" s="177"/>
    </row>
    <row r="1259" customFormat="false" ht="11.25" hidden="false" customHeight="false" outlineLevel="0" collapsed="false">
      <c r="A1259" s="177" t="n">
        <v>35954</v>
      </c>
      <c r="B1259" s="203" t="n">
        <f aca="false">IF(A1259&lt;&gt;"",MONTH(A1259),0)</f>
        <v>6</v>
      </c>
      <c r="C1259" s="11" t="s">
        <v>162</v>
      </c>
      <c r="D1259" s="196" t="n">
        <v>1.635</v>
      </c>
      <c r="E1259" s="196" t="n">
        <v>1.26</v>
      </c>
      <c r="F1259" s="197" t="n">
        <v>1.375</v>
      </c>
      <c r="G1259" s="16" t="n">
        <v>1.41</v>
      </c>
      <c r="H1259" s="196" t="n">
        <v>1.645</v>
      </c>
      <c r="I1259" s="196" t="n">
        <v>2.01</v>
      </c>
      <c r="J1259" s="196" t="n">
        <v>1.54</v>
      </c>
      <c r="K1259" s="196" t="n">
        <v>1.305</v>
      </c>
      <c r="L1259" s="196" t="n">
        <v>1.28</v>
      </c>
      <c r="M1259" s="196" t="n">
        <v>1.845</v>
      </c>
      <c r="N1259" s="197" t="n">
        <v>1.33</v>
      </c>
      <c r="O1259" s="196" t="n">
        <v>1.83</v>
      </c>
      <c r="P1259" s="196" t="n">
        <v>1.865</v>
      </c>
      <c r="Q1259" s="196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6" t="s">
        <v>85</v>
      </c>
      <c r="CM1259" s="177"/>
    </row>
    <row r="1260" customFormat="false" ht="11.25" hidden="false" customHeight="false" outlineLevel="0" collapsed="false">
      <c r="A1260" s="177" t="n">
        <v>35955</v>
      </c>
      <c r="B1260" s="203" t="n">
        <f aca="false">IF(A1260&lt;&gt;"",MONTH(A1260),0)</f>
        <v>6</v>
      </c>
      <c r="C1260" s="11" t="s">
        <v>163</v>
      </c>
      <c r="D1260" s="196" t="n">
        <v>1.59</v>
      </c>
      <c r="E1260" s="196" t="n">
        <v>1.24</v>
      </c>
      <c r="F1260" s="197" t="n">
        <v>1.36</v>
      </c>
      <c r="G1260" s="16" t="n">
        <v>1.455</v>
      </c>
      <c r="H1260" s="196" t="n">
        <v>1.655</v>
      </c>
      <c r="I1260" s="196" t="n">
        <v>2</v>
      </c>
      <c r="J1260" s="196" t="n">
        <v>1.545</v>
      </c>
      <c r="K1260" s="196" t="n">
        <v>1.295</v>
      </c>
      <c r="L1260" s="196" t="n">
        <v>1.275</v>
      </c>
      <c r="M1260" s="196" t="n">
        <v>1.92</v>
      </c>
      <c r="N1260" s="197" t="n">
        <v>1.335</v>
      </c>
      <c r="O1260" s="196" t="n">
        <v>1.85</v>
      </c>
      <c r="P1260" s="196" t="n">
        <v>1.88</v>
      </c>
      <c r="Q1260" s="196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6" t="s">
        <v>85</v>
      </c>
      <c r="CM1260" s="177"/>
    </row>
    <row r="1261" customFormat="false" ht="11.25" hidden="false" customHeight="false" outlineLevel="0" collapsed="false">
      <c r="A1261" s="177" t="n">
        <v>35956</v>
      </c>
      <c r="B1261" s="203" t="n">
        <f aca="false">IF(A1261&lt;&gt;"",MONTH(A1261),0)</f>
        <v>6</v>
      </c>
      <c r="C1261" s="11" t="s">
        <v>164</v>
      </c>
      <c r="D1261" s="196" t="n">
        <v>1.61</v>
      </c>
      <c r="E1261" s="196" t="n">
        <v>1.24</v>
      </c>
      <c r="F1261" s="197" t="n">
        <v>1.375</v>
      </c>
      <c r="G1261" s="16" t="n">
        <v>1.485</v>
      </c>
      <c r="H1261" s="196" t="n">
        <v>1.705</v>
      </c>
      <c r="I1261" s="196" t="n">
        <v>2.005</v>
      </c>
      <c r="J1261" s="196" t="n">
        <v>1.545</v>
      </c>
      <c r="K1261" s="196" t="n">
        <v>1.33</v>
      </c>
      <c r="L1261" s="196" t="n">
        <v>1.305</v>
      </c>
      <c r="M1261" s="196" t="n">
        <v>1.945</v>
      </c>
      <c r="N1261" s="197" t="n">
        <v>1.345</v>
      </c>
      <c r="O1261" s="196" t="n">
        <v>1.88</v>
      </c>
      <c r="P1261" s="196" t="n">
        <v>1.89</v>
      </c>
      <c r="Q1261" s="196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6" t="s">
        <v>85</v>
      </c>
      <c r="CM1261" s="177"/>
    </row>
    <row r="1262" customFormat="false" ht="11.25" hidden="false" customHeight="false" outlineLevel="0" collapsed="false">
      <c r="A1262" s="177" t="n">
        <v>35957</v>
      </c>
      <c r="B1262" s="203" t="n">
        <f aca="false">IF(A1262&lt;&gt;"",MONTH(A1262),0)</f>
        <v>6</v>
      </c>
      <c r="C1262" s="11" t="s">
        <v>165</v>
      </c>
      <c r="D1262" s="196" t="n">
        <v>1.645</v>
      </c>
      <c r="E1262" s="196" t="n">
        <v>1.25</v>
      </c>
      <c r="F1262" s="197" t="n">
        <v>1.4</v>
      </c>
      <c r="G1262" s="16" t="n">
        <v>1.505</v>
      </c>
      <c r="H1262" s="196" t="n">
        <v>1.785</v>
      </c>
      <c r="I1262" s="196" t="n">
        <v>1.97</v>
      </c>
      <c r="J1262" s="196" t="n">
        <v>1.555</v>
      </c>
      <c r="K1262" s="196" t="n">
        <v>1.35</v>
      </c>
      <c r="L1262" s="196" t="n">
        <v>1.33</v>
      </c>
      <c r="M1262" s="196" t="n">
        <v>1.945</v>
      </c>
      <c r="N1262" s="197" t="n">
        <v>1.36</v>
      </c>
      <c r="O1262" s="196" t="n">
        <v>1.905</v>
      </c>
      <c r="P1262" s="196" t="n">
        <v>1.92</v>
      </c>
      <c r="Q1262" s="196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6" t="s">
        <v>85</v>
      </c>
      <c r="CM1262" s="177"/>
    </row>
    <row r="1263" customFormat="false" ht="11.25" hidden="false" customHeight="false" outlineLevel="0" collapsed="false">
      <c r="A1263" s="177" t="n">
        <v>35958</v>
      </c>
      <c r="B1263" s="203" t="n">
        <f aca="false">IF(A1263&lt;&gt;"",MONTH(A1263),0)</f>
        <v>6</v>
      </c>
      <c r="C1263" s="11" t="s">
        <v>166</v>
      </c>
      <c r="D1263" s="196" t="n">
        <v>1.665</v>
      </c>
      <c r="E1263" s="196" t="n">
        <v>1.25</v>
      </c>
      <c r="F1263" s="197" t="n">
        <v>1.415</v>
      </c>
      <c r="G1263" s="16" t="n">
        <v>1.54</v>
      </c>
      <c r="H1263" s="196" t="n">
        <v>1.85</v>
      </c>
      <c r="I1263" s="196" t="n">
        <v>1.99</v>
      </c>
      <c r="J1263" s="196" t="n">
        <v>1.535</v>
      </c>
      <c r="K1263" s="196" t="n">
        <v>1.365</v>
      </c>
      <c r="L1263" s="196" t="n">
        <v>1.345</v>
      </c>
      <c r="M1263" s="196" t="n">
        <v>1.92</v>
      </c>
      <c r="N1263" s="197" t="n">
        <v>1.37</v>
      </c>
      <c r="O1263" s="196" t="n">
        <v>1.93</v>
      </c>
      <c r="P1263" s="196" t="n">
        <v>1.95</v>
      </c>
      <c r="Q1263" s="196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6" t="s">
        <v>85</v>
      </c>
      <c r="CM1263" s="177"/>
    </row>
    <row r="1264" customFormat="false" ht="11.25" hidden="false" customHeight="false" outlineLevel="0" collapsed="false">
      <c r="A1264" s="177" t="n">
        <v>35959</v>
      </c>
      <c r="B1264" s="203" t="n">
        <f aca="false">IF(A1264&lt;&gt;"",MONTH(A1264),0)</f>
        <v>6</v>
      </c>
      <c r="C1264" s="11" t="s">
        <v>167</v>
      </c>
      <c r="D1264" s="196" t="n">
        <v>1.655</v>
      </c>
      <c r="E1264" s="196" t="n">
        <v>1.225</v>
      </c>
      <c r="F1264" s="197" t="n">
        <v>1.395</v>
      </c>
      <c r="G1264" s="16" t="n">
        <v>1.415</v>
      </c>
      <c r="H1264" s="196" t="n">
        <v>1.81</v>
      </c>
      <c r="I1264" s="196" t="n">
        <v>2.005</v>
      </c>
      <c r="J1264" s="196" t="n">
        <v>1.505</v>
      </c>
      <c r="K1264" s="196" t="n">
        <v>1.33</v>
      </c>
      <c r="L1264" s="196" t="n">
        <v>1.275</v>
      </c>
      <c r="M1264" s="196" t="n">
        <v>1.83</v>
      </c>
      <c r="N1264" s="197" t="n">
        <v>1.33</v>
      </c>
      <c r="O1264" s="196" t="n">
        <v>1.835</v>
      </c>
      <c r="P1264" s="196" t="n">
        <v>1.935</v>
      </c>
      <c r="Q1264" s="196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6" t="s">
        <v>85</v>
      </c>
      <c r="CM1264" s="177"/>
    </row>
    <row r="1265" customFormat="false" ht="11.25" hidden="false" customHeight="false" outlineLevel="0" collapsed="false">
      <c r="A1265" s="177" t="n">
        <v>35960</v>
      </c>
      <c r="B1265" s="203" t="n">
        <f aca="false">IF(A1265&lt;&gt;"",MONTH(A1265),0)</f>
        <v>6</v>
      </c>
      <c r="C1265" s="11" t="s">
        <v>161</v>
      </c>
      <c r="D1265" s="196" t="n">
        <v>1.655</v>
      </c>
      <c r="E1265" s="196" t="n">
        <v>1.225</v>
      </c>
      <c r="F1265" s="197" t="n">
        <v>1.395</v>
      </c>
      <c r="G1265" s="16" t="n">
        <v>1.415</v>
      </c>
      <c r="H1265" s="196" t="n">
        <v>1.81</v>
      </c>
      <c r="I1265" s="196" t="n">
        <v>2.005</v>
      </c>
      <c r="J1265" s="196" t="n">
        <v>1.505</v>
      </c>
      <c r="K1265" s="196" t="n">
        <v>1.33</v>
      </c>
      <c r="L1265" s="196" t="n">
        <v>1.275</v>
      </c>
      <c r="M1265" s="196" t="n">
        <v>1.83</v>
      </c>
      <c r="N1265" s="197" t="n">
        <v>1.33</v>
      </c>
      <c r="O1265" s="196" t="n">
        <v>1.835</v>
      </c>
      <c r="P1265" s="196" t="n">
        <v>1.935</v>
      </c>
      <c r="Q1265" s="196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6" t="s">
        <v>85</v>
      </c>
      <c r="CM1265" s="177"/>
    </row>
    <row r="1266" customFormat="false" ht="11.25" hidden="false" customHeight="false" outlineLevel="0" collapsed="false">
      <c r="A1266" s="177" t="n">
        <v>35961</v>
      </c>
      <c r="B1266" s="203" t="n">
        <f aca="false">IF(A1266&lt;&gt;"",MONTH(A1266),0)</f>
        <v>6</v>
      </c>
      <c r="C1266" s="11" t="s">
        <v>162</v>
      </c>
      <c r="D1266" s="196" t="n">
        <v>1.655</v>
      </c>
      <c r="E1266" s="196" t="n">
        <v>1.225</v>
      </c>
      <c r="F1266" s="197" t="n">
        <v>1.395</v>
      </c>
      <c r="G1266" s="16" t="n">
        <v>1.415</v>
      </c>
      <c r="H1266" s="196" t="n">
        <v>1.81</v>
      </c>
      <c r="I1266" s="196" t="n">
        <v>2.005</v>
      </c>
      <c r="J1266" s="196" t="n">
        <v>1.505</v>
      </c>
      <c r="K1266" s="196" t="n">
        <v>1.33</v>
      </c>
      <c r="L1266" s="196" t="n">
        <v>1.275</v>
      </c>
      <c r="M1266" s="196" t="n">
        <v>1.83</v>
      </c>
      <c r="N1266" s="197" t="n">
        <v>1.33</v>
      </c>
      <c r="O1266" s="196" t="n">
        <v>1.835</v>
      </c>
      <c r="P1266" s="196" t="n">
        <v>1.935</v>
      </c>
      <c r="Q1266" s="196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6" t="s">
        <v>85</v>
      </c>
      <c r="CM1266" s="177"/>
    </row>
    <row r="1267" customFormat="false" ht="11.25" hidden="false" customHeight="false" outlineLevel="0" collapsed="false">
      <c r="A1267" s="177" t="n">
        <v>35962</v>
      </c>
      <c r="B1267" s="203" t="n">
        <f aca="false">IF(A1267&lt;&gt;"",MONTH(A1267),0)</f>
        <v>6</v>
      </c>
      <c r="C1267" s="11" t="s">
        <v>163</v>
      </c>
      <c r="D1267" s="196" t="n">
        <v>1.71</v>
      </c>
      <c r="E1267" s="196" t="n">
        <v>1.32</v>
      </c>
      <c r="F1267" s="197" t="n">
        <v>1.47</v>
      </c>
      <c r="G1267" s="16" t="n">
        <v>1.555</v>
      </c>
      <c r="H1267" s="196" t="n">
        <v>1.915</v>
      </c>
      <c r="I1267" s="196" t="n">
        <v>2.085</v>
      </c>
      <c r="J1267" s="196" t="n">
        <v>1.655</v>
      </c>
      <c r="K1267" s="196" t="n">
        <v>1.47</v>
      </c>
      <c r="L1267" s="196" t="n">
        <v>1.485</v>
      </c>
      <c r="M1267" s="196" t="n">
        <v>1.975</v>
      </c>
      <c r="N1267" s="197" t="n">
        <v>1.45</v>
      </c>
      <c r="O1267" s="196" t="n">
        <v>1.95</v>
      </c>
      <c r="P1267" s="196" t="n">
        <v>2.045</v>
      </c>
      <c r="Q1267" s="196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6" t="s">
        <v>85</v>
      </c>
      <c r="CM1267" s="177"/>
    </row>
    <row r="1268" customFormat="false" ht="11.25" hidden="false" customHeight="false" outlineLevel="0" collapsed="false">
      <c r="A1268" s="177" t="n">
        <v>35963</v>
      </c>
      <c r="B1268" s="203" t="n">
        <f aca="false">IF(A1268&lt;&gt;"",MONTH(A1268),0)</f>
        <v>6</v>
      </c>
      <c r="C1268" s="11" t="s">
        <v>164</v>
      </c>
      <c r="D1268" s="196" t="n">
        <v>1.84</v>
      </c>
      <c r="E1268" s="196" t="n">
        <v>1.4</v>
      </c>
      <c r="F1268" s="197" t="n">
        <v>1.51</v>
      </c>
      <c r="G1268" s="16" t="n">
        <v>1.6</v>
      </c>
      <c r="H1268" s="196" t="n">
        <v>1.925</v>
      </c>
      <c r="I1268" s="196" t="n">
        <v>2.09</v>
      </c>
      <c r="J1268" s="196" t="n">
        <v>1.71</v>
      </c>
      <c r="K1268" s="196" t="n">
        <v>1.52</v>
      </c>
      <c r="L1268" s="196" t="n">
        <v>1.53</v>
      </c>
      <c r="M1268" s="196" t="n">
        <v>2.06</v>
      </c>
      <c r="N1268" s="197" t="n">
        <v>1.51</v>
      </c>
      <c r="O1268" s="196" t="n">
        <v>1.995</v>
      </c>
      <c r="P1268" s="196" t="n">
        <v>2.04</v>
      </c>
      <c r="Q1268" s="196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6" t="s">
        <v>85</v>
      </c>
      <c r="CM1268" s="177"/>
    </row>
    <row r="1269" customFormat="false" ht="11.25" hidden="false" customHeight="false" outlineLevel="0" collapsed="false">
      <c r="A1269" s="177" t="n">
        <v>35964</v>
      </c>
      <c r="B1269" s="203" t="n">
        <f aca="false">IF(A1269&lt;&gt;"",MONTH(A1269),0)</f>
        <v>6</v>
      </c>
      <c r="C1269" s="11" t="s">
        <v>165</v>
      </c>
      <c r="D1269" s="196" t="n">
        <v>1.85</v>
      </c>
      <c r="E1269" s="196" t="n">
        <v>1.405</v>
      </c>
      <c r="F1269" s="197" t="n">
        <v>1.525</v>
      </c>
      <c r="G1269" s="16" t="n">
        <v>1.615</v>
      </c>
      <c r="H1269" s="196" t="n">
        <v>1.87</v>
      </c>
      <c r="I1269" s="196" t="n">
        <v>2.025</v>
      </c>
      <c r="J1269" s="196" t="n">
        <v>1.735</v>
      </c>
      <c r="K1269" s="196" t="n">
        <v>1.54</v>
      </c>
      <c r="L1269" s="196" t="n">
        <v>1.55</v>
      </c>
      <c r="M1269" s="196" t="n">
        <v>2.075</v>
      </c>
      <c r="N1269" s="197" t="n">
        <v>1.515</v>
      </c>
      <c r="O1269" s="196" t="n">
        <v>2.02</v>
      </c>
      <c r="P1269" s="196" t="n">
        <v>1.985</v>
      </c>
      <c r="Q1269" s="196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6" t="s">
        <v>85</v>
      </c>
      <c r="CM1269" s="177"/>
    </row>
    <row r="1270" customFormat="false" ht="11.25" hidden="false" customHeight="false" outlineLevel="0" collapsed="false">
      <c r="A1270" s="177" t="n">
        <v>35965</v>
      </c>
      <c r="B1270" s="203" t="n">
        <f aca="false">IF(A1270&lt;&gt;"",MONTH(A1270),0)</f>
        <v>6</v>
      </c>
      <c r="C1270" s="11" t="s">
        <v>166</v>
      </c>
      <c r="D1270" s="196" t="n">
        <v>1.88</v>
      </c>
      <c r="E1270" s="196" t="n">
        <v>1.445</v>
      </c>
      <c r="F1270" s="197" t="n">
        <v>1.605</v>
      </c>
      <c r="G1270" s="16" t="n">
        <v>1.74</v>
      </c>
      <c r="H1270" s="196" t="n">
        <v>1.97</v>
      </c>
      <c r="I1270" s="196" t="n">
        <v>2.15</v>
      </c>
      <c r="J1270" s="196" t="n">
        <v>1.81</v>
      </c>
      <c r="K1270" s="196" t="n">
        <v>1.605</v>
      </c>
      <c r="L1270" s="196" t="n">
        <v>1.63</v>
      </c>
      <c r="M1270" s="196" t="n">
        <v>2.15</v>
      </c>
      <c r="N1270" s="197" t="n">
        <v>1.605</v>
      </c>
      <c r="O1270" s="196" t="n">
        <v>2.09</v>
      </c>
      <c r="P1270" s="196" t="n">
        <v>2.1</v>
      </c>
      <c r="Q1270" s="196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6" t="s">
        <v>85</v>
      </c>
      <c r="CM1270" s="177"/>
    </row>
    <row r="1271" customFormat="false" ht="11.25" hidden="false" customHeight="false" outlineLevel="0" collapsed="false">
      <c r="A1271" s="177" t="n">
        <v>35966</v>
      </c>
      <c r="B1271" s="203" t="n">
        <f aca="false">IF(A1271&lt;&gt;"",MONTH(A1271),0)</f>
        <v>6</v>
      </c>
      <c r="C1271" s="11" t="s">
        <v>167</v>
      </c>
      <c r="D1271" s="196" t="n">
        <v>1.95</v>
      </c>
      <c r="E1271" s="196" t="n">
        <v>1.52</v>
      </c>
      <c r="F1271" s="197" t="n">
        <v>1.745</v>
      </c>
      <c r="G1271" s="16" t="n">
        <v>1.815</v>
      </c>
      <c r="H1271" s="196" t="n">
        <v>2.015</v>
      </c>
      <c r="I1271" s="196" t="n">
        <v>2.195</v>
      </c>
      <c r="J1271" s="196" t="n">
        <v>1.84</v>
      </c>
      <c r="K1271" s="196" t="n">
        <v>1.775</v>
      </c>
      <c r="L1271" s="196" t="n">
        <v>1.7</v>
      </c>
      <c r="M1271" s="196" t="n">
        <v>2.19</v>
      </c>
      <c r="N1271" s="197" t="n">
        <v>1.69</v>
      </c>
      <c r="O1271" s="196" t="n">
        <v>2.085</v>
      </c>
      <c r="P1271" s="196" t="n">
        <v>2.14</v>
      </c>
      <c r="Q1271" s="196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6" t="s">
        <v>85</v>
      </c>
      <c r="CM1271" s="177"/>
    </row>
    <row r="1272" customFormat="false" ht="11.25" hidden="false" customHeight="false" outlineLevel="0" collapsed="false">
      <c r="A1272" s="177" t="n">
        <v>35967</v>
      </c>
      <c r="B1272" s="203" t="n">
        <f aca="false">IF(A1272&lt;&gt;"",MONTH(A1272),0)</f>
        <v>6</v>
      </c>
      <c r="C1272" s="11" t="s">
        <v>161</v>
      </c>
      <c r="D1272" s="196" t="n">
        <v>1.95</v>
      </c>
      <c r="E1272" s="196" t="n">
        <v>1.52</v>
      </c>
      <c r="F1272" s="197" t="n">
        <v>1.745</v>
      </c>
      <c r="G1272" s="16" t="n">
        <v>1.815</v>
      </c>
      <c r="H1272" s="196" t="n">
        <v>2.015</v>
      </c>
      <c r="I1272" s="196" t="n">
        <v>2.195</v>
      </c>
      <c r="J1272" s="196" t="n">
        <v>1.84</v>
      </c>
      <c r="K1272" s="196" t="n">
        <v>1.775</v>
      </c>
      <c r="L1272" s="196" t="n">
        <v>1.7</v>
      </c>
      <c r="M1272" s="196" t="n">
        <v>2.19</v>
      </c>
      <c r="N1272" s="197" t="n">
        <v>1.69</v>
      </c>
      <c r="O1272" s="196" t="n">
        <v>2.085</v>
      </c>
      <c r="P1272" s="196" t="n">
        <v>2.14</v>
      </c>
      <c r="Q1272" s="196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6" t="s">
        <v>85</v>
      </c>
      <c r="CM1272" s="177"/>
    </row>
    <row r="1273" customFormat="false" ht="11.25" hidden="false" customHeight="false" outlineLevel="0" collapsed="false">
      <c r="A1273" s="177" t="n">
        <v>35968</v>
      </c>
      <c r="B1273" s="203" t="n">
        <f aca="false">IF(A1273&lt;&gt;"",MONTH(A1273),0)</f>
        <v>6</v>
      </c>
      <c r="C1273" s="11" t="s">
        <v>162</v>
      </c>
      <c r="D1273" s="196" t="n">
        <v>1.95</v>
      </c>
      <c r="E1273" s="196" t="n">
        <v>1.52</v>
      </c>
      <c r="F1273" s="197" t="n">
        <v>1.745</v>
      </c>
      <c r="G1273" s="16" t="n">
        <v>1.815</v>
      </c>
      <c r="H1273" s="196" t="n">
        <v>2.015</v>
      </c>
      <c r="I1273" s="196" t="n">
        <v>2.195</v>
      </c>
      <c r="J1273" s="196" t="n">
        <v>1.84</v>
      </c>
      <c r="K1273" s="196" t="n">
        <v>1.775</v>
      </c>
      <c r="L1273" s="196" t="n">
        <v>1.7</v>
      </c>
      <c r="M1273" s="196" t="n">
        <v>2.19</v>
      </c>
      <c r="N1273" s="197" t="n">
        <v>1.69</v>
      </c>
      <c r="O1273" s="196" t="n">
        <v>2.085</v>
      </c>
      <c r="P1273" s="196" t="n">
        <v>2.14</v>
      </c>
      <c r="Q1273" s="196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6" t="s">
        <v>85</v>
      </c>
      <c r="CM1273" s="177"/>
    </row>
    <row r="1274" customFormat="false" ht="11.25" hidden="false" customHeight="false" outlineLevel="0" collapsed="false">
      <c r="A1274" s="177" t="n">
        <v>35969</v>
      </c>
      <c r="B1274" s="203" t="n">
        <f aca="false">IF(A1274&lt;&gt;"",MONTH(A1274),0)</f>
        <v>6</v>
      </c>
      <c r="C1274" s="11" t="s">
        <v>163</v>
      </c>
      <c r="D1274" s="196" t="n">
        <v>1.98</v>
      </c>
      <c r="E1274" s="196" t="n">
        <v>1.55</v>
      </c>
      <c r="F1274" s="197" t="n">
        <v>1.695</v>
      </c>
      <c r="G1274" s="16" t="n">
        <v>1.975</v>
      </c>
      <c r="H1274" s="196" t="n">
        <v>2.17</v>
      </c>
      <c r="I1274" s="196" t="n">
        <v>2.345</v>
      </c>
      <c r="J1274" s="196" t="n">
        <v>1.915</v>
      </c>
      <c r="K1274" s="196" t="n">
        <v>1.735</v>
      </c>
      <c r="L1274" s="196" t="n">
        <v>1.74</v>
      </c>
      <c r="M1274" s="196" t="n">
        <v>2.395</v>
      </c>
      <c r="N1274" s="197" t="n">
        <v>1.7</v>
      </c>
      <c r="O1274" s="196" t="n">
        <v>2.28</v>
      </c>
      <c r="P1274" s="196" t="n">
        <v>2.285</v>
      </c>
      <c r="Q1274" s="196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6" t="s">
        <v>85</v>
      </c>
      <c r="CM1274" s="177"/>
    </row>
    <row r="1275" customFormat="false" ht="11.25" hidden="false" customHeight="false" outlineLevel="0" collapsed="false">
      <c r="A1275" s="177" t="n">
        <v>35970</v>
      </c>
      <c r="B1275" s="203" t="n">
        <f aca="false">IF(A1275&lt;&gt;"",MONTH(A1275),0)</f>
        <v>6</v>
      </c>
      <c r="C1275" s="11" t="s">
        <v>164</v>
      </c>
      <c r="D1275" s="196" t="n">
        <v>1.925</v>
      </c>
      <c r="E1275" s="196" t="n">
        <v>1.5</v>
      </c>
      <c r="F1275" s="197" t="n">
        <v>1.675</v>
      </c>
      <c r="G1275" s="16" t="n">
        <v>1.94</v>
      </c>
      <c r="H1275" s="196" t="n">
        <v>2.185</v>
      </c>
      <c r="I1275" s="196" t="n">
        <v>2.37</v>
      </c>
      <c r="J1275" s="196" t="n">
        <v>1.89</v>
      </c>
      <c r="K1275" s="196" t="n">
        <v>1.705</v>
      </c>
      <c r="L1275" s="196" t="n">
        <v>1.67</v>
      </c>
      <c r="M1275" s="196" t="n">
        <v>2.37</v>
      </c>
      <c r="N1275" s="197" t="n">
        <v>1.67</v>
      </c>
      <c r="O1275" s="196" t="n">
        <v>2.265</v>
      </c>
      <c r="P1275" s="196" t="n">
        <v>2.31</v>
      </c>
      <c r="Q1275" s="196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6" t="s">
        <v>85</v>
      </c>
      <c r="CM1275" s="177"/>
    </row>
    <row r="1276" customFormat="false" ht="11.25" hidden="false" customHeight="false" outlineLevel="0" collapsed="false">
      <c r="A1276" s="177" t="n">
        <v>35971</v>
      </c>
      <c r="B1276" s="203" t="n">
        <f aca="false">IF(A1276&lt;&gt;"",MONTH(A1276),0)</f>
        <v>6</v>
      </c>
      <c r="C1276" s="11" t="s">
        <v>165</v>
      </c>
      <c r="D1276" s="196" t="n">
        <v>2.045</v>
      </c>
      <c r="E1276" s="196" t="n">
        <v>1.53</v>
      </c>
      <c r="F1276" s="197" t="n">
        <v>1.635</v>
      </c>
      <c r="G1276" s="16" t="n">
        <v>1.935</v>
      </c>
      <c r="H1276" s="196" t="n">
        <v>2.24</v>
      </c>
      <c r="I1276" s="196" t="n">
        <v>2.405</v>
      </c>
      <c r="J1276" s="196" t="n">
        <v>1.905</v>
      </c>
      <c r="K1276" s="196" t="n">
        <v>1.68</v>
      </c>
      <c r="L1276" s="196" t="n">
        <v>1.68</v>
      </c>
      <c r="M1276" s="196" t="n">
        <v>2.395</v>
      </c>
      <c r="N1276" s="197" t="n">
        <v>1.63</v>
      </c>
      <c r="O1276" s="196" t="n">
        <v>2.255</v>
      </c>
      <c r="P1276" s="196" t="n">
        <v>2.345</v>
      </c>
      <c r="Q1276" s="196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6" t="s">
        <v>85</v>
      </c>
      <c r="CM1276" s="177"/>
    </row>
    <row r="1277" customFormat="false" ht="11.25" hidden="false" customHeight="false" outlineLevel="0" collapsed="false">
      <c r="A1277" s="177" t="n">
        <v>35972</v>
      </c>
      <c r="B1277" s="203" t="n">
        <f aca="false">IF(A1277&lt;&gt;"",MONTH(A1277),0)</f>
        <v>6</v>
      </c>
      <c r="C1277" s="11" t="s">
        <v>166</v>
      </c>
      <c r="D1277" s="196" t="n">
        <v>2.055</v>
      </c>
      <c r="E1277" s="196" t="n">
        <v>1.51</v>
      </c>
      <c r="F1277" s="197" t="n">
        <v>1.6</v>
      </c>
      <c r="G1277" s="16" t="n">
        <v>1.885</v>
      </c>
      <c r="H1277" s="196" t="n">
        <v>2.225</v>
      </c>
      <c r="I1277" s="196" t="n">
        <v>2.38</v>
      </c>
      <c r="J1277" s="196" t="n">
        <v>1.84</v>
      </c>
      <c r="K1277" s="196" t="n">
        <v>1.625</v>
      </c>
      <c r="L1277" s="196" t="n">
        <v>1.625</v>
      </c>
      <c r="M1277" s="196" t="n">
        <v>2.295</v>
      </c>
      <c r="N1277" s="197" t="n">
        <v>1.62</v>
      </c>
      <c r="O1277" s="196" t="n">
        <v>2.19</v>
      </c>
      <c r="P1277" s="196" t="n">
        <v>2.34</v>
      </c>
      <c r="Q1277" s="196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6" t="s">
        <v>85</v>
      </c>
      <c r="CM1277" s="177"/>
    </row>
    <row r="1278" customFormat="false" ht="11.25" hidden="false" customHeight="false" outlineLevel="0" collapsed="false">
      <c r="A1278" s="177" t="n">
        <v>35973</v>
      </c>
      <c r="B1278" s="203" t="n">
        <f aca="false">IF(A1278&lt;&gt;"",MONTH(A1278),0)</f>
        <v>6</v>
      </c>
      <c r="C1278" s="11" t="s">
        <v>167</v>
      </c>
      <c r="D1278" s="196" t="n">
        <v>2.02</v>
      </c>
      <c r="E1278" s="196" t="n">
        <v>1.475</v>
      </c>
      <c r="F1278" s="197" t="n">
        <v>1.55</v>
      </c>
      <c r="G1278" s="16" t="n">
        <v>1.64</v>
      </c>
      <c r="H1278" s="196" t="n">
        <v>2.18</v>
      </c>
      <c r="I1278" s="196" t="n">
        <v>2.405</v>
      </c>
      <c r="J1278" s="196" t="n">
        <v>1.77</v>
      </c>
      <c r="K1278" s="196" t="n">
        <v>1.56</v>
      </c>
      <c r="L1278" s="196" t="n">
        <v>1.555</v>
      </c>
      <c r="M1278" s="196" t="n">
        <v>2.16</v>
      </c>
      <c r="N1278" s="197" t="n">
        <v>1.605</v>
      </c>
      <c r="O1278" s="196" t="n">
        <v>2.03</v>
      </c>
      <c r="P1278" s="196" t="n">
        <v>2.335</v>
      </c>
      <c r="Q1278" s="196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6" t="s">
        <v>85</v>
      </c>
      <c r="CM1278" s="177"/>
    </row>
    <row r="1279" customFormat="false" ht="11.25" hidden="false" customHeight="false" outlineLevel="0" collapsed="false">
      <c r="A1279" s="177" t="n">
        <v>35974</v>
      </c>
      <c r="B1279" s="203" t="n">
        <f aca="false">IF(A1279&lt;&gt;"",MONTH(A1279),0)</f>
        <v>6</v>
      </c>
      <c r="C1279" s="11" t="s">
        <v>161</v>
      </c>
      <c r="D1279" s="196" t="n">
        <v>2.02</v>
      </c>
      <c r="E1279" s="196" t="n">
        <v>1.475</v>
      </c>
      <c r="F1279" s="197" t="n">
        <v>1.55</v>
      </c>
      <c r="G1279" s="16" t="n">
        <v>1.64</v>
      </c>
      <c r="H1279" s="196" t="n">
        <v>2.18</v>
      </c>
      <c r="I1279" s="196" t="n">
        <v>2.405</v>
      </c>
      <c r="J1279" s="196" t="n">
        <v>1.77</v>
      </c>
      <c r="K1279" s="196" t="n">
        <v>1.56</v>
      </c>
      <c r="L1279" s="196" t="n">
        <v>1.555</v>
      </c>
      <c r="M1279" s="196" t="n">
        <v>2.16</v>
      </c>
      <c r="N1279" s="197" t="n">
        <v>1.605</v>
      </c>
      <c r="O1279" s="196" t="n">
        <v>2.03</v>
      </c>
      <c r="P1279" s="196" t="n">
        <v>2.335</v>
      </c>
      <c r="Q1279" s="196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6" t="s">
        <v>85</v>
      </c>
      <c r="CM1279" s="177"/>
    </row>
    <row r="1280" customFormat="false" ht="11.25" hidden="false" customHeight="false" outlineLevel="0" collapsed="false">
      <c r="A1280" s="177" t="n">
        <v>35975</v>
      </c>
      <c r="B1280" s="203" t="n">
        <f aca="false">IF(A1280&lt;&gt;"",MONTH(A1280),0)</f>
        <v>6</v>
      </c>
      <c r="C1280" s="11" t="s">
        <v>162</v>
      </c>
      <c r="D1280" s="196" t="n">
        <v>2.02</v>
      </c>
      <c r="E1280" s="196" t="n">
        <v>1.475</v>
      </c>
      <c r="F1280" s="197" t="n">
        <v>1.55</v>
      </c>
      <c r="G1280" s="16" t="n">
        <v>1.64</v>
      </c>
      <c r="H1280" s="196" t="n">
        <v>2.18</v>
      </c>
      <c r="I1280" s="196" t="n">
        <v>2.405</v>
      </c>
      <c r="J1280" s="196" t="n">
        <v>1.77</v>
      </c>
      <c r="K1280" s="196" t="n">
        <v>1.56</v>
      </c>
      <c r="L1280" s="196" t="n">
        <v>1.555</v>
      </c>
      <c r="M1280" s="196" t="n">
        <v>2.16</v>
      </c>
      <c r="N1280" s="197" t="n">
        <v>1.605</v>
      </c>
      <c r="O1280" s="196" t="n">
        <v>2.03</v>
      </c>
      <c r="P1280" s="196" t="n">
        <v>2.335</v>
      </c>
      <c r="Q1280" s="196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6" t="s">
        <v>85</v>
      </c>
      <c r="CM1280" s="177"/>
    </row>
    <row r="1281" customFormat="false" ht="11.25" hidden="false" customHeight="false" outlineLevel="0" collapsed="false">
      <c r="A1281" s="177" t="n">
        <v>35976</v>
      </c>
      <c r="B1281" s="203" t="n">
        <f aca="false">IF(A1281&lt;&gt;"",MONTH(A1281),0)</f>
        <v>6</v>
      </c>
      <c r="C1281" s="11" t="s">
        <v>163</v>
      </c>
      <c r="D1281" s="196" t="n">
        <v>1.975</v>
      </c>
      <c r="E1281" s="196" t="n">
        <v>1.42</v>
      </c>
      <c r="F1281" s="197" t="n">
        <v>1.56</v>
      </c>
      <c r="G1281" s="16" t="n">
        <v>1.765</v>
      </c>
      <c r="H1281" s="196" t="n">
        <v>2.185</v>
      </c>
      <c r="I1281" s="196" t="n">
        <v>2.38</v>
      </c>
      <c r="J1281" s="196" t="n">
        <v>1.78</v>
      </c>
      <c r="K1281" s="196" t="n">
        <v>1.555</v>
      </c>
      <c r="L1281" s="196" t="n">
        <v>1.56</v>
      </c>
      <c r="M1281" s="196" t="n">
        <v>2.28</v>
      </c>
      <c r="N1281" s="197" t="n">
        <v>1.56</v>
      </c>
      <c r="O1281" s="196" t="n">
        <v>2.185</v>
      </c>
      <c r="P1281" s="196" t="n">
        <v>2.305</v>
      </c>
      <c r="Q1281" s="196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6" t="s">
        <v>85</v>
      </c>
      <c r="CM1281" s="177"/>
    </row>
    <row r="1282" customFormat="false" ht="11.25" hidden="false" customHeight="false" outlineLevel="0" collapsed="false">
      <c r="A1282" s="177" t="n">
        <v>35977</v>
      </c>
      <c r="B1282" s="203" t="n">
        <f aca="false">IF(A1282&lt;&gt;"",MONTH(A1282),0)</f>
        <v>7</v>
      </c>
      <c r="C1282" s="11" t="s">
        <v>164</v>
      </c>
      <c r="D1282" s="196" t="n">
        <v>2</v>
      </c>
      <c r="E1282" s="196" t="n">
        <v>1.465</v>
      </c>
      <c r="F1282" s="197" t="n">
        <v>1.605</v>
      </c>
      <c r="G1282" s="16" t="n">
        <v>1.845</v>
      </c>
      <c r="H1282" s="196" t="n">
        <v>2.21</v>
      </c>
      <c r="I1282" s="196" t="n">
        <v>2.365</v>
      </c>
      <c r="J1282" s="196" t="n">
        <v>1.81</v>
      </c>
      <c r="K1282" s="196" t="n">
        <v>1.595</v>
      </c>
      <c r="L1282" s="196" t="n">
        <v>1.615</v>
      </c>
      <c r="M1282" s="196" t="n">
        <v>2.27</v>
      </c>
      <c r="N1282" s="197" t="n">
        <v>1.6</v>
      </c>
      <c r="O1282" s="196" t="n">
        <v>2.2</v>
      </c>
      <c r="P1282" s="196" t="n">
        <v>2.32</v>
      </c>
      <c r="Q1282" s="196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6" t="s">
        <v>85</v>
      </c>
      <c r="CM1282" s="177"/>
    </row>
    <row r="1283" customFormat="false" ht="11.25" hidden="false" customHeight="false" outlineLevel="0" collapsed="false">
      <c r="A1283" s="177" t="n">
        <v>35978</v>
      </c>
      <c r="B1283" s="203" t="n">
        <f aca="false">IF(A1283&lt;&gt;"",MONTH(A1283),0)</f>
        <v>7</v>
      </c>
      <c r="C1283" s="11" t="s">
        <v>165</v>
      </c>
      <c r="D1283" s="196" t="n">
        <v>1.995</v>
      </c>
      <c r="E1283" s="196" t="n">
        <v>1.465</v>
      </c>
      <c r="F1283" s="197" t="n">
        <v>1.7</v>
      </c>
      <c r="G1283" s="16" t="n">
        <v>1.995</v>
      </c>
      <c r="H1283" s="196" t="n">
        <v>2.335</v>
      </c>
      <c r="I1283" s="196" t="n">
        <v>2.465</v>
      </c>
      <c r="J1283" s="196" t="n">
        <v>1.905</v>
      </c>
      <c r="K1283" s="196" t="n">
        <v>1.705</v>
      </c>
      <c r="L1283" s="196" t="n">
        <v>1.725</v>
      </c>
      <c r="M1283" s="196" t="n">
        <v>2.34</v>
      </c>
      <c r="N1283" s="197" t="n">
        <v>1.685</v>
      </c>
      <c r="O1283" s="196" t="n">
        <v>2.335</v>
      </c>
      <c r="P1283" s="196" t="n">
        <v>2.43</v>
      </c>
      <c r="Q1283" s="196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6" t="s">
        <v>85</v>
      </c>
      <c r="CM1283" s="177"/>
    </row>
    <row r="1284" customFormat="false" ht="11.25" hidden="false" customHeight="false" outlineLevel="0" collapsed="false">
      <c r="A1284" s="177" t="n">
        <v>35979</v>
      </c>
      <c r="B1284" s="203" t="n">
        <f aca="false">IF(A1284&lt;&gt;"",MONTH(A1284),0)</f>
        <v>7</v>
      </c>
      <c r="C1284" s="11" t="s">
        <v>166</v>
      </c>
      <c r="D1284" s="196" t="n">
        <v>1.97</v>
      </c>
      <c r="E1284" s="196" t="s">
        <v>85</v>
      </c>
      <c r="F1284" s="197" t="s">
        <v>85</v>
      </c>
      <c r="G1284" s="16" t="s">
        <v>169</v>
      </c>
      <c r="H1284" s="196" t="s">
        <v>85</v>
      </c>
      <c r="I1284" s="196" t="s">
        <v>85</v>
      </c>
      <c r="J1284" s="196" t="s">
        <v>85</v>
      </c>
      <c r="K1284" s="196" t="s">
        <v>85</v>
      </c>
      <c r="L1284" s="196" t="s">
        <v>85</v>
      </c>
      <c r="M1284" s="196" t="s">
        <v>85</v>
      </c>
      <c r="N1284" s="197" t="s">
        <v>85</v>
      </c>
      <c r="O1284" s="196" t="n">
        <v>2.11</v>
      </c>
      <c r="P1284" s="196" t="s">
        <v>85</v>
      </c>
      <c r="Q1284" s="196" t="s">
        <v>85</v>
      </c>
      <c r="R1284" s="16" t="s">
        <v>85</v>
      </c>
      <c r="S1284" s="1" t="n">
        <v>2.385</v>
      </c>
      <c r="T1284" s="1" t="s">
        <v>85</v>
      </c>
      <c r="U1284" s="1" t="s">
        <v>85</v>
      </c>
      <c r="V1284" s="1" t="s">
        <v>85</v>
      </c>
      <c r="W1284" s="1" t="s">
        <v>85</v>
      </c>
      <c r="X1284" s="196" t="s">
        <v>85</v>
      </c>
      <c r="CM1284" s="177"/>
    </row>
    <row r="1285" customFormat="false" ht="11.25" hidden="false" customHeight="false" outlineLevel="0" collapsed="false">
      <c r="A1285" s="177" t="n">
        <v>35980</v>
      </c>
      <c r="B1285" s="203" t="n">
        <f aca="false">IF(A1285&lt;&gt;"",MONTH(A1285),0)</f>
        <v>7</v>
      </c>
      <c r="C1285" s="11" t="s">
        <v>167</v>
      </c>
      <c r="D1285" s="196" t="n">
        <v>1.97</v>
      </c>
      <c r="E1285" s="196" t="n">
        <v>1.465</v>
      </c>
      <c r="F1285" s="197" t="n">
        <v>1.585</v>
      </c>
      <c r="G1285" s="16" t="n">
        <v>1.805</v>
      </c>
      <c r="H1285" s="196" t="n">
        <v>2.185</v>
      </c>
      <c r="I1285" s="196" t="n">
        <v>2.36</v>
      </c>
      <c r="J1285" s="196" t="n">
        <v>1.78</v>
      </c>
      <c r="K1285" s="196" t="n">
        <v>1.575</v>
      </c>
      <c r="L1285" s="196" t="n">
        <v>1.58</v>
      </c>
      <c r="M1285" s="196" t="n">
        <v>2.135</v>
      </c>
      <c r="N1285" s="197" t="n">
        <v>1.55</v>
      </c>
      <c r="O1285" s="196" t="n">
        <v>2.11</v>
      </c>
      <c r="P1285" s="196" t="n">
        <v>2.28</v>
      </c>
      <c r="Q1285" s="196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6" t="s">
        <v>85</v>
      </c>
      <c r="CM1285" s="177"/>
    </row>
    <row r="1286" customFormat="false" ht="11.25" hidden="false" customHeight="false" outlineLevel="0" collapsed="false">
      <c r="A1286" s="177" t="n">
        <v>35981</v>
      </c>
      <c r="B1286" s="203" t="n">
        <f aca="false">IF(A1286&lt;&gt;"",MONTH(A1286),0)</f>
        <v>7</v>
      </c>
      <c r="C1286" s="11" t="s">
        <v>161</v>
      </c>
      <c r="D1286" s="196" t="n">
        <v>1.97</v>
      </c>
      <c r="E1286" s="196" t="n">
        <v>1.465</v>
      </c>
      <c r="F1286" s="197" t="n">
        <v>1.585</v>
      </c>
      <c r="G1286" s="16" t="n">
        <v>1.805</v>
      </c>
      <c r="H1286" s="196" t="n">
        <v>2.185</v>
      </c>
      <c r="I1286" s="196" t="n">
        <v>2.36</v>
      </c>
      <c r="J1286" s="196" t="n">
        <v>1.78</v>
      </c>
      <c r="K1286" s="196" t="n">
        <v>1.575</v>
      </c>
      <c r="L1286" s="196" t="n">
        <v>1.58</v>
      </c>
      <c r="M1286" s="196" t="n">
        <v>2.135</v>
      </c>
      <c r="N1286" s="197" t="n">
        <v>1.55</v>
      </c>
      <c r="O1286" s="196" t="n">
        <v>2.11</v>
      </c>
      <c r="P1286" s="196" t="n">
        <v>2.28</v>
      </c>
      <c r="Q1286" s="196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6" t="s">
        <v>85</v>
      </c>
      <c r="CM1286" s="177"/>
    </row>
    <row r="1287" customFormat="false" ht="11.25" hidden="false" customHeight="false" outlineLevel="0" collapsed="false">
      <c r="A1287" s="177" t="n">
        <v>35982</v>
      </c>
      <c r="B1287" s="203" t="n">
        <f aca="false">IF(A1287&lt;&gt;"",MONTH(A1287),0)</f>
        <v>7</v>
      </c>
      <c r="C1287" s="11" t="s">
        <v>162</v>
      </c>
      <c r="D1287" s="196" t="n">
        <v>1.97</v>
      </c>
      <c r="E1287" s="196" t="n">
        <v>1.465</v>
      </c>
      <c r="F1287" s="197" t="n">
        <v>1.585</v>
      </c>
      <c r="G1287" s="16" t="n">
        <v>1.805</v>
      </c>
      <c r="H1287" s="196" t="n">
        <v>2.185</v>
      </c>
      <c r="I1287" s="196" t="n">
        <v>2.36</v>
      </c>
      <c r="J1287" s="196" t="n">
        <v>1.78</v>
      </c>
      <c r="K1287" s="196" t="n">
        <v>1.575</v>
      </c>
      <c r="L1287" s="196" t="n">
        <v>1.58</v>
      </c>
      <c r="M1287" s="196" t="n">
        <v>2.135</v>
      </c>
      <c r="N1287" s="197" t="n">
        <v>1.55</v>
      </c>
      <c r="O1287" s="196" t="n">
        <v>2.11</v>
      </c>
      <c r="P1287" s="196" t="n">
        <v>2.28</v>
      </c>
      <c r="Q1287" s="196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6" t="s">
        <v>85</v>
      </c>
      <c r="CM1287" s="177"/>
    </row>
    <row r="1288" customFormat="false" ht="11.25" hidden="false" customHeight="false" outlineLevel="0" collapsed="false">
      <c r="A1288" s="177" t="n">
        <v>35983</v>
      </c>
      <c r="B1288" s="203" t="n">
        <f aca="false">IF(A1288&lt;&gt;"",MONTH(A1288),0)</f>
        <v>7</v>
      </c>
      <c r="C1288" s="11" t="s">
        <v>163</v>
      </c>
      <c r="D1288" s="196" t="n">
        <v>1.925</v>
      </c>
      <c r="E1288" s="196" t="n">
        <v>1.43</v>
      </c>
      <c r="F1288" s="197" t="n">
        <v>1.625</v>
      </c>
      <c r="G1288" s="16" t="n">
        <v>1.92</v>
      </c>
      <c r="H1288" s="196" t="n">
        <v>2.22</v>
      </c>
      <c r="I1288" s="196" t="n">
        <v>2.37</v>
      </c>
      <c r="J1288" s="196" t="n">
        <v>1.825</v>
      </c>
      <c r="K1288" s="196" t="n">
        <v>1.635</v>
      </c>
      <c r="L1288" s="196" t="n">
        <v>1.635</v>
      </c>
      <c r="M1288" s="196" t="n">
        <v>2.255</v>
      </c>
      <c r="N1288" s="197" t="n">
        <v>1.625</v>
      </c>
      <c r="O1288" s="196" t="n">
        <v>2.285</v>
      </c>
      <c r="P1288" s="196" t="n">
        <v>2.29</v>
      </c>
      <c r="Q1288" s="196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6" t="s">
        <v>85</v>
      </c>
      <c r="CM1288" s="177"/>
    </row>
    <row r="1289" customFormat="false" ht="11.25" hidden="false" customHeight="false" outlineLevel="0" collapsed="false">
      <c r="A1289" s="177" t="n">
        <v>35984</v>
      </c>
      <c r="B1289" s="203" t="n">
        <f aca="false">IF(A1289&lt;&gt;"",MONTH(A1289),0)</f>
        <v>7</v>
      </c>
      <c r="C1289" s="11" t="s">
        <v>164</v>
      </c>
      <c r="D1289" s="196" t="n">
        <v>2.03</v>
      </c>
      <c r="E1289" s="196" t="n">
        <v>1.515</v>
      </c>
      <c r="F1289" s="197" t="n">
        <v>1.6</v>
      </c>
      <c r="G1289" s="16" t="n">
        <v>1.815</v>
      </c>
      <c r="H1289" s="196" t="n">
        <v>2.165</v>
      </c>
      <c r="I1289" s="196" t="n">
        <v>2.34</v>
      </c>
      <c r="J1289" s="196" t="n">
        <v>1.83</v>
      </c>
      <c r="K1289" s="196" t="n">
        <v>1.595</v>
      </c>
      <c r="L1289" s="196" t="n">
        <v>1.63</v>
      </c>
      <c r="M1289" s="196" t="n">
        <v>2.295</v>
      </c>
      <c r="N1289" s="197" t="n">
        <v>1.57</v>
      </c>
      <c r="O1289" s="196" t="n">
        <v>2.25</v>
      </c>
      <c r="P1289" s="196" t="n">
        <v>2.235</v>
      </c>
      <c r="Q1289" s="196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6" t="s">
        <v>85</v>
      </c>
      <c r="CM1289" s="177"/>
    </row>
    <row r="1290" customFormat="false" ht="11.25" hidden="false" customHeight="false" outlineLevel="0" collapsed="false">
      <c r="A1290" s="177" t="n">
        <v>35985</v>
      </c>
      <c r="B1290" s="203" t="n">
        <f aca="false">IF(A1290&lt;&gt;"",MONTH(A1290),0)</f>
        <v>7</v>
      </c>
      <c r="C1290" s="11" t="s">
        <v>165</v>
      </c>
      <c r="D1290" s="196" t="n">
        <v>2.07</v>
      </c>
      <c r="E1290" s="196" t="n">
        <v>1.55</v>
      </c>
      <c r="F1290" s="197" t="n">
        <v>1.655</v>
      </c>
      <c r="G1290" s="16" t="n">
        <v>1.875</v>
      </c>
      <c r="H1290" s="196" t="n">
        <v>2.23</v>
      </c>
      <c r="I1290" s="196" t="n">
        <v>2.38</v>
      </c>
      <c r="J1290" s="196" t="n">
        <v>1.91</v>
      </c>
      <c r="K1290" s="196" t="n">
        <v>1.665</v>
      </c>
      <c r="L1290" s="196" t="n">
        <v>1.71</v>
      </c>
      <c r="M1290" s="196" t="n">
        <v>2.48</v>
      </c>
      <c r="N1290" s="197" t="n">
        <v>1.645</v>
      </c>
      <c r="O1290" s="196" t="n">
        <v>2.42</v>
      </c>
      <c r="P1290" s="196" t="n">
        <v>2.31</v>
      </c>
      <c r="Q1290" s="196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6" t="s">
        <v>85</v>
      </c>
      <c r="CM1290" s="177"/>
    </row>
    <row r="1291" customFormat="false" ht="11.25" hidden="false" customHeight="false" outlineLevel="0" collapsed="false">
      <c r="A1291" s="177" t="n">
        <v>35986</v>
      </c>
      <c r="B1291" s="203" t="n">
        <f aca="false">IF(A1291&lt;&gt;"",MONTH(A1291),0)</f>
        <v>7</v>
      </c>
      <c r="C1291" s="11" t="s">
        <v>166</v>
      </c>
      <c r="D1291" s="196" t="n">
        <v>2.125</v>
      </c>
      <c r="E1291" s="196" t="n">
        <v>1.58</v>
      </c>
      <c r="F1291" s="197" t="n">
        <v>1.71</v>
      </c>
      <c r="G1291" s="16" t="n">
        <v>1.83</v>
      </c>
      <c r="H1291" s="196" t="n">
        <v>2.235</v>
      </c>
      <c r="I1291" s="196" t="n">
        <v>2.37</v>
      </c>
      <c r="J1291" s="196" t="n">
        <v>1.935</v>
      </c>
      <c r="K1291" s="196" t="n">
        <v>1.725</v>
      </c>
      <c r="L1291" s="196" t="n">
        <v>1.74</v>
      </c>
      <c r="M1291" s="196" t="n">
        <v>2.47</v>
      </c>
      <c r="N1291" s="197" t="n">
        <v>1.7</v>
      </c>
      <c r="O1291" s="196" t="n">
        <v>2.425</v>
      </c>
      <c r="P1291" s="196" t="n">
        <v>2.31</v>
      </c>
      <c r="Q1291" s="196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6" t="s">
        <v>85</v>
      </c>
      <c r="CM1291" s="177"/>
    </row>
    <row r="1292" customFormat="false" ht="11.25" hidden="false" customHeight="false" outlineLevel="0" collapsed="false">
      <c r="A1292" s="177" t="n">
        <v>35987</v>
      </c>
      <c r="B1292" s="203" t="n">
        <f aca="false">IF(A1292&lt;&gt;"",MONTH(A1292),0)</f>
        <v>7</v>
      </c>
      <c r="C1292" s="11" t="s">
        <v>167</v>
      </c>
      <c r="D1292" s="196" t="n">
        <v>2.01</v>
      </c>
      <c r="E1292" s="196" t="n">
        <v>1.455</v>
      </c>
      <c r="F1292" s="197" t="n">
        <v>1.635</v>
      </c>
      <c r="G1292" s="16" t="n">
        <v>1.665</v>
      </c>
      <c r="H1292" s="196" t="n">
        <v>2.15</v>
      </c>
      <c r="I1292" s="196" t="n">
        <v>2.315</v>
      </c>
      <c r="J1292" s="196" t="n">
        <v>1.835</v>
      </c>
      <c r="K1292" s="196" t="n">
        <v>1.635</v>
      </c>
      <c r="L1292" s="196" t="n">
        <v>1.625</v>
      </c>
      <c r="M1292" s="196" t="n">
        <v>2.36</v>
      </c>
      <c r="N1292" s="197" t="n">
        <v>1.615</v>
      </c>
      <c r="O1292" s="196" t="n">
        <v>2.24</v>
      </c>
      <c r="P1292" s="196" t="n">
        <v>2.21</v>
      </c>
      <c r="Q1292" s="196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6" t="s">
        <v>85</v>
      </c>
      <c r="CM1292" s="177"/>
    </row>
    <row r="1293" customFormat="false" ht="11.25" hidden="false" customHeight="false" outlineLevel="0" collapsed="false">
      <c r="A1293" s="177" t="n">
        <v>35988</v>
      </c>
      <c r="B1293" s="203" t="n">
        <f aca="false">IF(A1293&lt;&gt;"",MONTH(A1293),0)</f>
        <v>7</v>
      </c>
      <c r="C1293" s="11" t="s">
        <v>161</v>
      </c>
      <c r="D1293" s="196" t="n">
        <v>2.01</v>
      </c>
      <c r="E1293" s="196" t="n">
        <v>1.455</v>
      </c>
      <c r="F1293" s="197" t="n">
        <v>1.635</v>
      </c>
      <c r="G1293" s="16" t="n">
        <v>1.665</v>
      </c>
      <c r="H1293" s="196" t="n">
        <v>2.15</v>
      </c>
      <c r="I1293" s="196" t="n">
        <v>2.315</v>
      </c>
      <c r="J1293" s="196" t="n">
        <v>1.835</v>
      </c>
      <c r="K1293" s="196" t="n">
        <v>1.635</v>
      </c>
      <c r="L1293" s="196" t="n">
        <v>1.625</v>
      </c>
      <c r="M1293" s="196" t="n">
        <v>2.36</v>
      </c>
      <c r="N1293" s="197" t="n">
        <v>1.615</v>
      </c>
      <c r="O1293" s="196" t="n">
        <v>2.24</v>
      </c>
      <c r="P1293" s="196" t="n">
        <v>2.21</v>
      </c>
      <c r="Q1293" s="196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6" t="s">
        <v>85</v>
      </c>
      <c r="CM1293" s="177"/>
    </row>
    <row r="1294" customFormat="false" ht="11.25" hidden="false" customHeight="false" outlineLevel="0" collapsed="false">
      <c r="A1294" s="177" t="n">
        <v>35989</v>
      </c>
      <c r="B1294" s="203" t="n">
        <f aca="false">IF(A1294&lt;&gt;"",MONTH(A1294),0)</f>
        <v>7</v>
      </c>
      <c r="C1294" s="11" t="s">
        <v>162</v>
      </c>
      <c r="D1294" s="196" t="n">
        <v>2.01</v>
      </c>
      <c r="E1294" s="196" t="n">
        <v>1.455</v>
      </c>
      <c r="F1294" s="197" t="n">
        <v>1.635</v>
      </c>
      <c r="G1294" s="16" t="n">
        <v>1.665</v>
      </c>
      <c r="H1294" s="196" t="n">
        <v>2.15</v>
      </c>
      <c r="I1294" s="196" t="n">
        <v>2.315</v>
      </c>
      <c r="J1294" s="196" t="n">
        <v>1.835</v>
      </c>
      <c r="K1294" s="196" t="n">
        <v>1.635</v>
      </c>
      <c r="L1294" s="196" t="n">
        <v>1.625</v>
      </c>
      <c r="M1294" s="196" t="n">
        <v>2.36</v>
      </c>
      <c r="N1294" s="197" t="n">
        <v>1.615</v>
      </c>
      <c r="O1294" s="196" t="n">
        <v>2.24</v>
      </c>
      <c r="P1294" s="196" t="n">
        <v>2.21</v>
      </c>
      <c r="Q1294" s="196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6" t="s">
        <v>85</v>
      </c>
      <c r="CM1294" s="177"/>
    </row>
    <row r="1295" customFormat="false" ht="11.25" hidden="false" customHeight="false" outlineLevel="0" collapsed="false">
      <c r="A1295" s="177" t="n">
        <v>35990</v>
      </c>
      <c r="B1295" s="203" t="n">
        <f aca="false">IF(A1295&lt;&gt;"",MONTH(A1295),0)</f>
        <v>7</v>
      </c>
      <c r="C1295" s="11" t="s">
        <v>163</v>
      </c>
      <c r="D1295" s="196" t="n">
        <v>1.825</v>
      </c>
      <c r="E1295" s="196" t="n">
        <v>1.43</v>
      </c>
      <c r="F1295" s="197" t="n">
        <v>1.69</v>
      </c>
      <c r="G1295" s="16" t="n">
        <v>1.925</v>
      </c>
      <c r="H1295" s="196" t="n">
        <v>2.205</v>
      </c>
      <c r="I1295" s="196" t="n">
        <v>2.275</v>
      </c>
      <c r="J1295" s="196" t="n">
        <v>1.93</v>
      </c>
      <c r="K1295" s="196" t="n">
        <v>1.73</v>
      </c>
      <c r="L1295" s="196" t="n">
        <v>1.71</v>
      </c>
      <c r="M1295" s="196" t="n">
        <v>2.53</v>
      </c>
      <c r="N1295" s="197" t="n">
        <v>1.71</v>
      </c>
      <c r="O1295" s="196" t="n">
        <v>2.515</v>
      </c>
      <c r="P1295" s="196" t="n">
        <v>2.23</v>
      </c>
      <c r="Q1295" s="196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6" t="s">
        <v>85</v>
      </c>
      <c r="CM1295" s="177"/>
    </row>
    <row r="1296" customFormat="false" ht="11.25" hidden="false" customHeight="false" outlineLevel="0" collapsed="false">
      <c r="A1296" s="177" t="n">
        <v>35991</v>
      </c>
      <c r="B1296" s="203" t="n">
        <f aca="false">IF(A1296&lt;&gt;"",MONTH(A1296),0)</f>
        <v>7</v>
      </c>
      <c r="C1296" s="11" t="s">
        <v>164</v>
      </c>
      <c r="D1296" s="196" t="n">
        <v>1.85</v>
      </c>
      <c r="E1296" s="196" t="n">
        <v>1.415</v>
      </c>
      <c r="F1296" s="197" t="n">
        <v>1.8</v>
      </c>
      <c r="G1296" s="16" t="n">
        <v>2.015</v>
      </c>
      <c r="H1296" s="196" t="n">
        <v>2.225</v>
      </c>
      <c r="I1296" s="196" t="n">
        <v>2.235</v>
      </c>
      <c r="J1296" s="196" t="n">
        <v>1.965</v>
      </c>
      <c r="K1296" s="196" t="n">
        <v>1.82</v>
      </c>
      <c r="L1296" s="196" t="n">
        <v>1.775</v>
      </c>
      <c r="M1296" s="196" t="n">
        <v>2.625</v>
      </c>
      <c r="N1296" s="197" t="n">
        <v>1.79</v>
      </c>
      <c r="O1296" s="196" t="n">
        <v>2.505</v>
      </c>
      <c r="P1296" s="196" t="n">
        <v>2.235</v>
      </c>
      <c r="Q1296" s="196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6" t="s">
        <v>85</v>
      </c>
      <c r="CM1296" s="177"/>
    </row>
    <row r="1297" customFormat="false" ht="11.25" hidden="false" customHeight="false" outlineLevel="0" collapsed="false">
      <c r="A1297" s="177" t="n">
        <v>35992</v>
      </c>
      <c r="B1297" s="203" t="n">
        <f aca="false">IF(A1297&lt;&gt;"",MONTH(A1297),0)</f>
        <v>7</v>
      </c>
      <c r="C1297" s="11" t="s">
        <v>165</v>
      </c>
      <c r="D1297" s="196" t="n">
        <v>1.895</v>
      </c>
      <c r="E1297" s="196" t="n">
        <v>1.44</v>
      </c>
      <c r="F1297" s="197" t="n">
        <v>1.84</v>
      </c>
      <c r="G1297" s="16" t="n">
        <v>1.995</v>
      </c>
      <c r="H1297" s="196" t="n">
        <v>2.21</v>
      </c>
      <c r="I1297" s="196" t="n">
        <v>2.215</v>
      </c>
      <c r="J1297" s="196" t="n">
        <v>2.015</v>
      </c>
      <c r="K1297" s="196" t="n">
        <v>1.815</v>
      </c>
      <c r="L1297" s="196" t="n">
        <v>1.765</v>
      </c>
      <c r="M1297" s="196" t="n">
        <v>2.62</v>
      </c>
      <c r="N1297" s="197" t="n">
        <v>1.805</v>
      </c>
      <c r="O1297" s="196" t="n">
        <v>2.515</v>
      </c>
      <c r="P1297" s="196" t="n">
        <v>2.245</v>
      </c>
      <c r="Q1297" s="196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6" t="s">
        <v>85</v>
      </c>
      <c r="CM1297" s="177"/>
    </row>
    <row r="1298" customFormat="false" ht="11.25" hidden="false" customHeight="false" outlineLevel="0" collapsed="false">
      <c r="A1298" s="177" t="n">
        <v>35993</v>
      </c>
      <c r="B1298" s="203" t="n">
        <f aca="false">IF(A1298&lt;&gt;"",MONTH(A1298),0)</f>
        <v>7</v>
      </c>
      <c r="C1298" s="11" t="s">
        <v>166</v>
      </c>
      <c r="D1298" s="196" t="n">
        <v>1.955</v>
      </c>
      <c r="E1298" s="196" t="n">
        <v>1.485</v>
      </c>
      <c r="F1298" s="197" t="n">
        <v>1.815</v>
      </c>
      <c r="G1298" s="16" t="n">
        <v>1.98</v>
      </c>
      <c r="H1298" s="196" t="n">
        <v>2.125</v>
      </c>
      <c r="I1298" s="196" t="n">
        <v>2.145</v>
      </c>
      <c r="J1298" s="196" t="n">
        <v>2.035</v>
      </c>
      <c r="K1298" s="196" t="n">
        <v>1.805</v>
      </c>
      <c r="L1298" s="196" t="n">
        <v>1.765</v>
      </c>
      <c r="M1298" s="196" t="n">
        <v>2.645</v>
      </c>
      <c r="N1298" s="197" t="n">
        <v>1.775</v>
      </c>
      <c r="O1298" s="196" t="n">
        <v>2.515</v>
      </c>
      <c r="P1298" s="196" t="n">
        <v>2.16</v>
      </c>
      <c r="Q1298" s="196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6" t="s">
        <v>85</v>
      </c>
      <c r="CM1298" s="177"/>
    </row>
    <row r="1299" customFormat="false" ht="11.25" hidden="false" customHeight="false" outlineLevel="0" collapsed="false">
      <c r="A1299" s="177" t="n">
        <v>35994</v>
      </c>
      <c r="B1299" s="203" t="n">
        <f aca="false">IF(A1299&lt;&gt;"",MONTH(A1299),0)</f>
        <v>7</v>
      </c>
      <c r="C1299" s="11" t="s">
        <v>167</v>
      </c>
      <c r="D1299" s="196" t="n">
        <v>1.925</v>
      </c>
      <c r="E1299" s="196" t="n">
        <v>1.455</v>
      </c>
      <c r="F1299" s="197" t="n">
        <v>1.78</v>
      </c>
      <c r="G1299" s="16" t="n">
        <v>1.98</v>
      </c>
      <c r="H1299" s="196" t="n">
        <v>2.125</v>
      </c>
      <c r="I1299" s="196" t="n">
        <v>2.155</v>
      </c>
      <c r="J1299" s="196" t="n">
        <v>2.075</v>
      </c>
      <c r="K1299" s="196" t="n">
        <v>1.79</v>
      </c>
      <c r="L1299" s="196" t="n">
        <v>1.76</v>
      </c>
      <c r="M1299" s="196" t="n">
        <v>2.615</v>
      </c>
      <c r="N1299" s="197" t="n">
        <v>1.75</v>
      </c>
      <c r="O1299" s="196" t="n">
        <v>2.48</v>
      </c>
      <c r="P1299" s="196" t="n">
        <v>2.145</v>
      </c>
      <c r="Q1299" s="196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6" t="s">
        <v>85</v>
      </c>
      <c r="CM1299" s="177"/>
    </row>
    <row r="1300" customFormat="false" ht="11.25" hidden="false" customHeight="false" outlineLevel="0" collapsed="false">
      <c r="A1300" s="177" t="n">
        <v>35995</v>
      </c>
      <c r="B1300" s="203" t="n">
        <f aca="false">IF(A1300&lt;&gt;"",MONTH(A1300),0)</f>
        <v>7</v>
      </c>
      <c r="C1300" s="11" t="s">
        <v>161</v>
      </c>
      <c r="D1300" s="196" t="n">
        <v>1.925</v>
      </c>
      <c r="E1300" s="196" t="n">
        <v>1.455</v>
      </c>
      <c r="F1300" s="197" t="n">
        <v>1.78</v>
      </c>
      <c r="G1300" s="16" t="n">
        <v>1.98</v>
      </c>
      <c r="H1300" s="196" t="n">
        <v>2.125</v>
      </c>
      <c r="I1300" s="196" t="n">
        <v>2.155</v>
      </c>
      <c r="J1300" s="196" t="n">
        <v>2.075</v>
      </c>
      <c r="K1300" s="196" t="n">
        <v>1.79</v>
      </c>
      <c r="L1300" s="196" t="n">
        <v>1.76</v>
      </c>
      <c r="M1300" s="196" t="n">
        <v>2.615</v>
      </c>
      <c r="N1300" s="197" t="n">
        <v>1.75</v>
      </c>
      <c r="O1300" s="196" t="n">
        <v>2.48</v>
      </c>
      <c r="P1300" s="196" t="n">
        <v>2.145</v>
      </c>
      <c r="Q1300" s="196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6" t="s">
        <v>85</v>
      </c>
      <c r="CM1300" s="177"/>
    </row>
    <row r="1301" customFormat="false" ht="11.25" hidden="false" customHeight="false" outlineLevel="0" collapsed="false">
      <c r="A1301" s="177" t="n">
        <v>35996</v>
      </c>
      <c r="B1301" s="203" t="n">
        <f aca="false">IF(A1301&lt;&gt;"",MONTH(A1301),0)</f>
        <v>7</v>
      </c>
      <c r="C1301" s="11" t="s">
        <v>162</v>
      </c>
      <c r="D1301" s="196" t="n">
        <v>1.925</v>
      </c>
      <c r="E1301" s="196" t="n">
        <v>1.455</v>
      </c>
      <c r="F1301" s="197" t="n">
        <v>1.78</v>
      </c>
      <c r="G1301" s="16" t="n">
        <v>1.98</v>
      </c>
      <c r="H1301" s="196" t="n">
        <v>2.125</v>
      </c>
      <c r="I1301" s="196" t="n">
        <v>2.155</v>
      </c>
      <c r="J1301" s="196" t="n">
        <v>2.075</v>
      </c>
      <c r="K1301" s="196" t="n">
        <v>1.79</v>
      </c>
      <c r="L1301" s="196" t="n">
        <v>1.76</v>
      </c>
      <c r="M1301" s="196" t="n">
        <v>2.615</v>
      </c>
      <c r="N1301" s="197" t="n">
        <v>1.75</v>
      </c>
      <c r="O1301" s="196" t="n">
        <v>2.48</v>
      </c>
      <c r="P1301" s="196" t="n">
        <v>2.145</v>
      </c>
      <c r="Q1301" s="196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6" t="s">
        <v>85</v>
      </c>
      <c r="CM1301" s="177"/>
    </row>
    <row r="1302" customFormat="false" ht="11.25" hidden="false" customHeight="false" outlineLevel="0" collapsed="false">
      <c r="A1302" s="177" t="n">
        <v>35997</v>
      </c>
      <c r="B1302" s="203" t="n">
        <f aca="false">IF(A1302&lt;&gt;"",MONTH(A1302),0)</f>
        <v>7</v>
      </c>
      <c r="C1302" s="11" t="s">
        <v>163</v>
      </c>
      <c r="D1302" s="196" t="n">
        <v>1.97</v>
      </c>
      <c r="E1302" s="196" t="n">
        <v>1.5</v>
      </c>
      <c r="F1302" s="197" t="n">
        <v>1.86</v>
      </c>
      <c r="G1302" s="16" t="n">
        <v>2.045</v>
      </c>
      <c r="H1302" s="196" t="n">
        <v>2.16</v>
      </c>
      <c r="I1302" s="196" t="n">
        <v>2.18</v>
      </c>
      <c r="J1302" s="196" t="n">
        <v>2.125</v>
      </c>
      <c r="K1302" s="196" t="n">
        <v>1.875</v>
      </c>
      <c r="L1302" s="196" t="n">
        <v>1.86</v>
      </c>
      <c r="M1302" s="196" t="n">
        <v>2.73</v>
      </c>
      <c r="N1302" s="197" t="n">
        <v>1.835</v>
      </c>
      <c r="O1302" s="196" t="n">
        <v>2.56</v>
      </c>
      <c r="P1302" s="196" t="n">
        <v>2.185</v>
      </c>
      <c r="Q1302" s="196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6" t="s">
        <v>85</v>
      </c>
      <c r="CM1302" s="177"/>
    </row>
    <row r="1303" customFormat="false" ht="11.25" hidden="false" customHeight="false" outlineLevel="0" collapsed="false">
      <c r="A1303" s="177" t="n">
        <v>35998</v>
      </c>
      <c r="B1303" s="203" t="n">
        <f aca="false">IF(A1303&lt;&gt;"",MONTH(A1303),0)</f>
        <v>7</v>
      </c>
      <c r="C1303" s="11" t="s">
        <v>164</v>
      </c>
      <c r="D1303" s="196" t="n">
        <v>2.005</v>
      </c>
      <c r="E1303" s="196" t="n">
        <v>1.53</v>
      </c>
      <c r="F1303" s="197" t="n">
        <v>1.83</v>
      </c>
      <c r="G1303" s="16" t="n">
        <v>1.945</v>
      </c>
      <c r="H1303" s="196" t="n">
        <v>2.025</v>
      </c>
      <c r="I1303" s="196" t="n">
        <v>2.07</v>
      </c>
      <c r="J1303" s="196" t="n">
        <v>2.075</v>
      </c>
      <c r="K1303" s="196" t="n">
        <v>1.83</v>
      </c>
      <c r="L1303" s="196" t="n">
        <v>1.81</v>
      </c>
      <c r="M1303" s="196" t="n">
        <v>2.635</v>
      </c>
      <c r="N1303" s="197" t="n">
        <v>1.8</v>
      </c>
      <c r="O1303" s="196" t="n">
        <v>2.48</v>
      </c>
      <c r="P1303" s="196" t="n">
        <v>2.065</v>
      </c>
      <c r="Q1303" s="196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6" t="s">
        <v>85</v>
      </c>
      <c r="CM1303" s="177"/>
    </row>
    <row r="1304" customFormat="false" ht="11.25" hidden="false" customHeight="false" outlineLevel="0" collapsed="false">
      <c r="A1304" s="177" t="n">
        <v>35999</v>
      </c>
      <c r="B1304" s="203" t="n">
        <f aca="false">IF(A1304&lt;&gt;"",MONTH(A1304),0)</f>
        <v>7</v>
      </c>
      <c r="C1304" s="11" t="s">
        <v>165</v>
      </c>
      <c r="D1304" s="196" t="n">
        <v>1.965</v>
      </c>
      <c r="E1304" s="196" t="n">
        <v>1.53</v>
      </c>
      <c r="F1304" s="197" t="n">
        <v>1.755</v>
      </c>
      <c r="G1304" s="16" t="n">
        <v>1.84</v>
      </c>
      <c r="H1304" s="196" t="n">
        <v>1.94</v>
      </c>
      <c r="I1304" s="196" t="n">
        <v>2.005</v>
      </c>
      <c r="J1304" s="196" t="n">
        <v>1.98</v>
      </c>
      <c r="K1304" s="196" t="n">
        <v>1.775</v>
      </c>
      <c r="L1304" s="196" t="n">
        <v>1.775</v>
      </c>
      <c r="M1304" s="196" t="n">
        <v>2.405</v>
      </c>
      <c r="N1304" s="197" t="n">
        <v>1.76</v>
      </c>
      <c r="O1304" s="196" t="n">
        <v>2.33</v>
      </c>
      <c r="P1304" s="196" t="n">
        <v>1.98</v>
      </c>
      <c r="Q1304" s="196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6" t="s">
        <v>85</v>
      </c>
      <c r="CM1304" s="177"/>
    </row>
    <row r="1305" customFormat="false" ht="11.25" hidden="false" customHeight="false" outlineLevel="0" collapsed="false">
      <c r="A1305" s="177" t="n">
        <v>36000</v>
      </c>
      <c r="B1305" s="203" t="n">
        <f aca="false">IF(A1305&lt;&gt;"",MONTH(A1305),0)</f>
        <v>7</v>
      </c>
      <c r="C1305" s="11" t="s">
        <v>166</v>
      </c>
      <c r="D1305" s="196" t="n">
        <v>1.92</v>
      </c>
      <c r="E1305" s="196" t="n">
        <v>1.485</v>
      </c>
      <c r="F1305" s="197" t="n">
        <v>1.73</v>
      </c>
      <c r="G1305" s="16" t="n">
        <v>1.77</v>
      </c>
      <c r="H1305" s="196" t="n">
        <v>1.895</v>
      </c>
      <c r="I1305" s="196" t="n">
        <v>1.985</v>
      </c>
      <c r="J1305" s="196" t="n">
        <v>1.97</v>
      </c>
      <c r="K1305" s="196" t="n">
        <v>1.74</v>
      </c>
      <c r="L1305" s="196" t="n">
        <v>1.755</v>
      </c>
      <c r="M1305" s="196" t="n">
        <v>2.38</v>
      </c>
      <c r="N1305" s="197" t="n">
        <v>1.73</v>
      </c>
      <c r="O1305" s="196" t="n">
        <v>2.25</v>
      </c>
      <c r="P1305" s="196" t="n">
        <v>1.96</v>
      </c>
      <c r="Q1305" s="196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6" t="s">
        <v>85</v>
      </c>
      <c r="CM1305" s="177"/>
    </row>
    <row r="1306" customFormat="false" ht="11.25" hidden="false" customHeight="false" outlineLevel="0" collapsed="false">
      <c r="A1306" s="177" t="n">
        <v>36001</v>
      </c>
      <c r="B1306" s="203" t="n">
        <f aca="false">IF(A1306&lt;&gt;"",MONTH(A1306),0)</f>
        <v>7</v>
      </c>
      <c r="C1306" s="11" t="s">
        <v>167</v>
      </c>
      <c r="D1306" s="196" t="n">
        <v>1.92</v>
      </c>
      <c r="E1306" s="196" t="n">
        <v>1.475</v>
      </c>
      <c r="F1306" s="197" t="n">
        <v>1.71</v>
      </c>
      <c r="G1306" s="16" t="n">
        <v>1.645</v>
      </c>
      <c r="H1306" s="196" t="n">
        <v>1.885</v>
      </c>
      <c r="I1306" s="196" t="n">
        <v>1.965</v>
      </c>
      <c r="J1306" s="196" t="n">
        <v>1.985</v>
      </c>
      <c r="K1306" s="196" t="n">
        <v>1.715</v>
      </c>
      <c r="L1306" s="196" t="n">
        <v>1.715</v>
      </c>
      <c r="M1306" s="196" t="n">
        <v>2.355</v>
      </c>
      <c r="N1306" s="197" t="n">
        <v>1.69</v>
      </c>
      <c r="O1306" s="196" t="n">
        <v>2.155</v>
      </c>
      <c r="P1306" s="196" t="n">
        <v>1.93</v>
      </c>
      <c r="Q1306" s="196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6" t="s">
        <v>85</v>
      </c>
      <c r="CM1306" s="177"/>
    </row>
    <row r="1307" customFormat="false" ht="11.25" hidden="false" customHeight="false" outlineLevel="0" collapsed="false">
      <c r="A1307" s="177" t="n">
        <v>36002</v>
      </c>
      <c r="B1307" s="203" t="n">
        <f aca="false">IF(A1307&lt;&gt;"",MONTH(A1307),0)</f>
        <v>7</v>
      </c>
      <c r="C1307" s="11" t="s">
        <v>161</v>
      </c>
      <c r="D1307" s="196" t="n">
        <v>1.92</v>
      </c>
      <c r="E1307" s="196" t="n">
        <v>1.475</v>
      </c>
      <c r="F1307" s="197" t="n">
        <v>1.71</v>
      </c>
      <c r="G1307" s="16" t="n">
        <v>1.645</v>
      </c>
      <c r="H1307" s="196" t="n">
        <v>1.885</v>
      </c>
      <c r="I1307" s="196" t="n">
        <v>1.965</v>
      </c>
      <c r="J1307" s="196" t="n">
        <v>1.985</v>
      </c>
      <c r="K1307" s="196" t="n">
        <v>1.715</v>
      </c>
      <c r="L1307" s="196" t="n">
        <v>1.715</v>
      </c>
      <c r="M1307" s="196" t="n">
        <v>2.355</v>
      </c>
      <c r="N1307" s="197" t="n">
        <v>1.69</v>
      </c>
      <c r="O1307" s="196" t="n">
        <v>2.155</v>
      </c>
      <c r="P1307" s="196" t="n">
        <v>1.93</v>
      </c>
      <c r="Q1307" s="196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6" t="s">
        <v>85</v>
      </c>
      <c r="CM1307" s="177"/>
    </row>
    <row r="1308" customFormat="false" ht="11.25" hidden="false" customHeight="false" outlineLevel="0" collapsed="false">
      <c r="A1308" s="177" t="n">
        <v>36003</v>
      </c>
      <c r="B1308" s="203" t="n">
        <f aca="false">IF(A1308&lt;&gt;"",MONTH(A1308),0)</f>
        <v>7</v>
      </c>
      <c r="C1308" s="11" t="s">
        <v>162</v>
      </c>
      <c r="D1308" s="196" t="n">
        <v>1.92</v>
      </c>
      <c r="E1308" s="196" t="n">
        <v>1.475</v>
      </c>
      <c r="F1308" s="197" t="n">
        <v>1.71</v>
      </c>
      <c r="G1308" s="16" t="n">
        <v>1.645</v>
      </c>
      <c r="H1308" s="196" t="n">
        <v>1.885</v>
      </c>
      <c r="I1308" s="196" t="n">
        <v>1.965</v>
      </c>
      <c r="J1308" s="196" t="n">
        <v>1.985</v>
      </c>
      <c r="K1308" s="196" t="n">
        <v>1.715</v>
      </c>
      <c r="L1308" s="196" t="n">
        <v>1.715</v>
      </c>
      <c r="M1308" s="196" t="n">
        <v>2.355</v>
      </c>
      <c r="N1308" s="197" t="n">
        <v>1.69</v>
      </c>
      <c r="O1308" s="196" t="n">
        <v>2.155</v>
      </c>
      <c r="P1308" s="196" t="n">
        <v>1.93</v>
      </c>
      <c r="Q1308" s="196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6" t="s">
        <v>85</v>
      </c>
      <c r="CM1308" s="177"/>
    </row>
    <row r="1309" customFormat="false" ht="11.25" hidden="false" customHeight="false" outlineLevel="0" collapsed="false">
      <c r="A1309" s="177" t="n">
        <v>36004</v>
      </c>
      <c r="B1309" s="203" t="n">
        <f aca="false">IF(A1309&lt;&gt;"",MONTH(A1309),0)</f>
        <v>7</v>
      </c>
      <c r="C1309" s="11" t="s">
        <v>163</v>
      </c>
      <c r="D1309" s="196" t="n">
        <v>2.025</v>
      </c>
      <c r="E1309" s="196" t="n">
        <v>1.535</v>
      </c>
      <c r="F1309" s="197" t="n">
        <v>1.81</v>
      </c>
      <c r="G1309" s="16" t="n">
        <v>1.915</v>
      </c>
      <c r="H1309" s="196" t="n">
        <v>1.995</v>
      </c>
      <c r="I1309" s="196" t="n">
        <v>2.005</v>
      </c>
      <c r="J1309" s="196" t="n">
        <v>2.12</v>
      </c>
      <c r="K1309" s="196" t="n">
        <v>1.84</v>
      </c>
      <c r="L1309" s="196" t="n">
        <v>1.825</v>
      </c>
      <c r="M1309" s="196" t="n">
        <v>2.54</v>
      </c>
      <c r="N1309" s="197" t="n">
        <v>1.765</v>
      </c>
      <c r="O1309" s="196" t="n">
        <v>2.38</v>
      </c>
      <c r="P1309" s="196" t="n">
        <v>2.005</v>
      </c>
      <c r="Q1309" s="196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6" t="s">
        <v>85</v>
      </c>
      <c r="CM1309" s="177"/>
    </row>
    <row r="1310" customFormat="false" ht="11.25" hidden="false" customHeight="false" outlineLevel="0" collapsed="false">
      <c r="A1310" s="177" t="n">
        <v>36005</v>
      </c>
      <c r="B1310" s="203" t="n">
        <f aca="false">IF(A1310&lt;&gt;"",MONTH(A1310),0)</f>
        <v>7</v>
      </c>
      <c r="C1310" s="11" t="s">
        <v>164</v>
      </c>
      <c r="D1310" s="196" t="n">
        <v>2.105</v>
      </c>
      <c r="E1310" s="196" t="n">
        <v>1.565</v>
      </c>
      <c r="F1310" s="197" t="n">
        <v>1.81</v>
      </c>
      <c r="G1310" s="16" t="n">
        <v>1.885</v>
      </c>
      <c r="H1310" s="196" t="n">
        <v>1.95</v>
      </c>
      <c r="I1310" s="196" t="n">
        <v>1.955</v>
      </c>
      <c r="J1310" s="196" t="n">
        <v>2.115</v>
      </c>
      <c r="K1310" s="196" t="n">
        <v>1.87</v>
      </c>
      <c r="L1310" s="196" t="n">
        <v>1.83</v>
      </c>
      <c r="M1310" s="196" t="n">
        <v>2.515</v>
      </c>
      <c r="N1310" s="197" t="n">
        <v>1.805</v>
      </c>
      <c r="O1310" s="196" t="n">
        <v>2.36</v>
      </c>
      <c r="P1310" s="196" t="n">
        <v>1.97</v>
      </c>
      <c r="Q1310" s="196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6" t="s">
        <v>85</v>
      </c>
      <c r="CM1310" s="177"/>
    </row>
    <row r="1311" customFormat="false" ht="11.25" hidden="false" customHeight="false" outlineLevel="0" collapsed="false">
      <c r="A1311" s="177" t="n">
        <v>36006</v>
      </c>
      <c r="B1311" s="203" t="n">
        <f aca="false">IF(A1311&lt;&gt;"",MONTH(A1311),0)</f>
        <v>7</v>
      </c>
      <c r="C1311" s="11" t="s">
        <v>165</v>
      </c>
      <c r="D1311" s="196" t="n">
        <v>2.06</v>
      </c>
      <c r="E1311" s="196" t="n">
        <v>1.55</v>
      </c>
      <c r="F1311" s="197" t="n">
        <v>1.805</v>
      </c>
      <c r="G1311" s="16" t="n">
        <v>1.885</v>
      </c>
      <c r="H1311" s="196" t="n">
        <v>1.97</v>
      </c>
      <c r="I1311" s="196" t="n">
        <v>1.99</v>
      </c>
      <c r="J1311" s="196" t="n">
        <v>2.115</v>
      </c>
      <c r="K1311" s="196" t="n">
        <v>1.875</v>
      </c>
      <c r="L1311" s="196" t="n">
        <v>1.85</v>
      </c>
      <c r="M1311" s="196" t="n">
        <v>2.495</v>
      </c>
      <c r="N1311" s="197" t="n">
        <v>1.805</v>
      </c>
      <c r="O1311" s="196" t="n">
        <v>2.33</v>
      </c>
      <c r="P1311" s="196" t="n">
        <v>2.005</v>
      </c>
      <c r="Q1311" s="196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6" t="s">
        <v>85</v>
      </c>
      <c r="CM1311" s="177"/>
    </row>
    <row r="1312" customFormat="false" ht="11.25" hidden="false" customHeight="false" outlineLevel="0" collapsed="false">
      <c r="A1312" s="177" t="n">
        <v>36007</v>
      </c>
      <c r="B1312" s="203" t="n">
        <f aca="false">IF(A1312&lt;&gt;"",MONTH(A1312),0)</f>
        <v>7</v>
      </c>
      <c r="C1312" s="11" t="s">
        <v>166</v>
      </c>
      <c r="D1312" s="196" t="n">
        <v>2.035</v>
      </c>
      <c r="E1312" s="196" t="n">
        <v>1.54</v>
      </c>
      <c r="F1312" s="197" t="n">
        <v>1.8</v>
      </c>
      <c r="G1312" s="16" t="n">
        <v>1.86</v>
      </c>
      <c r="H1312" s="196" t="n">
        <v>1.965</v>
      </c>
      <c r="I1312" s="196" t="n">
        <v>1.985</v>
      </c>
      <c r="J1312" s="196" t="n">
        <v>2.115</v>
      </c>
      <c r="K1312" s="196" t="n">
        <v>1.87</v>
      </c>
      <c r="L1312" s="196" t="n">
        <v>1.83</v>
      </c>
      <c r="M1312" s="196" t="n">
        <v>2.49</v>
      </c>
      <c r="N1312" s="197" t="n">
        <v>1.81</v>
      </c>
      <c r="O1312" s="196" t="n">
        <v>2.33</v>
      </c>
      <c r="P1312" s="196" t="n">
        <v>2.01</v>
      </c>
      <c r="Q1312" s="196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6" t="s">
        <v>85</v>
      </c>
      <c r="CM1312" s="177"/>
    </row>
    <row r="1313" customFormat="false" ht="11.25" hidden="false" customHeight="false" outlineLevel="0" collapsed="false">
      <c r="A1313" s="177" t="n">
        <v>36008</v>
      </c>
      <c r="B1313" s="203" t="n">
        <f aca="false">IF(A1313&lt;&gt;"",MONTH(A1313),0)</f>
        <v>8</v>
      </c>
      <c r="C1313" s="11" t="s">
        <v>167</v>
      </c>
      <c r="D1313" s="196" t="n">
        <v>2.005</v>
      </c>
      <c r="E1313" s="196" t="n">
        <v>1.53</v>
      </c>
      <c r="F1313" s="197" t="n">
        <v>1.69</v>
      </c>
      <c r="G1313" s="16" t="n">
        <v>1.765</v>
      </c>
      <c r="H1313" s="196" t="n">
        <v>1.835</v>
      </c>
      <c r="I1313" s="196" t="n">
        <v>1.845</v>
      </c>
      <c r="J1313" s="196" t="n">
        <v>2.06</v>
      </c>
      <c r="K1313" s="196" t="n">
        <v>1.76</v>
      </c>
      <c r="L1313" s="196" t="n">
        <v>1.73</v>
      </c>
      <c r="M1313" s="196" t="n">
        <v>2.5</v>
      </c>
      <c r="N1313" s="197" t="n">
        <v>1.705</v>
      </c>
      <c r="O1313" s="196" t="n">
        <v>2.3</v>
      </c>
      <c r="P1313" s="196" t="n">
        <v>1.88</v>
      </c>
      <c r="Q1313" s="196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6" t="s">
        <v>85</v>
      </c>
      <c r="CM1313" s="177"/>
    </row>
    <row r="1314" customFormat="false" ht="11.25" hidden="false" customHeight="false" outlineLevel="0" collapsed="false">
      <c r="A1314" s="177" t="n">
        <v>36009</v>
      </c>
      <c r="B1314" s="203" t="n">
        <f aca="false">IF(A1314&lt;&gt;"",MONTH(A1314),0)</f>
        <v>8</v>
      </c>
      <c r="C1314" s="11" t="s">
        <v>161</v>
      </c>
      <c r="D1314" s="196" t="n">
        <v>2.005</v>
      </c>
      <c r="E1314" s="196" t="n">
        <v>1.53</v>
      </c>
      <c r="F1314" s="197" t="n">
        <v>1.69</v>
      </c>
      <c r="G1314" s="16" t="n">
        <v>1.765</v>
      </c>
      <c r="H1314" s="196" t="n">
        <v>1.835</v>
      </c>
      <c r="I1314" s="196" t="n">
        <v>1.845</v>
      </c>
      <c r="J1314" s="196" t="n">
        <v>2.06</v>
      </c>
      <c r="K1314" s="196" t="n">
        <v>1.76</v>
      </c>
      <c r="L1314" s="196" t="n">
        <v>1.73</v>
      </c>
      <c r="M1314" s="196" t="n">
        <v>2.5</v>
      </c>
      <c r="N1314" s="197" t="n">
        <v>1.705</v>
      </c>
      <c r="O1314" s="196" t="n">
        <v>2.3</v>
      </c>
      <c r="P1314" s="196" t="n">
        <v>1.88</v>
      </c>
      <c r="Q1314" s="196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6" t="s">
        <v>85</v>
      </c>
      <c r="CM1314" s="177"/>
    </row>
    <row r="1315" customFormat="false" ht="11.25" hidden="false" customHeight="false" outlineLevel="0" collapsed="false">
      <c r="A1315" s="177" t="n">
        <v>36010</v>
      </c>
      <c r="B1315" s="203" t="n">
        <f aca="false">IF(A1315&lt;&gt;"",MONTH(A1315),0)</f>
        <v>8</v>
      </c>
      <c r="C1315" s="11" t="s">
        <v>162</v>
      </c>
      <c r="D1315" s="196" t="n">
        <v>2.005</v>
      </c>
      <c r="E1315" s="196" t="n">
        <v>1.53</v>
      </c>
      <c r="F1315" s="197" t="n">
        <v>1.69</v>
      </c>
      <c r="G1315" s="16" t="n">
        <v>1.765</v>
      </c>
      <c r="H1315" s="196" t="n">
        <v>1.835</v>
      </c>
      <c r="I1315" s="196" t="n">
        <v>1.845</v>
      </c>
      <c r="J1315" s="196" t="n">
        <v>2.06</v>
      </c>
      <c r="K1315" s="196" t="n">
        <v>1.76</v>
      </c>
      <c r="L1315" s="196" t="n">
        <v>1.73</v>
      </c>
      <c r="M1315" s="196" t="n">
        <v>2.5</v>
      </c>
      <c r="N1315" s="197" t="n">
        <v>1.705</v>
      </c>
      <c r="O1315" s="196" t="n">
        <v>2.3</v>
      </c>
      <c r="P1315" s="196" t="n">
        <v>1.88</v>
      </c>
      <c r="Q1315" s="196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6" t="s">
        <v>85</v>
      </c>
      <c r="CM1315" s="177"/>
    </row>
    <row r="1316" customFormat="false" ht="11.25" hidden="false" customHeight="false" outlineLevel="0" collapsed="false">
      <c r="A1316" s="177" t="n">
        <v>36011</v>
      </c>
      <c r="B1316" s="203" t="n">
        <f aca="false">IF(A1316&lt;&gt;"",MONTH(A1316),0)</f>
        <v>8</v>
      </c>
      <c r="C1316" s="11" t="s">
        <v>163</v>
      </c>
      <c r="D1316" s="196" t="n">
        <v>1.8</v>
      </c>
      <c r="E1316" s="196" t="n">
        <v>1.53</v>
      </c>
      <c r="F1316" s="197" t="n">
        <v>1.71</v>
      </c>
      <c r="G1316" s="16" t="n">
        <v>1.825</v>
      </c>
      <c r="H1316" s="196" t="n">
        <v>1.825</v>
      </c>
      <c r="I1316" s="196" t="n">
        <v>1.825</v>
      </c>
      <c r="J1316" s="196" t="n">
        <v>2.09</v>
      </c>
      <c r="K1316" s="196" t="n">
        <v>1.81</v>
      </c>
      <c r="L1316" s="196" t="n">
        <v>1.765</v>
      </c>
      <c r="M1316" s="196" t="n">
        <v>2.54</v>
      </c>
      <c r="N1316" s="197" t="n">
        <v>1.735</v>
      </c>
      <c r="O1316" s="196" t="n">
        <v>2.35</v>
      </c>
      <c r="P1316" s="196" t="n">
        <v>1.845</v>
      </c>
      <c r="Q1316" s="196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6" t="s">
        <v>85</v>
      </c>
      <c r="CM1316" s="177"/>
    </row>
    <row r="1317" customFormat="false" ht="11.25" hidden="false" customHeight="false" outlineLevel="0" collapsed="false">
      <c r="A1317" s="177" t="n">
        <v>36012</v>
      </c>
      <c r="B1317" s="203" t="n">
        <f aca="false">IF(A1317&lt;&gt;"",MONTH(A1317),0)</f>
        <v>8</v>
      </c>
      <c r="C1317" s="11" t="s">
        <v>164</v>
      </c>
      <c r="D1317" s="196" t="n">
        <v>1.885</v>
      </c>
      <c r="E1317" s="196" t="n">
        <v>1.47</v>
      </c>
      <c r="F1317" s="197" t="n">
        <v>1.715</v>
      </c>
      <c r="G1317" s="16" t="n">
        <v>1.84</v>
      </c>
      <c r="H1317" s="196" t="n">
        <v>1.87</v>
      </c>
      <c r="I1317" s="196" t="n">
        <v>1.9</v>
      </c>
      <c r="J1317" s="196" t="n">
        <v>2.14</v>
      </c>
      <c r="K1317" s="196" t="n">
        <v>1.835</v>
      </c>
      <c r="L1317" s="196" t="n">
        <v>1.815</v>
      </c>
      <c r="M1317" s="196" t="n">
        <v>2.555</v>
      </c>
      <c r="N1317" s="197" t="n">
        <v>1.765</v>
      </c>
      <c r="O1317" s="196" t="n">
        <v>2.39</v>
      </c>
      <c r="P1317" s="196" t="n">
        <v>1.905</v>
      </c>
      <c r="Q1317" s="196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6" t="s">
        <v>85</v>
      </c>
      <c r="CM1317" s="177"/>
    </row>
    <row r="1318" customFormat="false" ht="11.25" hidden="false" customHeight="false" outlineLevel="0" collapsed="false">
      <c r="A1318" s="177" t="n">
        <v>36013</v>
      </c>
      <c r="B1318" s="203" t="n">
        <f aca="false">IF(A1318&lt;&gt;"",MONTH(A1318),0)</f>
        <v>8</v>
      </c>
      <c r="C1318" s="11" t="s">
        <v>165</v>
      </c>
      <c r="D1318" s="196" t="n">
        <v>1.84</v>
      </c>
      <c r="E1318" s="196" t="n">
        <v>1.52</v>
      </c>
      <c r="F1318" s="197" t="n">
        <v>1.725</v>
      </c>
      <c r="G1318" s="16" t="n">
        <v>1.84</v>
      </c>
      <c r="H1318" s="196" t="n">
        <v>1.885</v>
      </c>
      <c r="I1318" s="196" t="n">
        <v>1.91</v>
      </c>
      <c r="J1318" s="196" t="n">
        <v>2.2</v>
      </c>
      <c r="K1318" s="196" t="n">
        <v>1.85</v>
      </c>
      <c r="L1318" s="196" t="n">
        <v>1.9</v>
      </c>
      <c r="M1318" s="196" t="n">
        <v>2.61</v>
      </c>
      <c r="N1318" s="197" t="n">
        <v>1.76</v>
      </c>
      <c r="O1318" s="196" t="n">
        <v>2.42</v>
      </c>
      <c r="P1318" s="196" t="n">
        <v>1.9</v>
      </c>
      <c r="Q1318" s="196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6" t="s">
        <v>85</v>
      </c>
      <c r="CM1318" s="177"/>
    </row>
    <row r="1319" customFormat="false" ht="11.25" hidden="false" customHeight="false" outlineLevel="0" collapsed="false">
      <c r="A1319" s="177" t="n">
        <v>36014</v>
      </c>
      <c r="B1319" s="203" t="n">
        <f aca="false">IF(A1319&lt;&gt;"",MONTH(A1319),0)</f>
        <v>8</v>
      </c>
      <c r="C1319" s="11" t="s">
        <v>166</v>
      </c>
      <c r="D1319" s="196" t="n">
        <v>2.005</v>
      </c>
      <c r="E1319" s="196" t="n">
        <v>1.585</v>
      </c>
      <c r="F1319" s="197" t="n">
        <v>1.715</v>
      </c>
      <c r="G1319" s="16" t="n">
        <v>1.78</v>
      </c>
      <c r="H1319" s="196" t="n">
        <v>1.81</v>
      </c>
      <c r="I1319" s="196" t="n">
        <v>1.845</v>
      </c>
      <c r="J1319" s="196" t="n">
        <v>2.16</v>
      </c>
      <c r="K1319" s="196" t="n">
        <v>1.83</v>
      </c>
      <c r="L1319" s="196" t="n">
        <v>1.87</v>
      </c>
      <c r="M1319" s="196" t="n">
        <v>2.55</v>
      </c>
      <c r="N1319" s="197" t="n">
        <v>1.715</v>
      </c>
      <c r="O1319" s="196" t="n">
        <v>2.37</v>
      </c>
      <c r="P1319" s="196" t="n">
        <v>1.8</v>
      </c>
      <c r="Q1319" s="196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6" t="s">
        <v>85</v>
      </c>
      <c r="CM1319" s="177"/>
    </row>
    <row r="1320" customFormat="false" ht="11.25" hidden="false" customHeight="false" outlineLevel="0" collapsed="false">
      <c r="A1320" s="177" t="n">
        <v>36015</v>
      </c>
      <c r="B1320" s="203" t="n">
        <f aca="false">IF(A1320&lt;&gt;"",MONTH(A1320),0)</f>
        <v>8</v>
      </c>
      <c r="C1320" s="11" t="s">
        <v>167</v>
      </c>
      <c r="D1320" s="196" t="n">
        <v>1.855</v>
      </c>
      <c r="E1320" s="196" t="n">
        <v>1.55</v>
      </c>
      <c r="F1320" s="197" t="n">
        <v>1.635</v>
      </c>
      <c r="G1320" s="16" t="n">
        <v>1.65</v>
      </c>
      <c r="H1320" s="196" t="n">
        <v>1.7</v>
      </c>
      <c r="I1320" s="196" t="n">
        <v>1.815</v>
      </c>
      <c r="J1320" s="196" t="n">
        <v>2.04</v>
      </c>
      <c r="K1320" s="196" t="n">
        <v>1.7</v>
      </c>
      <c r="L1320" s="196" t="n">
        <v>1.67</v>
      </c>
      <c r="M1320" s="196" t="n">
        <v>2.46</v>
      </c>
      <c r="N1320" s="197" t="n">
        <v>1.67</v>
      </c>
      <c r="O1320" s="196" t="n">
        <v>2.265</v>
      </c>
      <c r="P1320" s="196" t="n">
        <v>1.74</v>
      </c>
      <c r="Q1320" s="196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6" t="s">
        <v>85</v>
      </c>
      <c r="CM1320" s="177"/>
    </row>
    <row r="1321" customFormat="false" ht="11.25" hidden="false" customHeight="false" outlineLevel="0" collapsed="false">
      <c r="A1321" s="177" t="n">
        <v>36016</v>
      </c>
      <c r="B1321" s="203" t="n">
        <f aca="false">IF(A1321&lt;&gt;"",MONTH(A1321),0)</f>
        <v>8</v>
      </c>
      <c r="C1321" s="11" t="s">
        <v>161</v>
      </c>
      <c r="D1321" s="196" t="n">
        <v>1.855</v>
      </c>
      <c r="E1321" s="196" t="n">
        <v>1.55</v>
      </c>
      <c r="F1321" s="197" t="n">
        <v>1.635</v>
      </c>
      <c r="G1321" s="16" t="n">
        <v>1.65</v>
      </c>
      <c r="H1321" s="196" t="n">
        <v>1.7</v>
      </c>
      <c r="I1321" s="196" t="n">
        <v>1.815</v>
      </c>
      <c r="J1321" s="196" t="n">
        <v>2.04</v>
      </c>
      <c r="K1321" s="196" t="n">
        <v>1.7</v>
      </c>
      <c r="L1321" s="196" t="n">
        <v>1.67</v>
      </c>
      <c r="M1321" s="196" t="n">
        <v>2.46</v>
      </c>
      <c r="N1321" s="197" t="n">
        <v>1.67</v>
      </c>
      <c r="O1321" s="196" t="n">
        <v>2.265</v>
      </c>
      <c r="P1321" s="196" t="n">
        <v>1.74</v>
      </c>
      <c r="Q1321" s="196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6" t="s">
        <v>85</v>
      </c>
      <c r="CM1321" s="177"/>
    </row>
    <row r="1322" customFormat="false" ht="11.25" hidden="false" customHeight="false" outlineLevel="0" collapsed="false">
      <c r="A1322" s="177" t="n">
        <v>36017</v>
      </c>
      <c r="B1322" s="203" t="n">
        <f aca="false">IF(A1322&lt;&gt;"",MONTH(A1322),0)</f>
        <v>8</v>
      </c>
      <c r="C1322" s="11" t="s">
        <v>162</v>
      </c>
      <c r="D1322" s="196" t="n">
        <v>1.855</v>
      </c>
      <c r="E1322" s="196" t="n">
        <v>1.55</v>
      </c>
      <c r="F1322" s="197" t="n">
        <v>1.635</v>
      </c>
      <c r="G1322" s="16" t="n">
        <v>1.65</v>
      </c>
      <c r="H1322" s="196" t="n">
        <v>1.7</v>
      </c>
      <c r="I1322" s="196" t="n">
        <v>1.815</v>
      </c>
      <c r="J1322" s="196" t="n">
        <v>2.04</v>
      </c>
      <c r="K1322" s="196" t="n">
        <v>1.7</v>
      </c>
      <c r="L1322" s="196" t="n">
        <v>1.67</v>
      </c>
      <c r="M1322" s="196" t="n">
        <v>2.46</v>
      </c>
      <c r="N1322" s="197" t="n">
        <v>1.67</v>
      </c>
      <c r="O1322" s="196" t="n">
        <v>2.265</v>
      </c>
      <c r="P1322" s="196" t="n">
        <v>1.74</v>
      </c>
      <c r="Q1322" s="196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6" t="s">
        <v>85</v>
      </c>
      <c r="CM1322" s="177"/>
    </row>
    <row r="1323" customFormat="false" ht="11.25" hidden="false" customHeight="false" outlineLevel="0" collapsed="false">
      <c r="A1323" s="177" t="n">
        <v>36018</v>
      </c>
      <c r="B1323" s="203" t="n">
        <f aca="false">IF(A1323&lt;&gt;"",MONTH(A1323),0)</f>
        <v>8</v>
      </c>
      <c r="C1323" s="11" t="s">
        <v>163</v>
      </c>
      <c r="D1323" s="196" t="n">
        <v>2.09</v>
      </c>
      <c r="E1323" s="196" t="n">
        <v>1.61</v>
      </c>
      <c r="F1323" s="197" t="n">
        <v>1.655</v>
      </c>
      <c r="G1323" s="16" t="n">
        <v>1.775</v>
      </c>
      <c r="H1323" s="196" t="n">
        <v>1.82</v>
      </c>
      <c r="I1323" s="196" t="n">
        <v>1.855</v>
      </c>
      <c r="J1323" s="196" t="n">
        <v>2.13</v>
      </c>
      <c r="K1323" s="196" t="n">
        <v>1.785</v>
      </c>
      <c r="L1323" s="196" t="n">
        <v>1.75</v>
      </c>
      <c r="M1323" s="196" t="n">
        <v>2.515</v>
      </c>
      <c r="N1323" s="197" t="n">
        <v>1.665</v>
      </c>
      <c r="O1323" s="196" t="n">
        <v>2.345</v>
      </c>
      <c r="P1323" s="196" t="n">
        <v>1.82</v>
      </c>
      <c r="Q1323" s="196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6" t="s">
        <v>85</v>
      </c>
      <c r="CM1323" s="177"/>
    </row>
    <row r="1324" customFormat="false" ht="11.25" hidden="false" customHeight="false" outlineLevel="0" collapsed="false">
      <c r="A1324" s="177" t="n">
        <v>36019</v>
      </c>
      <c r="B1324" s="203" t="n">
        <f aca="false">IF(A1324&lt;&gt;"",MONTH(A1324),0)</f>
        <v>8</v>
      </c>
      <c r="C1324" s="11" t="s">
        <v>164</v>
      </c>
      <c r="D1324" s="196" t="n">
        <v>1.915</v>
      </c>
      <c r="E1324" s="196" t="n">
        <v>1.565</v>
      </c>
      <c r="F1324" s="197" t="n">
        <v>1.695</v>
      </c>
      <c r="G1324" s="16" t="n">
        <v>1.865</v>
      </c>
      <c r="H1324" s="196" t="n">
        <v>1.895</v>
      </c>
      <c r="I1324" s="196" t="n">
        <v>1.87</v>
      </c>
      <c r="J1324" s="196" t="n">
        <v>2.2</v>
      </c>
      <c r="K1324" s="196" t="n">
        <v>1.815</v>
      </c>
      <c r="L1324" s="196" t="n">
        <v>1.76</v>
      </c>
      <c r="M1324" s="196" t="n">
        <v>2.51</v>
      </c>
      <c r="N1324" s="197" t="n">
        <v>1.71</v>
      </c>
      <c r="O1324" s="196" t="n">
        <v>2.34</v>
      </c>
      <c r="P1324" s="196" t="n">
        <v>1.9</v>
      </c>
      <c r="Q1324" s="196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6" t="s">
        <v>85</v>
      </c>
      <c r="CM1324" s="177"/>
    </row>
    <row r="1325" customFormat="false" ht="11.25" hidden="false" customHeight="false" outlineLevel="0" collapsed="false">
      <c r="A1325" s="177" t="n">
        <v>36020</v>
      </c>
      <c r="B1325" s="203" t="n">
        <f aca="false">IF(A1325&lt;&gt;"",MONTH(A1325),0)</f>
        <v>8</v>
      </c>
      <c r="C1325" s="11" t="s">
        <v>165</v>
      </c>
      <c r="D1325" s="196" t="n">
        <v>1.995</v>
      </c>
      <c r="E1325" s="196" t="n">
        <v>1.535</v>
      </c>
      <c r="F1325" s="197" t="n">
        <v>1.68</v>
      </c>
      <c r="G1325" s="16" t="n">
        <v>1.77</v>
      </c>
      <c r="H1325" s="196" t="n">
        <v>1.81</v>
      </c>
      <c r="I1325" s="196" t="n">
        <v>1.835</v>
      </c>
      <c r="J1325" s="196" t="n">
        <v>2.155</v>
      </c>
      <c r="K1325" s="196" t="n">
        <v>1.78</v>
      </c>
      <c r="L1325" s="196" t="n">
        <v>1.75</v>
      </c>
      <c r="M1325" s="196" t="n">
        <v>2.48</v>
      </c>
      <c r="N1325" s="197" t="n">
        <v>1.7</v>
      </c>
      <c r="O1325" s="196" t="n">
        <v>2.27</v>
      </c>
      <c r="P1325" s="196" t="n">
        <v>1.795</v>
      </c>
      <c r="Q1325" s="196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6" t="s">
        <v>85</v>
      </c>
      <c r="CM1325" s="177"/>
    </row>
    <row r="1326" customFormat="false" ht="11.25" hidden="false" customHeight="false" outlineLevel="0" collapsed="false">
      <c r="A1326" s="177" t="n">
        <v>36021</v>
      </c>
      <c r="B1326" s="203" t="n">
        <f aca="false">IF(A1326&lt;&gt;"",MONTH(A1326),0)</f>
        <v>8</v>
      </c>
      <c r="C1326" s="11" t="s">
        <v>166</v>
      </c>
      <c r="D1326" s="196" t="n">
        <v>1.87</v>
      </c>
      <c r="E1326" s="196" t="n">
        <v>1.5</v>
      </c>
      <c r="F1326" s="197" t="n">
        <v>1.635</v>
      </c>
      <c r="G1326" s="16" t="n">
        <v>1.72</v>
      </c>
      <c r="H1326" s="196" t="n">
        <v>1.755</v>
      </c>
      <c r="I1326" s="196" t="n">
        <v>1.825</v>
      </c>
      <c r="J1326" s="196" t="n">
        <v>2.12</v>
      </c>
      <c r="K1326" s="196" t="n">
        <v>1.76</v>
      </c>
      <c r="L1326" s="196" t="n">
        <v>1.775</v>
      </c>
      <c r="M1326" s="196" t="n">
        <v>2.44</v>
      </c>
      <c r="N1326" s="197" t="n">
        <v>1.66</v>
      </c>
      <c r="O1326" s="196" t="n">
        <v>2.23</v>
      </c>
      <c r="P1326" s="196" t="n">
        <v>1.78</v>
      </c>
      <c r="Q1326" s="196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6" t="s">
        <v>85</v>
      </c>
      <c r="CM1326" s="177"/>
    </row>
    <row r="1327" customFormat="false" ht="11.25" hidden="false" customHeight="false" outlineLevel="0" collapsed="false">
      <c r="A1327" s="177" t="n">
        <v>36022</v>
      </c>
      <c r="B1327" s="203" t="n">
        <f aca="false">IF(A1327&lt;&gt;"",MONTH(A1327),0)</f>
        <v>8</v>
      </c>
      <c r="C1327" s="11" t="s">
        <v>167</v>
      </c>
      <c r="D1327" s="196" t="n">
        <v>1.795</v>
      </c>
      <c r="E1327" s="196" t="n">
        <v>1.45</v>
      </c>
      <c r="F1327" s="197" t="n">
        <v>1.65</v>
      </c>
      <c r="G1327" s="16" t="n">
        <v>1.72</v>
      </c>
      <c r="H1327" s="196" t="n">
        <v>1.735</v>
      </c>
      <c r="I1327" s="196" t="n">
        <v>1.825</v>
      </c>
      <c r="J1327" s="196" t="n">
        <v>2.05</v>
      </c>
      <c r="K1327" s="196" t="n">
        <v>1.755</v>
      </c>
      <c r="L1327" s="196" t="n">
        <v>1.71</v>
      </c>
      <c r="M1327" s="196" t="n">
        <v>2.425</v>
      </c>
      <c r="N1327" s="197" t="n">
        <v>1.65</v>
      </c>
      <c r="O1327" s="196" t="n">
        <v>2.215</v>
      </c>
      <c r="P1327" s="196" t="n">
        <v>1.77</v>
      </c>
      <c r="Q1327" s="196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6" t="s">
        <v>85</v>
      </c>
      <c r="CM1327" s="177"/>
    </row>
    <row r="1328" customFormat="false" ht="11.25" hidden="false" customHeight="false" outlineLevel="0" collapsed="false">
      <c r="A1328" s="177" t="n">
        <v>36023</v>
      </c>
      <c r="B1328" s="203" t="n">
        <f aca="false">IF(A1328&lt;&gt;"",MONTH(A1328),0)</f>
        <v>8</v>
      </c>
      <c r="C1328" s="11" t="s">
        <v>161</v>
      </c>
      <c r="D1328" s="196" t="n">
        <v>1.795</v>
      </c>
      <c r="E1328" s="196" t="n">
        <v>1.45</v>
      </c>
      <c r="F1328" s="197" t="n">
        <v>1.65</v>
      </c>
      <c r="G1328" s="16" t="n">
        <v>1.72</v>
      </c>
      <c r="H1328" s="196" t="n">
        <v>1.735</v>
      </c>
      <c r="I1328" s="196" t="n">
        <v>1.825</v>
      </c>
      <c r="J1328" s="196" t="n">
        <v>2.05</v>
      </c>
      <c r="K1328" s="196" t="n">
        <v>1.755</v>
      </c>
      <c r="L1328" s="196" t="n">
        <v>1.71</v>
      </c>
      <c r="M1328" s="196" t="n">
        <v>2.425</v>
      </c>
      <c r="N1328" s="197" t="n">
        <v>1.65</v>
      </c>
      <c r="O1328" s="196" t="n">
        <v>2.215</v>
      </c>
      <c r="P1328" s="196" t="n">
        <v>1.77</v>
      </c>
      <c r="Q1328" s="196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6" t="s">
        <v>85</v>
      </c>
      <c r="CM1328" s="177"/>
    </row>
    <row r="1329" customFormat="false" ht="11.25" hidden="false" customHeight="false" outlineLevel="0" collapsed="false">
      <c r="A1329" s="177" t="n">
        <v>36024</v>
      </c>
      <c r="B1329" s="203" t="n">
        <f aca="false">IF(A1329&lt;&gt;"",MONTH(A1329),0)</f>
        <v>8</v>
      </c>
      <c r="C1329" s="11" t="s">
        <v>162</v>
      </c>
      <c r="D1329" s="196" t="n">
        <v>1.795</v>
      </c>
      <c r="E1329" s="196" t="n">
        <v>1.45</v>
      </c>
      <c r="F1329" s="197" t="n">
        <v>1.65</v>
      </c>
      <c r="G1329" s="16" t="n">
        <v>1.72</v>
      </c>
      <c r="H1329" s="196" t="n">
        <v>1.735</v>
      </c>
      <c r="I1329" s="196" t="n">
        <v>1.825</v>
      </c>
      <c r="J1329" s="196" t="n">
        <v>2.05</v>
      </c>
      <c r="K1329" s="196" t="n">
        <v>1.755</v>
      </c>
      <c r="L1329" s="196" t="n">
        <v>1.71</v>
      </c>
      <c r="M1329" s="196" t="n">
        <v>2.425</v>
      </c>
      <c r="N1329" s="197" t="n">
        <v>1.65</v>
      </c>
      <c r="O1329" s="196" t="n">
        <v>2.215</v>
      </c>
      <c r="P1329" s="196" t="n">
        <v>1.77</v>
      </c>
      <c r="Q1329" s="196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6" t="s">
        <v>85</v>
      </c>
      <c r="CM1329" s="177"/>
    </row>
    <row r="1330" customFormat="false" ht="11.25" hidden="false" customHeight="false" outlineLevel="0" collapsed="false">
      <c r="A1330" s="177" t="n">
        <v>36025</v>
      </c>
      <c r="B1330" s="203" t="n">
        <f aca="false">IF(A1330&lt;&gt;"",MONTH(A1330),0)</f>
        <v>8</v>
      </c>
      <c r="C1330" s="11" t="s">
        <v>163</v>
      </c>
      <c r="D1330" s="196" t="n">
        <v>1.93</v>
      </c>
      <c r="E1330" s="196" t="n">
        <v>1.635</v>
      </c>
      <c r="F1330" s="197" t="n">
        <v>1.72</v>
      </c>
      <c r="G1330" s="16" t="n">
        <v>1.815</v>
      </c>
      <c r="H1330" s="196" t="n">
        <v>1.845</v>
      </c>
      <c r="I1330" s="196" t="n">
        <v>1.895</v>
      </c>
      <c r="J1330" s="196" t="n">
        <v>2.05</v>
      </c>
      <c r="K1330" s="196" t="n">
        <v>1.8</v>
      </c>
      <c r="L1330" s="196" t="n">
        <v>1.77</v>
      </c>
      <c r="M1330" s="196" t="n">
        <v>2.445</v>
      </c>
      <c r="N1330" s="197" t="n">
        <v>1.715</v>
      </c>
      <c r="O1330" s="196" t="n">
        <v>2.27</v>
      </c>
      <c r="P1330" s="196" t="n">
        <v>1.895</v>
      </c>
      <c r="Q1330" s="196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6" t="s">
        <v>85</v>
      </c>
      <c r="CM1330" s="177"/>
    </row>
    <row r="1331" customFormat="false" ht="11.25" hidden="false" customHeight="false" outlineLevel="0" collapsed="false">
      <c r="A1331" s="177" t="n">
        <v>36026</v>
      </c>
      <c r="B1331" s="203" t="n">
        <f aca="false">IF(A1331&lt;&gt;"",MONTH(A1331),0)</f>
        <v>8</v>
      </c>
      <c r="C1331" s="11" t="s">
        <v>164</v>
      </c>
      <c r="D1331" s="196" t="n">
        <v>1.98</v>
      </c>
      <c r="E1331" s="196" t="n">
        <v>1.72</v>
      </c>
      <c r="F1331" s="197" t="n">
        <v>1.71</v>
      </c>
      <c r="G1331" s="16" t="n">
        <v>1.85</v>
      </c>
      <c r="H1331" s="196" t="n">
        <v>1.88</v>
      </c>
      <c r="I1331" s="196" t="n">
        <v>1.94</v>
      </c>
      <c r="J1331" s="196" t="n">
        <v>2.005</v>
      </c>
      <c r="K1331" s="196" t="n">
        <v>1.78</v>
      </c>
      <c r="L1331" s="196" t="n">
        <v>1.745</v>
      </c>
      <c r="M1331" s="196" t="n">
        <v>2.42</v>
      </c>
      <c r="N1331" s="197" t="n">
        <v>1.7</v>
      </c>
      <c r="O1331" s="196" t="n">
        <v>2.27</v>
      </c>
      <c r="P1331" s="196" t="n">
        <v>1.925</v>
      </c>
      <c r="Q1331" s="196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6" t="s">
        <v>85</v>
      </c>
      <c r="CM1331" s="177"/>
    </row>
    <row r="1332" customFormat="false" ht="11.25" hidden="false" customHeight="false" outlineLevel="0" collapsed="false">
      <c r="A1332" s="177" t="n">
        <v>36027</v>
      </c>
      <c r="B1332" s="203" t="n">
        <f aca="false">IF(A1332&lt;&gt;"",MONTH(A1332),0)</f>
        <v>8</v>
      </c>
      <c r="C1332" s="11" t="s">
        <v>165</v>
      </c>
      <c r="D1332" s="196" t="n">
        <v>1.985</v>
      </c>
      <c r="E1332" s="196" t="n">
        <v>1.67</v>
      </c>
      <c r="F1332" s="197" t="n">
        <v>1.715</v>
      </c>
      <c r="G1332" s="16" t="n">
        <v>1.795</v>
      </c>
      <c r="H1332" s="196" t="n">
        <v>1.865</v>
      </c>
      <c r="I1332" s="196" t="n">
        <v>1.96</v>
      </c>
      <c r="J1332" s="196" t="n">
        <v>1.955</v>
      </c>
      <c r="K1332" s="196" t="n">
        <v>1.75</v>
      </c>
      <c r="L1332" s="196" t="n">
        <v>1.715</v>
      </c>
      <c r="M1332" s="196" t="n">
        <v>2.41</v>
      </c>
      <c r="N1332" s="197" t="n">
        <v>1.7</v>
      </c>
      <c r="O1332" s="196" t="n">
        <v>2.25</v>
      </c>
      <c r="P1332" s="196" t="n">
        <v>1.92</v>
      </c>
      <c r="Q1332" s="196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6" t="s">
        <v>85</v>
      </c>
      <c r="CM1332" s="177"/>
    </row>
    <row r="1333" customFormat="false" ht="11.25" hidden="false" customHeight="false" outlineLevel="0" collapsed="false">
      <c r="A1333" s="177" t="n">
        <v>36028</v>
      </c>
      <c r="B1333" s="203" t="n">
        <f aca="false">IF(A1333&lt;&gt;"",MONTH(A1333),0)</f>
        <v>8</v>
      </c>
      <c r="C1333" s="11" t="s">
        <v>166</v>
      </c>
      <c r="D1333" s="196" t="n">
        <v>1.845</v>
      </c>
      <c r="E1333" s="196" t="n">
        <v>1.61</v>
      </c>
      <c r="F1333" s="197" t="n">
        <v>1.7</v>
      </c>
      <c r="G1333" s="16" t="n">
        <v>1.725</v>
      </c>
      <c r="H1333" s="196" t="n">
        <v>1.805</v>
      </c>
      <c r="I1333" s="196" t="n">
        <v>1.895</v>
      </c>
      <c r="J1333" s="196" t="n">
        <v>1.88</v>
      </c>
      <c r="K1333" s="196" t="n">
        <v>1.72</v>
      </c>
      <c r="L1333" s="196" t="n">
        <v>1.67</v>
      </c>
      <c r="M1333" s="196" t="n">
        <v>2.31</v>
      </c>
      <c r="N1333" s="197" t="n">
        <v>1.695</v>
      </c>
      <c r="O1333" s="196" t="n">
        <v>2.19</v>
      </c>
      <c r="P1333" s="196" t="n">
        <v>1.855</v>
      </c>
      <c r="Q1333" s="196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6" t="s">
        <v>85</v>
      </c>
      <c r="CM1333" s="177"/>
    </row>
    <row r="1334" customFormat="false" ht="11.25" hidden="false" customHeight="false" outlineLevel="0" collapsed="false">
      <c r="A1334" s="177" t="n">
        <v>36029</v>
      </c>
      <c r="B1334" s="203" t="n">
        <f aca="false">IF(A1334&lt;&gt;"",MONTH(A1334),0)</f>
        <v>8</v>
      </c>
      <c r="C1334" s="11" t="s">
        <v>167</v>
      </c>
      <c r="D1334" s="196" t="n">
        <v>1.55</v>
      </c>
      <c r="E1334" s="196" t="n">
        <v>1.62</v>
      </c>
      <c r="F1334" s="197" t="n">
        <v>1.69</v>
      </c>
      <c r="G1334" s="16" t="n">
        <v>1.68</v>
      </c>
      <c r="H1334" s="196" t="n">
        <v>1.775</v>
      </c>
      <c r="I1334" s="196" t="n">
        <v>1.925</v>
      </c>
      <c r="J1334" s="196" t="n">
        <v>1.83</v>
      </c>
      <c r="K1334" s="196" t="n">
        <v>1.68</v>
      </c>
      <c r="L1334" s="196" t="n">
        <v>1.645</v>
      </c>
      <c r="M1334" s="196" t="n">
        <v>2.225</v>
      </c>
      <c r="N1334" s="197" t="n">
        <v>1.67</v>
      </c>
      <c r="O1334" s="196" t="n">
        <v>2.085</v>
      </c>
      <c r="P1334" s="196" t="n">
        <v>1.85</v>
      </c>
      <c r="Q1334" s="196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6" t="s">
        <v>85</v>
      </c>
      <c r="CM1334" s="177"/>
    </row>
    <row r="1335" customFormat="false" ht="11.25" hidden="false" customHeight="false" outlineLevel="0" collapsed="false">
      <c r="A1335" s="177" t="n">
        <v>36030</v>
      </c>
      <c r="B1335" s="203" t="n">
        <f aca="false">IF(A1335&lt;&gt;"",MONTH(A1335),0)</f>
        <v>8</v>
      </c>
      <c r="C1335" s="11" t="s">
        <v>161</v>
      </c>
      <c r="D1335" s="196" t="n">
        <v>1.55</v>
      </c>
      <c r="E1335" s="196" t="n">
        <v>1.62</v>
      </c>
      <c r="F1335" s="197" t="n">
        <v>1.69</v>
      </c>
      <c r="G1335" s="16" t="n">
        <v>1.68</v>
      </c>
      <c r="H1335" s="196" t="n">
        <v>1.775</v>
      </c>
      <c r="I1335" s="196" t="n">
        <v>1.925</v>
      </c>
      <c r="J1335" s="196" t="n">
        <v>1.83</v>
      </c>
      <c r="K1335" s="196" t="n">
        <v>1.68</v>
      </c>
      <c r="L1335" s="196" t="n">
        <v>1.645</v>
      </c>
      <c r="M1335" s="196" t="n">
        <v>2.225</v>
      </c>
      <c r="N1335" s="197" t="n">
        <v>1.67</v>
      </c>
      <c r="O1335" s="196" t="n">
        <v>2.085</v>
      </c>
      <c r="P1335" s="196" t="n">
        <v>1.85</v>
      </c>
      <c r="Q1335" s="196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6" t="s">
        <v>85</v>
      </c>
      <c r="CM1335" s="177"/>
    </row>
    <row r="1336" customFormat="false" ht="11.25" hidden="false" customHeight="false" outlineLevel="0" collapsed="false">
      <c r="A1336" s="177" t="n">
        <v>36031</v>
      </c>
      <c r="B1336" s="203" t="n">
        <f aca="false">IF(A1336&lt;&gt;"",MONTH(A1336),0)</f>
        <v>8</v>
      </c>
      <c r="C1336" s="11" t="s">
        <v>162</v>
      </c>
      <c r="D1336" s="196" t="n">
        <v>1.55</v>
      </c>
      <c r="E1336" s="196" t="n">
        <v>1.62</v>
      </c>
      <c r="F1336" s="197" t="n">
        <v>1.69</v>
      </c>
      <c r="G1336" s="16" t="n">
        <v>1.68</v>
      </c>
      <c r="H1336" s="196" t="n">
        <v>1.775</v>
      </c>
      <c r="I1336" s="196" t="n">
        <v>1.925</v>
      </c>
      <c r="J1336" s="196" t="n">
        <v>1.83</v>
      </c>
      <c r="K1336" s="196" t="n">
        <v>1.68</v>
      </c>
      <c r="L1336" s="196" t="n">
        <v>1.645</v>
      </c>
      <c r="M1336" s="196" t="n">
        <v>2.225</v>
      </c>
      <c r="N1336" s="197" t="n">
        <v>1.67</v>
      </c>
      <c r="O1336" s="196" t="n">
        <v>2.085</v>
      </c>
      <c r="P1336" s="196" t="n">
        <v>1.85</v>
      </c>
      <c r="Q1336" s="196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6" t="s">
        <v>85</v>
      </c>
      <c r="CM1336" s="177"/>
    </row>
    <row r="1337" customFormat="false" ht="11.25" hidden="false" customHeight="false" outlineLevel="0" collapsed="false">
      <c r="A1337" s="177" t="n">
        <v>36032</v>
      </c>
      <c r="B1337" s="203" t="n">
        <f aca="false">IF(A1337&lt;&gt;"",MONTH(A1337),0)</f>
        <v>8</v>
      </c>
      <c r="C1337" s="11" t="s">
        <v>163</v>
      </c>
      <c r="D1337" s="196" t="n">
        <v>1.58</v>
      </c>
      <c r="E1337" s="196" t="n">
        <v>1.575</v>
      </c>
      <c r="F1337" s="197" t="n">
        <v>1.7</v>
      </c>
      <c r="G1337" s="16" t="n">
        <v>1.74</v>
      </c>
      <c r="H1337" s="196" t="n">
        <v>1.79</v>
      </c>
      <c r="I1337" s="196" t="n">
        <v>1.895</v>
      </c>
      <c r="J1337" s="196" t="n">
        <v>1.975</v>
      </c>
      <c r="K1337" s="196" t="n">
        <v>1.735</v>
      </c>
      <c r="L1337" s="196" t="n">
        <v>1.775</v>
      </c>
      <c r="M1337" s="196" t="n">
        <v>2.31</v>
      </c>
      <c r="N1337" s="197" t="n">
        <v>1.695</v>
      </c>
      <c r="O1337" s="196" t="n">
        <v>2.17</v>
      </c>
      <c r="P1337" s="196" t="n">
        <v>1.835</v>
      </c>
      <c r="Q1337" s="196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6" t="s">
        <v>85</v>
      </c>
      <c r="CM1337" s="177"/>
    </row>
    <row r="1338" customFormat="false" ht="11.25" hidden="false" customHeight="false" outlineLevel="0" collapsed="false">
      <c r="A1338" s="177" t="n">
        <v>36033</v>
      </c>
      <c r="B1338" s="203" t="n">
        <f aca="false">IF(A1338&lt;&gt;"",MONTH(A1338),0)</f>
        <v>8</v>
      </c>
      <c r="C1338" s="11" t="s">
        <v>164</v>
      </c>
      <c r="D1338" s="196" t="n">
        <v>1.15</v>
      </c>
      <c r="E1338" s="196" t="n">
        <v>1.53</v>
      </c>
      <c r="F1338" s="197" t="n">
        <v>1.705</v>
      </c>
      <c r="G1338" s="16" t="n">
        <v>1.775</v>
      </c>
      <c r="H1338" s="196" t="n">
        <v>1.805</v>
      </c>
      <c r="I1338" s="196" t="n">
        <v>1.88</v>
      </c>
      <c r="J1338" s="196" t="n">
        <v>1.94</v>
      </c>
      <c r="K1338" s="196" t="n">
        <v>1.74</v>
      </c>
      <c r="L1338" s="196" t="n">
        <v>1.72</v>
      </c>
      <c r="M1338" s="196" t="n">
        <v>2.315</v>
      </c>
      <c r="N1338" s="197" t="n">
        <v>1.705</v>
      </c>
      <c r="O1338" s="196" t="n">
        <v>2.205</v>
      </c>
      <c r="P1338" s="196" t="n">
        <v>1.84</v>
      </c>
      <c r="Q1338" s="196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6" t="s">
        <v>85</v>
      </c>
      <c r="CM1338" s="177"/>
    </row>
    <row r="1339" customFormat="false" ht="11.25" hidden="false" customHeight="false" outlineLevel="0" collapsed="false">
      <c r="A1339" s="177" t="n">
        <v>36034</v>
      </c>
      <c r="B1339" s="203" t="n">
        <f aca="false">IF(A1339&lt;&gt;"",MONTH(A1339),0)</f>
        <v>8</v>
      </c>
      <c r="C1339" s="11" t="s">
        <v>165</v>
      </c>
      <c r="D1339" s="196" t="n">
        <v>1.495</v>
      </c>
      <c r="E1339" s="196" t="n">
        <v>1.53</v>
      </c>
      <c r="F1339" s="197" t="n">
        <v>1.665</v>
      </c>
      <c r="G1339" s="16" t="n">
        <v>1.71</v>
      </c>
      <c r="H1339" s="196" t="n">
        <v>1.745</v>
      </c>
      <c r="I1339" s="196" t="n">
        <v>1.83</v>
      </c>
      <c r="J1339" s="196" t="n">
        <v>1.885</v>
      </c>
      <c r="K1339" s="196" t="n">
        <v>1.695</v>
      </c>
      <c r="L1339" s="196" t="n">
        <v>1.64</v>
      </c>
      <c r="M1339" s="196" t="n">
        <v>2.265</v>
      </c>
      <c r="N1339" s="197" t="n">
        <v>1.66</v>
      </c>
      <c r="O1339" s="196" t="n">
        <v>2.14</v>
      </c>
      <c r="P1339" s="196" t="n">
        <v>1.79</v>
      </c>
      <c r="Q1339" s="196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6" t="s">
        <v>85</v>
      </c>
      <c r="CM1339" s="177"/>
    </row>
    <row r="1340" customFormat="false" ht="11.25" hidden="false" customHeight="false" outlineLevel="0" collapsed="false">
      <c r="A1340" s="177" t="n">
        <v>36035</v>
      </c>
      <c r="B1340" s="203" t="n">
        <f aca="false">IF(A1340&lt;&gt;"",MONTH(A1340),0)</f>
        <v>8</v>
      </c>
      <c r="C1340" s="11" t="s">
        <v>166</v>
      </c>
      <c r="D1340" s="196" t="n">
        <v>1.48</v>
      </c>
      <c r="E1340" s="196" t="n">
        <v>1.5</v>
      </c>
      <c r="F1340" s="197" t="n">
        <v>1.575</v>
      </c>
      <c r="G1340" s="16" t="n">
        <v>1.62</v>
      </c>
      <c r="H1340" s="196" t="n">
        <v>1.66</v>
      </c>
      <c r="I1340" s="196" t="n">
        <v>1.75</v>
      </c>
      <c r="J1340" s="196" t="n">
        <v>1.86</v>
      </c>
      <c r="K1340" s="196" t="n">
        <v>1.605</v>
      </c>
      <c r="L1340" s="196" t="n">
        <v>1.605</v>
      </c>
      <c r="M1340" s="196" t="n">
        <v>2.255</v>
      </c>
      <c r="N1340" s="197" t="n">
        <v>1.585</v>
      </c>
      <c r="O1340" s="196" t="n">
        <v>2.04</v>
      </c>
      <c r="P1340" s="196" t="n">
        <v>1.705</v>
      </c>
      <c r="Q1340" s="196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6" t="s">
        <v>85</v>
      </c>
      <c r="CM1340" s="177"/>
    </row>
    <row r="1341" customFormat="false" ht="11.25" hidden="false" customHeight="false" outlineLevel="0" collapsed="false">
      <c r="A1341" s="177" t="n">
        <v>36036</v>
      </c>
      <c r="B1341" s="203" t="n">
        <f aca="false">IF(A1341&lt;&gt;"",MONTH(A1341),0)</f>
        <v>8</v>
      </c>
      <c r="C1341" s="11" t="s">
        <v>167</v>
      </c>
      <c r="D1341" s="196" t="n">
        <v>1.39</v>
      </c>
      <c r="E1341" s="196" t="n">
        <v>1.45</v>
      </c>
      <c r="F1341" s="197" t="n">
        <v>1.505</v>
      </c>
      <c r="G1341" s="16" t="n">
        <v>1.535</v>
      </c>
      <c r="H1341" s="196" t="n">
        <v>1.565</v>
      </c>
      <c r="I1341" s="196" t="n">
        <v>1.64</v>
      </c>
      <c r="J1341" s="196" t="n">
        <v>1.735</v>
      </c>
      <c r="K1341" s="196" t="n">
        <v>1.52</v>
      </c>
      <c r="L1341" s="196" t="n">
        <v>1.51</v>
      </c>
      <c r="M1341" s="196" t="n">
        <v>2.195</v>
      </c>
      <c r="N1341" s="197" t="n">
        <v>1.485</v>
      </c>
      <c r="O1341" s="196" t="n">
        <v>2.025</v>
      </c>
      <c r="P1341" s="196" t="n">
        <v>1.59</v>
      </c>
      <c r="Q1341" s="196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6" t="s">
        <v>85</v>
      </c>
      <c r="CM1341" s="177"/>
    </row>
    <row r="1342" customFormat="false" ht="11.25" hidden="false" customHeight="false" outlineLevel="0" collapsed="false">
      <c r="A1342" s="177" t="n">
        <v>36037</v>
      </c>
      <c r="B1342" s="203" t="n">
        <f aca="false">IF(A1342&lt;&gt;"",MONTH(A1342),0)</f>
        <v>8</v>
      </c>
      <c r="C1342" s="11" t="s">
        <v>161</v>
      </c>
      <c r="D1342" s="196" t="n">
        <v>1.39</v>
      </c>
      <c r="E1342" s="196" t="n">
        <v>1.45</v>
      </c>
      <c r="F1342" s="197" t="n">
        <v>1.505</v>
      </c>
      <c r="G1342" s="16" t="n">
        <v>1.535</v>
      </c>
      <c r="H1342" s="196" t="n">
        <v>1.565</v>
      </c>
      <c r="I1342" s="196" t="n">
        <v>1.64</v>
      </c>
      <c r="J1342" s="196" t="n">
        <v>1.735</v>
      </c>
      <c r="K1342" s="196" t="n">
        <v>1.52</v>
      </c>
      <c r="L1342" s="196" t="n">
        <v>1.51</v>
      </c>
      <c r="M1342" s="196" t="n">
        <v>2.195</v>
      </c>
      <c r="N1342" s="197" t="n">
        <v>1.485</v>
      </c>
      <c r="O1342" s="196" t="n">
        <v>2.025</v>
      </c>
      <c r="P1342" s="196" t="n">
        <v>1.59</v>
      </c>
      <c r="Q1342" s="196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6" t="s">
        <v>85</v>
      </c>
      <c r="CM1342" s="177"/>
    </row>
    <row r="1343" customFormat="false" ht="11.25" hidden="false" customHeight="false" outlineLevel="0" collapsed="false">
      <c r="A1343" s="177" t="n">
        <v>36038</v>
      </c>
      <c r="B1343" s="203" t="n">
        <f aca="false">IF(A1343&lt;&gt;"",MONTH(A1343),0)</f>
        <v>8</v>
      </c>
      <c r="C1343" s="11" t="s">
        <v>162</v>
      </c>
      <c r="D1343" s="196" t="n">
        <v>1.39</v>
      </c>
      <c r="E1343" s="196" t="n">
        <v>1.45</v>
      </c>
      <c r="F1343" s="197" t="n">
        <v>1.505</v>
      </c>
      <c r="G1343" s="16" t="n">
        <v>1.535</v>
      </c>
      <c r="H1343" s="196" t="n">
        <v>1.565</v>
      </c>
      <c r="I1343" s="196" t="n">
        <v>1.64</v>
      </c>
      <c r="J1343" s="196" t="n">
        <v>1.735</v>
      </c>
      <c r="K1343" s="196" t="n">
        <v>1.52</v>
      </c>
      <c r="L1343" s="196" t="n">
        <v>1.51</v>
      </c>
      <c r="M1343" s="196" t="n">
        <v>2.195</v>
      </c>
      <c r="N1343" s="197" t="n">
        <v>1.485</v>
      </c>
      <c r="O1343" s="196" t="n">
        <v>2.025</v>
      </c>
      <c r="P1343" s="196" t="n">
        <v>1.59</v>
      </c>
      <c r="Q1343" s="196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6" t="s">
        <v>85</v>
      </c>
      <c r="CM1343" s="177"/>
    </row>
    <row r="1344" customFormat="false" ht="11.25" hidden="false" customHeight="false" outlineLevel="0" collapsed="false">
      <c r="A1344" s="177" t="n">
        <v>36039</v>
      </c>
      <c r="B1344" s="203" t="n">
        <f aca="false">IF(A1344&lt;&gt;"",MONTH(A1344),0)</f>
        <v>9</v>
      </c>
      <c r="C1344" s="11" t="s">
        <v>163</v>
      </c>
      <c r="D1344" s="196" t="n">
        <v>1.685</v>
      </c>
      <c r="E1344" s="196" t="n">
        <v>1.495</v>
      </c>
      <c r="F1344" s="197" t="n">
        <v>1.475</v>
      </c>
      <c r="G1344" s="16" t="n">
        <v>1.56</v>
      </c>
      <c r="H1344" s="196" t="n">
        <v>1.57</v>
      </c>
      <c r="I1344" s="196" t="n">
        <v>1.57</v>
      </c>
      <c r="J1344" s="196" t="n">
        <v>1.785</v>
      </c>
      <c r="K1344" s="196" t="n">
        <v>1.565</v>
      </c>
      <c r="L1344" s="196" t="n">
        <v>1.585</v>
      </c>
      <c r="M1344" s="196" t="n">
        <v>2.22</v>
      </c>
      <c r="N1344" s="197" t="n">
        <v>1.5</v>
      </c>
      <c r="O1344" s="196" t="n">
        <v>2.1</v>
      </c>
      <c r="P1344" s="196" t="n">
        <v>1.6</v>
      </c>
      <c r="Q1344" s="196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6" t="s">
        <v>85</v>
      </c>
      <c r="CM1344" s="177"/>
    </row>
    <row r="1345" customFormat="false" ht="11.25" hidden="false" customHeight="false" outlineLevel="0" collapsed="false">
      <c r="A1345" s="177" t="n">
        <v>36040</v>
      </c>
      <c r="B1345" s="203" t="n">
        <f aca="false">IF(A1345&lt;&gt;"",MONTH(A1345),0)</f>
        <v>9</v>
      </c>
      <c r="C1345" s="11" t="s">
        <v>164</v>
      </c>
      <c r="D1345" s="196" t="n">
        <v>1.69</v>
      </c>
      <c r="E1345" s="196" t="n">
        <v>1.585</v>
      </c>
      <c r="F1345" s="197" t="n">
        <v>1.585</v>
      </c>
      <c r="G1345" s="16" t="n">
        <v>1.785</v>
      </c>
      <c r="H1345" s="196" t="n">
        <v>1.795</v>
      </c>
      <c r="I1345" s="196" t="n">
        <v>1.84</v>
      </c>
      <c r="J1345" s="196" t="n">
        <v>1.905</v>
      </c>
      <c r="K1345" s="196" t="n">
        <v>1.73</v>
      </c>
      <c r="L1345" s="196" t="n">
        <v>1.71</v>
      </c>
      <c r="M1345" s="196" t="n">
        <v>2.45</v>
      </c>
      <c r="N1345" s="197" t="n">
        <v>1.56</v>
      </c>
      <c r="O1345" s="196" t="n">
        <v>2.27</v>
      </c>
      <c r="P1345" s="196" t="n">
        <v>1.805</v>
      </c>
      <c r="Q1345" s="196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6" t="s">
        <v>85</v>
      </c>
      <c r="CM1345" s="177"/>
    </row>
    <row r="1346" customFormat="false" ht="11.25" hidden="false" customHeight="false" outlineLevel="0" collapsed="false">
      <c r="A1346" s="177" t="n">
        <v>36041</v>
      </c>
      <c r="B1346" s="203" t="n">
        <f aca="false">IF(A1346&lt;&gt;"",MONTH(A1346),0)</f>
        <v>9</v>
      </c>
      <c r="C1346" s="11" t="s">
        <v>165</v>
      </c>
      <c r="D1346" s="196" t="n">
        <v>1.75</v>
      </c>
      <c r="E1346" s="196" t="n">
        <v>1.565</v>
      </c>
      <c r="F1346" s="197" t="n">
        <v>1.535</v>
      </c>
      <c r="G1346" s="16" t="n">
        <v>1.64</v>
      </c>
      <c r="H1346" s="196" t="n">
        <v>1.685</v>
      </c>
      <c r="I1346" s="196" t="n">
        <v>1.72</v>
      </c>
      <c r="J1346" s="196" t="n">
        <v>1.85</v>
      </c>
      <c r="K1346" s="196" t="n">
        <v>1.62</v>
      </c>
      <c r="L1346" s="196" t="n">
        <v>1.61</v>
      </c>
      <c r="M1346" s="196" t="n">
        <v>2.39</v>
      </c>
      <c r="N1346" s="197" t="n">
        <v>1.515</v>
      </c>
      <c r="O1346" s="196" t="n">
        <v>2.21</v>
      </c>
      <c r="P1346" s="196" t="n">
        <v>1.685</v>
      </c>
      <c r="Q1346" s="196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6" t="s">
        <v>85</v>
      </c>
      <c r="CM1346" s="177"/>
    </row>
    <row r="1347" customFormat="false" ht="11.25" hidden="false" customHeight="false" outlineLevel="0" collapsed="false">
      <c r="A1347" s="177" t="n">
        <v>36042</v>
      </c>
      <c r="B1347" s="203" t="n">
        <f aca="false">IF(A1347&lt;&gt;"",MONTH(A1347),0)</f>
        <v>9</v>
      </c>
      <c r="C1347" s="11" t="s">
        <v>166</v>
      </c>
      <c r="D1347" s="196" t="n">
        <v>1.955</v>
      </c>
      <c r="E1347" s="196" t="n">
        <v>1.53</v>
      </c>
      <c r="F1347" s="197" t="n">
        <v>1.52</v>
      </c>
      <c r="G1347" s="16" t="n">
        <v>1.555</v>
      </c>
      <c r="H1347" s="196" t="n">
        <v>1.61</v>
      </c>
      <c r="I1347" s="196" t="n">
        <v>1.685</v>
      </c>
      <c r="J1347" s="196" t="n">
        <v>1.82</v>
      </c>
      <c r="K1347" s="196" t="n">
        <v>1.57</v>
      </c>
      <c r="L1347" s="196" t="n">
        <v>1.59</v>
      </c>
      <c r="M1347" s="196" t="n">
        <v>2.3</v>
      </c>
      <c r="N1347" s="197" t="n">
        <v>1.525</v>
      </c>
      <c r="O1347" s="196" t="n">
        <v>2.115</v>
      </c>
      <c r="P1347" s="196" t="n">
        <v>1.645</v>
      </c>
      <c r="Q1347" s="196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6" t="s">
        <v>85</v>
      </c>
      <c r="CM1347" s="177"/>
    </row>
    <row r="1348" customFormat="false" ht="11.25" hidden="false" customHeight="false" outlineLevel="0" collapsed="false">
      <c r="A1348" s="177" t="n">
        <v>36043</v>
      </c>
      <c r="B1348" s="203" t="n">
        <f aca="false">IF(A1348&lt;&gt;"",MONTH(A1348),0)</f>
        <v>9</v>
      </c>
      <c r="C1348" s="11" t="s">
        <v>167</v>
      </c>
      <c r="D1348" s="196" t="n">
        <v>1.795</v>
      </c>
      <c r="E1348" s="196" t="n">
        <v>1.515</v>
      </c>
      <c r="F1348" s="197" t="n">
        <v>1.52</v>
      </c>
      <c r="G1348" s="16" t="n">
        <v>1.56</v>
      </c>
      <c r="H1348" s="196" t="n">
        <v>1.615</v>
      </c>
      <c r="I1348" s="196" t="n">
        <v>1.69</v>
      </c>
      <c r="J1348" s="196" t="n">
        <v>1.855</v>
      </c>
      <c r="K1348" s="196" t="n">
        <v>1.57</v>
      </c>
      <c r="L1348" s="196" t="n">
        <v>1.56</v>
      </c>
      <c r="M1348" s="196" t="n">
        <v>2.285</v>
      </c>
      <c r="N1348" s="197" t="n">
        <v>1.515</v>
      </c>
      <c r="O1348" s="196" t="n">
        <v>2.09</v>
      </c>
      <c r="P1348" s="196" t="n">
        <v>1.66</v>
      </c>
      <c r="Q1348" s="196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6" t="s">
        <v>85</v>
      </c>
      <c r="CM1348" s="177"/>
    </row>
    <row r="1349" customFormat="false" ht="11.25" hidden="false" customHeight="false" outlineLevel="0" collapsed="false">
      <c r="A1349" s="177" t="n">
        <v>36044</v>
      </c>
      <c r="B1349" s="203" t="n">
        <f aca="false">IF(A1349&lt;&gt;"",MONTH(A1349),0)</f>
        <v>9</v>
      </c>
      <c r="C1349" s="11" t="s">
        <v>161</v>
      </c>
      <c r="D1349" s="196" t="n">
        <v>1.795</v>
      </c>
      <c r="E1349" s="196" t="n">
        <v>1.515</v>
      </c>
      <c r="F1349" s="197" t="n">
        <v>1.52</v>
      </c>
      <c r="G1349" s="16" t="n">
        <v>1.56</v>
      </c>
      <c r="H1349" s="196" t="n">
        <v>1.615</v>
      </c>
      <c r="I1349" s="196" t="n">
        <v>1.69</v>
      </c>
      <c r="J1349" s="196" t="n">
        <v>1.855</v>
      </c>
      <c r="K1349" s="196" t="n">
        <v>1.57</v>
      </c>
      <c r="L1349" s="196" t="n">
        <v>1.56</v>
      </c>
      <c r="M1349" s="196" t="n">
        <v>2.285</v>
      </c>
      <c r="N1349" s="197" t="n">
        <v>1.515</v>
      </c>
      <c r="O1349" s="196" t="n">
        <v>2.09</v>
      </c>
      <c r="P1349" s="196" t="n">
        <v>1.66</v>
      </c>
      <c r="Q1349" s="196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6" t="s">
        <v>85</v>
      </c>
      <c r="CM1349" s="177"/>
    </row>
    <row r="1350" customFormat="false" ht="11.25" hidden="false" customHeight="false" outlineLevel="0" collapsed="false">
      <c r="A1350" s="177" t="n">
        <v>36045</v>
      </c>
      <c r="B1350" s="203" t="n">
        <f aca="false">IF(A1350&lt;&gt;"",MONTH(A1350),0)</f>
        <v>9</v>
      </c>
      <c r="C1350" s="11" t="s">
        <v>162</v>
      </c>
      <c r="D1350" s="196" t="n">
        <v>1.795</v>
      </c>
      <c r="E1350" s="196" t="s">
        <v>85</v>
      </c>
      <c r="F1350" s="197" t="s">
        <v>85</v>
      </c>
      <c r="G1350" s="16" t="s">
        <v>169</v>
      </c>
      <c r="H1350" s="196" t="s">
        <v>85</v>
      </c>
      <c r="I1350" s="196" t="s">
        <v>85</v>
      </c>
      <c r="J1350" s="196" t="s">
        <v>85</v>
      </c>
      <c r="K1350" s="196" t="s">
        <v>85</v>
      </c>
      <c r="L1350" s="196" t="s">
        <v>85</v>
      </c>
      <c r="M1350" s="196" t="s">
        <v>85</v>
      </c>
      <c r="N1350" s="197" t="s">
        <v>85</v>
      </c>
      <c r="O1350" s="196" t="n">
        <v>2.09</v>
      </c>
      <c r="P1350" s="196" t="s">
        <v>85</v>
      </c>
      <c r="Q1350" s="196" t="s">
        <v>85</v>
      </c>
      <c r="R1350" s="16" t="s">
        <v>85</v>
      </c>
      <c r="S1350" s="1" t="n">
        <v>1.74</v>
      </c>
      <c r="T1350" s="1" t="s">
        <v>85</v>
      </c>
      <c r="U1350" s="1" t="s">
        <v>85</v>
      </c>
      <c r="V1350" s="1" t="s">
        <v>85</v>
      </c>
      <c r="W1350" s="1" t="s">
        <v>85</v>
      </c>
      <c r="X1350" s="196" t="s">
        <v>85</v>
      </c>
      <c r="CM1350" s="177"/>
    </row>
    <row r="1351" customFormat="false" ht="11.25" hidden="false" customHeight="false" outlineLevel="0" collapsed="false">
      <c r="A1351" s="177" t="n">
        <v>36046</v>
      </c>
      <c r="B1351" s="203" t="n">
        <f aca="false">IF(A1351&lt;&gt;"",MONTH(A1351),0)</f>
        <v>9</v>
      </c>
      <c r="C1351" s="11" t="s">
        <v>163</v>
      </c>
      <c r="D1351" s="196" t="n">
        <v>1.795</v>
      </c>
      <c r="E1351" s="196" t="n">
        <v>1.515</v>
      </c>
      <c r="F1351" s="197" t="n">
        <v>1.52</v>
      </c>
      <c r="G1351" s="16" t="n">
        <v>1.56</v>
      </c>
      <c r="H1351" s="196" t="n">
        <v>1.615</v>
      </c>
      <c r="I1351" s="196" t="n">
        <v>1.69</v>
      </c>
      <c r="J1351" s="196" t="n">
        <v>1.855</v>
      </c>
      <c r="K1351" s="196" t="n">
        <v>1.57</v>
      </c>
      <c r="L1351" s="196" t="n">
        <v>1.56</v>
      </c>
      <c r="M1351" s="196" t="n">
        <v>2.285</v>
      </c>
      <c r="N1351" s="197" t="n">
        <v>1.515</v>
      </c>
      <c r="O1351" s="196" t="n">
        <v>2.09</v>
      </c>
      <c r="P1351" s="196" t="n">
        <v>1.66</v>
      </c>
      <c r="Q1351" s="196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6" t="s">
        <v>85</v>
      </c>
      <c r="CM1351" s="177"/>
    </row>
    <row r="1352" customFormat="false" ht="11.25" hidden="false" customHeight="false" outlineLevel="0" collapsed="false">
      <c r="A1352" s="177" t="n">
        <v>36047</v>
      </c>
      <c r="B1352" s="203" t="n">
        <f aca="false">IF(A1352&lt;&gt;"",MONTH(A1352),0)</f>
        <v>9</v>
      </c>
      <c r="C1352" s="11" t="s">
        <v>164</v>
      </c>
      <c r="D1352" s="196" t="n">
        <v>1.485</v>
      </c>
      <c r="E1352" s="196" t="n">
        <v>1.505</v>
      </c>
      <c r="F1352" s="197" t="n">
        <v>1.57</v>
      </c>
      <c r="G1352" s="16" t="n">
        <v>1.64</v>
      </c>
      <c r="H1352" s="196" t="n">
        <v>1.695</v>
      </c>
      <c r="I1352" s="196" t="n">
        <v>1.795</v>
      </c>
      <c r="J1352" s="196" t="n">
        <v>1.855</v>
      </c>
      <c r="K1352" s="196" t="n">
        <v>1.615</v>
      </c>
      <c r="L1352" s="196" t="n">
        <v>1.605</v>
      </c>
      <c r="M1352" s="196" t="n">
        <v>2.335</v>
      </c>
      <c r="N1352" s="197" t="n">
        <v>1.55</v>
      </c>
      <c r="O1352" s="196" t="n">
        <v>2.145</v>
      </c>
      <c r="P1352" s="196" t="n">
        <v>1.745</v>
      </c>
      <c r="Q1352" s="196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6" t="s">
        <v>85</v>
      </c>
      <c r="CM1352" s="177"/>
    </row>
    <row r="1353" customFormat="false" ht="11.25" hidden="false" customHeight="false" outlineLevel="0" collapsed="false">
      <c r="A1353" s="177" t="n">
        <v>36048</v>
      </c>
      <c r="B1353" s="203" t="n">
        <f aca="false">IF(A1353&lt;&gt;"",MONTH(A1353),0)</f>
        <v>9</v>
      </c>
      <c r="C1353" s="11" t="s">
        <v>165</v>
      </c>
      <c r="D1353" s="196" t="n">
        <v>1.66</v>
      </c>
      <c r="E1353" s="196" t="n">
        <v>1.495</v>
      </c>
      <c r="F1353" s="197" t="n">
        <v>1.57</v>
      </c>
      <c r="G1353" s="16" t="n">
        <v>1.595</v>
      </c>
      <c r="H1353" s="196" t="n">
        <v>1.655</v>
      </c>
      <c r="I1353" s="196" t="n">
        <v>1.775</v>
      </c>
      <c r="J1353" s="196" t="n">
        <v>1.8</v>
      </c>
      <c r="K1353" s="196" t="n">
        <v>1.57</v>
      </c>
      <c r="L1353" s="196" t="n">
        <v>1.575</v>
      </c>
      <c r="M1353" s="196" t="n">
        <v>2.245</v>
      </c>
      <c r="N1353" s="197" t="n">
        <v>1.57</v>
      </c>
      <c r="O1353" s="196" t="n">
        <v>2.09</v>
      </c>
      <c r="P1353" s="196" t="n">
        <v>1.71</v>
      </c>
      <c r="Q1353" s="196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6" t="s">
        <v>85</v>
      </c>
      <c r="CM1353" s="177"/>
    </row>
    <row r="1354" customFormat="false" ht="11.25" hidden="false" customHeight="false" outlineLevel="0" collapsed="false">
      <c r="A1354" s="177" t="n">
        <v>36049</v>
      </c>
      <c r="B1354" s="203" t="n">
        <f aca="false">IF(A1354&lt;&gt;"",MONTH(A1354),0)</f>
        <v>9</v>
      </c>
      <c r="C1354" s="11" t="s">
        <v>166</v>
      </c>
      <c r="D1354" s="196" t="n">
        <v>1.965</v>
      </c>
      <c r="E1354" s="196" t="n">
        <v>1.54</v>
      </c>
      <c r="F1354" s="197" t="n">
        <v>1.63</v>
      </c>
      <c r="G1354" s="16" t="n">
        <v>1.705</v>
      </c>
      <c r="H1354" s="196" t="n">
        <v>1.75</v>
      </c>
      <c r="I1354" s="196" t="n">
        <v>1.87</v>
      </c>
      <c r="J1354" s="196" t="n">
        <v>1.875</v>
      </c>
      <c r="K1354" s="196" t="n">
        <v>1.68</v>
      </c>
      <c r="L1354" s="196" t="n">
        <v>1.665</v>
      </c>
      <c r="M1354" s="196" t="n">
        <v>2.315</v>
      </c>
      <c r="N1354" s="197" t="n">
        <v>1.61</v>
      </c>
      <c r="O1354" s="196" t="n">
        <v>2.14</v>
      </c>
      <c r="P1354" s="196" t="n">
        <v>1.815</v>
      </c>
      <c r="Q1354" s="196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6" t="s">
        <v>85</v>
      </c>
      <c r="CM1354" s="177"/>
    </row>
    <row r="1355" customFormat="false" ht="11.25" hidden="false" customHeight="false" outlineLevel="0" collapsed="false">
      <c r="A1355" s="177" t="n">
        <v>36050</v>
      </c>
      <c r="B1355" s="203" t="n">
        <f aca="false">IF(A1355&lt;&gt;"",MONTH(A1355),0)</f>
        <v>9</v>
      </c>
      <c r="C1355" s="11" t="s">
        <v>167</v>
      </c>
      <c r="D1355" s="196" t="n">
        <v>1.925</v>
      </c>
      <c r="E1355" s="196" t="n">
        <v>1.5</v>
      </c>
      <c r="F1355" s="197" t="n">
        <v>1.575</v>
      </c>
      <c r="G1355" s="16" t="n">
        <v>1.6</v>
      </c>
      <c r="H1355" s="196" t="n">
        <v>1.675</v>
      </c>
      <c r="I1355" s="196" t="n">
        <v>1.845</v>
      </c>
      <c r="J1355" s="196" t="n">
        <v>1.81</v>
      </c>
      <c r="K1355" s="196" t="n">
        <v>1.6</v>
      </c>
      <c r="L1355" s="196" t="n">
        <v>1.565</v>
      </c>
      <c r="M1355" s="196" t="n">
        <v>2.235</v>
      </c>
      <c r="N1355" s="197" t="n">
        <v>1.565</v>
      </c>
      <c r="O1355" s="196" t="n">
        <v>2.05</v>
      </c>
      <c r="P1355" s="196" t="n">
        <v>1.75</v>
      </c>
      <c r="Q1355" s="196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6" t="s">
        <v>85</v>
      </c>
      <c r="CM1355" s="177"/>
    </row>
    <row r="1356" customFormat="false" ht="11.25" hidden="false" customHeight="false" outlineLevel="0" collapsed="false">
      <c r="A1356" s="177" t="n">
        <v>36051</v>
      </c>
      <c r="B1356" s="203" t="n">
        <f aca="false">IF(A1356&lt;&gt;"",MONTH(A1356),0)</f>
        <v>9</v>
      </c>
      <c r="C1356" s="11" t="s">
        <v>161</v>
      </c>
      <c r="D1356" s="196" t="n">
        <v>1.925</v>
      </c>
      <c r="E1356" s="196" t="n">
        <v>1.5</v>
      </c>
      <c r="F1356" s="197" t="n">
        <v>1.575</v>
      </c>
      <c r="G1356" s="16" t="n">
        <v>1.6</v>
      </c>
      <c r="H1356" s="196" t="n">
        <v>1.675</v>
      </c>
      <c r="I1356" s="196" t="n">
        <v>1.845</v>
      </c>
      <c r="J1356" s="196" t="n">
        <v>1.81</v>
      </c>
      <c r="K1356" s="196" t="n">
        <v>1.6</v>
      </c>
      <c r="L1356" s="196" t="n">
        <v>1.565</v>
      </c>
      <c r="M1356" s="196" t="n">
        <v>2.235</v>
      </c>
      <c r="N1356" s="197" t="n">
        <v>1.565</v>
      </c>
      <c r="O1356" s="196" t="n">
        <v>2.05</v>
      </c>
      <c r="P1356" s="196" t="n">
        <v>1.75</v>
      </c>
      <c r="Q1356" s="196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6" t="s">
        <v>85</v>
      </c>
      <c r="CM1356" s="177"/>
    </row>
    <row r="1357" customFormat="false" ht="11.25" hidden="false" customHeight="false" outlineLevel="0" collapsed="false">
      <c r="A1357" s="177" t="n">
        <v>36052</v>
      </c>
      <c r="B1357" s="203" t="n">
        <f aca="false">IF(A1357&lt;&gt;"",MONTH(A1357),0)</f>
        <v>9</v>
      </c>
      <c r="C1357" s="11" t="s">
        <v>162</v>
      </c>
      <c r="D1357" s="196" t="n">
        <v>1.925</v>
      </c>
      <c r="E1357" s="196" t="n">
        <v>1.5</v>
      </c>
      <c r="F1357" s="197" t="n">
        <v>1.575</v>
      </c>
      <c r="G1357" s="16" t="n">
        <v>1.6</v>
      </c>
      <c r="H1357" s="196" t="n">
        <v>1.675</v>
      </c>
      <c r="I1357" s="196" t="n">
        <v>1.845</v>
      </c>
      <c r="J1357" s="196" t="n">
        <v>1.81</v>
      </c>
      <c r="K1357" s="196" t="n">
        <v>1.6</v>
      </c>
      <c r="L1357" s="196" t="n">
        <v>1.565</v>
      </c>
      <c r="M1357" s="196" t="n">
        <v>2.235</v>
      </c>
      <c r="N1357" s="197" t="n">
        <v>1.565</v>
      </c>
      <c r="O1357" s="196" t="n">
        <v>2.05</v>
      </c>
      <c r="P1357" s="196" t="n">
        <v>1.75</v>
      </c>
      <c r="Q1357" s="196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6" t="s">
        <v>85</v>
      </c>
      <c r="CM1357" s="177"/>
    </row>
    <row r="1358" customFormat="false" ht="11.25" hidden="false" customHeight="false" outlineLevel="0" collapsed="false">
      <c r="A1358" s="177" t="n">
        <v>36053</v>
      </c>
      <c r="B1358" s="203" t="n">
        <f aca="false">IF(A1358&lt;&gt;"",MONTH(A1358),0)</f>
        <v>9</v>
      </c>
      <c r="C1358" s="11" t="s">
        <v>163</v>
      </c>
      <c r="D1358" s="196" t="n">
        <v>2.005</v>
      </c>
      <c r="E1358" s="196" t="n">
        <v>1.5</v>
      </c>
      <c r="F1358" s="197" t="n">
        <v>1.525</v>
      </c>
      <c r="G1358" s="16" t="n">
        <v>1.57</v>
      </c>
      <c r="H1358" s="196" t="n">
        <v>1.645</v>
      </c>
      <c r="I1358" s="196" t="n">
        <v>1.83</v>
      </c>
      <c r="J1358" s="196" t="n">
        <v>1.825</v>
      </c>
      <c r="K1358" s="196" t="n">
        <v>1.565</v>
      </c>
      <c r="L1358" s="196" t="n">
        <v>1.54</v>
      </c>
      <c r="M1358" s="196" t="n">
        <v>2.275</v>
      </c>
      <c r="N1358" s="197" t="n">
        <v>1.545</v>
      </c>
      <c r="O1358" s="196" t="n">
        <v>2.065</v>
      </c>
      <c r="P1358" s="196" t="n">
        <v>1.725</v>
      </c>
      <c r="Q1358" s="196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6" t="s">
        <v>85</v>
      </c>
      <c r="CM1358" s="177"/>
    </row>
    <row r="1359" customFormat="false" ht="11.25" hidden="false" customHeight="false" outlineLevel="0" collapsed="false">
      <c r="A1359" s="177" t="n">
        <v>36054</v>
      </c>
      <c r="B1359" s="203" t="n">
        <f aca="false">IF(A1359&lt;&gt;"",MONTH(A1359),0)</f>
        <v>9</v>
      </c>
      <c r="C1359" s="11" t="s">
        <v>164</v>
      </c>
      <c r="D1359" s="196" t="n">
        <v>2.135</v>
      </c>
      <c r="E1359" s="196" t="n">
        <v>1.595</v>
      </c>
      <c r="F1359" s="197" t="n">
        <v>1.61</v>
      </c>
      <c r="G1359" s="16" t="n">
        <v>1.67</v>
      </c>
      <c r="H1359" s="196" t="n">
        <v>1.755</v>
      </c>
      <c r="I1359" s="196" t="n">
        <v>1.935</v>
      </c>
      <c r="J1359" s="196" t="n">
        <v>1.87</v>
      </c>
      <c r="K1359" s="196" t="n">
        <v>1.655</v>
      </c>
      <c r="L1359" s="196" t="n">
        <v>1.635</v>
      </c>
      <c r="M1359" s="196" t="n">
        <v>2.3</v>
      </c>
      <c r="N1359" s="197" t="n">
        <v>1.58</v>
      </c>
      <c r="O1359" s="196" t="n">
        <v>2.1</v>
      </c>
      <c r="P1359" s="196" t="n">
        <v>1.835</v>
      </c>
      <c r="Q1359" s="196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6" t="s">
        <v>85</v>
      </c>
      <c r="CM1359" s="177"/>
    </row>
    <row r="1360" customFormat="false" ht="11.25" hidden="false" customHeight="false" outlineLevel="0" collapsed="false">
      <c r="A1360" s="177" t="n">
        <v>36055</v>
      </c>
      <c r="B1360" s="203" t="n">
        <f aca="false">IF(A1360&lt;&gt;"",MONTH(A1360),0)</f>
        <v>9</v>
      </c>
      <c r="C1360" s="11" t="s">
        <v>165</v>
      </c>
      <c r="D1360" s="196" t="n">
        <v>2.28</v>
      </c>
      <c r="E1360" s="196" t="n">
        <v>1.705</v>
      </c>
      <c r="F1360" s="197" t="n">
        <v>1.74</v>
      </c>
      <c r="G1360" s="16" t="n">
        <v>1.86</v>
      </c>
      <c r="H1360" s="196" t="n">
        <v>1.935</v>
      </c>
      <c r="I1360" s="196" t="n">
        <v>2.12</v>
      </c>
      <c r="J1360" s="196" t="n">
        <v>2.005</v>
      </c>
      <c r="K1360" s="196" t="n">
        <v>1.83</v>
      </c>
      <c r="L1360" s="196" t="n">
        <v>1.805</v>
      </c>
      <c r="M1360" s="196" t="n">
        <v>2.385</v>
      </c>
      <c r="N1360" s="197" t="n">
        <v>1.685</v>
      </c>
      <c r="O1360" s="196" t="n">
        <v>2.19</v>
      </c>
      <c r="P1360" s="196" t="n">
        <v>2.025</v>
      </c>
      <c r="Q1360" s="196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6" t="s">
        <v>85</v>
      </c>
      <c r="CM1360" s="177"/>
    </row>
    <row r="1361" customFormat="false" ht="11.25" hidden="false" customHeight="false" outlineLevel="0" collapsed="false">
      <c r="A1361" s="177" t="n">
        <v>36056</v>
      </c>
      <c r="B1361" s="203" t="n">
        <f aca="false">IF(A1361&lt;&gt;"",MONTH(A1361),0)</f>
        <v>9</v>
      </c>
      <c r="C1361" s="11" t="s">
        <v>166</v>
      </c>
      <c r="D1361" s="196" t="n">
        <v>2.16</v>
      </c>
      <c r="E1361" s="196" t="n">
        <v>1.62</v>
      </c>
      <c r="F1361" s="197" t="n">
        <v>1.68</v>
      </c>
      <c r="G1361" s="16" t="n">
        <v>1.84</v>
      </c>
      <c r="H1361" s="196" t="n">
        <v>1.925</v>
      </c>
      <c r="I1361" s="196" t="n">
        <v>2.115</v>
      </c>
      <c r="J1361" s="196" t="n">
        <v>1.96</v>
      </c>
      <c r="K1361" s="196" t="n">
        <v>1.765</v>
      </c>
      <c r="L1361" s="196" t="n">
        <v>1.725</v>
      </c>
      <c r="M1361" s="196" t="n">
        <v>2.33</v>
      </c>
      <c r="N1361" s="197" t="n">
        <v>1.65</v>
      </c>
      <c r="O1361" s="196" t="n">
        <v>2.14</v>
      </c>
      <c r="P1361" s="196" t="n">
        <v>2.015</v>
      </c>
      <c r="Q1361" s="196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6" t="s">
        <v>85</v>
      </c>
      <c r="CM1361" s="177"/>
    </row>
    <row r="1362" customFormat="false" ht="11.25" hidden="false" customHeight="false" outlineLevel="0" collapsed="false">
      <c r="A1362" s="177" t="n">
        <v>36057</v>
      </c>
      <c r="B1362" s="203" t="n">
        <f aca="false">IF(A1362&lt;&gt;"",MONTH(A1362),0)</f>
        <v>9</v>
      </c>
      <c r="C1362" s="11" t="s">
        <v>167</v>
      </c>
      <c r="D1362" s="196" t="n">
        <v>2.2</v>
      </c>
      <c r="E1362" s="196" t="n">
        <v>1.66</v>
      </c>
      <c r="F1362" s="197" t="n">
        <v>1.725</v>
      </c>
      <c r="G1362" s="16" t="n">
        <v>1.915</v>
      </c>
      <c r="H1362" s="196" t="n">
        <v>2.045</v>
      </c>
      <c r="I1362" s="196" t="n">
        <v>2.245</v>
      </c>
      <c r="J1362" s="196" t="n">
        <v>2.03</v>
      </c>
      <c r="K1362" s="196" t="n">
        <v>1.845</v>
      </c>
      <c r="L1362" s="196" t="n">
        <v>1.755</v>
      </c>
      <c r="M1362" s="196" t="n">
        <v>2.355</v>
      </c>
      <c r="N1362" s="197" t="n">
        <v>1.72</v>
      </c>
      <c r="O1362" s="196" t="n">
        <v>2.18</v>
      </c>
      <c r="P1362" s="196" t="n">
        <v>2.135</v>
      </c>
      <c r="Q1362" s="196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6" t="s">
        <v>85</v>
      </c>
      <c r="CM1362" s="177"/>
    </row>
    <row r="1363" customFormat="false" ht="11.25" hidden="false" customHeight="false" outlineLevel="0" collapsed="false">
      <c r="A1363" s="177" t="n">
        <v>36058</v>
      </c>
      <c r="B1363" s="203" t="n">
        <f aca="false">IF(A1363&lt;&gt;"",MONTH(A1363),0)</f>
        <v>9</v>
      </c>
      <c r="C1363" s="11" t="s">
        <v>161</v>
      </c>
      <c r="D1363" s="196" t="n">
        <v>2.2</v>
      </c>
      <c r="E1363" s="196" t="n">
        <v>1.66</v>
      </c>
      <c r="F1363" s="197" t="n">
        <v>1.725</v>
      </c>
      <c r="G1363" s="16" t="n">
        <v>1.915</v>
      </c>
      <c r="H1363" s="196" t="n">
        <v>2.045</v>
      </c>
      <c r="I1363" s="196" t="n">
        <v>2.245</v>
      </c>
      <c r="J1363" s="196" t="n">
        <v>2.03</v>
      </c>
      <c r="K1363" s="196" t="n">
        <v>1.845</v>
      </c>
      <c r="L1363" s="196" t="n">
        <v>1.755</v>
      </c>
      <c r="M1363" s="196" t="n">
        <v>2.355</v>
      </c>
      <c r="N1363" s="197" t="n">
        <v>1.72</v>
      </c>
      <c r="O1363" s="196" t="n">
        <v>2.18</v>
      </c>
      <c r="P1363" s="196" t="n">
        <v>2.135</v>
      </c>
      <c r="Q1363" s="196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6" t="s">
        <v>85</v>
      </c>
      <c r="CM1363" s="177"/>
    </row>
    <row r="1364" customFormat="false" ht="11.25" hidden="false" customHeight="false" outlineLevel="0" collapsed="false">
      <c r="A1364" s="177" t="n">
        <v>36059</v>
      </c>
      <c r="B1364" s="203" t="n">
        <f aca="false">IF(A1364&lt;&gt;"",MONTH(A1364),0)</f>
        <v>9</v>
      </c>
      <c r="C1364" s="11" t="s">
        <v>162</v>
      </c>
      <c r="D1364" s="196" t="n">
        <v>2.2</v>
      </c>
      <c r="E1364" s="196" t="n">
        <v>1.66</v>
      </c>
      <c r="F1364" s="197" t="n">
        <v>1.725</v>
      </c>
      <c r="G1364" s="16" t="n">
        <v>1.915</v>
      </c>
      <c r="H1364" s="196" t="n">
        <v>2.045</v>
      </c>
      <c r="I1364" s="196" t="n">
        <v>2.245</v>
      </c>
      <c r="J1364" s="196" t="n">
        <v>2.03</v>
      </c>
      <c r="K1364" s="196" t="n">
        <v>1.845</v>
      </c>
      <c r="L1364" s="196" t="n">
        <v>1.755</v>
      </c>
      <c r="M1364" s="196" t="n">
        <v>2.355</v>
      </c>
      <c r="N1364" s="197" t="n">
        <v>1.72</v>
      </c>
      <c r="O1364" s="196" t="n">
        <v>2.18</v>
      </c>
      <c r="P1364" s="196" t="n">
        <v>2.135</v>
      </c>
      <c r="Q1364" s="196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6" t="s">
        <v>85</v>
      </c>
      <c r="CM1364" s="177"/>
    </row>
    <row r="1365" customFormat="false" ht="11.25" hidden="false" customHeight="false" outlineLevel="0" collapsed="false">
      <c r="A1365" s="177" t="n">
        <v>36060</v>
      </c>
      <c r="B1365" s="203" t="n">
        <f aca="false">IF(A1365&lt;&gt;"",MONTH(A1365),0)</f>
        <v>9</v>
      </c>
      <c r="C1365" s="11" t="s">
        <v>163</v>
      </c>
      <c r="D1365" s="196" t="n">
        <v>2.195</v>
      </c>
      <c r="E1365" s="196" t="n">
        <v>1.57</v>
      </c>
      <c r="F1365" s="197" t="n">
        <v>1.685</v>
      </c>
      <c r="G1365" s="16" t="n">
        <v>1.845</v>
      </c>
      <c r="H1365" s="196" t="n">
        <v>1.95</v>
      </c>
      <c r="I1365" s="196" t="n">
        <v>2.17</v>
      </c>
      <c r="J1365" s="196" t="n">
        <v>1.955</v>
      </c>
      <c r="K1365" s="196" t="n">
        <v>1.785</v>
      </c>
      <c r="L1365" s="196" t="n">
        <v>1.735</v>
      </c>
      <c r="M1365" s="196" t="n">
        <v>2.345</v>
      </c>
      <c r="N1365" s="197" t="n">
        <v>1.68</v>
      </c>
      <c r="O1365" s="196" t="n">
        <v>2.15</v>
      </c>
      <c r="P1365" s="196" t="n">
        <v>2.055</v>
      </c>
      <c r="Q1365" s="196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6" t="s">
        <v>85</v>
      </c>
      <c r="CM1365" s="177"/>
    </row>
    <row r="1366" customFormat="false" ht="11.25" hidden="false" customHeight="false" outlineLevel="0" collapsed="false">
      <c r="A1366" s="177" t="n">
        <v>36061</v>
      </c>
      <c r="B1366" s="203" t="n">
        <f aca="false">IF(A1366&lt;&gt;"",MONTH(A1366),0)</f>
        <v>9</v>
      </c>
      <c r="C1366" s="11" t="s">
        <v>164</v>
      </c>
      <c r="D1366" s="196" t="n">
        <v>2.275</v>
      </c>
      <c r="E1366" s="196" t="n">
        <v>1.62</v>
      </c>
      <c r="F1366" s="197" t="n">
        <v>1.815</v>
      </c>
      <c r="G1366" s="16" t="n">
        <v>1.975</v>
      </c>
      <c r="H1366" s="196" t="n">
        <v>2.085</v>
      </c>
      <c r="I1366" s="196" t="n">
        <v>2.285</v>
      </c>
      <c r="J1366" s="196" t="n">
        <v>2.04</v>
      </c>
      <c r="K1366" s="196" t="n">
        <v>1.88</v>
      </c>
      <c r="L1366" s="196" t="n">
        <v>1.82</v>
      </c>
      <c r="M1366" s="196" t="n">
        <v>2.44</v>
      </c>
      <c r="N1366" s="197" t="n">
        <v>1.805</v>
      </c>
      <c r="O1366" s="196" t="n">
        <v>2.24</v>
      </c>
      <c r="P1366" s="196" t="n">
        <v>2.205</v>
      </c>
      <c r="Q1366" s="196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6" t="s">
        <v>85</v>
      </c>
      <c r="CM1366" s="177"/>
    </row>
    <row r="1367" customFormat="false" ht="11.25" hidden="false" customHeight="false" outlineLevel="0" collapsed="false">
      <c r="A1367" s="177" t="n">
        <v>36062</v>
      </c>
      <c r="B1367" s="203" t="n">
        <f aca="false">IF(A1367&lt;&gt;"",MONTH(A1367),0)</f>
        <v>9</v>
      </c>
      <c r="C1367" s="11" t="s">
        <v>165</v>
      </c>
      <c r="D1367" s="196" t="n">
        <v>2.155</v>
      </c>
      <c r="E1367" s="196" t="n">
        <v>1.57</v>
      </c>
      <c r="F1367" s="197" t="n">
        <v>1.745</v>
      </c>
      <c r="G1367" s="16" t="n">
        <v>1.895</v>
      </c>
      <c r="H1367" s="196" t="n">
        <v>2.015</v>
      </c>
      <c r="I1367" s="196" t="n">
        <v>2.185</v>
      </c>
      <c r="J1367" s="196" t="n">
        <v>1.98</v>
      </c>
      <c r="K1367" s="196" t="n">
        <v>1.825</v>
      </c>
      <c r="L1367" s="196" t="n">
        <v>1.74</v>
      </c>
      <c r="M1367" s="196" t="n">
        <v>2.35</v>
      </c>
      <c r="N1367" s="197" t="n">
        <v>1.705</v>
      </c>
      <c r="O1367" s="196" t="n">
        <v>2.175</v>
      </c>
      <c r="P1367" s="196" t="n">
        <v>2.12</v>
      </c>
      <c r="Q1367" s="196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6" t="s">
        <v>85</v>
      </c>
      <c r="CM1367" s="177"/>
    </row>
    <row r="1368" customFormat="false" ht="11.25" hidden="false" customHeight="false" outlineLevel="0" collapsed="false">
      <c r="A1368" s="177" t="n">
        <v>36063</v>
      </c>
      <c r="B1368" s="203" t="n">
        <f aca="false">IF(A1368&lt;&gt;"",MONTH(A1368),0)</f>
        <v>9</v>
      </c>
      <c r="C1368" s="11" t="s">
        <v>166</v>
      </c>
      <c r="D1368" s="196" t="n">
        <v>2.165</v>
      </c>
      <c r="E1368" s="196" t="n">
        <v>1.55</v>
      </c>
      <c r="F1368" s="197" t="n">
        <v>1.725</v>
      </c>
      <c r="G1368" s="16" t="n">
        <v>1.85</v>
      </c>
      <c r="H1368" s="196" t="n">
        <v>1.965</v>
      </c>
      <c r="I1368" s="196" t="n">
        <v>2.165</v>
      </c>
      <c r="J1368" s="196" t="n">
        <v>1.93</v>
      </c>
      <c r="K1368" s="196" t="n">
        <v>1.76</v>
      </c>
      <c r="L1368" s="196" t="n">
        <v>1.7</v>
      </c>
      <c r="M1368" s="196" t="n">
        <v>2.3</v>
      </c>
      <c r="N1368" s="197" t="n">
        <v>1.7</v>
      </c>
      <c r="O1368" s="196" t="n">
        <v>2.155</v>
      </c>
      <c r="P1368" s="196" t="n">
        <v>2.065</v>
      </c>
      <c r="Q1368" s="196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6" t="s">
        <v>85</v>
      </c>
      <c r="CM1368" s="177"/>
    </row>
    <row r="1369" customFormat="false" ht="11.25" hidden="false" customHeight="false" outlineLevel="0" collapsed="false">
      <c r="A1369" s="177" t="n">
        <v>36064</v>
      </c>
      <c r="B1369" s="203" t="n">
        <f aca="false">IF(A1369&lt;&gt;"",MONTH(A1369),0)</f>
        <v>9</v>
      </c>
      <c r="C1369" s="11" t="s">
        <v>167</v>
      </c>
      <c r="D1369" s="196" t="n">
        <v>2.225</v>
      </c>
      <c r="E1369" s="196" t="n">
        <v>1.585</v>
      </c>
      <c r="F1369" s="197" t="n">
        <v>1.74</v>
      </c>
      <c r="G1369" s="16" t="n">
        <v>1.87</v>
      </c>
      <c r="H1369" s="196" t="n">
        <v>2.105</v>
      </c>
      <c r="I1369" s="196" t="n">
        <v>2.385</v>
      </c>
      <c r="J1369" s="196" t="n">
        <v>1.885</v>
      </c>
      <c r="K1369" s="196" t="n">
        <v>1.795</v>
      </c>
      <c r="L1369" s="196" t="n">
        <v>1.69</v>
      </c>
      <c r="M1369" s="196" t="n">
        <v>2.23</v>
      </c>
      <c r="N1369" s="197" t="n">
        <v>1.73</v>
      </c>
      <c r="O1369" s="196" t="n">
        <v>2.18</v>
      </c>
      <c r="P1369" s="196" t="n">
        <v>2.195</v>
      </c>
      <c r="Q1369" s="196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6" t="s">
        <v>85</v>
      </c>
      <c r="CM1369" s="177"/>
    </row>
    <row r="1370" customFormat="false" ht="11.25" hidden="false" customHeight="false" outlineLevel="0" collapsed="false">
      <c r="A1370" s="177" t="n">
        <v>36065</v>
      </c>
      <c r="B1370" s="203" t="n">
        <f aca="false">IF(A1370&lt;&gt;"",MONTH(A1370),0)</f>
        <v>9</v>
      </c>
      <c r="C1370" s="11" t="s">
        <v>161</v>
      </c>
      <c r="D1370" s="196" t="n">
        <v>2.225</v>
      </c>
      <c r="E1370" s="196" t="n">
        <v>1.585</v>
      </c>
      <c r="F1370" s="197" t="n">
        <v>1.74</v>
      </c>
      <c r="G1370" s="16" t="n">
        <v>1.87</v>
      </c>
      <c r="H1370" s="196" t="n">
        <v>2.105</v>
      </c>
      <c r="I1370" s="196" t="n">
        <v>2.385</v>
      </c>
      <c r="J1370" s="196" t="n">
        <v>1.885</v>
      </c>
      <c r="K1370" s="196" t="n">
        <v>1.795</v>
      </c>
      <c r="L1370" s="196" t="n">
        <v>1.69</v>
      </c>
      <c r="M1370" s="196" t="n">
        <v>2.23</v>
      </c>
      <c r="N1370" s="197" t="n">
        <v>1.73</v>
      </c>
      <c r="O1370" s="196" t="n">
        <v>2.18</v>
      </c>
      <c r="P1370" s="196" t="n">
        <v>2.195</v>
      </c>
      <c r="Q1370" s="196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6" t="s">
        <v>85</v>
      </c>
      <c r="CM1370" s="177"/>
    </row>
    <row r="1371" customFormat="false" ht="11.25" hidden="false" customHeight="false" outlineLevel="0" collapsed="false">
      <c r="A1371" s="177" t="n">
        <v>36066</v>
      </c>
      <c r="B1371" s="203" t="n">
        <f aca="false">IF(A1371&lt;&gt;"",MONTH(A1371),0)</f>
        <v>9</v>
      </c>
      <c r="C1371" s="11" t="s">
        <v>162</v>
      </c>
      <c r="D1371" s="196" t="n">
        <v>2.225</v>
      </c>
      <c r="E1371" s="196" t="n">
        <v>1.585</v>
      </c>
      <c r="F1371" s="197" t="n">
        <v>1.74</v>
      </c>
      <c r="G1371" s="16" t="n">
        <v>1.87</v>
      </c>
      <c r="H1371" s="196" t="n">
        <v>2.105</v>
      </c>
      <c r="I1371" s="196" t="n">
        <v>2.385</v>
      </c>
      <c r="J1371" s="196" t="n">
        <v>1.885</v>
      </c>
      <c r="K1371" s="196" t="n">
        <v>1.795</v>
      </c>
      <c r="L1371" s="196" t="n">
        <v>1.69</v>
      </c>
      <c r="M1371" s="196" t="n">
        <v>2.23</v>
      </c>
      <c r="N1371" s="197" t="n">
        <v>1.73</v>
      </c>
      <c r="O1371" s="196" t="n">
        <v>2.18</v>
      </c>
      <c r="P1371" s="196" t="n">
        <v>2.195</v>
      </c>
      <c r="Q1371" s="196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6" t="s">
        <v>85</v>
      </c>
      <c r="CM1371" s="177"/>
    </row>
    <row r="1372" customFormat="false" ht="11.25" hidden="false" customHeight="false" outlineLevel="0" collapsed="false">
      <c r="A1372" s="177" t="n">
        <v>36067</v>
      </c>
      <c r="B1372" s="203" t="n">
        <f aca="false">IF(A1372&lt;&gt;"",MONTH(A1372),0)</f>
        <v>9</v>
      </c>
      <c r="C1372" s="11" t="s">
        <v>163</v>
      </c>
      <c r="D1372" s="196" t="n">
        <v>2.16</v>
      </c>
      <c r="E1372" s="196" t="n">
        <v>1.57</v>
      </c>
      <c r="F1372" s="197" t="n">
        <v>1.625</v>
      </c>
      <c r="G1372" s="16" t="n">
        <v>1.77</v>
      </c>
      <c r="H1372" s="196" t="n">
        <v>1.98</v>
      </c>
      <c r="I1372" s="196" t="n">
        <v>2.235</v>
      </c>
      <c r="J1372" s="196" t="n">
        <v>1.85</v>
      </c>
      <c r="K1372" s="196" t="n">
        <v>1.645</v>
      </c>
      <c r="L1372" s="196" t="n">
        <v>1.615</v>
      </c>
      <c r="M1372" s="196" t="n">
        <v>2.3</v>
      </c>
      <c r="N1372" s="197" t="n">
        <v>1.6</v>
      </c>
      <c r="O1372" s="196" t="n">
        <v>2.11</v>
      </c>
      <c r="P1372" s="196" t="n">
        <v>2.085</v>
      </c>
      <c r="Q1372" s="196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6" t="s">
        <v>85</v>
      </c>
      <c r="CM1372" s="177"/>
    </row>
    <row r="1373" customFormat="false" ht="11.25" hidden="false" customHeight="false" outlineLevel="0" collapsed="false">
      <c r="A1373" s="177" t="n">
        <v>36068</v>
      </c>
      <c r="B1373" s="203" t="n">
        <f aca="false">IF(A1373&lt;&gt;"",MONTH(A1373),0)</f>
        <v>9</v>
      </c>
      <c r="C1373" s="11" t="s">
        <v>164</v>
      </c>
      <c r="D1373" s="196" t="n">
        <v>2.26</v>
      </c>
      <c r="E1373" s="196" t="n">
        <v>1.555</v>
      </c>
      <c r="F1373" s="197" t="n">
        <v>1.58</v>
      </c>
      <c r="G1373" s="16" t="n">
        <v>1.69</v>
      </c>
      <c r="H1373" s="196" t="n">
        <v>1.875</v>
      </c>
      <c r="I1373" s="196" t="n">
        <v>2.17</v>
      </c>
      <c r="J1373" s="196" t="n">
        <v>1.83</v>
      </c>
      <c r="K1373" s="196" t="n">
        <v>1.625</v>
      </c>
      <c r="L1373" s="196" t="n">
        <v>1.595</v>
      </c>
      <c r="M1373" s="196" t="n">
        <v>2.225</v>
      </c>
      <c r="N1373" s="197" t="n">
        <v>1.575</v>
      </c>
      <c r="O1373" s="196" t="n">
        <v>2.06</v>
      </c>
      <c r="P1373" s="196" t="n">
        <v>1.97</v>
      </c>
      <c r="Q1373" s="196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6" t="s">
        <v>85</v>
      </c>
      <c r="CM1373" s="177"/>
    </row>
    <row r="1374" customFormat="false" ht="11.25" hidden="false" customHeight="false" outlineLevel="0" collapsed="false">
      <c r="A1374" s="177" t="n">
        <v>36069</v>
      </c>
      <c r="B1374" s="203" t="n">
        <f aca="false">IF(A1374&lt;&gt;"",MONTH(A1374),0)</f>
        <v>10</v>
      </c>
      <c r="C1374" s="11" t="s">
        <v>165</v>
      </c>
      <c r="D1374" s="196" t="n">
        <v>2.545</v>
      </c>
      <c r="E1374" s="196" t="n">
        <v>1.755</v>
      </c>
      <c r="F1374" s="197" t="n">
        <v>1.77</v>
      </c>
      <c r="G1374" s="16" t="n">
        <v>1.83</v>
      </c>
      <c r="H1374" s="196" t="n">
        <v>2</v>
      </c>
      <c r="I1374" s="196" t="n">
        <v>2.175</v>
      </c>
      <c r="J1374" s="196" t="n">
        <v>2</v>
      </c>
      <c r="K1374" s="196" t="n">
        <v>1.825</v>
      </c>
      <c r="L1374" s="196" t="n">
        <v>1.815</v>
      </c>
      <c r="M1374" s="196" t="n">
        <v>2.345</v>
      </c>
      <c r="N1374" s="197" t="n">
        <v>1.74</v>
      </c>
      <c r="O1374" s="196" t="n">
        <v>2.12</v>
      </c>
      <c r="P1374" s="196" t="n">
        <v>2.07</v>
      </c>
      <c r="Q1374" s="196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6" t="s">
        <v>85</v>
      </c>
      <c r="CM1374" s="177"/>
    </row>
    <row r="1375" customFormat="false" ht="11.25" hidden="false" customHeight="false" outlineLevel="0" collapsed="false">
      <c r="A1375" s="177" t="n">
        <v>36070</v>
      </c>
      <c r="B1375" s="203" t="n">
        <f aca="false">IF(A1375&lt;&gt;"",MONTH(A1375),0)</f>
        <v>10</v>
      </c>
      <c r="C1375" s="11" t="s">
        <v>166</v>
      </c>
      <c r="D1375" s="196" t="n">
        <v>2.525</v>
      </c>
      <c r="E1375" s="196" t="n">
        <v>1.785</v>
      </c>
      <c r="F1375" s="197" t="n">
        <v>1.93</v>
      </c>
      <c r="G1375" s="16" t="n">
        <v>2.005</v>
      </c>
      <c r="H1375" s="196" t="n">
        <v>2.185</v>
      </c>
      <c r="I1375" s="196" t="n">
        <v>2.325</v>
      </c>
      <c r="J1375" s="196" t="n">
        <v>2.115</v>
      </c>
      <c r="K1375" s="196" t="n">
        <v>1.94</v>
      </c>
      <c r="L1375" s="196" t="n">
        <v>1.915</v>
      </c>
      <c r="M1375" s="196" t="n">
        <v>2.395</v>
      </c>
      <c r="N1375" s="197" t="n">
        <v>1.88</v>
      </c>
      <c r="O1375" s="196" t="n">
        <v>2.265</v>
      </c>
      <c r="P1375" s="196" t="n">
        <v>2.26</v>
      </c>
      <c r="Q1375" s="196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6" t="s">
        <v>85</v>
      </c>
      <c r="CM1375" s="177"/>
    </row>
    <row r="1376" customFormat="false" ht="11.25" hidden="false" customHeight="false" outlineLevel="0" collapsed="false">
      <c r="A1376" s="177" t="n">
        <v>36071</v>
      </c>
      <c r="B1376" s="203" t="n">
        <f aca="false">IF(A1376&lt;&gt;"",MONTH(A1376),0)</f>
        <v>10</v>
      </c>
      <c r="C1376" s="11" t="s">
        <v>167</v>
      </c>
      <c r="D1376" s="196" t="n">
        <v>2.305</v>
      </c>
      <c r="E1376" s="196" t="n">
        <v>1.62</v>
      </c>
      <c r="F1376" s="197" t="n">
        <v>1.725</v>
      </c>
      <c r="G1376" s="16" t="n">
        <v>1.75</v>
      </c>
      <c r="H1376" s="196" t="n">
        <v>1.905</v>
      </c>
      <c r="I1376" s="196" t="n">
        <v>2.125</v>
      </c>
      <c r="J1376" s="196" t="n">
        <v>1.9</v>
      </c>
      <c r="K1376" s="196" t="n">
        <v>1.72</v>
      </c>
      <c r="L1376" s="196" t="n">
        <v>1.66</v>
      </c>
      <c r="M1376" s="196" t="n">
        <v>2.26</v>
      </c>
      <c r="N1376" s="197" t="n">
        <v>1.665</v>
      </c>
      <c r="O1376" s="196" t="n">
        <v>2.065</v>
      </c>
      <c r="P1376" s="196" t="n">
        <v>2.02</v>
      </c>
      <c r="Q1376" s="196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6" t="s">
        <v>85</v>
      </c>
      <c r="CM1376" s="177"/>
    </row>
    <row r="1377" customFormat="false" ht="11.25" hidden="false" customHeight="false" outlineLevel="0" collapsed="false">
      <c r="A1377" s="177" t="n">
        <v>36072</v>
      </c>
      <c r="B1377" s="203" t="n">
        <f aca="false">IF(A1377&lt;&gt;"",MONTH(A1377),0)</f>
        <v>10</v>
      </c>
      <c r="C1377" s="11" t="s">
        <v>161</v>
      </c>
      <c r="D1377" s="196" t="n">
        <v>2.305</v>
      </c>
      <c r="E1377" s="196" t="n">
        <v>1.62</v>
      </c>
      <c r="F1377" s="197" t="n">
        <v>1.725</v>
      </c>
      <c r="G1377" s="16" t="n">
        <v>1.75</v>
      </c>
      <c r="H1377" s="196" t="n">
        <v>1.905</v>
      </c>
      <c r="I1377" s="196" t="n">
        <v>2.125</v>
      </c>
      <c r="J1377" s="196" t="n">
        <v>1.9</v>
      </c>
      <c r="K1377" s="196" t="n">
        <v>1.72</v>
      </c>
      <c r="L1377" s="196" t="n">
        <v>1.66</v>
      </c>
      <c r="M1377" s="196" t="n">
        <v>2.26</v>
      </c>
      <c r="N1377" s="197" t="n">
        <v>1.665</v>
      </c>
      <c r="O1377" s="196" t="n">
        <v>2.065</v>
      </c>
      <c r="P1377" s="196" t="n">
        <v>2.02</v>
      </c>
      <c r="Q1377" s="196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6" t="s">
        <v>85</v>
      </c>
      <c r="CM1377" s="177"/>
    </row>
    <row r="1378" customFormat="false" ht="11.25" hidden="false" customHeight="false" outlineLevel="0" collapsed="false">
      <c r="A1378" s="177" t="n">
        <v>36073</v>
      </c>
      <c r="B1378" s="203" t="n">
        <f aca="false">IF(A1378&lt;&gt;"",MONTH(A1378),0)</f>
        <v>10</v>
      </c>
      <c r="C1378" s="11" t="s">
        <v>162</v>
      </c>
      <c r="D1378" s="196" t="n">
        <v>2.305</v>
      </c>
      <c r="E1378" s="196" t="n">
        <v>1.62</v>
      </c>
      <c r="F1378" s="197" t="n">
        <v>1.725</v>
      </c>
      <c r="G1378" s="16" t="n">
        <v>1.75</v>
      </c>
      <c r="H1378" s="196" t="n">
        <v>1.905</v>
      </c>
      <c r="I1378" s="196" t="n">
        <v>2.125</v>
      </c>
      <c r="J1378" s="196" t="n">
        <v>1.9</v>
      </c>
      <c r="K1378" s="196" t="n">
        <v>1.72</v>
      </c>
      <c r="L1378" s="196" t="n">
        <v>1.66</v>
      </c>
      <c r="M1378" s="196" t="n">
        <v>2.26</v>
      </c>
      <c r="N1378" s="197" t="n">
        <v>1.665</v>
      </c>
      <c r="O1378" s="196" t="n">
        <v>2.065</v>
      </c>
      <c r="P1378" s="196" t="n">
        <v>2.02</v>
      </c>
      <c r="Q1378" s="196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6" t="s">
        <v>85</v>
      </c>
      <c r="CM1378" s="177"/>
    </row>
    <row r="1379" customFormat="false" ht="11.25" hidden="false" customHeight="false" outlineLevel="0" collapsed="false">
      <c r="A1379" s="177" t="n">
        <v>36074</v>
      </c>
      <c r="B1379" s="203" t="n">
        <f aca="false">IF(A1379&lt;&gt;"",MONTH(A1379),0)</f>
        <v>10</v>
      </c>
      <c r="C1379" s="11" t="s">
        <v>163</v>
      </c>
      <c r="D1379" s="196" t="n">
        <v>2.335</v>
      </c>
      <c r="E1379" s="196" t="n">
        <v>1.64</v>
      </c>
      <c r="F1379" s="197" t="n">
        <v>1.705</v>
      </c>
      <c r="G1379" s="16" t="n">
        <v>1.715</v>
      </c>
      <c r="H1379" s="196" t="n">
        <v>1.885</v>
      </c>
      <c r="I1379" s="196" t="n">
        <v>2.07</v>
      </c>
      <c r="J1379" s="196" t="n">
        <v>1.915</v>
      </c>
      <c r="K1379" s="196" t="n">
        <v>1.69</v>
      </c>
      <c r="L1379" s="196" t="n">
        <v>1.695</v>
      </c>
      <c r="M1379" s="196" t="n">
        <v>2.26</v>
      </c>
      <c r="N1379" s="197" t="n">
        <v>1.68</v>
      </c>
      <c r="O1379" s="196" t="n">
        <v>2.07</v>
      </c>
      <c r="P1379" s="196" t="n">
        <v>1.965</v>
      </c>
      <c r="Q1379" s="196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6" t="s">
        <v>85</v>
      </c>
      <c r="CM1379" s="177"/>
    </row>
    <row r="1380" customFormat="false" ht="11.25" hidden="false" customHeight="false" outlineLevel="0" collapsed="false">
      <c r="A1380" s="177" t="n">
        <v>36075</v>
      </c>
      <c r="B1380" s="203" t="n">
        <f aca="false">IF(A1380&lt;&gt;"",MONTH(A1380),0)</f>
        <v>10</v>
      </c>
      <c r="C1380" s="11" t="s">
        <v>164</v>
      </c>
      <c r="D1380" s="196" t="n">
        <v>2.235</v>
      </c>
      <c r="E1380" s="196" t="n">
        <v>1.6</v>
      </c>
      <c r="F1380" s="197" t="n">
        <v>1.625</v>
      </c>
      <c r="G1380" s="16" t="n">
        <v>1.675</v>
      </c>
      <c r="H1380" s="196" t="n">
        <v>1.785</v>
      </c>
      <c r="I1380" s="196" t="n">
        <v>1.995</v>
      </c>
      <c r="J1380" s="196" t="n">
        <v>1.87</v>
      </c>
      <c r="K1380" s="196" t="n">
        <v>1.65</v>
      </c>
      <c r="L1380" s="196" t="n">
        <v>1.63</v>
      </c>
      <c r="M1380" s="196" t="n">
        <v>2.235</v>
      </c>
      <c r="N1380" s="197" t="n">
        <v>1.605</v>
      </c>
      <c r="O1380" s="196" t="n">
        <v>2.045</v>
      </c>
      <c r="P1380" s="196" t="n">
        <v>1.855</v>
      </c>
      <c r="Q1380" s="196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6" t="s">
        <v>85</v>
      </c>
      <c r="CM1380" s="177"/>
    </row>
    <row r="1381" customFormat="false" ht="11.25" hidden="false" customHeight="false" outlineLevel="0" collapsed="false">
      <c r="A1381" s="177" t="n">
        <v>36076</v>
      </c>
      <c r="B1381" s="203" t="n">
        <f aca="false">IF(A1381&lt;&gt;"",MONTH(A1381),0)</f>
        <v>10</v>
      </c>
      <c r="C1381" s="11" t="s">
        <v>165</v>
      </c>
      <c r="D1381" s="196" t="n">
        <v>2.28</v>
      </c>
      <c r="E1381" s="196" t="n">
        <v>1.68</v>
      </c>
      <c r="F1381" s="197" t="n">
        <v>1.735</v>
      </c>
      <c r="G1381" s="16" t="n">
        <v>1.76</v>
      </c>
      <c r="H1381" s="196" t="n">
        <v>1.855</v>
      </c>
      <c r="I1381" s="196" t="n">
        <v>2.045</v>
      </c>
      <c r="J1381" s="196" t="n">
        <v>1.935</v>
      </c>
      <c r="K1381" s="196" t="n">
        <v>1.75</v>
      </c>
      <c r="L1381" s="196" t="n">
        <v>1.735</v>
      </c>
      <c r="M1381" s="196" t="n">
        <v>2.23</v>
      </c>
      <c r="N1381" s="197" t="n">
        <v>1.715</v>
      </c>
      <c r="O1381" s="196" t="n">
        <v>2.085</v>
      </c>
      <c r="P1381" s="196" t="n">
        <v>1.905</v>
      </c>
      <c r="Q1381" s="196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6" t="s">
        <v>85</v>
      </c>
      <c r="CM1381" s="177"/>
    </row>
    <row r="1382" customFormat="false" ht="11.25" hidden="false" customHeight="false" outlineLevel="0" collapsed="false">
      <c r="A1382" s="177" t="n">
        <v>36077</v>
      </c>
      <c r="B1382" s="203" t="n">
        <f aca="false">IF(A1382&lt;&gt;"",MONTH(A1382),0)</f>
        <v>10</v>
      </c>
      <c r="C1382" s="11" t="s">
        <v>166</v>
      </c>
      <c r="D1382" s="196" t="n">
        <v>2.205</v>
      </c>
      <c r="E1382" s="196" t="n">
        <v>1.685</v>
      </c>
      <c r="F1382" s="197" t="n">
        <v>1.73</v>
      </c>
      <c r="G1382" s="16" t="n">
        <v>1.75</v>
      </c>
      <c r="H1382" s="196" t="n">
        <v>1.845</v>
      </c>
      <c r="I1382" s="196" t="n">
        <v>2.025</v>
      </c>
      <c r="J1382" s="196" t="n">
        <v>1.935</v>
      </c>
      <c r="K1382" s="196" t="n">
        <v>1.745</v>
      </c>
      <c r="L1382" s="196" t="n">
        <v>1.735</v>
      </c>
      <c r="M1382" s="196" t="n">
        <v>2.24</v>
      </c>
      <c r="N1382" s="197" t="n">
        <v>1.73</v>
      </c>
      <c r="O1382" s="196" t="n">
        <v>2.1</v>
      </c>
      <c r="P1382" s="196" t="n">
        <v>1.88</v>
      </c>
      <c r="Q1382" s="196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6" t="s">
        <v>85</v>
      </c>
      <c r="CM1382" s="177"/>
    </row>
    <row r="1383" customFormat="false" ht="11.25" hidden="false" customHeight="false" outlineLevel="0" collapsed="false">
      <c r="A1383" s="177" t="n">
        <v>36078</v>
      </c>
      <c r="B1383" s="203" t="n">
        <f aca="false">IF(A1383&lt;&gt;"",MONTH(A1383),0)</f>
        <v>10</v>
      </c>
      <c r="C1383" s="11" t="s">
        <v>167</v>
      </c>
      <c r="D1383" s="196" t="n">
        <v>2.275</v>
      </c>
      <c r="E1383" s="196" t="n">
        <v>1.625</v>
      </c>
      <c r="F1383" s="197" t="n">
        <v>1.605</v>
      </c>
      <c r="G1383" s="16" t="n">
        <v>1.575</v>
      </c>
      <c r="H1383" s="196" t="n">
        <v>1.645</v>
      </c>
      <c r="I1383" s="196" t="n">
        <v>1.795</v>
      </c>
      <c r="J1383" s="196" t="n">
        <v>1.85</v>
      </c>
      <c r="K1383" s="196" t="n">
        <v>1.63</v>
      </c>
      <c r="L1383" s="196" t="n">
        <v>1.66</v>
      </c>
      <c r="M1383" s="196" t="n">
        <v>2.18</v>
      </c>
      <c r="N1383" s="197" t="n">
        <v>1.59</v>
      </c>
      <c r="O1383" s="196" t="n">
        <v>2</v>
      </c>
      <c r="P1383" s="196" t="n">
        <v>1.69</v>
      </c>
      <c r="Q1383" s="196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6" t="s">
        <v>85</v>
      </c>
      <c r="CM1383" s="177"/>
    </row>
    <row r="1384" customFormat="false" ht="11.25" hidden="false" customHeight="false" outlineLevel="0" collapsed="false">
      <c r="A1384" s="177" t="n">
        <v>36079</v>
      </c>
      <c r="B1384" s="203" t="n">
        <f aca="false">IF(A1384&lt;&gt;"",MONTH(A1384),0)</f>
        <v>10</v>
      </c>
      <c r="C1384" s="11" t="s">
        <v>161</v>
      </c>
      <c r="D1384" s="196" t="n">
        <v>2.275</v>
      </c>
      <c r="E1384" s="196" t="n">
        <v>1.625</v>
      </c>
      <c r="F1384" s="197" t="n">
        <v>1.605</v>
      </c>
      <c r="G1384" s="16" t="n">
        <v>1.575</v>
      </c>
      <c r="H1384" s="196" t="n">
        <v>1.645</v>
      </c>
      <c r="I1384" s="196" t="n">
        <v>1.795</v>
      </c>
      <c r="J1384" s="196" t="n">
        <v>1.85</v>
      </c>
      <c r="K1384" s="196" t="n">
        <v>1.63</v>
      </c>
      <c r="L1384" s="196" t="n">
        <v>1.66</v>
      </c>
      <c r="M1384" s="196" t="n">
        <v>2.18</v>
      </c>
      <c r="N1384" s="197" t="n">
        <v>1.59</v>
      </c>
      <c r="O1384" s="196" t="n">
        <v>2</v>
      </c>
      <c r="P1384" s="196" t="n">
        <v>1.69</v>
      </c>
      <c r="Q1384" s="196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6" t="s">
        <v>85</v>
      </c>
      <c r="CM1384" s="177"/>
    </row>
    <row r="1385" customFormat="false" ht="11.25" hidden="false" customHeight="false" outlineLevel="0" collapsed="false">
      <c r="A1385" s="177" t="n">
        <v>36080</v>
      </c>
      <c r="B1385" s="203" t="n">
        <f aca="false">IF(A1385&lt;&gt;"",MONTH(A1385),0)</f>
        <v>10</v>
      </c>
      <c r="C1385" s="11" t="s">
        <v>162</v>
      </c>
      <c r="D1385" s="196" t="n">
        <v>2.275</v>
      </c>
      <c r="E1385" s="196" t="n">
        <v>1.625</v>
      </c>
      <c r="F1385" s="197" t="n">
        <v>1.605</v>
      </c>
      <c r="G1385" s="16" t="n">
        <v>1.575</v>
      </c>
      <c r="H1385" s="196" t="n">
        <v>1.645</v>
      </c>
      <c r="I1385" s="196" t="n">
        <v>1.795</v>
      </c>
      <c r="J1385" s="196" t="n">
        <v>1.85</v>
      </c>
      <c r="K1385" s="196" t="n">
        <v>1.63</v>
      </c>
      <c r="L1385" s="196" t="n">
        <v>1.66</v>
      </c>
      <c r="M1385" s="196" t="n">
        <v>2.18</v>
      </c>
      <c r="N1385" s="197" t="n">
        <v>1.59</v>
      </c>
      <c r="O1385" s="196" t="n">
        <v>2</v>
      </c>
      <c r="P1385" s="196" t="n">
        <v>1.69</v>
      </c>
      <c r="Q1385" s="196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6" t="s">
        <v>85</v>
      </c>
      <c r="CM1385" s="177"/>
    </row>
    <row r="1386" customFormat="false" ht="11.25" hidden="false" customHeight="false" outlineLevel="0" collapsed="false">
      <c r="A1386" s="177" t="n">
        <v>36081</v>
      </c>
      <c r="B1386" s="203" t="n">
        <f aca="false">IF(A1386&lt;&gt;"",MONTH(A1386),0)</f>
        <v>10</v>
      </c>
      <c r="C1386" s="11" t="s">
        <v>163</v>
      </c>
      <c r="D1386" s="196" t="n">
        <v>2.54</v>
      </c>
      <c r="E1386" s="196" t="n">
        <v>1.62</v>
      </c>
      <c r="F1386" s="197" t="n">
        <v>1.58</v>
      </c>
      <c r="G1386" s="16" t="n">
        <v>1.6</v>
      </c>
      <c r="H1386" s="196" t="n">
        <v>1.64</v>
      </c>
      <c r="I1386" s="196" t="n">
        <v>1.735</v>
      </c>
      <c r="J1386" s="196" t="n">
        <v>1.915</v>
      </c>
      <c r="K1386" s="196" t="n">
        <v>1.65</v>
      </c>
      <c r="L1386" s="196" t="n">
        <v>1.67</v>
      </c>
      <c r="M1386" s="196" t="n">
        <v>2.195</v>
      </c>
      <c r="N1386" s="197" t="n">
        <v>1.57</v>
      </c>
      <c r="O1386" s="196" t="n">
        <v>2.085</v>
      </c>
      <c r="P1386" s="196" t="n">
        <v>1.685</v>
      </c>
      <c r="Q1386" s="196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6" t="s">
        <v>85</v>
      </c>
      <c r="CM1386" s="177"/>
    </row>
    <row r="1387" customFormat="false" ht="11.25" hidden="false" customHeight="false" outlineLevel="0" collapsed="false">
      <c r="A1387" s="177" t="n">
        <v>36082</v>
      </c>
      <c r="B1387" s="203" t="n">
        <f aca="false">IF(A1387&lt;&gt;"",MONTH(A1387),0)</f>
        <v>10</v>
      </c>
      <c r="C1387" s="11" t="s">
        <v>164</v>
      </c>
      <c r="D1387" s="196" t="n">
        <v>2.57</v>
      </c>
      <c r="E1387" s="196" t="n">
        <v>1.72</v>
      </c>
      <c r="F1387" s="197" t="n">
        <v>1.635</v>
      </c>
      <c r="G1387" s="16" t="n">
        <v>1.645</v>
      </c>
      <c r="H1387" s="196" t="n">
        <v>1.69</v>
      </c>
      <c r="I1387" s="196" t="n">
        <v>1.675</v>
      </c>
      <c r="J1387" s="196" t="n">
        <v>2</v>
      </c>
      <c r="K1387" s="196" t="n">
        <v>1.73</v>
      </c>
      <c r="L1387" s="196" t="n">
        <v>1.74</v>
      </c>
      <c r="M1387" s="196" t="n">
        <v>2.345</v>
      </c>
      <c r="N1387" s="197" t="n">
        <v>1.625</v>
      </c>
      <c r="O1387" s="196" t="n">
        <v>2.145</v>
      </c>
      <c r="P1387" s="196" t="n">
        <v>1.715</v>
      </c>
      <c r="Q1387" s="196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6" t="s">
        <v>85</v>
      </c>
      <c r="CM1387" s="177"/>
    </row>
    <row r="1388" customFormat="false" ht="11.25" hidden="false" customHeight="false" outlineLevel="0" collapsed="false">
      <c r="A1388" s="177" t="n">
        <v>36083</v>
      </c>
      <c r="B1388" s="203" t="n">
        <f aca="false">IF(A1388&lt;&gt;"",MONTH(A1388),0)</f>
        <v>10</v>
      </c>
      <c r="C1388" s="11" t="s">
        <v>165</v>
      </c>
      <c r="D1388" s="196" t="n">
        <v>2.655</v>
      </c>
      <c r="E1388" s="196" t="n">
        <v>1.89</v>
      </c>
      <c r="F1388" s="197" t="n">
        <v>1.775</v>
      </c>
      <c r="G1388" s="16" t="n">
        <v>1.765</v>
      </c>
      <c r="H1388" s="196" t="n">
        <v>1.81</v>
      </c>
      <c r="I1388" s="196" t="n">
        <v>1.795</v>
      </c>
      <c r="J1388" s="196" t="n">
        <v>2.1</v>
      </c>
      <c r="K1388" s="196" t="n">
        <v>1.89</v>
      </c>
      <c r="L1388" s="196" t="n">
        <v>1.89</v>
      </c>
      <c r="M1388" s="196" t="n">
        <v>2.45</v>
      </c>
      <c r="N1388" s="197" t="n">
        <v>1.755</v>
      </c>
      <c r="O1388" s="196" t="n">
        <v>2.25</v>
      </c>
      <c r="P1388" s="196" t="n">
        <v>1.825</v>
      </c>
      <c r="Q1388" s="196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6" t="s">
        <v>85</v>
      </c>
      <c r="CM1388" s="177"/>
    </row>
    <row r="1389" customFormat="false" ht="11.25" hidden="false" customHeight="false" outlineLevel="0" collapsed="false">
      <c r="A1389" s="177" t="n">
        <v>36084</v>
      </c>
      <c r="B1389" s="203" t="n">
        <f aca="false">IF(A1389&lt;&gt;"",MONTH(A1389),0)</f>
        <v>10</v>
      </c>
      <c r="C1389" s="11" t="s">
        <v>166</v>
      </c>
      <c r="D1389" s="196" t="n">
        <v>2.69</v>
      </c>
      <c r="E1389" s="196" t="n">
        <v>1.92</v>
      </c>
      <c r="F1389" s="197" t="n">
        <v>1.805</v>
      </c>
      <c r="G1389" s="16" t="n">
        <v>1.755</v>
      </c>
      <c r="H1389" s="196" t="n">
        <v>1.79</v>
      </c>
      <c r="I1389" s="196" t="n">
        <v>1.75</v>
      </c>
      <c r="J1389" s="196" t="n">
        <v>2.12</v>
      </c>
      <c r="K1389" s="196" t="n">
        <v>1.865</v>
      </c>
      <c r="L1389" s="196" t="n">
        <v>1.895</v>
      </c>
      <c r="M1389" s="196" t="n">
        <v>2.48</v>
      </c>
      <c r="N1389" s="197" t="n">
        <v>1.785</v>
      </c>
      <c r="O1389" s="196" t="n">
        <v>2.255</v>
      </c>
      <c r="P1389" s="196" t="n">
        <v>1.805</v>
      </c>
      <c r="Q1389" s="196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6" t="s">
        <v>85</v>
      </c>
      <c r="CM1389" s="177"/>
    </row>
    <row r="1390" customFormat="false" ht="11.25" hidden="false" customHeight="false" outlineLevel="0" collapsed="false">
      <c r="A1390" s="177" t="n">
        <v>36085</v>
      </c>
      <c r="B1390" s="203" t="n">
        <f aca="false">IF(A1390&lt;&gt;"",MONTH(A1390),0)</f>
        <v>10</v>
      </c>
      <c r="C1390" s="11" t="s">
        <v>167</v>
      </c>
      <c r="D1390" s="196" t="n">
        <v>2.485</v>
      </c>
      <c r="E1390" s="196" t="n">
        <v>1.8</v>
      </c>
      <c r="F1390" s="197" t="n">
        <v>1.63</v>
      </c>
      <c r="G1390" s="16" t="n">
        <v>1.535</v>
      </c>
      <c r="H1390" s="196" t="n">
        <v>1.58</v>
      </c>
      <c r="I1390" s="196" t="n">
        <v>1.63</v>
      </c>
      <c r="J1390" s="196" t="n">
        <v>1.935</v>
      </c>
      <c r="K1390" s="196" t="n">
        <v>1.755</v>
      </c>
      <c r="L1390" s="196" t="n">
        <v>1.715</v>
      </c>
      <c r="M1390" s="196" t="n">
        <v>2.27</v>
      </c>
      <c r="N1390" s="197" t="n">
        <v>1.62</v>
      </c>
      <c r="O1390" s="196" t="n">
        <v>2.115</v>
      </c>
      <c r="P1390" s="196" t="n">
        <v>1.605</v>
      </c>
      <c r="Q1390" s="196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6" t="s">
        <v>85</v>
      </c>
      <c r="CM1390" s="177"/>
    </row>
    <row r="1391" customFormat="false" ht="11.25" hidden="false" customHeight="false" outlineLevel="0" collapsed="false">
      <c r="A1391" s="177" t="n">
        <v>36086</v>
      </c>
      <c r="B1391" s="203" t="n">
        <f aca="false">IF(A1391&lt;&gt;"",MONTH(A1391),0)</f>
        <v>10</v>
      </c>
      <c r="C1391" s="11" t="s">
        <v>161</v>
      </c>
      <c r="D1391" s="196" t="n">
        <v>2.485</v>
      </c>
      <c r="E1391" s="196" t="n">
        <v>1.8</v>
      </c>
      <c r="F1391" s="197" t="n">
        <v>1.63</v>
      </c>
      <c r="G1391" s="16" t="n">
        <v>1.535</v>
      </c>
      <c r="H1391" s="196" t="n">
        <v>1.58</v>
      </c>
      <c r="I1391" s="196" t="n">
        <v>1.63</v>
      </c>
      <c r="J1391" s="196" t="n">
        <v>1.935</v>
      </c>
      <c r="K1391" s="196" t="n">
        <v>1.755</v>
      </c>
      <c r="L1391" s="196" t="n">
        <v>1.715</v>
      </c>
      <c r="M1391" s="196" t="n">
        <v>2.27</v>
      </c>
      <c r="N1391" s="197" t="n">
        <v>1.62</v>
      </c>
      <c r="O1391" s="196" t="n">
        <v>2.115</v>
      </c>
      <c r="P1391" s="196" t="n">
        <v>1.605</v>
      </c>
      <c r="Q1391" s="196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6" t="s">
        <v>85</v>
      </c>
      <c r="CM1391" s="177"/>
    </row>
    <row r="1392" customFormat="false" ht="11.25" hidden="false" customHeight="false" outlineLevel="0" collapsed="false">
      <c r="A1392" s="177" t="n">
        <v>36087</v>
      </c>
      <c r="B1392" s="203" t="n">
        <f aca="false">IF(A1392&lt;&gt;"",MONTH(A1392),0)</f>
        <v>10</v>
      </c>
      <c r="C1392" s="11" t="s">
        <v>162</v>
      </c>
      <c r="D1392" s="196" t="n">
        <v>2.485</v>
      </c>
      <c r="E1392" s="196" t="n">
        <v>1.8</v>
      </c>
      <c r="F1392" s="197" t="n">
        <v>1.63</v>
      </c>
      <c r="G1392" s="16" t="n">
        <v>1.535</v>
      </c>
      <c r="H1392" s="196" t="n">
        <v>1.58</v>
      </c>
      <c r="I1392" s="196" t="n">
        <v>1.63</v>
      </c>
      <c r="J1392" s="196" t="n">
        <v>1.935</v>
      </c>
      <c r="K1392" s="196" t="n">
        <v>1.755</v>
      </c>
      <c r="L1392" s="196" t="n">
        <v>1.715</v>
      </c>
      <c r="M1392" s="196" t="n">
        <v>2.27</v>
      </c>
      <c r="N1392" s="197" t="n">
        <v>1.62</v>
      </c>
      <c r="O1392" s="196" t="n">
        <v>2.115</v>
      </c>
      <c r="P1392" s="196" t="n">
        <v>1.605</v>
      </c>
      <c r="Q1392" s="196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6" t="s">
        <v>85</v>
      </c>
      <c r="CM1392" s="177"/>
    </row>
    <row r="1393" customFormat="false" ht="11.25" hidden="false" customHeight="false" outlineLevel="0" collapsed="false">
      <c r="A1393" s="177" t="n">
        <v>36088</v>
      </c>
      <c r="B1393" s="203" t="n">
        <f aca="false">IF(A1393&lt;&gt;"",MONTH(A1393),0)</f>
        <v>10</v>
      </c>
      <c r="C1393" s="11" t="s">
        <v>163</v>
      </c>
      <c r="D1393" s="196" t="n">
        <v>2.555</v>
      </c>
      <c r="E1393" s="196" t="n">
        <v>1.815</v>
      </c>
      <c r="F1393" s="197" t="n">
        <v>1.71</v>
      </c>
      <c r="G1393" s="16" t="n">
        <v>1.705</v>
      </c>
      <c r="H1393" s="196" t="n">
        <v>1.745</v>
      </c>
      <c r="I1393" s="196" t="n">
        <v>1.745</v>
      </c>
      <c r="J1393" s="196" t="n">
        <v>2.055</v>
      </c>
      <c r="K1393" s="196" t="n">
        <v>1.8</v>
      </c>
      <c r="L1393" s="196" t="n">
        <v>1.84</v>
      </c>
      <c r="M1393" s="196" t="n">
        <v>2.47</v>
      </c>
      <c r="N1393" s="197" t="n">
        <v>1.695</v>
      </c>
      <c r="O1393" s="196" t="n">
        <v>2.25</v>
      </c>
      <c r="P1393" s="196" t="n">
        <v>1.765</v>
      </c>
      <c r="Q1393" s="196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6" t="s">
        <v>85</v>
      </c>
      <c r="CM1393" s="177"/>
    </row>
    <row r="1394" customFormat="false" ht="11.25" hidden="false" customHeight="false" outlineLevel="0" collapsed="false">
      <c r="A1394" s="177" t="n">
        <v>36089</v>
      </c>
      <c r="B1394" s="203" t="n">
        <f aca="false">IF(A1394&lt;&gt;"",MONTH(A1394),0)</f>
        <v>10</v>
      </c>
      <c r="C1394" s="11" t="s">
        <v>164</v>
      </c>
      <c r="D1394" s="196" t="n">
        <v>2.61</v>
      </c>
      <c r="E1394" s="196" t="n">
        <v>1.885</v>
      </c>
      <c r="F1394" s="197" t="n">
        <v>1.785</v>
      </c>
      <c r="G1394" s="16" t="n">
        <v>1.875</v>
      </c>
      <c r="H1394" s="196" t="n">
        <v>1.915</v>
      </c>
      <c r="I1394" s="196" t="n">
        <v>1.95</v>
      </c>
      <c r="J1394" s="196" t="n">
        <v>2.23</v>
      </c>
      <c r="K1394" s="196" t="n">
        <v>1.95</v>
      </c>
      <c r="L1394" s="196" t="n">
        <v>1.99</v>
      </c>
      <c r="M1394" s="196" t="n">
        <v>2.6</v>
      </c>
      <c r="N1394" s="197" t="n">
        <v>1.805</v>
      </c>
      <c r="O1394" s="196" t="n">
        <v>2.43</v>
      </c>
      <c r="P1394" s="196" t="n">
        <v>1.935</v>
      </c>
      <c r="Q1394" s="196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6" t="s">
        <v>85</v>
      </c>
      <c r="CM1394" s="177"/>
    </row>
    <row r="1395" customFormat="false" ht="11.25" hidden="false" customHeight="false" outlineLevel="0" collapsed="false">
      <c r="A1395" s="177" t="n">
        <v>36090</v>
      </c>
      <c r="B1395" s="203" t="n">
        <f aca="false">IF(A1395&lt;&gt;"",MONTH(A1395),0)</f>
        <v>10</v>
      </c>
      <c r="C1395" s="11" t="s">
        <v>165</v>
      </c>
      <c r="D1395" s="196" t="n">
        <v>2.545</v>
      </c>
      <c r="E1395" s="196" t="n">
        <v>1.985</v>
      </c>
      <c r="F1395" s="197" t="n">
        <v>1.86</v>
      </c>
      <c r="G1395" s="16" t="n">
        <v>1.945</v>
      </c>
      <c r="H1395" s="196" t="n">
        <v>1.99</v>
      </c>
      <c r="I1395" s="196" t="n">
        <v>2.03</v>
      </c>
      <c r="J1395" s="196" t="n">
        <v>2.29</v>
      </c>
      <c r="K1395" s="196" t="n">
        <v>1.995</v>
      </c>
      <c r="L1395" s="196" t="n">
        <v>2.045</v>
      </c>
      <c r="M1395" s="196" t="n">
        <v>2.71</v>
      </c>
      <c r="N1395" s="197" t="n">
        <v>1.875</v>
      </c>
      <c r="O1395" s="196" t="n">
        <v>2.51</v>
      </c>
      <c r="P1395" s="196" t="n">
        <v>2.005</v>
      </c>
      <c r="Q1395" s="196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6" t="s">
        <v>85</v>
      </c>
      <c r="CM1395" s="177"/>
    </row>
    <row r="1396" customFormat="false" ht="11.25" hidden="false" customHeight="false" outlineLevel="0" collapsed="false">
      <c r="A1396" s="177" t="n">
        <v>36091</v>
      </c>
      <c r="B1396" s="203" t="n">
        <f aca="false">IF(A1396&lt;&gt;"",MONTH(A1396),0)</f>
        <v>10</v>
      </c>
      <c r="C1396" s="11" t="s">
        <v>166</v>
      </c>
      <c r="D1396" s="196" t="n">
        <v>2.56</v>
      </c>
      <c r="E1396" s="196" t="n">
        <v>1.95</v>
      </c>
      <c r="F1396" s="197" t="n">
        <v>1.76</v>
      </c>
      <c r="G1396" s="16" t="n">
        <v>1.845</v>
      </c>
      <c r="H1396" s="196" t="n">
        <v>1.89</v>
      </c>
      <c r="I1396" s="196" t="n">
        <v>1.95</v>
      </c>
      <c r="J1396" s="196" t="n">
        <v>2.2</v>
      </c>
      <c r="K1396" s="196" t="n">
        <v>1.895</v>
      </c>
      <c r="L1396" s="196" t="n">
        <v>1.95</v>
      </c>
      <c r="M1396" s="196" t="n">
        <v>2.61</v>
      </c>
      <c r="N1396" s="197" t="n">
        <v>1.795</v>
      </c>
      <c r="O1396" s="196" t="n">
        <v>2.435</v>
      </c>
      <c r="P1396" s="196" t="n">
        <v>1.9</v>
      </c>
      <c r="Q1396" s="196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6" t="s">
        <v>85</v>
      </c>
      <c r="CM1396" s="177"/>
    </row>
    <row r="1397" customFormat="false" ht="11.25" hidden="false" customHeight="false" outlineLevel="0" collapsed="false">
      <c r="A1397" s="177" t="n">
        <v>36092</v>
      </c>
      <c r="B1397" s="203" t="n">
        <f aca="false">IF(A1397&lt;&gt;"",MONTH(A1397),0)</f>
        <v>10</v>
      </c>
      <c r="C1397" s="11" t="s">
        <v>167</v>
      </c>
      <c r="D1397" s="196" t="n">
        <v>2.555</v>
      </c>
      <c r="E1397" s="196" t="n">
        <v>1.82</v>
      </c>
      <c r="F1397" s="197" t="n">
        <v>1.66</v>
      </c>
      <c r="G1397" s="16" t="n">
        <v>1.595</v>
      </c>
      <c r="H1397" s="196" t="n">
        <v>1.68</v>
      </c>
      <c r="I1397" s="196" t="n">
        <v>1.845</v>
      </c>
      <c r="J1397" s="196" t="n">
        <v>2.055</v>
      </c>
      <c r="K1397" s="196" t="n">
        <v>1.69</v>
      </c>
      <c r="L1397" s="196" t="n">
        <v>1.715</v>
      </c>
      <c r="M1397" s="196" t="n">
        <v>2.455</v>
      </c>
      <c r="N1397" s="197" t="n">
        <v>1.655</v>
      </c>
      <c r="O1397" s="196" t="n">
        <v>2.265</v>
      </c>
      <c r="P1397" s="196" t="n">
        <v>1.715</v>
      </c>
      <c r="Q1397" s="196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6" t="s">
        <v>85</v>
      </c>
      <c r="CM1397" s="177"/>
    </row>
    <row r="1398" customFormat="false" ht="11.25" hidden="false" customHeight="false" outlineLevel="0" collapsed="false">
      <c r="A1398" s="177" t="n">
        <v>36093</v>
      </c>
      <c r="B1398" s="203" t="n">
        <f aca="false">IF(A1398&lt;&gt;"",MONTH(A1398),0)</f>
        <v>10</v>
      </c>
      <c r="C1398" s="11" t="s">
        <v>161</v>
      </c>
      <c r="D1398" s="196" t="n">
        <v>2.555</v>
      </c>
      <c r="E1398" s="196" t="n">
        <v>1.82</v>
      </c>
      <c r="F1398" s="197" t="n">
        <v>1.66</v>
      </c>
      <c r="G1398" s="16" t="n">
        <v>1.595</v>
      </c>
      <c r="H1398" s="196" t="n">
        <v>1.68</v>
      </c>
      <c r="I1398" s="196" t="n">
        <v>1.845</v>
      </c>
      <c r="J1398" s="196" t="n">
        <v>2.055</v>
      </c>
      <c r="K1398" s="196" t="n">
        <v>1.69</v>
      </c>
      <c r="L1398" s="196" t="n">
        <v>1.715</v>
      </c>
      <c r="M1398" s="196" t="n">
        <v>2.455</v>
      </c>
      <c r="N1398" s="197" t="n">
        <v>1.655</v>
      </c>
      <c r="O1398" s="196" t="n">
        <v>2.265</v>
      </c>
      <c r="P1398" s="196" t="n">
        <v>1.715</v>
      </c>
      <c r="Q1398" s="196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6" t="s">
        <v>85</v>
      </c>
      <c r="CM1398" s="177"/>
    </row>
    <row r="1399" customFormat="false" ht="11.25" hidden="false" customHeight="false" outlineLevel="0" collapsed="false">
      <c r="A1399" s="177" t="n">
        <v>36094</v>
      </c>
      <c r="B1399" s="203" t="n">
        <f aca="false">IF(A1399&lt;&gt;"",MONTH(A1399),0)</f>
        <v>10</v>
      </c>
      <c r="C1399" s="11" t="s">
        <v>162</v>
      </c>
      <c r="D1399" s="196" t="n">
        <v>2.555</v>
      </c>
      <c r="E1399" s="196" t="n">
        <v>1.82</v>
      </c>
      <c r="F1399" s="197" t="n">
        <v>1.66</v>
      </c>
      <c r="G1399" s="16" t="n">
        <v>1.595</v>
      </c>
      <c r="H1399" s="196" t="n">
        <v>1.68</v>
      </c>
      <c r="I1399" s="196" t="n">
        <v>1.845</v>
      </c>
      <c r="J1399" s="196" t="n">
        <v>2.055</v>
      </c>
      <c r="K1399" s="196" t="n">
        <v>1.69</v>
      </c>
      <c r="L1399" s="196" t="n">
        <v>1.715</v>
      </c>
      <c r="M1399" s="196" t="n">
        <v>2.455</v>
      </c>
      <c r="N1399" s="197" t="n">
        <v>1.655</v>
      </c>
      <c r="O1399" s="196" t="n">
        <v>2.265</v>
      </c>
      <c r="P1399" s="196" t="n">
        <v>1.715</v>
      </c>
      <c r="Q1399" s="196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6" t="s">
        <v>85</v>
      </c>
      <c r="CM1399" s="177"/>
    </row>
    <row r="1400" customFormat="false" ht="11.25" hidden="false" customHeight="false" outlineLevel="0" collapsed="false">
      <c r="A1400" s="177" t="n">
        <v>36095</v>
      </c>
      <c r="B1400" s="203" t="n">
        <f aca="false">IF(A1400&lt;&gt;"",MONTH(A1400),0)</f>
        <v>10</v>
      </c>
      <c r="C1400" s="11" t="s">
        <v>163</v>
      </c>
      <c r="D1400" s="196" t="n">
        <v>1.585</v>
      </c>
      <c r="E1400" s="196" t="n">
        <v>1.695</v>
      </c>
      <c r="F1400" s="197" t="n">
        <v>1.68</v>
      </c>
      <c r="G1400" s="16" t="n">
        <v>1.745</v>
      </c>
      <c r="H1400" s="196" t="n">
        <v>1.815</v>
      </c>
      <c r="I1400" s="196" t="n">
        <v>1.9</v>
      </c>
      <c r="J1400" s="196" t="n">
        <v>2.22</v>
      </c>
      <c r="K1400" s="196" t="n">
        <v>1.705</v>
      </c>
      <c r="L1400" s="196" t="n">
        <v>1.695</v>
      </c>
      <c r="M1400" s="196" t="n">
        <v>2.68</v>
      </c>
      <c r="N1400" s="197" t="n">
        <v>1.685</v>
      </c>
      <c r="O1400" s="196" t="n">
        <v>2.48</v>
      </c>
      <c r="P1400" s="196" t="n">
        <v>1.82</v>
      </c>
      <c r="Q1400" s="196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6" t="s">
        <v>85</v>
      </c>
      <c r="CM1400" s="177"/>
    </row>
    <row r="1401" customFormat="false" ht="11.25" hidden="false" customHeight="false" outlineLevel="0" collapsed="false">
      <c r="A1401" s="177" t="n">
        <v>36096</v>
      </c>
      <c r="B1401" s="203" t="n">
        <f aca="false">IF(A1401&lt;&gt;"",MONTH(A1401),0)</f>
        <v>10</v>
      </c>
      <c r="C1401" s="11" t="s">
        <v>164</v>
      </c>
      <c r="D1401" s="196" t="n">
        <v>1.52</v>
      </c>
      <c r="E1401" s="196" t="n">
        <v>1.645</v>
      </c>
      <c r="F1401" s="197" t="n">
        <v>1.65</v>
      </c>
      <c r="G1401" s="16" t="n">
        <v>1.685</v>
      </c>
      <c r="H1401" s="196" t="n">
        <v>1.79</v>
      </c>
      <c r="I1401" s="196" t="n">
        <v>1.84</v>
      </c>
      <c r="J1401" s="196" t="n">
        <v>2.225</v>
      </c>
      <c r="K1401" s="196" t="n">
        <v>1.68</v>
      </c>
      <c r="L1401" s="196" t="n">
        <v>1.785</v>
      </c>
      <c r="M1401" s="196" t="n">
        <v>2.65</v>
      </c>
      <c r="N1401" s="197" t="n">
        <v>1.65</v>
      </c>
      <c r="O1401" s="196" t="n">
        <v>2.455</v>
      </c>
      <c r="P1401" s="196" t="n">
        <v>1.8</v>
      </c>
      <c r="Q1401" s="196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6" t="s">
        <v>85</v>
      </c>
      <c r="CM1401" s="177"/>
    </row>
    <row r="1402" customFormat="false" ht="11.25" hidden="false" customHeight="false" outlineLevel="0" collapsed="false">
      <c r="A1402" s="177" t="n">
        <v>36097</v>
      </c>
      <c r="B1402" s="203" t="n">
        <f aca="false">IF(A1402&lt;&gt;"",MONTH(A1402),0)</f>
        <v>10</v>
      </c>
      <c r="C1402" s="11" t="s">
        <v>165</v>
      </c>
      <c r="D1402" s="196" t="n">
        <v>2.075</v>
      </c>
      <c r="E1402" s="196" t="n">
        <v>1.64</v>
      </c>
      <c r="F1402" s="197" t="n">
        <v>1.58</v>
      </c>
      <c r="G1402" s="16" t="n">
        <v>1.58</v>
      </c>
      <c r="H1402" s="196" t="n">
        <v>1.645</v>
      </c>
      <c r="I1402" s="196" t="n">
        <v>1.69</v>
      </c>
      <c r="J1402" s="196" t="n">
        <v>2.165</v>
      </c>
      <c r="K1402" s="196" t="n">
        <v>1.615</v>
      </c>
      <c r="L1402" s="196" t="n">
        <v>1.645</v>
      </c>
      <c r="M1402" s="196" t="n">
        <v>2.54</v>
      </c>
      <c r="N1402" s="197" t="n">
        <v>1.585</v>
      </c>
      <c r="O1402" s="196" t="n">
        <v>2.345</v>
      </c>
      <c r="P1402" s="196" t="n">
        <v>1.66</v>
      </c>
      <c r="Q1402" s="196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6" t="s">
        <v>85</v>
      </c>
      <c r="CM1402" s="177"/>
    </row>
    <row r="1403" customFormat="false" ht="11.25" hidden="false" customHeight="false" outlineLevel="0" collapsed="false">
      <c r="A1403" s="177" t="n">
        <v>36098</v>
      </c>
      <c r="B1403" s="203" t="n">
        <f aca="false">IF(A1403&lt;&gt;"",MONTH(A1403),0)</f>
        <v>10</v>
      </c>
      <c r="C1403" s="11" t="s">
        <v>166</v>
      </c>
      <c r="D1403" s="196" t="n">
        <v>2.265</v>
      </c>
      <c r="E1403" s="196" t="n">
        <v>1.69</v>
      </c>
      <c r="F1403" s="197" t="n">
        <v>1.61</v>
      </c>
      <c r="G1403" s="16" t="n">
        <v>1.63</v>
      </c>
      <c r="H1403" s="196" t="n">
        <v>1.685</v>
      </c>
      <c r="I1403" s="196" t="n">
        <v>1.72</v>
      </c>
      <c r="J1403" s="196" t="n">
        <v>2.245</v>
      </c>
      <c r="K1403" s="196" t="n">
        <v>1.655</v>
      </c>
      <c r="L1403" s="196" t="n">
        <v>1.765</v>
      </c>
      <c r="M1403" s="196" t="n">
        <v>2.56</v>
      </c>
      <c r="N1403" s="197" t="n">
        <v>1.6</v>
      </c>
      <c r="O1403" s="196" t="n">
        <v>2.38</v>
      </c>
      <c r="P1403" s="196" t="n">
        <v>1.705</v>
      </c>
      <c r="Q1403" s="196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6" t="s">
        <v>85</v>
      </c>
      <c r="CM1403" s="177"/>
    </row>
    <row r="1404" customFormat="false" ht="11.25" hidden="false" customHeight="false" outlineLevel="0" collapsed="false">
      <c r="A1404" s="177" t="n">
        <v>36099</v>
      </c>
      <c r="B1404" s="203" t="n">
        <f aca="false">IF(A1404&lt;&gt;"",MONTH(A1404),0)</f>
        <v>10</v>
      </c>
      <c r="C1404" s="11" t="s">
        <v>167</v>
      </c>
      <c r="D1404" s="196" t="n">
        <v>1.805</v>
      </c>
      <c r="E1404" s="196" t="n">
        <v>1.6</v>
      </c>
      <c r="F1404" s="197" t="n">
        <v>1.57</v>
      </c>
      <c r="G1404" s="16" t="n">
        <v>1.64</v>
      </c>
      <c r="H1404" s="196" t="n">
        <v>1.705</v>
      </c>
      <c r="I1404" s="196" t="n">
        <v>1.78</v>
      </c>
      <c r="J1404" s="196" t="n">
        <v>2.155</v>
      </c>
      <c r="K1404" s="196" t="n">
        <v>1.62</v>
      </c>
      <c r="L1404" s="196" t="n">
        <v>1.71</v>
      </c>
      <c r="M1404" s="196" t="n">
        <v>2.435</v>
      </c>
      <c r="N1404" s="197" t="n">
        <v>1.57</v>
      </c>
      <c r="O1404" s="196" t="n">
        <v>2.325</v>
      </c>
      <c r="P1404" s="196" t="n">
        <v>1.73</v>
      </c>
      <c r="Q1404" s="196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6" t="s">
        <v>85</v>
      </c>
      <c r="CM1404" s="177"/>
    </row>
    <row r="1405" customFormat="false" ht="11.25" hidden="false" customHeight="false" outlineLevel="0" collapsed="false">
      <c r="A1405" s="177" t="n">
        <v>36100</v>
      </c>
      <c r="B1405" s="203" t="n">
        <f aca="false">IF(A1405&lt;&gt;"",MONTH(A1405),0)</f>
        <v>11</v>
      </c>
      <c r="C1405" s="11" t="s">
        <v>161</v>
      </c>
      <c r="D1405" s="196" t="n">
        <v>1.845</v>
      </c>
      <c r="E1405" s="196" t="n">
        <v>1.6</v>
      </c>
      <c r="F1405" s="197" t="n">
        <v>1.615</v>
      </c>
      <c r="G1405" s="16" t="n">
        <v>1.695</v>
      </c>
      <c r="H1405" s="196" t="n">
        <v>1.755</v>
      </c>
      <c r="I1405" s="196" t="n">
        <v>1.755</v>
      </c>
      <c r="J1405" s="196" t="n">
        <v>2.1</v>
      </c>
      <c r="K1405" s="196" t="n">
        <v>1.73</v>
      </c>
      <c r="L1405" s="196" t="n">
        <v>1.75</v>
      </c>
      <c r="M1405" s="196" t="n">
        <v>2.45</v>
      </c>
      <c r="N1405" s="197" t="n">
        <v>1.87</v>
      </c>
      <c r="O1405" s="196" t="n">
        <v>2.29</v>
      </c>
      <c r="P1405" s="196" t="n">
        <v>1.775</v>
      </c>
      <c r="Q1405" s="196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6" t="s">
        <v>85</v>
      </c>
      <c r="CM1405" s="177"/>
    </row>
    <row r="1406" customFormat="false" ht="11.25" hidden="false" customHeight="false" outlineLevel="0" collapsed="false">
      <c r="A1406" s="177" t="n">
        <v>36101</v>
      </c>
      <c r="B1406" s="203" t="n">
        <f aca="false">IF(A1406&lt;&gt;"",MONTH(A1406),0)</f>
        <v>11</v>
      </c>
      <c r="C1406" s="11" t="s">
        <v>162</v>
      </c>
      <c r="D1406" s="196" t="n">
        <v>1.845</v>
      </c>
      <c r="E1406" s="196" t="n">
        <v>1.6</v>
      </c>
      <c r="F1406" s="197" t="n">
        <v>1.615</v>
      </c>
      <c r="G1406" s="16" t="n">
        <v>1.695</v>
      </c>
      <c r="H1406" s="196" t="n">
        <v>1.755</v>
      </c>
      <c r="I1406" s="196" t="n">
        <v>1.755</v>
      </c>
      <c r="J1406" s="196" t="n">
        <v>2.1</v>
      </c>
      <c r="K1406" s="196" t="n">
        <v>1.73</v>
      </c>
      <c r="L1406" s="196" t="n">
        <v>1.75</v>
      </c>
      <c r="M1406" s="196" t="n">
        <v>2.45</v>
      </c>
      <c r="N1406" s="197" t="n">
        <v>1.87</v>
      </c>
      <c r="O1406" s="196" t="n">
        <v>2.29</v>
      </c>
      <c r="P1406" s="196" t="n">
        <v>1.775</v>
      </c>
      <c r="Q1406" s="196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6" t="s">
        <v>85</v>
      </c>
      <c r="CM1406" s="177"/>
    </row>
    <row r="1407" customFormat="false" ht="11.25" hidden="false" customHeight="false" outlineLevel="0" collapsed="false">
      <c r="A1407" s="177" t="n">
        <v>36102</v>
      </c>
      <c r="B1407" s="203" t="n">
        <f aca="false">IF(A1407&lt;&gt;"",MONTH(A1407),0)</f>
        <v>11</v>
      </c>
      <c r="C1407" s="11" t="s">
        <v>163</v>
      </c>
      <c r="D1407" s="196" t="n">
        <v>2.58</v>
      </c>
      <c r="E1407" s="196" t="n">
        <v>1.65</v>
      </c>
      <c r="F1407" s="197" t="n">
        <v>1.59</v>
      </c>
      <c r="G1407" s="16" t="n">
        <v>1.715</v>
      </c>
      <c r="H1407" s="196" t="n">
        <v>1.71</v>
      </c>
      <c r="I1407" s="196" t="n">
        <v>1.8</v>
      </c>
      <c r="J1407" s="196" t="n">
        <v>2.155</v>
      </c>
      <c r="K1407" s="196" t="n">
        <v>1.625</v>
      </c>
      <c r="L1407" s="196" t="n">
        <v>1.71</v>
      </c>
      <c r="M1407" s="196" t="n">
        <v>2.43</v>
      </c>
      <c r="N1407" s="197" t="n">
        <v>1.585</v>
      </c>
      <c r="O1407" s="196" t="n">
        <v>2.305</v>
      </c>
      <c r="P1407" s="196" t="n">
        <v>1.725</v>
      </c>
      <c r="Q1407" s="196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6" t="s">
        <v>85</v>
      </c>
      <c r="CM1407" s="177"/>
    </row>
    <row r="1408" customFormat="false" ht="11.25" hidden="false" customHeight="false" outlineLevel="0" collapsed="false">
      <c r="A1408" s="177" t="n">
        <v>36103</v>
      </c>
      <c r="B1408" s="203" t="n">
        <f aca="false">IF(A1408&lt;&gt;"",MONTH(A1408),0)</f>
        <v>11</v>
      </c>
      <c r="C1408" s="11" t="s">
        <v>164</v>
      </c>
      <c r="D1408" s="196" t="n">
        <v>2.41</v>
      </c>
      <c r="E1408" s="196" t="n">
        <v>1.74</v>
      </c>
      <c r="F1408" s="197" t="n">
        <v>1.76</v>
      </c>
      <c r="G1408" s="16" t="n">
        <v>1.925</v>
      </c>
      <c r="H1408" s="196" t="n">
        <v>1.95</v>
      </c>
      <c r="I1408" s="196" t="n">
        <v>2.08</v>
      </c>
      <c r="J1408" s="196" t="n">
        <v>2.235</v>
      </c>
      <c r="K1408" s="196" t="n">
        <v>1.79</v>
      </c>
      <c r="L1408" s="196" t="n">
        <v>1.88</v>
      </c>
      <c r="M1408" s="196" t="n">
        <v>2.57</v>
      </c>
      <c r="N1408" s="197" t="n">
        <v>1.715</v>
      </c>
      <c r="O1408" s="196" t="n">
        <v>2.385</v>
      </c>
      <c r="P1408" s="196" t="n">
        <v>1.985</v>
      </c>
      <c r="Q1408" s="196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6" t="s">
        <v>85</v>
      </c>
      <c r="CM1408" s="177"/>
    </row>
    <row r="1409" customFormat="false" ht="11.25" hidden="false" customHeight="false" outlineLevel="0" collapsed="false">
      <c r="A1409" s="177" t="n">
        <v>36104</v>
      </c>
      <c r="B1409" s="203" t="n">
        <f aca="false">IF(A1409&lt;&gt;"",MONTH(A1409),0)</f>
        <v>11</v>
      </c>
      <c r="C1409" s="11" t="s">
        <v>165</v>
      </c>
      <c r="D1409" s="196" t="n">
        <v>2.47</v>
      </c>
      <c r="E1409" s="196" t="n">
        <v>1.74</v>
      </c>
      <c r="F1409" s="197" t="n">
        <v>1.775</v>
      </c>
      <c r="G1409" s="16" t="n">
        <v>1.94</v>
      </c>
      <c r="H1409" s="196" t="n">
        <v>1.965</v>
      </c>
      <c r="I1409" s="196" t="n">
        <v>2.11</v>
      </c>
      <c r="J1409" s="196" t="n">
        <v>2.225</v>
      </c>
      <c r="K1409" s="196" t="n">
        <v>1.795</v>
      </c>
      <c r="L1409" s="196" t="n">
        <v>1.84</v>
      </c>
      <c r="M1409" s="196" t="n">
        <v>2.575</v>
      </c>
      <c r="N1409" s="197" t="n">
        <v>1.75</v>
      </c>
      <c r="O1409" s="196" t="n">
        <v>2.345</v>
      </c>
      <c r="P1409" s="196" t="n">
        <v>2.01</v>
      </c>
      <c r="Q1409" s="196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6" t="s">
        <v>85</v>
      </c>
      <c r="CM1409" s="177"/>
    </row>
    <row r="1410" customFormat="false" ht="11.25" hidden="false" customHeight="false" outlineLevel="0" collapsed="false">
      <c r="A1410" s="177" t="n">
        <v>36105</v>
      </c>
      <c r="B1410" s="203" t="n">
        <f aca="false">IF(A1410&lt;&gt;"",MONTH(A1410),0)</f>
        <v>11</v>
      </c>
      <c r="C1410" s="11" t="s">
        <v>166</v>
      </c>
      <c r="D1410" s="196" t="n">
        <v>2.71</v>
      </c>
      <c r="E1410" s="196" t="n">
        <v>1.91</v>
      </c>
      <c r="F1410" s="197" t="n">
        <v>1.955</v>
      </c>
      <c r="G1410" s="16" t="n">
        <v>2.075</v>
      </c>
      <c r="H1410" s="196" t="n">
        <v>2.105</v>
      </c>
      <c r="I1410" s="196" t="n">
        <v>2.25</v>
      </c>
      <c r="J1410" s="196" t="n">
        <v>2.3</v>
      </c>
      <c r="K1410" s="196" t="n">
        <v>1.94</v>
      </c>
      <c r="L1410" s="196" t="n">
        <v>2.045</v>
      </c>
      <c r="M1410" s="196" t="n">
        <v>2.675</v>
      </c>
      <c r="N1410" s="197" t="n">
        <v>1.885</v>
      </c>
      <c r="O1410" s="196" t="n">
        <v>2.42</v>
      </c>
      <c r="P1410" s="196" t="n">
        <v>2.15</v>
      </c>
      <c r="Q1410" s="196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6" t="s">
        <v>85</v>
      </c>
      <c r="CM1410" s="177"/>
    </row>
    <row r="1411" customFormat="false" ht="11.25" hidden="false" customHeight="false" outlineLevel="0" collapsed="false">
      <c r="A1411" s="177" t="n">
        <v>36106</v>
      </c>
      <c r="B1411" s="203" t="n">
        <f aca="false">IF(A1411&lt;&gt;"",MONTH(A1411),0)</f>
        <v>11</v>
      </c>
      <c r="C1411" s="11" t="s">
        <v>167</v>
      </c>
      <c r="D1411" s="196" t="n">
        <v>2.575</v>
      </c>
      <c r="E1411" s="196" t="n">
        <v>1.88</v>
      </c>
      <c r="F1411" s="197" t="n">
        <v>1.925</v>
      </c>
      <c r="G1411" s="16" t="n">
        <v>2.025</v>
      </c>
      <c r="H1411" s="196" t="n">
        <v>2.06</v>
      </c>
      <c r="I1411" s="196" t="n">
        <v>2.25</v>
      </c>
      <c r="J1411" s="196" t="n">
        <v>2.265</v>
      </c>
      <c r="K1411" s="196" t="n">
        <v>1.94</v>
      </c>
      <c r="L1411" s="196" t="n">
        <v>1.99</v>
      </c>
      <c r="M1411" s="196" t="n">
        <v>2.655</v>
      </c>
      <c r="N1411" s="197" t="n">
        <v>1.89</v>
      </c>
      <c r="O1411" s="196" t="n">
        <v>2.38</v>
      </c>
      <c r="P1411" s="196" t="n">
        <v>2.11</v>
      </c>
      <c r="Q1411" s="196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6" t="s">
        <v>85</v>
      </c>
      <c r="CM1411" s="177"/>
    </row>
    <row r="1412" customFormat="false" ht="11.25" hidden="false" customHeight="false" outlineLevel="0" collapsed="false">
      <c r="A1412" s="177" t="n">
        <v>36107</v>
      </c>
      <c r="B1412" s="203" t="n">
        <f aca="false">IF(A1412&lt;&gt;"",MONTH(A1412),0)</f>
        <v>11</v>
      </c>
      <c r="C1412" s="11" t="s">
        <v>161</v>
      </c>
      <c r="D1412" s="196" t="n">
        <v>2.575</v>
      </c>
      <c r="E1412" s="196" t="n">
        <v>1.88</v>
      </c>
      <c r="F1412" s="197" t="n">
        <v>1.925</v>
      </c>
      <c r="G1412" s="16" t="n">
        <v>2.025</v>
      </c>
      <c r="H1412" s="196" t="n">
        <v>2.06</v>
      </c>
      <c r="I1412" s="196" t="n">
        <v>2.25</v>
      </c>
      <c r="J1412" s="196" t="n">
        <v>2.265</v>
      </c>
      <c r="K1412" s="196" t="n">
        <v>1.94</v>
      </c>
      <c r="L1412" s="196" t="n">
        <v>1.99</v>
      </c>
      <c r="M1412" s="196" t="n">
        <v>2.655</v>
      </c>
      <c r="N1412" s="197" t="n">
        <v>1.89</v>
      </c>
      <c r="O1412" s="196" t="n">
        <v>2.38</v>
      </c>
      <c r="P1412" s="196" t="n">
        <v>2.11</v>
      </c>
      <c r="Q1412" s="196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6" t="s">
        <v>85</v>
      </c>
      <c r="CM1412" s="177"/>
    </row>
    <row r="1413" customFormat="false" ht="11.25" hidden="false" customHeight="false" outlineLevel="0" collapsed="false">
      <c r="A1413" s="177" t="n">
        <v>36108</v>
      </c>
      <c r="B1413" s="203" t="n">
        <f aca="false">IF(A1413&lt;&gt;"",MONTH(A1413),0)</f>
        <v>11</v>
      </c>
      <c r="C1413" s="11" t="s">
        <v>162</v>
      </c>
      <c r="D1413" s="196" t="n">
        <v>2.575</v>
      </c>
      <c r="E1413" s="196" t="n">
        <v>1.88</v>
      </c>
      <c r="F1413" s="197" t="n">
        <v>1.925</v>
      </c>
      <c r="G1413" s="16" t="n">
        <v>2.025</v>
      </c>
      <c r="H1413" s="196" t="n">
        <v>2.06</v>
      </c>
      <c r="I1413" s="196" t="n">
        <v>2.25</v>
      </c>
      <c r="J1413" s="196" t="n">
        <v>2.265</v>
      </c>
      <c r="K1413" s="196" t="n">
        <v>1.94</v>
      </c>
      <c r="L1413" s="196" t="n">
        <v>1.99</v>
      </c>
      <c r="M1413" s="196" t="n">
        <v>2.655</v>
      </c>
      <c r="N1413" s="197" t="n">
        <v>1.89</v>
      </c>
      <c r="O1413" s="196" t="n">
        <v>2.38</v>
      </c>
      <c r="P1413" s="196" t="n">
        <v>2.11</v>
      </c>
      <c r="Q1413" s="196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6" t="s">
        <v>85</v>
      </c>
      <c r="CM1413" s="177"/>
    </row>
    <row r="1414" customFormat="false" ht="11.25" hidden="false" customHeight="false" outlineLevel="0" collapsed="false">
      <c r="A1414" s="177" t="n">
        <v>36109</v>
      </c>
      <c r="B1414" s="203" t="n">
        <f aca="false">IF(A1414&lt;&gt;"",MONTH(A1414),0)</f>
        <v>11</v>
      </c>
      <c r="C1414" s="11" t="s">
        <v>163</v>
      </c>
      <c r="D1414" s="196" t="n">
        <v>2.37</v>
      </c>
      <c r="E1414" s="196" t="n">
        <v>1.925</v>
      </c>
      <c r="F1414" s="197" t="n">
        <v>2.065</v>
      </c>
      <c r="G1414" s="16" t="n">
        <v>2.15</v>
      </c>
      <c r="H1414" s="196" t="n">
        <v>2.175</v>
      </c>
      <c r="I1414" s="196" t="n">
        <v>2.27</v>
      </c>
      <c r="J1414" s="196" t="n">
        <v>2.535</v>
      </c>
      <c r="K1414" s="196" t="n">
        <v>2.055</v>
      </c>
      <c r="L1414" s="196" t="n">
        <v>2.165</v>
      </c>
      <c r="M1414" s="196" t="n">
        <v>2.85</v>
      </c>
      <c r="N1414" s="197" t="n">
        <v>2.03</v>
      </c>
      <c r="O1414" s="196" t="n">
        <v>2.61</v>
      </c>
      <c r="P1414" s="196" t="n">
        <v>2.205</v>
      </c>
      <c r="Q1414" s="196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6" t="s">
        <v>85</v>
      </c>
      <c r="CM1414" s="177"/>
    </row>
    <row r="1415" customFormat="false" ht="11.25" hidden="false" customHeight="false" outlineLevel="0" collapsed="false">
      <c r="A1415" s="177" t="n">
        <v>36110</v>
      </c>
      <c r="B1415" s="203" t="n">
        <f aca="false">IF(A1415&lt;&gt;"",MONTH(A1415),0)</f>
        <v>11</v>
      </c>
      <c r="C1415" s="11" t="s">
        <v>164</v>
      </c>
      <c r="D1415" s="196" t="n">
        <v>2.595</v>
      </c>
      <c r="E1415" s="196" t="n">
        <v>2.055</v>
      </c>
      <c r="F1415" s="197" t="n">
        <v>2.19</v>
      </c>
      <c r="G1415" s="16" t="n">
        <v>2.255</v>
      </c>
      <c r="H1415" s="196" t="n">
        <v>2.3</v>
      </c>
      <c r="I1415" s="196" t="n">
        <v>2.275</v>
      </c>
      <c r="J1415" s="196" t="n">
        <v>2.565</v>
      </c>
      <c r="K1415" s="196" t="n">
        <v>2.175</v>
      </c>
      <c r="L1415" s="196" t="n">
        <v>2.225</v>
      </c>
      <c r="M1415" s="196" t="n">
        <v>2.87</v>
      </c>
      <c r="N1415" s="197" t="n">
        <v>2.105</v>
      </c>
      <c r="O1415" s="196" t="n">
        <v>2.61</v>
      </c>
      <c r="P1415" s="196" t="n">
        <v>2.315</v>
      </c>
      <c r="Q1415" s="196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6" t="s">
        <v>85</v>
      </c>
      <c r="CM1415" s="177"/>
    </row>
    <row r="1416" customFormat="false" ht="11.25" hidden="false" customHeight="false" outlineLevel="0" collapsed="false">
      <c r="A1416" s="177" t="n">
        <v>36111</v>
      </c>
      <c r="B1416" s="203" t="n">
        <f aca="false">IF(A1416&lt;&gt;"",MONTH(A1416),0)</f>
        <v>11</v>
      </c>
      <c r="C1416" s="11" t="s">
        <v>165</v>
      </c>
      <c r="D1416" s="196" t="n">
        <v>2.62</v>
      </c>
      <c r="E1416" s="196" t="n">
        <v>2.07</v>
      </c>
      <c r="F1416" s="197" t="n">
        <v>2.23</v>
      </c>
      <c r="G1416" s="16" t="n">
        <v>2.305</v>
      </c>
      <c r="H1416" s="196" t="n">
        <v>2.325</v>
      </c>
      <c r="I1416" s="196" t="n">
        <v>2.335</v>
      </c>
      <c r="J1416" s="196" t="n">
        <v>2.605</v>
      </c>
      <c r="K1416" s="196" t="n">
        <v>2.215</v>
      </c>
      <c r="L1416" s="196" t="n">
        <v>2.205</v>
      </c>
      <c r="M1416" s="196" t="n">
        <v>2.86</v>
      </c>
      <c r="N1416" s="197" t="n">
        <v>2.195</v>
      </c>
      <c r="O1416" s="196" t="n">
        <v>2.575</v>
      </c>
      <c r="P1416" s="196" t="n">
        <v>2.325</v>
      </c>
      <c r="Q1416" s="196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6" t="s">
        <v>85</v>
      </c>
      <c r="CM1416" s="177"/>
    </row>
    <row r="1417" customFormat="false" ht="11.25" hidden="false" customHeight="false" outlineLevel="0" collapsed="false">
      <c r="A1417" s="177" t="n">
        <v>36112</v>
      </c>
      <c r="B1417" s="203" t="n">
        <f aca="false">IF(A1417&lt;&gt;"",MONTH(A1417),0)</f>
        <v>11</v>
      </c>
      <c r="C1417" s="11" t="s">
        <v>166</v>
      </c>
      <c r="D1417" s="196" t="n">
        <v>2.6</v>
      </c>
      <c r="E1417" s="196" t="n">
        <v>1.96</v>
      </c>
      <c r="F1417" s="197" t="n">
        <v>2.025</v>
      </c>
      <c r="G1417" s="16" t="n">
        <v>2.155</v>
      </c>
      <c r="H1417" s="196" t="n">
        <v>2.16</v>
      </c>
      <c r="I1417" s="196" t="n">
        <v>2.23</v>
      </c>
      <c r="J1417" s="196" t="n">
        <v>2.39</v>
      </c>
      <c r="K1417" s="196" t="n">
        <v>2.035</v>
      </c>
      <c r="L1417" s="196" t="n">
        <v>2.12</v>
      </c>
      <c r="M1417" s="196" t="n">
        <v>2.74</v>
      </c>
      <c r="N1417" s="197" t="n">
        <v>1.995</v>
      </c>
      <c r="O1417" s="196" t="n">
        <v>2.47</v>
      </c>
      <c r="P1417" s="196" t="n">
        <v>2.165</v>
      </c>
      <c r="Q1417" s="196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6" t="s">
        <v>85</v>
      </c>
      <c r="CM1417" s="177"/>
    </row>
    <row r="1418" customFormat="false" ht="11.25" hidden="false" customHeight="false" outlineLevel="0" collapsed="false">
      <c r="A1418" s="177" t="n">
        <v>36113</v>
      </c>
      <c r="B1418" s="203" t="n">
        <f aca="false">IF(A1418&lt;&gt;"",MONTH(A1418),0)</f>
        <v>11</v>
      </c>
      <c r="C1418" s="11" t="s">
        <v>167</v>
      </c>
      <c r="D1418" s="196" t="n">
        <v>2.535</v>
      </c>
      <c r="E1418" s="196" t="n">
        <v>1.93</v>
      </c>
      <c r="F1418" s="197" t="n">
        <v>1.985</v>
      </c>
      <c r="G1418" s="16" t="n">
        <v>2.08</v>
      </c>
      <c r="H1418" s="196" t="n">
        <v>2.095</v>
      </c>
      <c r="I1418" s="196" t="n">
        <v>2.23</v>
      </c>
      <c r="J1418" s="196" t="n">
        <v>2.32</v>
      </c>
      <c r="K1418" s="196" t="n">
        <v>1.97</v>
      </c>
      <c r="L1418" s="196" t="n">
        <v>1.98</v>
      </c>
      <c r="M1418" s="196" t="n">
        <v>2.725</v>
      </c>
      <c r="N1418" s="197" t="n">
        <v>1.935</v>
      </c>
      <c r="O1418" s="196" t="n">
        <v>2.43</v>
      </c>
      <c r="P1418" s="196" t="n">
        <v>2.125</v>
      </c>
      <c r="Q1418" s="196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6" t="s">
        <v>85</v>
      </c>
      <c r="CM1418" s="177"/>
    </row>
    <row r="1419" customFormat="false" ht="11.25" hidden="false" customHeight="false" outlineLevel="0" collapsed="false">
      <c r="A1419" s="177" t="n">
        <v>36114</v>
      </c>
      <c r="B1419" s="203" t="n">
        <f aca="false">IF(A1419&lt;&gt;"",MONTH(A1419),0)</f>
        <v>11</v>
      </c>
      <c r="C1419" s="11" t="s">
        <v>161</v>
      </c>
      <c r="D1419" s="196" t="n">
        <v>2.535</v>
      </c>
      <c r="E1419" s="196" t="n">
        <v>1.93</v>
      </c>
      <c r="F1419" s="197" t="n">
        <v>1.985</v>
      </c>
      <c r="G1419" s="16" t="n">
        <v>2.08</v>
      </c>
      <c r="H1419" s="196" t="n">
        <v>2.095</v>
      </c>
      <c r="I1419" s="196" t="n">
        <v>2.23</v>
      </c>
      <c r="J1419" s="196" t="n">
        <v>2.32</v>
      </c>
      <c r="K1419" s="196" t="n">
        <v>1.97</v>
      </c>
      <c r="L1419" s="196" t="n">
        <v>1.98</v>
      </c>
      <c r="M1419" s="196" t="n">
        <v>2.725</v>
      </c>
      <c r="N1419" s="197" t="n">
        <v>1.935</v>
      </c>
      <c r="O1419" s="196" t="n">
        <v>2.43</v>
      </c>
      <c r="P1419" s="196" t="n">
        <v>2.125</v>
      </c>
      <c r="Q1419" s="196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6" t="s">
        <v>85</v>
      </c>
      <c r="CM1419" s="177"/>
    </row>
    <row r="1420" customFormat="false" ht="11.25" hidden="false" customHeight="false" outlineLevel="0" collapsed="false">
      <c r="A1420" s="177" t="n">
        <v>36115</v>
      </c>
      <c r="B1420" s="203" t="n">
        <f aca="false">IF(A1420&lt;&gt;"",MONTH(A1420),0)</f>
        <v>11</v>
      </c>
      <c r="C1420" s="11" t="s">
        <v>162</v>
      </c>
      <c r="D1420" s="196" t="n">
        <v>2.535</v>
      </c>
      <c r="E1420" s="196" t="n">
        <v>1.93</v>
      </c>
      <c r="F1420" s="197" t="n">
        <v>1.985</v>
      </c>
      <c r="G1420" s="16" t="n">
        <v>2.08</v>
      </c>
      <c r="H1420" s="196" t="n">
        <v>2.095</v>
      </c>
      <c r="I1420" s="196" t="n">
        <v>2.23</v>
      </c>
      <c r="J1420" s="196" t="n">
        <v>2.32</v>
      </c>
      <c r="K1420" s="196" t="n">
        <v>1.97</v>
      </c>
      <c r="L1420" s="196" t="n">
        <v>1.98</v>
      </c>
      <c r="M1420" s="196" t="n">
        <v>2.725</v>
      </c>
      <c r="N1420" s="197" t="n">
        <v>1.935</v>
      </c>
      <c r="O1420" s="196" t="n">
        <v>2.43</v>
      </c>
      <c r="P1420" s="196" t="n">
        <v>2.125</v>
      </c>
      <c r="Q1420" s="196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6" t="s">
        <v>85</v>
      </c>
      <c r="CM1420" s="177"/>
    </row>
    <row r="1421" customFormat="false" ht="11.25" hidden="false" customHeight="false" outlineLevel="0" collapsed="false">
      <c r="A1421" s="177" t="n">
        <v>36116</v>
      </c>
      <c r="B1421" s="203" t="n">
        <f aca="false">IF(A1421&lt;&gt;"",MONTH(A1421),0)</f>
        <v>11</v>
      </c>
      <c r="C1421" s="11" t="s">
        <v>163</v>
      </c>
      <c r="D1421" s="196" t="n">
        <v>2.78</v>
      </c>
      <c r="E1421" s="196" t="n">
        <v>1.965</v>
      </c>
      <c r="F1421" s="197" t="n">
        <v>2</v>
      </c>
      <c r="G1421" s="16" t="n">
        <v>2.105</v>
      </c>
      <c r="H1421" s="196" t="n">
        <v>2.105</v>
      </c>
      <c r="I1421" s="196" t="n">
        <v>2.195</v>
      </c>
      <c r="J1421" s="196" t="n">
        <v>2.315</v>
      </c>
      <c r="K1421" s="196" t="n">
        <v>2.015</v>
      </c>
      <c r="L1421" s="196" t="n">
        <v>2.08</v>
      </c>
      <c r="M1421" s="196" t="n">
        <v>2.72</v>
      </c>
      <c r="N1421" s="197" t="n">
        <v>1.955</v>
      </c>
      <c r="O1421" s="196" t="n">
        <v>2.45</v>
      </c>
      <c r="P1421" s="196" t="n">
        <v>2.14</v>
      </c>
      <c r="Q1421" s="196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6" t="s">
        <v>85</v>
      </c>
      <c r="CM1421" s="177"/>
    </row>
    <row r="1422" customFormat="false" ht="11.25" hidden="false" customHeight="false" outlineLevel="0" collapsed="false">
      <c r="A1422" s="177" t="n">
        <v>36117</v>
      </c>
      <c r="B1422" s="203" t="n">
        <f aca="false">IF(A1422&lt;&gt;"",MONTH(A1422),0)</f>
        <v>11</v>
      </c>
      <c r="C1422" s="11" t="s">
        <v>164</v>
      </c>
      <c r="D1422" s="196" t="n">
        <v>2.8</v>
      </c>
      <c r="E1422" s="196" t="n">
        <v>1.995</v>
      </c>
      <c r="F1422" s="197" t="n">
        <v>1.97</v>
      </c>
      <c r="G1422" s="16" t="n">
        <v>2.055</v>
      </c>
      <c r="H1422" s="196" t="n">
        <v>2.075</v>
      </c>
      <c r="I1422" s="196" t="n">
        <v>2.125</v>
      </c>
      <c r="J1422" s="196" t="n">
        <v>2.235</v>
      </c>
      <c r="K1422" s="196" t="n">
        <v>1.99</v>
      </c>
      <c r="L1422" s="196" t="n">
        <v>2.02</v>
      </c>
      <c r="M1422" s="196" t="n">
        <v>2.62</v>
      </c>
      <c r="N1422" s="197" t="n">
        <v>1.95</v>
      </c>
      <c r="O1422" s="196" t="n">
        <v>2.4</v>
      </c>
      <c r="P1422" s="196" t="n">
        <v>2.09</v>
      </c>
      <c r="Q1422" s="196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6" t="s">
        <v>85</v>
      </c>
      <c r="CM1422" s="177"/>
    </row>
    <row r="1423" customFormat="false" ht="11.25" hidden="false" customHeight="false" outlineLevel="0" collapsed="false">
      <c r="A1423" s="177" t="n">
        <v>36118</v>
      </c>
      <c r="B1423" s="203" t="n">
        <f aca="false">IF(A1423&lt;&gt;"",MONTH(A1423),0)</f>
        <v>11</v>
      </c>
      <c r="C1423" s="11" t="s">
        <v>165</v>
      </c>
      <c r="D1423" s="196" t="n">
        <v>2.85</v>
      </c>
      <c r="E1423" s="196" t="n">
        <v>1.995</v>
      </c>
      <c r="F1423" s="197" t="n">
        <v>1.985</v>
      </c>
      <c r="G1423" s="16" t="n">
        <v>2.065</v>
      </c>
      <c r="H1423" s="196" t="n">
        <v>2.075</v>
      </c>
      <c r="I1423" s="196" t="n">
        <v>2.1</v>
      </c>
      <c r="J1423" s="196" t="n">
        <v>2.24</v>
      </c>
      <c r="K1423" s="196" t="n">
        <v>1.98</v>
      </c>
      <c r="L1423" s="196" t="n">
        <v>2.06</v>
      </c>
      <c r="M1423" s="196" t="n">
        <v>2.64</v>
      </c>
      <c r="N1423" s="197" t="n">
        <v>1.95</v>
      </c>
      <c r="O1423" s="196" t="n">
        <v>2.4</v>
      </c>
      <c r="P1423" s="196" t="n">
        <v>2.08</v>
      </c>
      <c r="Q1423" s="196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6" t="s">
        <v>85</v>
      </c>
      <c r="CM1423" s="177"/>
    </row>
    <row r="1424" customFormat="false" ht="11.25" hidden="false" customHeight="false" outlineLevel="0" collapsed="false">
      <c r="A1424" s="177" t="n">
        <v>36119</v>
      </c>
      <c r="B1424" s="203" t="n">
        <f aca="false">IF(A1424&lt;&gt;"",MONTH(A1424),0)</f>
        <v>11</v>
      </c>
      <c r="C1424" s="11" t="s">
        <v>166</v>
      </c>
      <c r="D1424" s="196" t="n">
        <v>2.72</v>
      </c>
      <c r="E1424" s="196" t="n">
        <v>1.925</v>
      </c>
      <c r="F1424" s="197" t="n">
        <v>1.99</v>
      </c>
      <c r="G1424" s="16" t="n">
        <v>2.055</v>
      </c>
      <c r="H1424" s="196" t="n">
        <v>2.04</v>
      </c>
      <c r="I1424" s="196" t="n">
        <v>2.115</v>
      </c>
      <c r="J1424" s="196" t="n">
        <v>2.205</v>
      </c>
      <c r="K1424" s="196" t="n">
        <v>1.985</v>
      </c>
      <c r="L1424" s="196" t="n">
        <v>2.02</v>
      </c>
      <c r="M1424" s="196" t="n">
        <v>2.605</v>
      </c>
      <c r="N1424" s="197" t="n">
        <v>1.94</v>
      </c>
      <c r="O1424" s="196" t="n">
        <v>2.35</v>
      </c>
      <c r="P1424" s="196" t="n">
        <v>2.07</v>
      </c>
      <c r="Q1424" s="196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6" t="s">
        <v>85</v>
      </c>
      <c r="CM1424" s="177"/>
    </row>
    <row r="1425" customFormat="false" ht="11.25" hidden="false" customHeight="false" outlineLevel="0" collapsed="false">
      <c r="A1425" s="177" t="n">
        <v>36120</v>
      </c>
      <c r="B1425" s="203" t="n">
        <f aca="false">IF(A1425&lt;&gt;"",MONTH(A1425),0)</f>
        <v>11</v>
      </c>
      <c r="C1425" s="11" t="s">
        <v>167</v>
      </c>
      <c r="D1425" s="196" t="n">
        <v>2.53</v>
      </c>
      <c r="E1425" s="196" t="n">
        <v>1.83</v>
      </c>
      <c r="F1425" s="197" t="n">
        <v>1.89</v>
      </c>
      <c r="G1425" s="16" t="n">
        <v>1.935</v>
      </c>
      <c r="H1425" s="196" t="n">
        <v>1.95</v>
      </c>
      <c r="I1425" s="196" t="n">
        <v>2.095</v>
      </c>
      <c r="J1425" s="196" t="n">
        <v>2.11</v>
      </c>
      <c r="K1425" s="196" t="n">
        <v>1.89</v>
      </c>
      <c r="L1425" s="196" t="n">
        <v>1.98</v>
      </c>
      <c r="M1425" s="196" t="n">
        <v>2.515</v>
      </c>
      <c r="N1425" s="197" t="n">
        <v>1.865</v>
      </c>
      <c r="O1425" s="196" t="n">
        <v>2.295</v>
      </c>
      <c r="P1425" s="196" t="n">
        <v>1.98</v>
      </c>
      <c r="Q1425" s="196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6" t="s">
        <v>85</v>
      </c>
      <c r="CM1425" s="177"/>
    </row>
    <row r="1426" customFormat="false" ht="11.25" hidden="false" customHeight="false" outlineLevel="0" collapsed="false">
      <c r="A1426" s="177" t="n">
        <v>36121</v>
      </c>
      <c r="B1426" s="203" t="n">
        <f aca="false">IF(A1426&lt;&gt;"",MONTH(A1426),0)</f>
        <v>11</v>
      </c>
      <c r="C1426" s="11" t="s">
        <v>161</v>
      </c>
      <c r="D1426" s="196" t="n">
        <v>2.53</v>
      </c>
      <c r="E1426" s="196" t="n">
        <v>1.83</v>
      </c>
      <c r="F1426" s="197" t="n">
        <v>1.89</v>
      </c>
      <c r="G1426" s="16" t="n">
        <v>1.935</v>
      </c>
      <c r="H1426" s="196" t="n">
        <v>1.95</v>
      </c>
      <c r="I1426" s="196" t="n">
        <v>2.095</v>
      </c>
      <c r="J1426" s="196" t="n">
        <v>2.11</v>
      </c>
      <c r="K1426" s="196" t="n">
        <v>1.89</v>
      </c>
      <c r="L1426" s="196" t="n">
        <v>1.98</v>
      </c>
      <c r="M1426" s="196" t="n">
        <v>2.515</v>
      </c>
      <c r="N1426" s="197" t="n">
        <v>1.865</v>
      </c>
      <c r="O1426" s="196" t="n">
        <v>2.295</v>
      </c>
      <c r="P1426" s="196" t="n">
        <v>1.98</v>
      </c>
      <c r="Q1426" s="196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6" t="s">
        <v>85</v>
      </c>
      <c r="CM1426" s="177"/>
    </row>
    <row r="1427" customFormat="false" ht="11.25" hidden="false" customHeight="false" outlineLevel="0" collapsed="false">
      <c r="A1427" s="177" t="n">
        <v>36122</v>
      </c>
      <c r="B1427" s="203" t="n">
        <f aca="false">IF(A1427&lt;&gt;"",MONTH(A1427),0)</f>
        <v>11</v>
      </c>
      <c r="C1427" s="11" t="s">
        <v>162</v>
      </c>
      <c r="D1427" s="196" t="n">
        <v>2.53</v>
      </c>
      <c r="E1427" s="196" t="n">
        <v>1.83</v>
      </c>
      <c r="F1427" s="197" t="n">
        <v>1.89</v>
      </c>
      <c r="G1427" s="16" t="n">
        <v>1.935</v>
      </c>
      <c r="H1427" s="196" t="n">
        <v>1.95</v>
      </c>
      <c r="I1427" s="196" t="n">
        <v>2.095</v>
      </c>
      <c r="J1427" s="196" t="n">
        <v>2.11</v>
      </c>
      <c r="K1427" s="196" t="n">
        <v>1.89</v>
      </c>
      <c r="L1427" s="196" t="n">
        <v>1.98</v>
      </c>
      <c r="M1427" s="196" t="n">
        <v>2.515</v>
      </c>
      <c r="N1427" s="197" t="n">
        <v>1.865</v>
      </c>
      <c r="O1427" s="196" t="n">
        <v>2.295</v>
      </c>
      <c r="P1427" s="196" t="n">
        <v>1.98</v>
      </c>
      <c r="Q1427" s="196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6" t="s">
        <v>85</v>
      </c>
      <c r="CM1427" s="177"/>
    </row>
    <row r="1428" customFormat="false" ht="11.25" hidden="false" customHeight="false" outlineLevel="0" collapsed="false">
      <c r="A1428" s="177" t="n">
        <v>36123</v>
      </c>
      <c r="B1428" s="203" t="n">
        <f aca="false">IF(A1428&lt;&gt;"",MONTH(A1428),0)</f>
        <v>11</v>
      </c>
      <c r="C1428" s="11" t="s">
        <v>163</v>
      </c>
      <c r="D1428" s="196" t="n">
        <v>2.61</v>
      </c>
      <c r="E1428" s="196" t="n">
        <v>1.825</v>
      </c>
      <c r="F1428" s="197" t="n">
        <v>1.8</v>
      </c>
      <c r="G1428" s="16" t="n">
        <v>1.89</v>
      </c>
      <c r="H1428" s="196" t="n">
        <v>1.885</v>
      </c>
      <c r="I1428" s="196" t="n">
        <v>2.035</v>
      </c>
      <c r="J1428" s="196" t="n">
        <v>2.045</v>
      </c>
      <c r="K1428" s="196" t="n">
        <v>1.825</v>
      </c>
      <c r="L1428" s="196" t="n">
        <v>1.86</v>
      </c>
      <c r="M1428" s="196" t="n">
        <v>2.48</v>
      </c>
      <c r="N1428" s="197" t="n">
        <v>1.75</v>
      </c>
      <c r="O1428" s="196" t="n">
        <v>2.285</v>
      </c>
      <c r="P1428" s="196" t="n">
        <v>1.94</v>
      </c>
      <c r="Q1428" s="196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6" t="s">
        <v>85</v>
      </c>
      <c r="CM1428" s="177"/>
    </row>
    <row r="1429" customFormat="false" ht="11.25" hidden="false" customHeight="false" outlineLevel="0" collapsed="false">
      <c r="A1429" s="177" t="n">
        <v>36124</v>
      </c>
      <c r="B1429" s="203" t="n">
        <f aca="false">IF(A1429&lt;&gt;"",MONTH(A1429),0)</f>
        <v>11</v>
      </c>
      <c r="C1429" s="11" t="s">
        <v>164</v>
      </c>
      <c r="D1429" s="196" t="n">
        <v>2.595</v>
      </c>
      <c r="E1429" s="196" t="n">
        <v>1.83</v>
      </c>
      <c r="F1429" s="197" t="n">
        <v>1.765</v>
      </c>
      <c r="G1429" s="16" t="n">
        <v>1.88</v>
      </c>
      <c r="H1429" s="196" t="n">
        <v>1.88</v>
      </c>
      <c r="I1429" s="196" t="n">
        <v>2.015</v>
      </c>
      <c r="J1429" s="196" t="n">
        <v>2.065</v>
      </c>
      <c r="K1429" s="196" t="n">
        <v>1.8</v>
      </c>
      <c r="L1429" s="196" t="n">
        <v>1.905</v>
      </c>
      <c r="M1429" s="196" t="n">
        <v>2.47</v>
      </c>
      <c r="N1429" s="197" t="n">
        <v>1.71</v>
      </c>
      <c r="O1429" s="196" t="n">
        <v>2.275</v>
      </c>
      <c r="P1429" s="196" t="n">
        <v>1.92</v>
      </c>
      <c r="Q1429" s="196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6" t="s">
        <v>85</v>
      </c>
      <c r="CM1429" s="177"/>
    </row>
    <row r="1430" customFormat="false" ht="11.25" hidden="false" customHeight="false" outlineLevel="0" collapsed="false">
      <c r="A1430" s="177" t="n">
        <v>36125</v>
      </c>
      <c r="B1430" s="203" t="n">
        <f aca="false">IF(A1430&lt;&gt;"",MONTH(A1430),0)</f>
        <v>11</v>
      </c>
      <c r="C1430" s="11" t="s">
        <v>165</v>
      </c>
      <c r="D1430" s="196" t="n">
        <v>2.485</v>
      </c>
      <c r="E1430" s="196" t="s">
        <v>85</v>
      </c>
      <c r="F1430" s="197" t="s">
        <v>85</v>
      </c>
      <c r="G1430" s="16" t="s">
        <v>169</v>
      </c>
      <c r="H1430" s="196" t="s">
        <v>85</v>
      </c>
      <c r="I1430" s="196" t="s">
        <v>85</v>
      </c>
      <c r="J1430" s="196" t="s">
        <v>85</v>
      </c>
      <c r="K1430" s="196" t="s">
        <v>85</v>
      </c>
      <c r="L1430" s="196" t="s">
        <v>85</v>
      </c>
      <c r="M1430" s="196" t="s">
        <v>85</v>
      </c>
      <c r="N1430" s="197" t="s">
        <v>85</v>
      </c>
      <c r="O1430" s="196" t="n">
        <v>2.165</v>
      </c>
      <c r="P1430" s="196" t="s">
        <v>85</v>
      </c>
      <c r="Q1430" s="196" t="s">
        <v>85</v>
      </c>
      <c r="R1430" s="16" t="s">
        <v>85</v>
      </c>
      <c r="S1430" s="1" t="n">
        <v>1.89</v>
      </c>
      <c r="T1430" s="1" t="s">
        <v>85</v>
      </c>
      <c r="U1430" s="1" t="s">
        <v>85</v>
      </c>
      <c r="V1430" s="1" t="s">
        <v>85</v>
      </c>
      <c r="W1430" s="1" t="s">
        <v>85</v>
      </c>
      <c r="X1430" s="196" t="s">
        <v>85</v>
      </c>
      <c r="CM1430" s="177"/>
    </row>
    <row r="1431" customFormat="false" ht="11.25" hidden="false" customHeight="false" outlineLevel="0" collapsed="false">
      <c r="A1431" s="177" t="n">
        <v>36126</v>
      </c>
      <c r="B1431" s="203" t="n">
        <f aca="false">IF(A1431&lt;&gt;"",MONTH(A1431),0)</f>
        <v>11</v>
      </c>
      <c r="C1431" s="11" t="s">
        <v>166</v>
      </c>
      <c r="D1431" s="196" t="n">
        <v>2.485</v>
      </c>
      <c r="E1431" s="196" t="s">
        <v>85</v>
      </c>
      <c r="F1431" s="197" t="s">
        <v>85</v>
      </c>
      <c r="G1431" s="16" t="s">
        <v>169</v>
      </c>
      <c r="H1431" s="196" t="s">
        <v>85</v>
      </c>
      <c r="I1431" s="196" t="s">
        <v>85</v>
      </c>
      <c r="J1431" s="196" t="s">
        <v>85</v>
      </c>
      <c r="K1431" s="196" t="s">
        <v>85</v>
      </c>
      <c r="L1431" s="196" t="s">
        <v>85</v>
      </c>
      <c r="M1431" s="196" t="s">
        <v>85</v>
      </c>
      <c r="N1431" s="197" t="s">
        <v>85</v>
      </c>
      <c r="O1431" s="196" t="n">
        <v>2.165</v>
      </c>
      <c r="P1431" s="196" t="s">
        <v>85</v>
      </c>
      <c r="Q1431" s="196" t="s">
        <v>85</v>
      </c>
      <c r="R1431" s="16" t="s">
        <v>85</v>
      </c>
      <c r="S1431" s="1" t="n">
        <v>1.89</v>
      </c>
      <c r="T1431" s="1" t="s">
        <v>85</v>
      </c>
      <c r="U1431" s="1" t="s">
        <v>85</v>
      </c>
      <c r="V1431" s="1" t="s">
        <v>85</v>
      </c>
      <c r="W1431" s="1" t="s">
        <v>85</v>
      </c>
      <c r="X1431" s="196" t="s">
        <v>85</v>
      </c>
      <c r="CM1431" s="177"/>
    </row>
    <row r="1432" customFormat="false" ht="11.25" hidden="false" customHeight="false" outlineLevel="0" collapsed="false">
      <c r="A1432" s="177" t="n">
        <v>36127</v>
      </c>
      <c r="B1432" s="203" t="n">
        <f aca="false">IF(A1432&lt;&gt;"",MONTH(A1432),0)</f>
        <v>11</v>
      </c>
      <c r="C1432" s="11" t="s">
        <v>167</v>
      </c>
      <c r="D1432" s="196" t="n">
        <v>2.485</v>
      </c>
      <c r="E1432" s="196" t="n">
        <v>1.73</v>
      </c>
      <c r="F1432" s="197" t="n">
        <v>1.65</v>
      </c>
      <c r="G1432" s="16" t="n">
        <v>1.725</v>
      </c>
      <c r="H1432" s="196" t="n">
        <v>1.73</v>
      </c>
      <c r="I1432" s="196" t="n">
        <v>1.87</v>
      </c>
      <c r="J1432" s="196" t="n">
        <v>1.98</v>
      </c>
      <c r="K1432" s="196" t="n">
        <v>1.685</v>
      </c>
      <c r="L1432" s="196" t="n">
        <v>1.78</v>
      </c>
      <c r="M1432" s="196" t="n">
        <v>2.355</v>
      </c>
      <c r="N1432" s="197" t="n">
        <v>1.575</v>
      </c>
      <c r="O1432" s="196" t="n">
        <v>2.165</v>
      </c>
      <c r="P1432" s="196" t="n">
        <v>1.75</v>
      </c>
      <c r="Q1432" s="196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6" t="s">
        <v>85</v>
      </c>
      <c r="CM1432" s="177"/>
    </row>
    <row r="1433" customFormat="false" ht="11.25" hidden="false" customHeight="false" outlineLevel="0" collapsed="false">
      <c r="A1433" s="177" t="n">
        <v>36128</v>
      </c>
      <c r="B1433" s="203" t="n">
        <f aca="false">IF(A1433&lt;&gt;"",MONTH(A1433),0)</f>
        <v>11</v>
      </c>
      <c r="C1433" s="11" t="s">
        <v>161</v>
      </c>
      <c r="D1433" s="196" t="n">
        <v>2.485</v>
      </c>
      <c r="E1433" s="196" t="n">
        <v>1.73</v>
      </c>
      <c r="F1433" s="197" t="n">
        <v>1.65</v>
      </c>
      <c r="G1433" s="16" t="n">
        <v>1.725</v>
      </c>
      <c r="H1433" s="196" t="n">
        <v>1.73</v>
      </c>
      <c r="I1433" s="196" t="n">
        <v>1.87</v>
      </c>
      <c r="J1433" s="196" t="n">
        <v>1.98</v>
      </c>
      <c r="K1433" s="196" t="n">
        <v>1.685</v>
      </c>
      <c r="L1433" s="196" t="n">
        <v>1.78</v>
      </c>
      <c r="M1433" s="196" t="n">
        <v>2.355</v>
      </c>
      <c r="N1433" s="197" t="n">
        <v>1.575</v>
      </c>
      <c r="O1433" s="196" t="n">
        <v>2.165</v>
      </c>
      <c r="P1433" s="196" t="n">
        <v>1.75</v>
      </c>
      <c r="Q1433" s="196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6" t="s">
        <v>85</v>
      </c>
      <c r="CM1433" s="177"/>
    </row>
    <row r="1434" customFormat="false" ht="11.25" hidden="false" customHeight="false" outlineLevel="0" collapsed="false">
      <c r="A1434" s="177" t="n">
        <v>36129</v>
      </c>
      <c r="B1434" s="203" t="n">
        <f aca="false">IF(A1434&lt;&gt;"",MONTH(A1434),0)</f>
        <v>11</v>
      </c>
      <c r="C1434" s="11" t="s">
        <v>162</v>
      </c>
      <c r="D1434" s="196" t="n">
        <v>2.485</v>
      </c>
      <c r="E1434" s="196" t="n">
        <v>1.73</v>
      </c>
      <c r="F1434" s="197" t="n">
        <v>1.65</v>
      </c>
      <c r="G1434" s="16" t="n">
        <v>1.725</v>
      </c>
      <c r="H1434" s="196" t="n">
        <v>1.73</v>
      </c>
      <c r="I1434" s="196" t="n">
        <v>1.87</v>
      </c>
      <c r="J1434" s="196" t="n">
        <v>1.98</v>
      </c>
      <c r="K1434" s="196" t="n">
        <v>1.685</v>
      </c>
      <c r="L1434" s="196" t="n">
        <v>1.78</v>
      </c>
      <c r="M1434" s="196" t="n">
        <v>2.355</v>
      </c>
      <c r="N1434" s="197" t="n">
        <v>1.575</v>
      </c>
      <c r="O1434" s="196" t="n">
        <v>2.165</v>
      </c>
      <c r="P1434" s="196" t="n">
        <v>1.75</v>
      </c>
      <c r="Q1434" s="196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6" t="s">
        <v>85</v>
      </c>
      <c r="CM1434" s="177"/>
    </row>
    <row r="1435" customFormat="false" ht="11.25" hidden="false" customHeight="false" outlineLevel="0" collapsed="false">
      <c r="A1435" s="177" t="n">
        <v>36130</v>
      </c>
      <c r="B1435" s="203" t="n">
        <f aca="false">IF(A1435&lt;&gt;"",MONTH(A1435),0)</f>
        <v>12</v>
      </c>
      <c r="C1435" s="11" t="s">
        <v>163</v>
      </c>
      <c r="D1435" s="196" t="n">
        <v>2.305</v>
      </c>
      <c r="E1435" s="196" t="n">
        <v>1.69</v>
      </c>
      <c r="F1435" s="197" t="n">
        <v>1.495</v>
      </c>
      <c r="G1435" s="16" t="n">
        <v>1.6</v>
      </c>
      <c r="H1435" s="196" t="n">
        <v>1.595</v>
      </c>
      <c r="I1435" s="196" t="n">
        <v>1.645</v>
      </c>
      <c r="J1435" s="196" t="n">
        <v>1.865</v>
      </c>
      <c r="K1435" s="196" t="n">
        <v>1.6</v>
      </c>
      <c r="L1435" s="196" t="n">
        <v>1.65</v>
      </c>
      <c r="M1435" s="196" t="n">
        <v>2.21</v>
      </c>
      <c r="N1435" s="197" t="n">
        <v>1.505</v>
      </c>
      <c r="O1435" s="196" t="n">
        <v>2.045</v>
      </c>
      <c r="P1435" s="196" t="n">
        <v>1.65</v>
      </c>
      <c r="Q1435" s="196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6" t="s">
        <v>85</v>
      </c>
      <c r="CM1435" s="177"/>
    </row>
    <row r="1436" customFormat="false" ht="11.25" hidden="false" customHeight="false" outlineLevel="0" collapsed="false">
      <c r="A1436" s="177" t="n">
        <v>36131</v>
      </c>
      <c r="B1436" s="203" t="n">
        <f aca="false">IF(A1436&lt;&gt;"",MONTH(A1436),0)</f>
        <v>12</v>
      </c>
      <c r="C1436" s="11" t="s">
        <v>164</v>
      </c>
      <c r="D1436" s="196" t="n">
        <v>2.105</v>
      </c>
      <c r="E1436" s="196" t="n">
        <v>1.505</v>
      </c>
      <c r="F1436" s="197" t="n">
        <v>1.265</v>
      </c>
      <c r="G1436" s="16" t="n">
        <v>1.425</v>
      </c>
      <c r="H1436" s="196" t="n">
        <v>1.385</v>
      </c>
      <c r="I1436" s="196" t="n">
        <v>1.395</v>
      </c>
      <c r="J1436" s="196" t="n">
        <v>1.66</v>
      </c>
      <c r="K1436" s="196" t="n">
        <v>1.35</v>
      </c>
      <c r="L1436" s="196" t="n">
        <v>1.46</v>
      </c>
      <c r="M1436" s="196" t="n">
        <v>2.11</v>
      </c>
      <c r="N1436" s="197" t="n">
        <v>1.26</v>
      </c>
      <c r="O1436" s="196" t="n">
        <v>1.89</v>
      </c>
      <c r="P1436" s="196" t="n">
        <v>1.39</v>
      </c>
      <c r="Q1436" s="196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6" t="s">
        <v>85</v>
      </c>
      <c r="CM1436" s="177"/>
    </row>
    <row r="1437" customFormat="false" ht="11.25" hidden="false" customHeight="false" outlineLevel="0" collapsed="false">
      <c r="A1437" s="177" t="n">
        <v>36132</v>
      </c>
      <c r="B1437" s="203" t="n">
        <f aca="false">IF(A1437&lt;&gt;"",MONTH(A1437),0)</f>
        <v>12</v>
      </c>
      <c r="C1437" s="11" t="s">
        <v>165</v>
      </c>
      <c r="D1437" s="196" t="n">
        <v>2.08</v>
      </c>
      <c r="E1437" s="196" t="n">
        <v>1.63</v>
      </c>
      <c r="F1437" s="197" t="n">
        <v>1.26</v>
      </c>
      <c r="G1437" s="16" t="n">
        <v>1.41</v>
      </c>
      <c r="H1437" s="196" t="n">
        <v>1.405</v>
      </c>
      <c r="I1437" s="196" t="n">
        <v>1.375</v>
      </c>
      <c r="J1437" s="196" t="n">
        <v>1.71</v>
      </c>
      <c r="K1437" s="196" t="n">
        <v>1.4</v>
      </c>
      <c r="L1437" s="196" t="n">
        <v>1.54</v>
      </c>
      <c r="M1437" s="196" t="n">
        <v>2.155</v>
      </c>
      <c r="N1437" s="197" t="n">
        <v>1.28</v>
      </c>
      <c r="O1437" s="196" t="n">
        <v>1.95</v>
      </c>
      <c r="P1437" s="196" t="n">
        <v>1.39</v>
      </c>
      <c r="Q1437" s="196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6" t="s">
        <v>85</v>
      </c>
      <c r="CM1437" s="177"/>
    </row>
    <row r="1438" customFormat="false" ht="11.25" hidden="false" customHeight="false" outlineLevel="0" collapsed="false">
      <c r="A1438" s="177" t="n">
        <v>36133</v>
      </c>
      <c r="B1438" s="203" t="n">
        <f aca="false">IF(A1438&lt;&gt;"",MONTH(A1438),0)</f>
        <v>12</v>
      </c>
      <c r="C1438" s="11" t="s">
        <v>166</v>
      </c>
      <c r="D1438" s="196" t="n">
        <v>1.705</v>
      </c>
      <c r="E1438" s="196" t="n">
        <v>1.635</v>
      </c>
      <c r="F1438" s="197" t="n">
        <v>1.155</v>
      </c>
      <c r="G1438" s="16" t="n">
        <v>1.24</v>
      </c>
      <c r="H1438" s="196" t="n">
        <v>1.21</v>
      </c>
      <c r="I1438" s="196" t="n">
        <v>1.185</v>
      </c>
      <c r="J1438" s="196" t="n">
        <v>1.665</v>
      </c>
      <c r="K1438" s="196" t="n">
        <v>1.25</v>
      </c>
      <c r="L1438" s="196" t="n">
        <v>1.47</v>
      </c>
      <c r="M1438" s="196" t="n">
        <v>2.055</v>
      </c>
      <c r="N1438" s="197" t="n">
        <v>1.195</v>
      </c>
      <c r="O1438" s="196" t="n">
        <v>1.83</v>
      </c>
      <c r="P1438" s="196" t="n">
        <v>1.205</v>
      </c>
      <c r="Q1438" s="196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6" t="s">
        <v>85</v>
      </c>
      <c r="CM1438" s="177"/>
    </row>
    <row r="1439" customFormat="false" ht="11.25" hidden="false" customHeight="false" outlineLevel="0" collapsed="false">
      <c r="A1439" s="177" t="n">
        <v>36134</v>
      </c>
      <c r="B1439" s="203" t="n">
        <f aca="false">IF(A1439&lt;&gt;"",MONTH(A1439),0)</f>
        <v>12</v>
      </c>
      <c r="C1439" s="11" t="s">
        <v>167</v>
      </c>
      <c r="D1439" s="196" t="n">
        <v>1.13</v>
      </c>
      <c r="E1439" s="196" t="n">
        <v>1.615</v>
      </c>
      <c r="F1439" s="197" t="n">
        <v>0.985</v>
      </c>
      <c r="G1439" s="16" t="n">
        <v>1.075</v>
      </c>
      <c r="H1439" s="196" t="n">
        <v>1.05</v>
      </c>
      <c r="I1439" s="196" t="n">
        <v>1.01</v>
      </c>
      <c r="J1439" s="196" t="n">
        <v>1.68</v>
      </c>
      <c r="K1439" s="196" t="n">
        <v>1.05</v>
      </c>
      <c r="L1439" s="196" t="n">
        <v>1.595</v>
      </c>
      <c r="M1439" s="196" t="n">
        <v>2.105</v>
      </c>
      <c r="N1439" s="197" t="n">
        <v>1.09</v>
      </c>
      <c r="O1439" s="196" t="n">
        <v>1.825</v>
      </c>
      <c r="P1439" s="196" t="n">
        <v>1.025</v>
      </c>
      <c r="Q1439" s="196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6" t="s">
        <v>85</v>
      </c>
      <c r="CM1439" s="177"/>
    </row>
    <row r="1440" customFormat="false" ht="11.25" hidden="false" customHeight="false" outlineLevel="0" collapsed="false">
      <c r="A1440" s="177" t="n">
        <v>36135</v>
      </c>
      <c r="B1440" s="203" t="n">
        <f aca="false">IF(A1440&lt;&gt;"",MONTH(A1440),0)</f>
        <v>12</v>
      </c>
      <c r="C1440" s="11" t="s">
        <v>161</v>
      </c>
      <c r="D1440" s="196" t="n">
        <v>1.13</v>
      </c>
      <c r="E1440" s="196" t="n">
        <v>1.615</v>
      </c>
      <c r="F1440" s="197" t="n">
        <v>0.985</v>
      </c>
      <c r="G1440" s="16" t="n">
        <v>1.075</v>
      </c>
      <c r="H1440" s="196" t="n">
        <v>1.05</v>
      </c>
      <c r="I1440" s="196" t="n">
        <v>1.01</v>
      </c>
      <c r="J1440" s="196" t="n">
        <v>1.68</v>
      </c>
      <c r="K1440" s="196" t="n">
        <v>1.05</v>
      </c>
      <c r="L1440" s="196" t="n">
        <v>1.595</v>
      </c>
      <c r="M1440" s="196" t="n">
        <v>2.105</v>
      </c>
      <c r="N1440" s="197" t="n">
        <v>1.09</v>
      </c>
      <c r="O1440" s="196" t="n">
        <v>1.825</v>
      </c>
      <c r="P1440" s="196" t="n">
        <v>1.025</v>
      </c>
      <c r="Q1440" s="196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6" t="s">
        <v>85</v>
      </c>
      <c r="CM1440" s="177"/>
    </row>
    <row r="1441" customFormat="false" ht="11.25" hidden="false" customHeight="false" outlineLevel="0" collapsed="false">
      <c r="A1441" s="177" t="n">
        <v>36136</v>
      </c>
      <c r="B1441" s="203" t="n">
        <f aca="false">IF(A1441&lt;&gt;"",MONTH(A1441),0)</f>
        <v>12</v>
      </c>
      <c r="C1441" s="11" t="s">
        <v>162</v>
      </c>
      <c r="D1441" s="196" t="n">
        <v>1.13</v>
      </c>
      <c r="E1441" s="196" t="n">
        <v>1.615</v>
      </c>
      <c r="F1441" s="197" t="n">
        <v>0.985</v>
      </c>
      <c r="G1441" s="16" t="n">
        <v>1.075</v>
      </c>
      <c r="H1441" s="196" t="n">
        <v>1.05</v>
      </c>
      <c r="I1441" s="196" t="n">
        <v>1.01</v>
      </c>
      <c r="J1441" s="196" t="n">
        <v>1.68</v>
      </c>
      <c r="K1441" s="196" t="n">
        <v>1.05</v>
      </c>
      <c r="L1441" s="196" t="n">
        <v>1.595</v>
      </c>
      <c r="M1441" s="196" t="n">
        <v>2.105</v>
      </c>
      <c r="N1441" s="197" t="n">
        <v>1.09</v>
      </c>
      <c r="O1441" s="196" t="n">
        <v>1.825</v>
      </c>
      <c r="P1441" s="196" t="n">
        <v>1.025</v>
      </c>
      <c r="Q1441" s="196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6" t="s">
        <v>85</v>
      </c>
      <c r="CM1441" s="177"/>
    </row>
    <row r="1442" customFormat="false" ht="11.25" hidden="false" customHeight="false" outlineLevel="0" collapsed="false">
      <c r="A1442" s="177" t="n">
        <v>36137</v>
      </c>
      <c r="B1442" s="203" t="n">
        <f aca="false">IF(A1442&lt;&gt;"",MONTH(A1442),0)</f>
        <v>12</v>
      </c>
      <c r="C1442" s="11" t="s">
        <v>163</v>
      </c>
      <c r="D1442" s="196" t="n">
        <v>2.11</v>
      </c>
      <c r="E1442" s="196" t="n">
        <v>1.815</v>
      </c>
      <c r="F1442" s="197" t="n">
        <v>1.44</v>
      </c>
      <c r="G1442" s="16" t="n">
        <v>1.615</v>
      </c>
      <c r="H1442" s="196" t="n">
        <v>1.57</v>
      </c>
      <c r="I1442" s="196" t="n">
        <v>1.55</v>
      </c>
      <c r="J1442" s="196" t="n">
        <v>2.085</v>
      </c>
      <c r="K1442" s="196" t="n">
        <v>1.54</v>
      </c>
      <c r="L1442" s="196" t="n">
        <v>1.92</v>
      </c>
      <c r="M1442" s="196" t="n">
        <v>2.49</v>
      </c>
      <c r="N1442" s="197" t="n">
        <v>1.565</v>
      </c>
      <c r="O1442" s="196" t="n">
        <v>2.145</v>
      </c>
      <c r="P1442" s="196" t="n">
        <v>1.655</v>
      </c>
      <c r="Q1442" s="196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6" t="s">
        <v>85</v>
      </c>
      <c r="CM1442" s="177"/>
    </row>
    <row r="1443" customFormat="false" ht="11.25" hidden="false" customHeight="false" outlineLevel="0" collapsed="false">
      <c r="A1443" s="177" t="n">
        <v>36138</v>
      </c>
      <c r="B1443" s="203" t="n">
        <f aca="false">IF(A1443&lt;&gt;"",MONTH(A1443),0)</f>
        <v>12</v>
      </c>
      <c r="C1443" s="11" t="s">
        <v>164</v>
      </c>
      <c r="D1443" s="196" t="n">
        <v>2.11</v>
      </c>
      <c r="E1443" s="196" t="n">
        <v>1.97</v>
      </c>
      <c r="F1443" s="197" t="n">
        <v>1.865</v>
      </c>
      <c r="G1443" s="16" t="n">
        <v>1.975</v>
      </c>
      <c r="H1443" s="196" t="n">
        <v>1.94</v>
      </c>
      <c r="I1443" s="196" t="n">
        <v>1.795</v>
      </c>
      <c r="J1443" s="196" t="n">
        <v>2.175</v>
      </c>
      <c r="K1443" s="196" t="n">
        <v>1.925</v>
      </c>
      <c r="L1443" s="196" t="n">
        <v>1.945</v>
      </c>
      <c r="M1443" s="196" t="n">
        <v>2.55</v>
      </c>
      <c r="N1443" s="197" t="n">
        <v>1.83</v>
      </c>
      <c r="O1443" s="196" t="n">
        <v>2.215</v>
      </c>
      <c r="P1443" s="196" t="n">
        <v>1.975</v>
      </c>
      <c r="Q1443" s="196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6" t="s">
        <v>85</v>
      </c>
      <c r="CM1443" s="177"/>
    </row>
    <row r="1444" customFormat="false" ht="11.25" hidden="false" customHeight="false" outlineLevel="0" collapsed="false">
      <c r="A1444" s="177" t="n">
        <v>36139</v>
      </c>
      <c r="B1444" s="203" t="n">
        <f aca="false">IF(A1444&lt;&gt;"",MONTH(A1444),0)</f>
        <v>12</v>
      </c>
      <c r="C1444" s="11" t="s">
        <v>165</v>
      </c>
      <c r="D1444" s="196" t="n">
        <v>2.185</v>
      </c>
      <c r="E1444" s="196" t="n">
        <v>1.985</v>
      </c>
      <c r="F1444" s="197" t="n">
        <v>1.75</v>
      </c>
      <c r="G1444" s="16" t="n">
        <v>1.785</v>
      </c>
      <c r="H1444" s="196" t="n">
        <v>1.745</v>
      </c>
      <c r="I1444" s="196" t="n">
        <v>1.64</v>
      </c>
      <c r="J1444" s="196" t="n">
        <v>2.05</v>
      </c>
      <c r="K1444" s="196" t="n">
        <v>1.765</v>
      </c>
      <c r="L1444" s="196" t="n">
        <v>1.94</v>
      </c>
      <c r="M1444" s="196" t="n">
        <v>2.35</v>
      </c>
      <c r="N1444" s="197" t="n">
        <v>1.755</v>
      </c>
      <c r="O1444" s="196" t="n">
        <v>2.075</v>
      </c>
      <c r="P1444" s="196" t="n">
        <v>1.75</v>
      </c>
      <c r="Q1444" s="196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6" t="s">
        <v>85</v>
      </c>
      <c r="CM1444" s="177"/>
    </row>
    <row r="1445" customFormat="false" ht="11.25" hidden="false" customHeight="false" outlineLevel="0" collapsed="false">
      <c r="A1445" s="177" t="n">
        <v>36140</v>
      </c>
      <c r="B1445" s="203" t="n">
        <f aca="false">IF(A1445&lt;&gt;"",MONTH(A1445),0)</f>
        <v>12</v>
      </c>
      <c r="C1445" s="11" t="s">
        <v>166</v>
      </c>
      <c r="D1445" s="196" t="n">
        <v>2.03</v>
      </c>
      <c r="E1445" s="196" t="n">
        <v>1.965</v>
      </c>
      <c r="F1445" s="197" t="n">
        <v>1.605</v>
      </c>
      <c r="G1445" s="16" t="n">
        <v>1.63</v>
      </c>
      <c r="H1445" s="196" t="n">
        <v>1.615</v>
      </c>
      <c r="I1445" s="196" t="n">
        <v>1.575</v>
      </c>
      <c r="J1445" s="196" t="n">
        <v>1.915</v>
      </c>
      <c r="K1445" s="196" t="n">
        <v>1.64</v>
      </c>
      <c r="L1445" s="196" t="n">
        <v>1.8</v>
      </c>
      <c r="M1445" s="196" t="n">
        <v>2.22</v>
      </c>
      <c r="N1445" s="197" t="n">
        <v>1.595</v>
      </c>
      <c r="O1445" s="196" t="n">
        <v>1.985</v>
      </c>
      <c r="P1445" s="196" t="n">
        <v>1.635</v>
      </c>
      <c r="Q1445" s="196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6" t="s">
        <v>85</v>
      </c>
      <c r="CM1445" s="177"/>
    </row>
    <row r="1446" customFormat="false" ht="11.25" hidden="false" customHeight="false" outlineLevel="0" collapsed="false">
      <c r="A1446" s="177" t="n">
        <v>36141</v>
      </c>
      <c r="B1446" s="203" t="n">
        <f aca="false">IF(A1446&lt;&gt;"",MONTH(A1446),0)</f>
        <v>12</v>
      </c>
      <c r="C1446" s="11" t="s">
        <v>167</v>
      </c>
      <c r="D1446" s="196" t="n">
        <v>1.96</v>
      </c>
      <c r="E1446" s="196" t="n">
        <v>1.925</v>
      </c>
      <c r="F1446" s="197" t="n">
        <v>1.455</v>
      </c>
      <c r="G1446" s="16" t="n">
        <v>1.52</v>
      </c>
      <c r="H1446" s="196" t="n">
        <v>1.515</v>
      </c>
      <c r="I1446" s="196" t="n">
        <v>1.53</v>
      </c>
      <c r="J1446" s="196" t="n">
        <v>1.88</v>
      </c>
      <c r="K1446" s="196" t="n">
        <v>1.455</v>
      </c>
      <c r="L1446" s="196" t="n">
        <v>1.745</v>
      </c>
      <c r="M1446" s="196" t="n">
        <v>2.195</v>
      </c>
      <c r="N1446" s="197" t="n">
        <v>1.46</v>
      </c>
      <c r="O1446" s="196" t="n">
        <v>1.97</v>
      </c>
      <c r="P1446" s="196" t="n">
        <v>1.535</v>
      </c>
      <c r="Q1446" s="196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6" t="s">
        <v>85</v>
      </c>
      <c r="CM1446" s="177"/>
    </row>
    <row r="1447" customFormat="false" ht="11.25" hidden="false" customHeight="false" outlineLevel="0" collapsed="false">
      <c r="A1447" s="177" t="n">
        <v>36142</v>
      </c>
      <c r="B1447" s="203" t="n">
        <f aca="false">IF(A1447&lt;&gt;"",MONTH(A1447),0)</f>
        <v>12</v>
      </c>
      <c r="C1447" s="11" t="s">
        <v>161</v>
      </c>
      <c r="D1447" s="196" t="n">
        <v>1.96</v>
      </c>
      <c r="E1447" s="196" t="n">
        <v>1.925</v>
      </c>
      <c r="F1447" s="197" t="n">
        <v>1.455</v>
      </c>
      <c r="G1447" s="16" t="n">
        <v>1.52</v>
      </c>
      <c r="H1447" s="196" t="n">
        <v>1.515</v>
      </c>
      <c r="I1447" s="196" t="n">
        <v>1.53</v>
      </c>
      <c r="J1447" s="196" t="n">
        <v>1.88</v>
      </c>
      <c r="K1447" s="196" t="n">
        <v>1.455</v>
      </c>
      <c r="L1447" s="196" t="n">
        <v>1.745</v>
      </c>
      <c r="M1447" s="196" t="n">
        <v>2.195</v>
      </c>
      <c r="N1447" s="197" t="n">
        <v>1.46</v>
      </c>
      <c r="O1447" s="196" t="n">
        <v>1.97</v>
      </c>
      <c r="P1447" s="196" t="n">
        <v>1.535</v>
      </c>
      <c r="Q1447" s="196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6" t="s">
        <v>85</v>
      </c>
      <c r="CM1447" s="177"/>
    </row>
    <row r="1448" customFormat="false" ht="11.25" hidden="false" customHeight="false" outlineLevel="0" collapsed="false">
      <c r="A1448" s="177" t="n">
        <v>36143</v>
      </c>
      <c r="B1448" s="203" t="n">
        <f aca="false">IF(A1448&lt;&gt;"",MONTH(A1448),0)</f>
        <v>12</v>
      </c>
      <c r="C1448" s="11" t="s">
        <v>162</v>
      </c>
      <c r="D1448" s="196" t="n">
        <v>1.96</v>
      </c>
      <c r="E1448" s="196" t="n">
        <v>1.925</v>
      </c>
      <c r="F1448" s="197" t="n">
        <v>1.455</v>
      </c>
      <c r="G1448" s="16" t="n">
        <v>1.52</v>
      </c>
      <c r="H1448" s="196" t="n">
        <v>1.515</v>
      </c>
      <c r="I1448" s="196" t="n">
        <v>1.53</v>
      </c>
      <c r="J1448" s="196" t="n">
        <v>1.88</v>
      </c>
      <c r="K1448" s="196" t="n">
        <v>1.455</v>
      </c>
      <c r="L1448" s="196" t="n">
        <v>1.745</v>
      </c>
      <c r="M1448" s="196" t="n">
        <v>2.195</v>
      </c>
      <c r="N1448" s="197" t="n">
        <v>1.46</v>
      </c>
      <c r="O1448" s="196" t="n">
        <v>1.97</v>
      </c>
      <c r="P1448" s="196" t="n">
        <v>1.535</v>
      </c>
      <c r="Q1448" s="196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6" t="s">
        <v>85</v>
      </c>
      <c r="CM1448" s="177"/>
    </row>
    <row r="1449" customFormat="false" ht="11.25" hidden="false" customHeight="false" outlineLevel="0" collapsed="false">
      <c r="A1449" s="177" t="n">
        <v>36144</v>
      </c>
      <c r="B1449" s="203" t="n">
        <f aca="false">IF(A1449&lt;&gt;"",MONTH(A1449),0)</f>
        <v>12</v>
      </c>
      <c r="C1449" s="11" t="s">
        <v>163</v>
      </c>
      <c r="D1449" s="196" t="n">
        <v>2.285</v>
      </c>
      <c r="E1449" s="196" t="n">
        <v>2.155</v>
      </c>
      <c r="F1449" s="197" t="n">
        <v>1.76</v>
      </c>
      <c r="G1449" s="16" t="n">
        <v>1.815</v>
      </c>
      <c r="H1449" s="196" t="n">
        <v>1.81</v>
      </c>
      <c r="I1449" s="196" t="n">
        <v>1.81</v>
      </c>
      <c r="J1449" s="196" t="n">
        <v>2.06</v>
      </c>
      <c r="K1449" s="196" t="n">
        <v>1.835</v>
      </c>
      <c r="L1449" s="196" t="n">
        <v>1.985</v>
      </c>
      <c r="M1449" s="196" t="n">
        <v>2.35</v>
      </c>
      <c r="N1449" s="197" t="n">
        <v>1.735</v>
      </c>
      <c r="O1449" s="196" t="n">
        <v>2.145</v>
      </c>
      <c r="P1449" s="196" t="n">
        <v>1.825</v>
      </c>
      <c r="Q1449" s="196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6" t="s">
        <v>85</v>
      </c>
      <c r="CM1449" s="177"/>
    </row>
    <row r="1450" customFormat="false" ht="11.25" hidden="false" customHeight="false" outlineLevel="0" collapsed="false">
      <c r="A1450" s="177" t="n">
        <v>36145</v>
      </c>
      <c r="B1450" s="203" t="n">
        <f aca="false">IF(A1450&lt;&gt;"",MONTH(A1450),0)</f>
        <v>12</v>
      </c>
      <c r="C1450" s="11" t="s">
        <v>164</v>
      </c>
      <c r="D1450" s="196" t="n">
        <v>2.36</v>
      </c>
      <c r="E1450" s="196" t="n">
        <v>2.96</v>
      </c>
      <c r="F1450" s="197" t="n">
        <v>1.74</v>
      </c>
      <c r="G1450" s="16" t="n">
        <v>1.79</v>
      </c>
      <c r="H1450" s="196" t="n">
        <v>1.785</v>
      </c>
      <c r="I1450" s="196" t="n">
        <v>1.855</v>
      </c>
      <c r="J1450" s="196" t="n">
        <v>2.015</v>
      </c>
      <c r="K1450" s="196" t="n">
        <v>1.795</v>
      </c>
      <c r="L1450" s="196" t="n">
        <v>1.865</v>
      </c>
      <c r="M1450" s="196" t="n">
        <v>2.255</v>
      </c>
      <c r="N1450" s="197" t="n">
        <v>1.75</v>
      </c>
      <c r="O1450" s="196" t="n">
        <v>2.085</v>
      </c>
      <c r="P1450" s="196" t="n">
        <v>1.81</v>
      </c>
      <c r="Q1450" s="196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6" t="s">
        <v>85</v>
      </c>
      <c r="CM1450" s="177"/>
    </row>
    <row r="1451" customFormat="false" ht="11.25" hidden="false" customHeight="false" outlineLevel="0" collapsed="false">
      <c r="A1451" s="177" t="n">
        <v>36146</v>
      </c>
      <c r="B1451" s="203" t="n">
        <f aca="false">IF(A1451&lt;&gt;"",MONTH(A1451),0)</f>
        <v>12</v>
      </c>
      <c r="C1451" s="11" t="s">
        <v>165</v>
      </c>
      <c r="D1451" s="196" t="n">
        <v>2.53</v>
      </c>
      <c r="E1451" s="196" t="n">
        <v>2.39</v>
      </c>
      <c r="F1451" s="197" t="n">
        <v>1.8</v>
      </c>
      <c r="G1451" s="16" t="n">
        <v>1.88</v>
      </c>
      <c r="H1451" s="196" t="n">
        <v>1.88</v>
      </c>
      <c r="I1451" s="196" t="n">
        <v>1.965</v>
      </c>
      <c r="J1451" s="196" t="n">
        <v>2.01</v>
      </c>
      <c r="K1451" s="196" t="n">
        <v>1.85</v>
      </c>
      <c r="L1451" s="196" t="n">
        <v>1.975</v>
      </c>
      <c r="M1451" s="196" t="n">
        <v>2.32</v>
      </c>
      <c r="N1451" s="197" t="n">
        <v>1.755</v>
      </c>
      <c r="O1451" s="196" t="n">
        <v>2.16</v>
      </c>
      <c r="P1451" s="196" t="n">
        <v>1.905</v>
      </c>
      <c r="Q1451" s="196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6" t="s">
        <v>85</v>
      </c>
      <c r="CM1451" s="177"/>
    </row>
    <row r="1452" customFormat="false" ht="11.25" hidden="false" customHeight="false" outlineLevel="0" collapsed="false">
      <c r="A1452" s="177" t="n">
        <v>36147</v>
      </c>
      <c r="B1452" s="203" t="n">
        <f aca="false">IF(A1452&lt;&gt;"",MONTH(A1452),0)</f>
        <v>12</v>
      </c>
      <c r="C1452" s="11" t="s">
        <v>166</v>
      </c>
      <c r="D1452" s="196" t="n">
        <v>2.41</v>
      </c>
      <c r="E1452" s="196" t="n">
        <v>2.705</v>
      </c>
      <c r="F1452" s="197" t="n">
        <v>1.875</v>
      </c>
      <c r="G1452" s="16" t="n">
        <v>1.85</v>
      </c>
      <c r="H1452" s="196" t="n">
        <v>1.845</v>
      </c>
      <c r="I1452" s="196" t="n">
        <v>1.99</v>
      </c>
      <c r="J1452" s="196" t="n">
        <v>2.105</v>
      </c>
      <c r="K1452" s="196" t="n">
        <v>1.885</v>
      </c>
      <c r="L1452" s="196" t="n">
        <v>2.04</v>
      </c>
      <c r="M1452" s="196" t="n">
        <v>2.365</v>
      </c>
      <c r="N1452" s="197" t="n">
        <v>1.775</v>
      </c>
      <c r="O1452" s="196" t="n">
        <v>2.175</v>
      </c>
      <c r="P1452" s="196" t="n">
        <v>1.905</v>
      </c>
      <c r="Q1452" s="196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6" t="s">
        <v>85</v>
      </c>
      <c r="CM1452" s="177"/>
    </row>
    <row r="1453" customFormat="false" ht="11.25" hidden="false" customHeight="false" outlineLevel="0" collapsed="false">
      <c r="A1453" s="177" t="n">
        <v>36148</v>
      </c>
      <c r="B1453" s="203" t="n">
        <f aca="false">IF(A1453&lt;&gt;"",MONTH(A1453),0)</f>
        <v>12</v>
      </c>
      <c r="C1453" s="11" t="s">
        <v>167</v>
      </c>
      <c r="D1453" s="196" t="n">
        <v>2.73</v>
      </c>
      <c r="E1453" s="196" t="n">
        <v>11.665</v>
      </c>
      <c r="F1453" s="197" t="n">
        <v>2.015</v>
      </c>
      <c r="G1453" s="16" t="n">
        <v>1.97</v>
      </c>
      <c r="H1453" s="196" t="n">
        <v>1.975</v>
      </c>
      <c r="I1453" s="196" t="n">
        <v>2.01</v>
      </c>
      <c r="J1453" s="196" t="n">
        <v>2.57</v>
      </c>
      <c r="K1453" s="196" t="n">
        <v>2.025</v>
      </c>
      <c r="L1453" s="196" t="n">
        <v>2.835</v>
      </c>
      <c r="M1453" s="196" t="n">
        <v>2.685</v>
      </c>
      <c r="N1453" s="197" t="n">
        <v>2.065</v>
      </c>
      <c r="O1453" s="196" t="n">
        <v>2.29</v>
      </c>
      <c r="P1453" s="196" t="n">
        <v>1.965</v>
      </c>
      <c r="Q1453" s="196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6" t="s">
        <v>85</v>
      </c>
      <c r="CM1453" s="177"/>
    </row>
    <row r="1454" customFormat="false" ht="11.25" hidden="false" customHeight="false" outlineLevel="0" collapsed="false">
      <c r="A1454" s="177" t="n">
        <v>36149</v>
      </c>
      <c r="B1454" s="203" t="n">
        <f aca="false">IF(A1454&lt;&gt;"",MONTH(A1454),0)</f>
        <v>12</v>
      </c>
      <c r="C1454" s="11" t="s">
        <v>161</v>
      </c>
      <c r="D1454" s="196" t="n">
        <v>2.73</v>
      </c>
      <c r="E1454" s="196" t="n">
        <v>11.665</v>
      </c>
      <c r="F1454" s="197" t="n">
        <v>2.015</v>
      </c>
      <c r="G1454" s="16" t="n">
        <v>1.97</v>
      </c>
      <c r="H1454" s="196" t="n">
        <v>1.975</v>
      </c>
      <c r="I1454" s="196" t="n">
        <v>2.01</v>
      </c>
      <c r="J1454" s="196" t="n">
        <v>2.57</v>
      </c>
      <c r="K1454" s="196" t="n">
        <v>2.025</v>
      </c>
      <c r="L1454" s="196" t="n">
        <v>2.835</v>
      </c>
      <c r="M1454" s="196" t="n">
        <v>2.685</v>
      </c>
      <c r="N1454" s="197" t="n">
        <v>2.065</v>
      </c>
      <c r="O1454" s="196" t="n">
        <v>2.29</v>
      </c>
      <c r="P1454" s="196" t="n">
        <v>1.965</v>
      </c>
      <c r="Q1454" s="196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6" t="s">
        <v>85</v>
      </c>
      <c r="CM1454" s="177"/>
    </row>
    <row r="1455" customFormat="false" ht="11.25" hidden="false" customHeight="false" outlineLevel="0" collapsed="false">
      <c r="A1455" s="177" t="n">
        <v>36150</v>
      </c>
      <c r="B1455" s="203" t="n">
        <f aca="false">IF(A1455&lt;&gt;"",MONTH(A1455),0)</f>
        <v>12</v>
      </c>
      <c r="C1455" s="11" t="s">
        <v>162</v>
      </c>
      <c r="D1455" s="196" t="n">
        <v>2.73</v>
      </c>
      <c r="E1455" s="196" t="n">
        <v>11.665</v>
      </c>
      <c r="F1455" s="197" t="n">
        <v>2.015</v>
      </c>
      <c r="G1455" s="16" t="n">
        <v>1.97</v>
      </c>
      <c r="H1455" s="196" t="n">
        <v>1.975</v>
      </c>
      <c r="I1455" s="196" t="n">
        <v>2.01</v>
      </c>
      <c r="J1455" s="196" t="n">
        <v>2.57</v>
      </c>
      <c r="K1455" s="196" t="n">
        <v>2.025</v>
      </c>
      <c r="L1455" s="196" t="n">
        <v>2.835</v>
      </c>
      <c r="M1455" s="196" t="n">
        <v>2.685</v>
      </c>
      <c r="N1455" s="197" t="n">
        <v>2.065</v>
      </c>
      <c r="O1455" s="196" t="n">
        <v>2.29</v>
      </c>
      <c r="P1455" s="196" t="n">
        <v>1.965</v>
      </c>
      <c r="Q1455" s="196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6" t="s">
        <v>85</v>
      </c>
      <c r="CM1455" s="177"/>
    </row>
    <row r="1456" customFormat="false" ht="11.25" hidden="false" customHeight="false" outlineLevel="0" collapsed="false">
      <c r="A1456" s="177" t="n">
        <v>36151</v>
      </c>
      <c r="B1456" s="203" t="n">
        <f aca="false">IF(A1456&lt;&gt;"",MONTH(A1456),0)</f>
        <v>12</v>
      </c>
      <c r="C1456" s="11" t="s">
        <v>163</v>
      </c>
      <c r="D1456" s="196" t="n">
        <v>2.6</v>
      </c>
      <c r="E1456" s="196" t="n">
        <v>6.735</v>
      </c>
      <c r="F1456" s="197" t="n">
        <v>2.265</v>
      </c>
      <c r="G1456" s="16" t="n">
        <v>2.175</v>
      </c>
      <c r="H1456" s="196" t="n">
        <v>2.155</v>
      </c>
      <c r="I1456" s="196" t="n">
        <v>2.045</v>
      </c>
      <c r="J1456" s="196" t="n">
        <v>4.77</v>
      </c>
      <c r="K1456" s="196" t="n">
        <v>2.285</v>
      </c>
      <c r="L1456" s="196" t="n">
        <v>3.91</v>
      </c>
      <c r="M1456" s="196" t="n">
        <v>6.415</v>
      </c>
      <c r="N1456" s="197" t="n">
        <v>2.13</v>
      </c>
      <c r="O1456" s="196" t="n">
        <v>2.62</v>
      </c>
      <c r="P1456" s="196" t="n">
        <v>2.155</v>
      </c>
      <c r="Q1456" s="196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6" t="s">
        <v>85</v>
      </c>
      <c r="CM1456" s="177"/>
    </row>
    <row r="1457" customFormat="false" ht="11.25" hidden="false" customHeight="false" outlineLevel="0" collapsed="false">
      <c r="A1457" s="177" t="n">
        <v>36152</v>
      </c>
      <c r="B1457" s="203" t="n">
        <f aca="false">IF(A1457&lt;&gt;"",MONTH(A1457),0)</f>
        <v>12</v>
      </c>
      <c r="C1457" s="11" t="s">
        <v>164</v>
      </c>
      <c r="D1457" s="196" t="n">
        <v>2.66</v>
      </c>
      <c r="E1457" s="196" t="n">
        <v>5.83</v>
      </c>
      <c r="F1457" s="197" t="n">
        <v>2.175</v>
      </c>
      <c r="G1457" s="16" t="n">
        <v>2.125</v>
      </c>
      <c r="H1457" s="196" t="n">
        <v>2.15</v>
      </c>
      <c r="I1457" s="196" t="n">
        <v>1.945</v>
      </c>
      <c r="J1457" s="196" t="n">
        <v>4.26</v>
      </c>
      <c r="K1457" s="196" t="n">
        <v>2.315</v>
      </c>
      <c r="L1457" s="196" t="n">
        <v>4.085</v>
      </c>
      <c r="M1457" s="196" t="n">
        <v>4.79</v>
      </c>
      <c r="N1457" s="197" t="n">
        <v>2.235</v>
      </c>
      <c r="O1457" s="196" t="n">
        <v>2.485</v>
      </c>
      <c r="P1457" s="196" t="n">
        <v>2.175</v>
      </c>
      <c r="Q1457" s="196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6" t="s">
        <v>85</v>
      </c>
      <c r="CM1457" s="177"/>
    </row>
    <row r="1458" customFormat="false" ht="11.25" hidden="false" customHeight="false" outlineLevel="0" collapsed="false">
      <c r="A1458" s="177" t="n">
        <v>36153</v>
      </c>
      <c r="B1458" s="203" t="n">
        <f aca="false">IF(A1458&lt;&gt;"",MONTH(A1458),0)</f>
        <v>12</v>
      </c>
      <c r="C1458" s="11" t="s">
        <v>165</v>
      </c>
      <c r="D1458" s="196" t="n">
        <v>2.505</v>
      </c>
      <c r="E1458" s="196" t="s">
        <v>85</v>
      </c>
      <c r="F1458" s="197" t="s">
        <v>85</v>
      </c>
      <c r="G1458" s="16" t="s">
        <v>169</v>
      </c>
      <c r="H1458" s="196" t="s">
        <v>85</v>
      </c>
      <c r="I1458" s="196" t="s">
        <v>85</v>
      </c>
      <c r="J1458" s="196" t="s">
        <v>85</v>
      </c>
      <c r="K1458" s="196" t="s">
        <v>85</v>
      </c>
      <c r="L1458" s="196" t="s">
        <v>85</v>
      </c>
      <c r="M1458" s="196" t="s">
        <v>85</v>
      </c>
      <c r="N1458" s="197" t="s">
        <v>85</v>
      </c>
      <c r="O1458" s="196" t="n">
        <v>2.325</v>
      </c>
      <c r="P1458" s="196" t="s">
        <v>85</v>
      </c>
      <c r="Q1458" s="196" t="s">
        <v>85</v>
      </c>
      <c r="R1458" s="16" t="s">
        <v>85</v>
      </c>
      <c r="S1458" s="1" t="n">
        <v>1.95</v>
      </c>
      <c r="T1458" s="1" t="s">
        <v>85</v>
      </c>
      <c r="U1458" s="1" t="s">
        <v>85</v>
      </c>
      <c r="V1458" s="1" t="s">
        <v>85</v>
      </c>
      <c r="W1458" s="1" t="s">
        <v>85</v>
      </c>
      <c r="X1458" s="196" t="s">
        <v>85</v>
      </c>
      <c r="CM1458" s="177"/>
    </row>
    <row r="1459" customFormat="false" ht="11.25" hidden="false" customHeight="false" outlineLevel="0" collapsed="false">
      <c r="A1459" s="177" t="n">
        <v>36154</v>
      </c>
      <c r="B1459" s="203" t="n">
        <f aca="false">IF(A1459&lt;&gt;"",MONTH(A1459),0)</f>
        <v>12</v>
      </c>
      <c r="C1459" s="11" t="s">
        <v>166</v>
      </c>
      <c r="D1459" s="196" t="n">
        <v>2.505</v>
      </c>
      <c r="E1459" s="196" t="s">
        <v>85</v>
      </c>
      <c r="F1459" s="197" t="s">
        <v>85</v>
      </c>
      <c r="G1459" s="16" t="s">
        <v>169</v>
      </c>
      <c r="H1459" s="196" t="s">
        <v>85</v>
      </c>
      <c r="I1459" s="196" t="s">
        <v>85</v>
      </c>
      <c r="J1459" s="196" t="s">
        <v>85</v>
      </c>
      <c r="K1459" s="196" t="s">
        <v>85</v>
      </c>
      <c r="L1459" s="196" t="s">
        <v>85</v>
      </c>
      <c r="M1459" s="196" t="s">
        <v>85</v>
      </c>
      <c r="N1459" s="197" t="s">
        <v>85</v>
      </c>
      <c r="O1459" s="196" t="n">
        <v>2.325</v>
      </c>
      <c r="P1459" s="196" t="s">
        <v>85</v>
      </c>
      <c r="Q1459" s="196" t="s">
        <v>85</v>
      </c>
      <c r="R1459" s="16" t="s">
        <v>85</v>
      </c>
      <c r="S1459" s="1" t="n">
        <v>1.95</v>
      </c>
      <c r="T1459" s="1" t="s">
        <v>85</v>
      </c>
      <c r="U1459" s="1" t="s">
        <v>85</v>
      </c>
      <c r="V1459" s="1" t="s">
        <v>85</v>
      </c>
      <c r="W1459" s="1" t="s">
        <v>85</v>
      </c>
      <c r="X1459" s="196" t="s">
        <v>85</v>
      </c>
      <c r="CM1459" s="177"/>
    </row>
    <row r="1460" customFormat="false" ht="11.25" hidden="false" customHeight="false" outlineLevel="0" collapsed="false">
      <c r="A1460" s="177" t="n">
        <v>36155</v>
      </c>
      <c r="B1460" s="203" t="n">
        <f aca="false">IF(A1460&lt;&gt;"",MONTH(A1460),0)</f>
        <v>12</v>
      </c>
      <c r="C1460" s="11" t="s">
        <v>167</v>
      </c>
      <c r="D1460" s="196" t="n">
        <v>2.505</v>
      </c>
      <c r="E1460" s="196" t="n">
        <v>2.745</v>
      </c>
      <c r="F1460" s="197" t="n">
        <v>2.09</v>
      </c>
      <c r="G1460" s="16" t="n">
        <v>2.05</v>
      </c>
      <c r="H1460" s="196" t="n">
        <v>2.005</v>
      </c>
      <c r="I1460" s="196" t="n">
        <v>1.865</v>
      </c>
      <c r="J1460" s="196" t="n">
        <v>2.695</v>
      </c>
      <c r="K1460" s="196" t="n">
        <v>2.135</v>
      </c>
      <c r="L1460" s="196" t="n">
        <v>2.535</v>
      </c>
      <c r="M1460" s="196" t="n">
        <v>2.49</v>
      </c>
      <c r="N1460" s="197" t="n">
        <v>2.07</v>
      </c>
      <c r="O1460" s="196" t="n">
        <v>2.325</v>
      </c>
      <c r="P1460" s="196" t="n">
        <v>1.99</v>
      </c>
      <c r="Q1460" s="196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6" t="s">
        <v>85</v>
      </c>
      <c r="CM1460" s="177"/>
    </row>
    <row r="1461" customFormat="false" ht="11.25" hidden="false" customHeight="false" outlineLevel="0" collapsed="false">
      <c r="A1461" s="177" t="n">
        <v>36156</v>
      </c>
      <c r="B1461" s="203" t="n">
        <f aca="false">IF(A1461&lt;&gt;"",MONTH(A1461),0)</f>
        <v>12</v>
      </c>
      <c r="C1461" s="11" t="s">
        <v>161</v>
      </c>
      <c r="D1461" s="196" t="n">
        <v>2.505</v>
      </c>
      <c r="E1461" s="196" t="n">
        <v>2.745</v>
      </c>
      <c r="F1461" s="197" t="n">
        <v>2.09</v>
      </c>
      <c r="G1461" s="16" t="n">
        <v>2.05</v>
      </c>
      <c r="H1461" s="196" t="n">
        <v>2.005</v>
      </c>
      <c r="I1461" s="196" t="n">
        <v>1.865</v>
      </c>
      <c r="J1461" s="196" t="n">
        <v>2.695</v>
      </c>
      <c r="K1461" s="196" t="n">
        <v>2.135</v>
      </c>
      <c r="L1461" s="196" t="n">
        <v>2.535</v>
      </c>
      <c r="M1461" s="196" t="n">
        <v>2.49</v>
      </c>
      <c r="N1461" s="197" t="n">
        <v>2.07</v>
      </c>
      <c r="O1461" s="196" t="n">
        <v>2.325</v>
      </c>
      <c r="P1461" s="196" t="n">
        <v>1.99</v>
      </c>
      <c r="Q1461" s="196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6" t="s">
        <v>85</v>
      </c>
      <c r="CM1461" s="177"/>
    </row>
    <row r="1462" customFormat="false" ht="11.25" hidden="false" customHeight="false" outlineLevel="0" collapsed="false">
      <c r="A1462" s="177" t="n">
        <v>36157</v>
      </c>
      <c r="B1462" s="203" t="n">
        <f aca="false">IF(A1462&lt;&gt;"",MONTH(A1462),0)</f>
        <v>12</v>
      </c>
      <c r="C1462" s="11" t="s">
        <v>162</v>
      </c>
      <c r="D1462" s="196" t="n">
        <v>2.505</v>
      </c>
      <c r="E1462" s="196" t="n">
        <v>2.745</v>
      </c>
      <c r="F1462" s="197" t="n">
        <v>2.09</v>
      </c>
      <c r="G1462" s="16" t="n">
        <v>2.05</v>
      </c>
      <c r="H1462" s="196" t="n">
        <v>2.005</v>
      </c>
      <c r="I1462" s="196" t="n">
        <v>1.865</v>
      </c>
      <c r="J1462" s="196" t="n">
        <v>2.695</v>
      </c>
      <c r="K1462" s="196" t="n">
        <v>2.135</v>
      </c>
      <c r="L1462" s="196" t="n">
        <v>2.535</v>
      </c>
      <c r="M1462" s="196" t="n">
        <v>2.49</v>
      </c>
      <c r="N1462" s="197" t="n">
        <v>2.07</v>
      </c>
      <c r="O1462" s="196" t="n">
        <v>2.325</v>
      </c>
      <c r="P1462" s="196" t="n">
        <v>1.99</v>
      </c>
      <c r="Q1462" s="196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6" t="s">
        <v>85</v>
      </c>
      <c r="CM1462" s="177"/>
    </row>
    <row r="1463" customFormat="false" ht="11.25" hidden="false" customHeight="false" outlineLevel="0" collapsed="false">
      <c r="A1463" s="177" t="n">
        <v>36158</v>
      </c>
      <c r="B1463" s="203" t="n">
        <f aca="false">IF(A1463&lt;&gt;"",MONTH(A1463),0)</f>
        <v>12</v>
      </c>
      <c r="C1463" s="11" t="s">
        <v>163</v>
      </c>
      <c r="D1463" s="196" t="n">
        <v>2.44</v>
      </c>
      <c r="E1463" s="196" t="n">
        <v>2.165</v>
      </c>
      <c r="F1463" s="197" t="n">
        <v>1.72</v>
      </c>
      <c r="G1463" s="16" t="n">
        <v>1.735</v>
      </c>
      <c r="H1463" s="196" t="n">
        <v>1.71</v>
      </c>
      <c r="I1463" s="196" t="n">
        <v>1.785</v>
      </c>
      <c r="J1463" s="196" t="n">
        <v>2.07</v>
      </c>
      <c r="K1463" s="196" t="n">
        <v>1.74</v>
      </c>
      <c r="L1463" s="196" t="n">
        <v>2.055</v>
      </c>
      <c r="M1463" s="196" t="n">
        <v>2.395</v>
      </c>
      <c r="N1463" s="197" t="n">
        <v>1.645</v>
      </c>
      <c r="O1463" s="196" t="n">
        <v>2.08</v>
      </c>
      <c r="P1463" s="196" t="n">
        <v>1.745</v>
      </c>
      <c r="Q1463" s="196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6" t="s">
        <v>85</v>
      </c>
      <c r="CM1463" s="177"/>
    </row>
    <row r="1464" customFormat="false" ht="11.25" hidden="false" customHeight="false" outlineLevel="0" collapsed="false">
      <c r="A1464" s="177" t="n">
        <v>36159</v>
      </c>
      <c r="B1464" s="203" t="n">
        <f aca="false">IF(A1464&lt;&gt;"",MONTH(A1464),0)</f>
        <v>12</v>
      </c>
      <c r="C1464" s="11" t="s">
        <v>164</v>
      </c>
      <c r="D1464" s="196" t="n">
        <v>2.47</v>
      </c>
      <c r="E1464" s="196" t="n">
        <v>1.86</v>
      </c>
      <c r="F1464" s="197" t="n">
        <v>1.65</v>
      </c>
      <c r="G1464" s="16" t="n">
        <v>1.66</v>
      </c>
      <c r="H1464" s="196" t="n">
        <v>1.68</v>
      </c>
      <c r="I1464" s="196" t="n">
        <v>1.81</v>
      </c>
      <c r="J1464" s="196" t="n">
        <v>1.925</v>
      </c>
      <c r="K1464" s="196" t="n">
        <v>1.645</v>
      </c>
      <c r="L1464" s="196" t="n">
        <v>1.78</v>
      </c>
      <c r="M1464" s="196" t="n">
        <v>2.295</v>
      </c>
      <c r="N1464" s="197" t="n">
        <v>1.59</v>
      </c>
      <c r="O1464" s="196" t="n">
        <v>2.04</v>
      </c>
      <c r="P1464" s="196" t="n">
        <v>1.74</v>
      </c>
      <c r="Q1464" s="196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6" t="s">
        <v>85</v>
      </c>
      <c r="CM1464" s="177"/>
    </row>
    <row r="1465" customFormat="false" ht="11.25" hidden="false" customHeight="false" outlineLevel="0" collapsed="false">
      <c r="A1465" s="177" t="n">
        <v>36160</v>
      </c>
      <c r="B1465" s="203" t="n">
        <f aca="false">IF(A1465&lt;&gt;"",MONTH(A1465),0)</f>
        <v>12</v>
      </c>
      <c r="C1465" s="11" t="s">
        <v>165</v>
      </c>
      <c r="D1465" s="196" t="n">
        <v>2.52</v>
      </c>
      <c r="E1465" s="196" t="n">
        <v>1.76</v>
      </c>
      <c r="F1465" s="197" t="n">
        <v>1.675</v>
      </c>
      <c r="G1465" s="16" t="n">
        <v>1.695</v>
      </c>
      <c r="H1465" s="196" t="n">
        <v>1.71</v>
      </c>
      <c r="I1465" s="196" t="n">
        <v>1.835</v>
      </c>
      <c r="J1465" s="196" t="n">
        <v>1.915</v>
      </c>
      <c r="K1465" s="196" t="n">
        <v>1.655</v>
      </c>
      <c r="L1465" s="196" t="n">
        <v>1.73</v>
      </c>
      <c r="M1465" s="196" t="n">
        <v>2.255</v>
      </c>
      <c r="N1465" s="197" t="n">
        <v>1.69</v>
      </c>
      <c r="O1465" s="196" t="n">
        <v>2.015</v>
      </c>
      <c r="P1465" s="196" t="n">
        <v>1.76</v>
      </c>
      <c r="Q1465" s="196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6" t="s">
        <v>85</v>
      </c>
      <c r="CM1465" s="177"/>
    </row>
    <row r="1466" customFormat="false" ht="11.25" hidden="false" customHeight="false" outlineLevel="0" collapsed="false">
      <c r="A1466" s="6" t="s">
        <v>147</v>
      </c>
      <c r="B1466" s="6" t="s">
        <v>148</v>
      </c>
      <c r="C1466" s="6" t="s">
        <v>149</v>
      </c>
      <c r="D1466" s="199" t="s">
        <v>168</v>
      </c>
      <c r="E1466" s="199" t="s">
        <v>151</v>
      </c>
      <c r="F1466" s="200" t="s">
        <v>152</v>
      </c>
      <c r="G1466" s="201" t="s">
        <v>153</v>
      </c>
      <c r="H1466" s="199" t="s">
        <v>142</v>
      </c>
      <c r="I1466" s="199" t="s">
        <v>33</v>
      </c>
      <c r="J1466" s="199" t="s">
        <v>15</v>
      </c>
      <c r="K1466" s="199" t="s">
        <v>82</v>
      </c>
      <c r="L1466" s="199" t="s">
        <v>155</v>
      </c>
      <c r="M1466" s="199" t="s">
        <v>64</v>
      </c>
      <c r="N1466" s="200" t="s">
        <v>156</v>
      </c>
      <c r="O1466" s="199" t="s">
        <v>11</v>
      </c>
      <c r="P1466" s="199" t="s">
        <v>27</v>
      </c>
      <c r="Q1466" s="199" t="s">
        <v>157</v>
      </c>
      <c r="R1466" s="202" t="s">
        <v>158</v>
      </c>
      <c r="S1466" s="4" t="s">
        <v>133</v>
      </c>
      <c r="T1466" s="4" t="s">
        <v>143</v>
      </c>
      <c r="U1466" s="4" t="s">
        <v>159</v>
      </c>
      <c r="V1466" s="4" t="s">
        <v>160</v>
      </c>
      <c r="W1466" s="202" t="s">
        <v>29</v>
      </c>
      <c r="X1466" s="196" t="s">
        <v>85</v>
      </c>
      <c r="Y1466" s="199"/>
      <c r="Z1466" s="199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3" t="n">
        <f aca="false">IF(A1467&lt;&gt;"",MONTH(A1467),0)</f>
        <v>1</v>
      </c>
      <c r="C1467" s="11" t="s">
        <v>166</v>
      </c>
      <c r="D1467" s="196" t="n">
        <v>2.425</v>
      </c>
      <c r="E1467" s="196" t="s">
        <v>85</v>
      </c>
      <c r="F1467" s="197" t="s">
        <v>85</v>
      </c>
      <c r="G1467" s="16" t="s">
        <v>169</v>
      </c>
      <c r="H1467" s="196" t="s">
        <v>85</v>
      </c>
      <c r="I1467" s="196" t="s">
        <v>85</v>
      </c>
      <c r="J1467" s="196" t="s">
        <v>85</v>
      </c>
      <c r="K1467" s="196" t="s">
        <v>85</v>
      </c>
      <c r="L1467" s="196" t="s">
        <v>85</v>
      </c>
      <c r="M1467" s="196" t="s">
        <v>85</v>
      </c>
      <c r="N1467" s="197" t="s">
        <v>85</v>
      </c>
      <c r="O1467" s="196" t="n">
        <v>1.955</v>
      </c>
      <c r="P1467" s="196" t="s">
        <v>85</v>
      </c>
      <c r="Q1467" s="196" t="s">
        <v>85</v>
      </c>
      <c r="R1467" s="16" t="s">
        <v>85</v>
      </c>
      <c r="S1467" s="1" t="n">
        <v>1.955</v>
      </c>
      <c r="T1467" s="1" t="s">
        <v>85</v>
      </c>
      <c r="U1467" s="1" t="s">
        <v>85</v>
      </c>
      <c r="V1467" s="1" t="s">
        <v>85</v>
      </c>
      <c r="W1467" s="1" t="s">
        <v>85</v>
      </c>
      <c r="X1467" s="196" t="s">
        <v>85</v>
      </c>
      <c r="CM1467" s="177"/>
    </row>
    <row r="1468" customFormat="false" ht="11.25" hidden="false" customHeight="false" outlineLevel="0" collapsed="false">
      <c r="A1468" s="177" t="n">
        <v>36162</v>
      </c>
      <c r="B1468" s="203" t="n">
        <f aca="false">IF(A1468&lt;&gt;"",MONTH(A1468),0)</f>
        <v>1</v>
      </c>
      <c r="C1468" s="11" t="s">
        <v>167</v>
      </c>
      <c r="D1468" s="196" t="n">
        <v>2.425</v>
      </c>
      <c r="E1468" s="196" t="n">
        <v>1.745</v>
      </c>
      <c r="F1468" s="197" t="n">
        <v>1.725</v>
      </c>
      <c r="G1468" s="16" t="n">
        <v>1.765</v>
      </c>
      <c r="H1468" s="196" t="n">
        <v>1.785</v>
      </c>
      <c r="I1468" s="196" t="n">
        <v>1.875</v>
      </c>
      <c r="J1468" s="196" t="n">
        <v>1.82</v>
      </c>
      <c r="K1468" s="196" t="n">
        <v>1.735</v>
      </c>
      <c r="L1468" s="196" t="n">
        <v>1.735</v>
      </c>
      <c r="M1468" s="196" t="n">
        <v>2.175</v>
      </c>
      <c r="N1468" s="197" t="n">
        <v>1.64</v>
      </c>
      <c r="O1468" s="196" t="n">
        <v>1.955</v>
      </c>
      <c r="P1468" s="196" t="n">
        <v>1.865</v>
      </c>
      <c r="Q1468" s="196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6" t="s">
        <v>85</v>
      </c>
      <c r="CM1468" s="177"/>
    </row>
    <row r="1469" customFormat="false" ht="11.25" hidden="false" customHeight="false" outlineLevel="0" collapsed="false">
      <c r="A1469" s="177" t="n">
        <v>36163</v>
      </c>
      <c r="B1469" s="203" t="n">
        <f aca="false">IF(A1469&lt;&gt;"",MONTH(A1469),0)</f>
        <v>1</v>
      </c>
      <c r="C1469" s="11" t="s">
        <v>161</v>
      </c>
      <c r="D1469" s="196" t="n">
        <v>2.425</v>
      </c>
      <c r="E1469" s="196" t="n">
        <v>1.745</v>
      </c>
      <c r="F1469" s="197" t="n">
        <v>1.725</v>
      </c>
      <c r="G1469" s="16" t="n">
        <v>1.765</v>
      </c>
      <c r="H1469" s="196" t="n">
        <v>1.785</v>
      </c>
      <c r="I1469" s="196" t="n">
        <v>1.875</v>
      </c>
      <c r="J1469" s="196" t="n">
        <v>1.82</v>
      </c>
      <c r="K1469" s="196" t="n">
        <v>1.735</v>
      </c>
      <c r="L1469" s="196" t="n">
        <v>1.735</v>
      </c>
      <c r="M1469" s="196" t="n">
        <v>2.175</v>
      </c>
      <c r="N1469" s="197" t="n">
        <v>1.64</v>
      </c>
      <c r="O1469" s="196" t="n">
        <v>1.955</v>
      </c>
      <c r="P1469" s="196" t="n">
        <v>1.865</v>
      </c>
      <c r="Q1469" s="196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6" t="s">
        <v>85</v>
      </c>
      <c r="CM1469" s="177"/>
    </row>
    <row r="1470" customFormat="false" ht="11.25" hidden="false" customHeight="false" outlineLevel="0" collapsed="false">
      <c r="A1470" s="177" t="n">
        <v>36164</v>
      </c>
      <c r="B1470" s="203" t="n">
        <f aca="false">IF(A1470&lt;&gt;"",MONTH(A1470),0)</f>
        <v>1</v>
      </c>
      <c r="C1470" s="11" t="s">
        <v>162</v>
      </c>
      <c r="D1470" s="196" t="n">
        <v>2.425</v>
      </c>
      <c r="E1470" s="196" t="n">
        <v>1.745</v>
      </c>
      <c r="F1470" s="197" t="n">
        <v>1.725</v>
      </c>
      <c r="G1470" s="16" t="n">
        <v>1.765</v>
      </c>
      <c r="H1470" s="196" t="n">
        <v>1.785</v>
      </c>
      <c r="I1470" s="196" t="n">
        <v>1.875</v>
      </c>
      <c r="J1470" s="196" t="n">
        <v>1.82</v>
      </c>
      <c r="K1470" s="196" t="n">
        <v>1.735</v>
      </c>
      <c r="L1470" s="196" t="n">
        <v>1.735</v>
      </c>
      <c r="M1470" s="196" t="n">
        <v>2.175</v>
      </c>
      <c r="N1470" s="197" t="n">
        <v>1.64</v>
      </c>
      <c r="O1470" s="196" t="n">
        <v>1.955</v>
      </c>
      <c r="P1470" s="196" t="n">
        <v>1.865</v>
      </c>
      <c r="Q1470" s="196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6" t="s">
        <v>85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3" t="n">
        <f aca="false">IF(A1471&lt;&gt;"",MONTH(A1471),0)</f>
        <v>1</v>
      </c>
      <c r="C1471" s="11" t="s">
        <v>163</v>
      </c>
      <c r="D1471" s="196" t="n">
        <v>2.51</v>
      </c>
      <c r="E1471" s="196" t="n">
        <v>1.835</v>
      </c>
      <c r="F1471" s="197" t="n">
        <v>1.875</v>
      </c>
      <c r="G1471" s="16" t="n">
        <v>1.975</v>
      </c>
      <c r="H1471" s="196" t="n">
        <v>1.985</v>
      </c>
      <c r="I1471" s="196" t="n">
        <v>2.1</v>
      </c>
      <c r="J1471" s="196" t="n">
        <v>1.99</v>
      </c>
      <c r="K1471" s="196" t="n">
        <v>1.91</v>
      </c>
      <c r="L1471" s="196" t="n">
        <v>1.905</v>
      </c>
      <c r="M1471" s="196" t="n">
        <v>2.305</v>
      </c>
      <c r="N1471" s="197" t="n">
        <v>1.825</v>
      </c>
      <c r="O1471" s="196" t="n">
        <v>2.105</v>
      </c>
      <c r="P1471" s="196" t="n">
        <v>2.065</v>
      </c>
      <c r="Q1471" s="196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6" t="s">
        <v>85</v>
      </c>
      <c r="CK1471" s="6"/>
      <c r="CL1471" s="6"/>
      <c r="CM1471" s="206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3" t="n">
        <f aca="false">IF(A1472&lt;&gt;"",MONTH(A1472),0)</f>
        <v>1</v>
      </c>
      <c r="C1472" s="11" t="s">
        <v>164</v>
      </c>
      <c r="D1472" s="196" t="n">
        <v>2.465</v>
      </c>
      <c r="E1472" s="196" t="n">
        <v>1.865</v>
      </c>
      <c r="F1472" s="197" t="n">
        <v>1.815</v>
      </c>
      <c r="G1472" s="16" t="n">
        <v>1.915</v>
      </c>
      <c r="H1472" s="196" t="n">
        <v>1.92</v>
      </c>
      <c r="I1472" s="196" t="n">
        <v>2.04</v>
      </c>
      <c r="J1472" s="196" t="n">
        <v>1.9</v>
      </c>
      <c r="K1472" s="196" t="n">
        <v>1.815</v>
      </c>
      <c r="L1472" s="196" t="n">
        <v>1.865</v>
      </c>
      <c r="M1472" s="196" t="n">
        <v>2.17</v>
      </c>
      <c r="N1472" s="197" t="n">
        <v>1.79</v>
      </c>
      <c r="O1472" s="196" t="n">
        <v>2.03</v>
      </c>
      <c r="P1472" s="196" t="n">
        <v>1.975</v>
      </c>
      <c r="Q1472" s="196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6" t="s">
        <v>85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3" t="n">
        <f aca="false">IF(A1473&lt;&gt;"",MONTH(A1473),0)</f>
        <v>1</v>
      </c>
      <c r="C1473" s="11" t="s">
        <v>165</v>
      </c>
      <c r="D1473" s="196" t="n">
        <v>2.44</v>
      </c>
      <c r="E1473" s="196" t="n">
        <v>1.82</v>
      </c>
      <c r="F1473" s="197" t="n">
        <v>1.885</v>
      </c>
      <c r="G1473" s="16" t="n">
        <v>1.885</v>
      </c>
      <c r="H1473" s="196" t="n">
        <v>1.9</v>
      </c>
      <c r="I1473" s="196" t="n">
        <v>2.035</v>
      </c>
      <c r="J1473" s="196" t="n">
        <v>1.875</v>
      </c>
      <c r="K1473" s="196" t="n">
        <v>1.835</v>
      </c>
      <c r="L1473" s="196" t="n">
        <v>1.82</v>
      </c>
      <c r="M1473" s="196" t="n">
        <v>2.18</v>
      </c>
      <c r="N1473" s="197" t="n">
        <v>1.805</v>
      </c>
      <c r="O1473" s="196" t="n">
        <v>2.015</v>
      </c>
      <c r="P1473" s="196" t="n">
        <v>1.96</v>
      </c>
      <c r="Q1473" s="196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6" t="s">
        <v>85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3" t="n">
        <f aca="false">IF(A1474&lt;&gt;"",MONTH(A1474),0)</f>
        <v>1</v>
      </c>
      <c r="C1474" s="11" t="s">
        <v>166</v>
      </c>
      <c r="D1474" s="196" t="n">
        <v>2.275</v>
      </c>
      <c r="E1474" s="196" t="n">
        <v>1.765</v>
      </c>
      <c r="F1474" s="197" t="n">
        <v>1.7</v>
      </c>
      <c r="G1474" s="16" t="n">
        <v>1.765</v>
      </c>
      <c r="H1474" s="196" t="n">
        <v>1.775</v>
      </c>
      <c r="I1474" s="196" t="n">
        <v>1.895</v>
      </c>
      <c r="J1474" s="196" t="n">
        <v>1.78</v>
      </c>
      <c r="K1474" s="196" t="n">
        <v>1.71</v>
      </c>
      <c r="L1474" s="196" t="n">
        <v>1.715</v>
      </c>
      <c r="M1474" s="196" t="n">
        <v>2.105</v>
      </c>
      <c r="N1474" s="197" t="n">
        <v>1.7</v>
      </c>
      <c r="O1474" s="196" t="n">
        <v>1.935</v>
      </c>
      <c r="P1474" s="196" t="n">
        <v>1.815</v>
      </c>
      <c r="Q1474" s="196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6" t="s">
        <v>85</v>
      </c>
      <c r="CM1474" s="177"/>
    </row>
    <row r="1475" customFormat="false" ht="11.25" hidden="false" customHeight="false" outlineLevel="0" collapsed="false">
      <c r="A1475" s="177" t="n">
        <v>36169</v>
      </c>
      <c r="B1475" s="203" t="n">
        <f aca="false">IF(A1475&lt;&gt;"",MONTH(A1475),0)</f>
        <v>1</v>
      </c>
      <c r="C1475" s="11" t="s">
        <v>167</v>
      </c>
      <c r="D1475" s="196" t="n">
        <v>2.29</v>
      </c>
      <c r="E1475" s="196" t="n">
        <v>1.71</v>
      </c>
      <c r="F1475" s="197" t="n">
        <v>1.66</v>
      </c>
      <c r="G1475" s="16" t="n">
        <v>1.71</v>
      </c>
      <c r="H1475" s="196" t="n">
        <v>1.745</v>
      </c>
      <c r="I1475" s="196" t="n">
        <v>1.875</v>
      </c>
      <c r="J1475" s="196" t="n">
        <v>1.73</v>
      </c>
      <c r="K1475" s="196" t="n">
        <v>1.63</v>
      </c>
      <c r="L1475" s="196" t="n">
        <v>1.655</v>
      </c>
      <c r="M1475" s="196" t="n">
        <v>2.08</v>
      </c>
      <c r="N1475" s="197" t="n">
        <v>1.605</v>
      </c>
      <c r="O1475" s="196" t="n">
        <v>1.895</v>
      </c>
      <c r="P1475" s="196" t="n">
        <v>1.78</v>
      </c>
      <c r="Q1475" s="196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6" t="s">
        <v>85</v>
      </c>
      <c r="CM1475" s="177"/>
    </row>
    <row r="1476" customFormat="false" ht="11.25" hidden="false" customHeight="false" outlineLevel="0" collapsed="false">
      <c r="A1476" s="177" t="n">
        <v>36170</v>
      </c>
      <c r="B1476" s="203" t="n">
        <f aca="false">IF(A1476&lt;&gt;"",MONTH(A1476),0)</f>
        <v>1</v>
      </c>
      <c r="C1476" s="11" t="s">
        <v>161</v>
      </c>
      <c r="D1476" s="196" t="n">
        <v>2.29</v>
      </c>
      <c r="E1476" s="196" t="n">
        <v>1.71</v>
      </c>
      <c r="F1476" s="197" t="n">
        <v>1.66</v>
      </c>
      <c r="G1476" s="16" t="n">
        <v>1.71</v>
      </c>
      <c r="H1476" s="196" t="n">
        <v>1.745</v>
      </c>
      <c r="I1476" s="196" t="n">
        <v>1.875</v>
      </c>
      <c r="J1476" s="196" t="n">
        <v>1.73</v>
      </c>
      <c r="K1476" s="196" t="n">
        <v>1.63</v>
      </c>
      <c r="L1476" s="196" t="n">
        <v>1.655</v>
      </c>
      <c r="M1476" s="196" t="n">
        <v>2.08</v>
      </c>
      <c r="N1476" s="197" t="n">
        <v>1.605</v>
      </c>
      <c r="O1476" s="196" t="n">
        <v>1.895</v>
      </c>
      <c r="P1476" s="196" t="n">
        <v>1.78</v>
      </c>
      <c r="Q1476" s="196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6" t="s">
        <v>85</v>
      </c>
      <c r="CM1476" s="177"/>
    </row>
    <row r="1477" customFormat="false" ht="11.25" hidden="false" customHeight="false" outlineLevel="0" collapsed="false">
      <c r="A1477" s="177" t="n">
        <v>36171</v>
      </c>
      <c r="B1477" s="203" t="n">
        <f aca="false">IF(A1477&lt;&gt;"",MONTH(A1477),0)</f>
        <v>1</v>
      </c>
      <c r="C1477" s="11" t="s">
        <v>162</v>
      </c>
      <c r="D1477" s="196" t="n">
        <v>2.29</v>
      </c>
      <c r="E1477" s="196" t="n">
        <v>1.71</v>
      </c>
      <c r="F1477" s="197" t="n">
        <v>1.66</v>
      </c>
      <c r="G1477" s="16" t="n">
        <v>1.71</v>
      </c>
      <c r="H1477" s="196" t="n">
        <v>1.745</v>
      </c>
      <c r="I1477" s="196" t="n">
        <v>1.875</v>
      </c>
      <c r="J1477" s="196" t="n">
        <v>1.73</v>
      </c>
      <c r="K1477" s="196" t="n">
        <v>1.63</v>
      </c>
      <c r="L1477" s="196" t="n">
        <v>1.655</v>
      </c>
      <c r="M1477" s="196" t="n">
        <v>2.08</v>
      </c>
      <c r="N1477" s="197" t="n">
        <v>1.605</v>
      </c>
      <c r="O1477" s="196" t="n">
        <v>1.895</v>
      </c>
      <c r="P1477" s="196" t="n">
        <v>1.78</v>
      </c>
      <c r="Q1477" s="196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6" t="s">
        <v>85</v>
      </c>
      <c r="CM1477" s="177"/>
    </row>
    <row r="1478" customFormat="false" ht="11.25" hidden="false" customHeight="false" outlineLevel="0" collapsed="false">
      <c r="A1478" s="177" t="n">
        <v>36172</v>
      </c>
      <c r="B1478" s="203" t="n">
        <f aca="false">IF(A1478&lt;&gt;"",MONTH(A1478),0)</f>
        <v>1</v>
      </c>
      <c r="C1478" s="11" t="s">
        <v>163</v>
      </c>
      <c r="D1478" s="196" t="n">
        <v>2.22</v>
      </c>
      <c r="E1478" s="196" t="n">
        <v>1.695</v>
      </c>
      <c r="F1478" s="197" t="n">
        <v>1.605</v>
      </c>
      <c r="G1478" s="16" t="n">
        <v>1.715</v>
      </c>
      <c r="H1478" s="196" t="n">
        <v>1.735</v>
      </c>
      <c r="I1478" s="196" t="n">
        <v>1.82</v>
      </c>
      <c r="J1478" s="196" t="n">
        <v>1.74</v>
      </c>
      <c r="K1478" s="196" t="n">
        <v>1.63</v>
      </c>
      <c r="L1478" s="196" t="n">
        <v>1.655</v>
      </c>
      <c r="M1478" s="196" t="n">
        <v>2.1</v>
      </c>
      <c r="N1478" s="197" t="n">
        <v>1.6</v>
      </c>
      <c r="O1478" s="196" t="n">
        <v>1.88</v>
      </c>
      <c r="P1478" s="196" t="n">
        <v>1.77</v>
      </c>
      <c r="Q1478" s="196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6" t="s">
        <v>85</v>
      </c>
      <c r="CM1478" s="177"/>
    </row>
    <row r="1479" customFormat="false" ht="11.25" hidden="false" customHeight="false" outlineLevel="0" collapsed="false">
      <c r="A1479" s="177" t="n">
        <v>36173</v>
      </c>
      <c r="B1479" s="203" t="n">
        <f aca="false">IF(A1479&lt;&gt;"",MONTH(A1479),0)</f>
        <v>1</v>
      </c>
      <c r="C1479" s="11" t="s">
        <v>164</v>
      </c>
      <c r="D1479" s="196" t="n">
        <v>2.265</v>
      </c>
      <c r="E1479" s="196" t="n">
        <v>1.695</v>
      </c>
      <c r="F1479" s="197" t="n">
        <v>1.665</v>
      </c>
      <c r="G1479" s="16" t="n">
        <v>1.775</v>
      </c>
      <c r="H1479" s="196" t="n">
        <v>1.76</v>
      </c>
      <c r="I1479" s="196" t="n">
        <v>1.82</v>
      </c>
      <c r="J1479" s="196" t="n">
        <v>1.775</v>
      </c>
      <c r="K1479" s="196" t="n">
        <v>1.665</v>
      </c>
      <c r="L1479" s="196" t="n">
        <v>1.725</v>
      </c>
      <c r="M1479" s="196" t="n">
        <v>2.115</v>
      </c>
      <c r="N1479" s="197" t="n">
        <v>1.605</v>
      </c>
      <c r="O1479" s="196" t="n">
        <v>1.895</v>
      </c>
      <c r="P1479" s="196" t="n">
        <v>1.8</v>
      </c>
      <c r="Q1479" s="196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6" t="s">
        <v>85</v>
      </c>
      <c r="CM1479" s="177"/>
    </row>
    <row r="1480" customFormat="false" ht="11.25" hidden="false" customHeight="false" outlineLevel="0" collapsed="false">
      <c r="A1480" s="177" t="n">
        <v>36174</v>
      </c>
      <c r="B1480" s="203" t="n">
        <f aca="false">IF(A1480&lt;&gt;"",MONTH(A1480),0)</f>
        <v>1</v>
      </c>
      <c r="C1480" s="11" t="s">
        <v>165</v>
      </c>
      <c r="D1480" s="196" t="n">
        <v>2.29</v>
      </c>
      <c r="E1480" s="196" t="n">
        <v>1.72</v>
      </c>
      <c r="F1480" s="197" t="n">
        <v>1.69</v>
      </c>
      <c r="G1480" s="16" t="n">
        <v>1.785</v>
      </c>
      <c r="H1480" s="196" t="n">
        <v>1.785</v>
      </c>
      <c r="I1480" s="196" t="n">
        <v>1.865</v>
      </c>
      <c r="J1480" s="196" t="n">
        <v>1.765</v>
      </c>
      <c r="K1480" s="196" t="n">
        <v>1.705</v>
      </c>
      <c r="L1480" s="196" t="n">
        <v>1.7</v>
      </c>
      <c r="M1480" s="196" t="n">
        <v>2.115</v>
      </c>
      <c r="N1480" s="197" t="n">
        <v>1.62</v>
      </c>
      <c r="O1480" s="196" t="n">
        <v>1.91</v>
      </c>
      <c r="P1480" s="196" t="n">
        <v>1.83</v>
      </c>
      <c r="Q1480" s="196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6" t="s">
        <v>85</v>
      </c>
      <c r="CM1480" s="177"/>
    </row>
    <row r="1481" customFormat="false" ht="11.25" hidden="false" customHeight="false" outlineLevel="0" collapsed="false">
      <c r="A1481" s="177" t="n">
        <v>36175</v>
      </c>
      <c r="B1481" s="203" t="n">
        <f aca="false">IF(A1481&lt;&gt;"",MONTH(A1481),0)</f>
        <v>1</v>
      </c>
      <c r="C1481" s="11" t="s">
        <v>166</v>
      </c>
      <c r="D1481" s="196" t="n">
        <v>2.2</v>
      </c>
      <c r="E1481" s="196" t="n">
        <v>1.685</v>
      </c>
      <c r="F1481" s="197" t="n">
        <v>1.61</v>
      </c>
      <c r="G1481" s="16" t="n">
        <v>1.685</v>
      </c>
      <c r="H1481" s="196" t="n">
        <v>1.69</v>
      </c>
      <c r="I1481" s="196" t="n">
        <v>1.78</v>
      </c>
      <c r="J1481" s="196" t="n">
        <v>1.695</v>
      </c>
      <c r="K1481" s="196" t="n">
        <v>1.615</v>
      </c>
      <c r="L1481" s="196" t="n">
        <v>1.61</v>
      </c>
      <c r="M1481" s="196" t="n">
        <v>2.025</v>
      </c>
      <c r="N1481" s="197" t="n">
        <v>1.585</v>
      </c>
      <c r="O1481" s="196" t="n">
        <v>1.825</v>
      </c>
      <c r="P1481" s="196" t="n">
        <v>1.71</v>
      </c>
      <c r="Q1481" s="196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6" t="s">
        <v>85</v>
      </c>
      <c r="CM1481" s="177"/>
    </row>
    <row r="1482" customFormat="false" ht="11.25" hidden="false" customHeight="false" outlineLevel="0" collapsed="false">
      <c r="A1482" s="177" t="n">
        <v>36176</v>
      </c>
      <c r="B1482" s="203" t="n">
        <f aca="false">IF(A1482&lt;&gt;"",MONTH(A1482),0)</f>
        <v>1</v>
      </c>
      <c r="C1482" s="11" t="s">
        <v>167</v>
      </c>
      <c r="D1482" s="196" t="n">
        <v>2.255</v>
      </c>
      <c r="E1482" s="196" t="n">
        <v>1.67</v>
      </c>
      <c r="F1482" s="197" t="n">
        <v>1.63</v>
      </c>
      <c r="G1482" s="16" t="n">
        <v>1.68</v>
      </c>
      <c r="H1482" s="196" t="n">
        <v>1.68</v>
      </c>
      <c r="I1482" s="196" t="n">
        <v>1.795</v>
      </c>
      <c r="J1482" s="196" t="n">
        <v>1.7</v>
      </c>
      <c r="K1482" s="196" t="n">
        <v>1.61</v>
      </c>
      <c r="L1482" s="196" t="n">
        <v>1.62</v>
      </c>
      <c r="M1482" s="196" t="n">
        <v>2.055</v>
      </c>
      <c r="N1482" s="197" t="n">
        <v>1.58</v>
      </c>
      <c r="O1482" s="196" t="n">
        <v>1.83</v>
      </c>
      <c r="P1482" s="196" t="n">
        <v>1.7</v>
      </c>
      <c r="Q1482" s="196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6" t="s">
        <v>85</v>
      </c>
      <c r="CM1482" s="177"/>
    </row>
    <row r="1483" customFormat="false" ht="11.25" hidden="false" customHeight="false" outlineLevel="0" collapsed="false">
      <c r="A1483" s="177" t="n">
        <v>36177</v>
      </c>
      <c r="B1483" s="203" t="n">
        <f aca="false">IF(A1483&lt;&gt;"",MONTH(A1483),0)</f>
        <v>1</v>
      </c>
      <c r="C1483" s="11" t="s">
        <v>161</v>
      </c>
      <c r="D1483" s="196" t="n">
        <v>2.255</v>
      </c>
      <c r="E1483" s="196" t="n">
        <v>1.67</v>
      </c>
      <c r="F1483" s="197" t="n">
        <v>1.63</v>
      </c>
      <c r="G1483" s="16" t="n">
        <v>1.68</v>
      </c>
      <c r="H1483" s="196" t="n">
        <v>1.68</v>
      </c>
      <c r="I1483" s="196" t="n">
        <v>1.795</v>
      </c>
      <c r="J1483" s="196" t="n">
        <v>1.7</v>
      </c>
      <c r="K1483" s="196" t="n">
        <v>1.61</v>
      </c>
      <c r="L1483" s="196" t="n">
        <v>1.62</v>
      </c>
      <c r="M1483" s="196" t="n">
        <v>2.055</v>
      </c>
      <c r="N1483" s="197" t="n">
        <v>1.58</v>
      </c>
      <c r="O1483" s="196" t="n">
        <v>1.83</v>
      </c>
      <c r="P1483" s="196" t="n">
        <v>1.7</v>
      </c>
      <c r="Q1483" s="196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6" t="s">
        <v>85</v>
      </c>
      <c r="CM1483" s="177"/>
    </row>
    <row r="1484" customFormat="false" ht="11.25" hidden="false" customHeight="false" outlineLevel="0" collapsed="false">
      <c r="A1484" s="177" t="n">
        <v>36178</v>
      </c>
      <c r="B1484" s="203" t="n">
        <f aca="false">IF(A1484&lt;&gt;"",MONTH(A1484),0)</f>
        <v>1</v>
      </c>
      <c r="C1484" s="11" t="s">
        <v>162</v>
      </c>
      <c r="D1484" s="196" t="n">
        <v>2.255</v>
      </c>
      <c r="E1484" s="196" t="s">
        <v>85</v>
      </c>
      <c r="F1484" s="197" t="s">
        <v>85</v>
      </c>
      <c r="G1484" s="16" t="s">
        <v>169</v>
      </c>
      <c r="H1484" s="196" t="s">
        <v>85</v>
      </c>
      <c r="I1484" s="196" t="s">
        <v>85</v>
      </c>
      <c r="J1484" s="196" t="s">
        <v>85</v>
      </c>
      <c r="K1484" s="196" t="s">
        <v>85</v>
      </c>
      <c r="L1484" s="196" t="s">
        <v>85</v>
      </c>
      <c r="M1484" s="196" t="s">
        <v>85</v>
      </c>
      <c r="N1484" s="197" t="s">
        <v>85</v>
      </c>
      <c r="O1484" s="196" t="n">
        <v>1.83</v>
      </c>
      <c r="P1484" s="196" t="s">
        <v>85</v>
      </c>
      <c r="Q1484" s="196" t="s">
        <v>85</v>
      </c>
      <c r="R1484" s="16" t="s">
        <v>85</v>
      </c>
      <c r="S1484" s="1" t="n">
        <v>1.845</v>
      </c>
      <c r="T1484" s="1" t="s">
        <v>85</v>
      </c>
      <c r="U1484" s="1" t="s">
        <v>85</v>
      </c>
      <c r="V1484" s="1" t="s">
        <v>85</v>
      </c>
      <c r="W1484" s="1" t="s">
        <v>85</v>
      </c>
      <c r="X1484" s="196" t="s">
        <v>85</v>
      </c>
      <c r="CM1484" s="177"/>
    </row>
    <row r="1485" customFormat="false" ht="11.25" hidden="false" customHeight="false" outlineLevel="0" collapsed="false">
      <c r="A1485" s="177" t="n">
        <v>36179</v>
      </c>
      <c r="B1485" s="203" t="n">
        <f aca="false">IF(A1485&lt;&gt;"",MONTH(A1485),0)</f>
        <v>1</v>
      </c>
      <c r="C1485" s="11" t="s">
        <v>163</v>
      </c>
      <c r="D1485" s="196" t="n">
        <v>2.255</v>
      </c>
      <c r="E1485" s="196" t="n">
        <v>1.67</v>
      </c>
      <c r="F1485" s="197" t="n">
        <v>1.63</v>
      </c>
      <c r="G1485" s="16" t="n">
        <v>1.68</v>
      </c>
      <c r="H1485" s="196" t="n">
        <v>1.68</v>
      </c>
      <c r="I1485" s="196" t="n">
        <v>1.795</v>
      </c>
      <c r="J1485" s="196" t="n">
        <v>1.7</v>
      </c>
      <c r="K1485" s="196" t="n">
        <v>1.61</v>
      </c>
      <c r="L1485" s="196" t="n">
        <v>1.62</v>
      </c>
      <c r="M1485" s="196" t="n">
        <v>2.055</v>
      </c>
      <c r="N1485" s="197" t="n">
        <v>1.58</v>
      </c>
      <c r="O1485" s="196" t="n">
        <v>1.83</v>
      </c>
      <c r="P1485" s="196" t="n">
        <v>1.7</v>
      </c>
      <c r="Q1485" s="196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6" t="s">
        <v>85</v>
      </c>
      <c r="CM1485" s="177"/>
    </row>
    <row r="1486" customFormat="false" ht="11.25" hidden="false" customHeight="false" outlineLevel="0" collapsed="false">
      <c r="A1486" s="177" t="n">
        <v>36180</v>
      </c>
      <c r="B1486" s="203" t="n">
        <f aca="false">IF(A1486&lt;&gt;"",MONTH(A1486),0)</f>
        <v>1</v>
      </c>
      <c r="C1486" s="11" t="s">
        <v>164</v>
      </c>
      <c r="D1486" s="196" t="n">
        <v>2.25</v>
      </c>
      <c r="E1486" s="196" t="n">
        <v>1.705</v>
      </c>
      <c r="F1486" s="197" t="n">
        <v>1.61</v>
      </c>
      <c r="G1486" s="16" t="n">
        <v>1.7</v>
      </c>
      <c r="H1486" s="196" t="n">
        <v>1.7</v>
      </c>
      <c r="I1486" s="196" t="n">
        <v>1.77</v>
      </c>
      <c r="J1486" s="196" t="n">
        <v>1.72</v>
      </c>
      <c r="K1486" s="196" t="n">
        <v>1.625</v>
      </c>
      <c r="L1486" s="196" t="n">
        <v>1.64</v>
      </c>
      <c r="M1486" s="196" t="n">
        <v>2.03</v>
      </c>
      <c r="N1486" s="197" t="n">
        <v>1.57</v>
      </c>
      <c r="O1486" s="196" t="n">
        <v>1.85</v>
      </c>
      <c r="P1486" s="196" t="n">
        <v>1.705</v>
      </c>
      <c r="Q1486" s="196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6" t="s">
        <v>85</v>
      </c>
      <c r="CM1486" s="177"/>
    </row>
    <row r="1487" customFormat="false" ht="11.25" hidden="false" customHeight="false" outlineLevel="0" collapsed="false">
      <c r="A1487" s="177" t="n">
        <v>36181</v>
      </c>
      <c r="B1487" s="203" t="n">
        <f aca="false">IF(A1487&lt;&gt;"",MONTH(A1487),0)</f>
        <v>1</v>
      </c>
      <c r="C1487" s="11" t="s">
        <v>165</v>
      </c>
      <c r="D1487" s="196" t="n">
        <v>2.305</v>
      </c>
      <c r="E1487" s="196" t="n">
        <v>1.71</v>
      </c>
      <c r="F1487" s="197" t="n">
        <v>1.64</v>
      </c>
      <c r="G1487" s="16" t="n">
        <v>1.715</v>
      </c>
      <c r="H1487" s="196" t="n">
        <v>1.705</v>
      </c>
      <c r="I1487" s="196" t="n">
        <v>1.8</v>
      </c>
      <c r="J1487" s="196" t="n">
        <v>1.745</v>
      </c>
      <c r="K1487" s="196" t="n">
        <v>1.65</v>
      </c>
      <c r="L1487" s="196" t="n">
        <v>1.67</v>
      </c>
      <c r="M1487" s="196" t="n">
        <v>2.035</v>
      </c>
      <c r="N1487" s="197" t="n">
        <v>1.59</v>
      </c>
      <c r="O1487" s="196" t="n">
        <v>1.87</v>
      </c>
      <c r="P1487" s="196" t="n">
        <v>1.715</v>
      </c>
      <c r="Q1487" s="196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6" t="s">
        <v>85</v>
      </c>
      <c r="CM1487" s="177"/>
    </row>
    <row r="1488" customFormat="false" ht="11.25" hidden="false" customHeight="false" outlineLevel="0" collapsed="false">
      <c r="A1488" s="177" t="n">
        <v>36182</v>
      </c>
      <c r="B1488" s="203" t="n">
        <f aca="false">IF(A1488&lt;&gt;"",MONTH(A1488),0)</f>
        <v>1</v>
      </c>
      <c r="C1488" s="11" t="s">
        <v>166</v>
      </c>
      <c r="D1488" s="196" t="n">
        <v>2.35</v>
      </c>
      <c r="E1488" s="196" t="n">
        <v>1.73</v>
      </c>
      <c r="F1488" s="197" t="n">
        <v>1.67</v>
      </c>
      <c r="G1488" s="16" t="n">
        <v>1.725</v>
      </c>
      <c r="H1488" s="196" t="n">
        <v>1.725</v>
      </c>
      <c r="I1488" s="196" t="n">
        <v>1.845</v>
      </c>
      <c r="J1488" s="196" t="n">
        <v>1.765</v>
      </c>
      <c r="K1488" s="196" t="n">
        <v>1.67</v>
      </c>
      <c r="L1488" s="196" t="n">
        <v>1.705</v>
      </c>
      <c r="M1488" s="196" t="n">
        <v>2.05</v>
      </c>
      <c r="N1488" s="197" t="n">
        <v>1.635</v>
      </c>
      <c r="O1488" s="196" t="n">
        <v>1.9</v>
      </c>
      <c r="P1488" s="196" t="n">
        <v>1.74</v>
      </c>
      <c r="Q1488" s="196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6" t="s">
        <v>85</v>
      </c>
      <c r="CM1488" s="177"/>
    </row>
    <row r="1489" customFormat="false" ht="11.25" hidden="false" customHeight="false" outlineLevel="0" collapsed="false">
      <c r="A1489" s="177" t="n">
        <v>36183</v>
      </c>
      <c r="B1489" s="203" t="n">
        <f aca="false">IF(A1489&lt;&gt;"",MONTH(A1489),0)</f>
        <v>1</v>
      </c>
      <c r="C1489" s="11" t="s">
        <v>167</v>
      </c>
      <c r="D1489" s="196" t="n">
        <v>2.32</v>
      </c>
      <c r="E1489" s="196" t="n">
        <v>1.74</v>
      </c>
      <c r="F1489" s="197" t="n">
        <v>1.67</v>
      </c>
      <c r="G1489" s="16" t="n">
        <v>1.7</v>
      </c>
      <c r="H1489" s="196" t="n">
        <v>1.7</v>
      </c>
      <c r="I1489" s="196" t="n">
        <v>1.81</v>
      </c>
      <c r="J1489" s="196" t="n">
        <v>1.74</v>
      </c>
      <c r="K1489" s="196" t="n">
        <v>1.66</v>
      </c>
      <c r="L1489" s="196" t="n">
        <v>1.69</v>
      </c>
      <c r="M1489" s="196" t="n">
        <v>2.015</v>
      </c>
      <c r="N1489" s="197" t="n">
        <v>1.605</v>
      </c>
      <c r="O1489" s="196" t="n">
        <v>1.885</v>
      </c>
      <c r="P1489" s="196" t="n">
        <v>1.715</v>
      </c>
      <c r="Q1489" s="196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6" t="s">
        <v>85</v>
      </c>
      <c r="CM1489" s="177"/>
    </row>
    <row r="1490" customFormat="false" ht="11.25" hidden="false" customHeight="false" outlineLevel="0" collapsed="false">
      <c r="A1490" s="177" t="n">
        <v>36184</v>
      </c>
      <c r="B1490" s="203" t="n">
        <f aca="false">IF(A1490&lt;&gt;"",MONTH(A1490),0)</f>
        <v>1</v>
      </c>
      <c r="C1490" s="11" t="s">
        <v>161</v>
      </c>
      <c r="D1490" s="196" t="n">
        <v>2.32</v>
      </c>
      <c r="E1490" s="196" t="n">
        <v>1.74</v>
      </c>
      <c r="F1490" s="197" t="n">
        <v>1.67</v>
      </c>
      <c r="G1490" s="16" t="n">
        <v>1.7</v>
      </c>
      <c r="H1490" s="196" t="n">
        <v>1.7</v>
      </c>
      <c r="I1490" s="196" t="n">
        <v>1.81</v>
      </c>
      <c r="J1490" s="196" t="n">
        <v>1.74</v>
      </c>
      <c r="K1490" s="196" t="n">
        <v>1.66</v>
      </c>
      <c r="L1490" s="196" t="n">
        <v>1.69</v>
      </c>
      <c r="M1490" s="196" t="n">
        <v>2.015</v>
      </c>
      <c r="N1490" s="197" t="n">
        <v>1.605</v>
      </c>
      <c r="O1490" s="196" t="n">
        <v>1.885</v>
      </c>
      <c r="P1490" s="196" t="n">
        <v>1.715</v>
      </c>
      <c r="Q1490" s="196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6" t="s">
        <v>85</v>
      </c>
      <c r="CM1490" s="177"/>
    </row>
    <row r="1491" customFormat="false" ht="11.25" hidden="false" customHeight="false" outlineLevel="0" collapsed="false">
      <c r="A1491" s="177" t="n">
        <v>36185</v>
      </c>
      <c r="B1491" s="203" t="n">
        <f aca="false">IF(A1491&lt;&gt;"",MONTH(A1491),0)</f>
        <v>1</v>
      </c>
      <c r="C1491" s="11" t="s">
        <v>162</v>
      </c>
      <c r="D1491" s="196" t="n">
        <v>2.32</v>
      </c>
      <c r="E1491" s="196" t="n">
        <v>1.74</v>
      </c>
      <c r="F1491" s="197" t="n">
        <v>1.67</v>
      </c>
      <c r="G1491" s="16" t="n">
        <v>1.7</v>
      </c>
      <c r="H1491" s="196" t="n">
        <v>1.7</v>
      </c>
      <c r="I1491" s="196" t="n">
        <v>1.81</v>
      </c>
      <c r="J1491" s="196" t="n">
        <v>1.74</v>
      </c>
      <c r="K1491" s="196" t="n">
        <v>1.66</v>
      </c>
      <c r="L1491" s="196" t="n">
        <v>1.69</v>
      </c>
      <c r="M1491" s="196" t="n">
        <v>2.015</v>
      </c>
      <c r="N1491" s="197" t="n">
        <v>1.605</v>
      </c>
      <c r="O1491" s="196" t="n">
        <v>1.885</v>
      </c>
      <c r="P1491" s="196" t="n">
        <v>1.715</v>
      </c>
      <c r="Q1491" s="196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6" t="s">
        <v>85</v>
      </c>
      <c r="CM1491" s="177"/>
    </row>
    <row r="1492" customFormat="false" ht="11.25" hidden="false" customHeight="false" outlineLevel="0" collapsed="false">
      <c r="A1492" s="177" t="n">
        <v>36186</v>
      </c>
      <c r="B1492" s="203" t="n">
        <f aca="false">IF(A1492&lt;&gt;"",MONTH(A1492),0)</f>
        <v>1</v>
      </c>
      <c r="C1492" s="11" t="s">
        <v>163</v>
      </c>
      <c r="D1492" s="196" t="n">
        <v>2.26</v>
      </c>
      <c r="E1492" s="196" t="n">
        <v>1.75</v>
      </c>
      <c r="F1492" s="197" t="n">
        <v>1.625</v>
      </c>
      <c r="G1492" s="16" t="n">
        <v>1.695</v>
      </c>
      <c r="H1492" s="196" t="n">
        <v>1.685</v>
      </c>
      <c r="I1492" s="196" t="n">
        <v>1.75</v>
      </c>
      <c r="J1492" s="196" t="n">
        <v>1.755</v>
      </c>
      <c r="K1492" s="196" t="n">
        <v>1.645</v>
      </c>
      <c r="L1492" s="196" t="n">
        <v>1.665</v>
      </c>
      <c r="M1492" s="196" t="n">
        <v>2</v>
      </c>
      <c r="N1492" s="197" t="n">
        <v>1.585</v>
      </c>
      <c r="O1492" s="196" t="n">
        <v>1.87</v>
      </c>
      <c r="P1492" s="196" t="n">
        <v>1.69</v>
      </c>
      <c r="Q1492" s="196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6" t="s">
        <v>85</v>
      </c>
      <c r="CM1492" s="177"/>
    </row>
    <row r="1493" customFormat="false" ht="11.25" hidden="false" customHeight="false" outlineLevel="0" collapsed="false">
      <c r="A1493" s="177" t="n">
        <v>36187</v>
      </c>
      <c r="B1493" s="203" t="n">
        <f aca="false">IF(A1493&lt;&gt;"",MONTH(A1493),0)</f>
        <v>1</v>
      </c>
      <c r="C1493" s="11" t="s">
        <v>164</v>
      </c>
      <c r="D1493" s="196" t="n">
        <v>2.26</v>
      </c>
      <c r="E1493" s="196" t="n">
        <v>1.735</v>
      </c>
      <c r="F1493" s="197" t="n">
        <v>1.615</v>
      </c>
      <c r="G1493" s="16" t="n">
        <v>1.665</v>
      </c>
      <c r="H1493" s="196" t="n">
        <v>1.66</v>
      </c>
      <c r="I1493" s="196" t="n">
        <v>1.72</v>
      </c>
      <c r="J1493" s="196" t="n">
        <v>1.755</v>
      </c>
      <c r="K1493" s="196" t="n">
        <v>1.615</v>
      </c>
      <c r="L1493" s="196" t="n">
        <v>1.69</v>
      </c>
      <c r="M1493" s="196" t="n">
        <v>2</v>
      </c>
      <c r="N1493" s="197" t="n">
        <v>1.575</v>
      </c>
      <c r="O1493" s="196" t="n">
        <v>1.84</v>
      </c>
      <c r="P1493" s="196" t="n">
        <v>1.655</v>
      </c>
      <c r="Q1493" s="196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6" t="s">
        <v>85</v>
      </c>
      <c r="CM1493" s="177"/>
    </row>
    <row r="1494" customFormat="false" ht="11.25" hidden="false" customHeight="false" outlineLevel="0" collapsed="false">
      <c r="A1494" s="177" t="n">
        <v>36188</v>
      </c>
      <c r="B1494" s="203" t="n">
        <f aca="false">IF(A1494&lt;&gt;"",MONTH(A1494),0)</f>
        <v>1</v>
      </c>
      <c r="C1494" s="11" t="s">
        <v>165</v>
      </c>
      <c r="D1494" s="196" t="n">
        <v>2.27</v>
      </c>
      <c r="E1494" s="196" t="n">
        <v>1.73</v>
      </c>
      <c r="F1494" s="197" t="n">
        <v>1.615</v>
      </c>
      <c r="G1494" s="16" t="n">
        <v>1.68</v>
      </c>
      <c r="H1494" s="196" t="n">
        <v>1.665</v>
      </c>
      <c r="I1494" s="196" t="n">
        <v>1.75</v>
      </c>
      <c r="J1494" s="196" t="n">
        <v>1.75</v>
      </c>
      <c r="K1494" s="196" t="n">
        <v>1.625</v>
      </c>
      <c r="L1494" s="196" t="n">
        <v>1.69</v>
      </c>
      <c r="M1494" s="196" t="n">
        <v>2</v>
      </c>
      <c r="N1494" s="197" t="n">
        <v>1.585</v>
      </c>
      <c r="O1494" s="196" t="n">
        <v>1.845</v>
      </c>
      <c r="P1494" s="196" t="n">
        <v>1.68</v>
      </c>
      <c r="Q1494" s="196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6" t="s">
        <v>85</v>
      </c>
      <c r="CM1494" s="177"/>
    </row>
    <row r="1495" customFormat="false" ht="11.25" hidden="false" customHeight="false" outlineLevel="0" collapsed="false">
      <c r="A1495" s="177" t="n">
        <v>36189</v>
      </c>
      <c r="B1495" s="203" t="n">
        <f aca="false">IF(A1495&lt;&gt;"",MONTH(A1495),0)</f>
        <v>1</v>
      </c>
      <c r="C1495" s="11" t="s">
        <v>166</v>
      </c>
      <c r="D1495" s="196" t="n">
        <v>2.28</v>
      </c>
      <c r="E1495" s="196" t="n">
        <v>2.235</v>
      </c>
      <c r="F1495" s="197" t="n">
        <v>1.62</v>
      </c>
      <c r="G1495" s="16" t="n">
        <v>1.74</v>
      </c>
      <c r="H1495" s="196" t="n">
        <v>1.725</v>
      </c>
      <c r="I1495" s="196" t="n">
        <v>1.805</v>
      </c>
      <c r="J1495" s="196" t="n">
        <v>1.775</v>
      </c>
      <c r="K1495" s="196" t="n">
        <v>1.65</v>
      </c>
      <c r="L1495" s="196" t="n">
        <v>2.055</v>
      </c>
      <c r="M1495" s="196" t="n">
        <v>2</v>
      </c>
      <c r="N1495" s="197" t="n">
        <v>1.595</v>
      </c>
      <c r="O1495" s="196" t="n">
        <v>1.87</v>
      </c>
      <c r="P1495" s="196" t="n">
        <v>1.72</v>
      </c>
      <c r="Q1495" s="196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6" t="s">
        <v>85</v>
      </c>
      <c r="CM1495" s="177"/>
    </row>
    <row r="1496" customFormat="false" ht="11.25" hidden="false" customHeight="false" outlineLevel="0" collapsed="false">
      <c r="A1496" s="177" t="n">
        <v>36190</v>
      </c>
      <c r="B1496" s="203" t="n">
        <f aca="false">IF(A1496&lt;&gt;"",MONTH(A1496),0)</f>
        <v>1</v>
      </c>
      <c r="C1496" s="11" t="s">
        <v>167</v>
      </c>
      <c r="D1496" s="196" t="n">
        <v>2.255</v>
      </c>
      <c r="E1496" s="196" t="n">
        <v>1.665</v>
      </c>
      <c r="F1496" s="197" t="n">
        <v>1.61</v>
      </c>
      <c r="G1496" s="16" t="n">
        <v>1.695</v>
      </c>
      <c r="H1496" s="196" t="n">
        <v>1.7</v>
      </c>
      <c r="I1496" s="196" t="n">
        <v>1.815</v>
      </c>
      <c r="J1496" s="196" t="n">
        <v>1.755</v>
      </c>
      <c r="K1496" s="196" t="n">
        <v>1.635</v>
      </c>
      <c r="L1496" s="196" t="n">
        <v>1.7</v>
      </c>
      <c r="M1496" s="196" t="n">
        <v>1.985</v>
      </c>
      <c r="N1496" s="197" t="n">
        <v>1.58</v>
      </c>
      <c r="O1496" s="196" t="n">
        <v>1.85</v>
      </c>
      <c r="P1496" s="196" t="n">
        <v>1.715</v>
      </c>
      <c r="Q1496" s="196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6" t="s">
        <v>85</v>
      </c>
      <c r="CM1496" s="177"/>
    </row>
    <row r="1497" customFormat="false" ht="11.25" hidden="false" customHeight="false" outlineLevel="0" collapsed="false">
      <c r="A1497" s="177" t="n">
        <v>36191</v>
      </c>
      <c r="B1497" s="203" t="n">
        <f aca="false">IF(A1497&lt;&gt;"",MONTH(A1497),0)</f>
        <v>1</v>
      </c>
      <c r="C1497" s="11" t="s">
        <v>161</v>
      </c>
      <c r="D1497" s="196" t="n">
        <v>2.255</v>
      </c>
      <c r="E1497" s="196" t="n">
        <v>1.665</v>
      </c>
      <c r="F1497" s="197" t="n">
        <v>1.61</v>
      </c>
      <c r="G1497" s="16" t="n">
        <v>1.695</v>
      </c>
      <c r="H1497" s="196" t="n">
        <v>1.7</v>
      </c>
      <c r="I1497" s="196" t="n">
        <v>1.815</v>
      </c>
      <c r="J1497" s="196" t="n">
        <v>1.755</v>
      </c>
      <c r="K1497" s="196" t="n">
        <v>1.635</v>
      </c>
      <c r="L1497" s="196" t="n">
        <v>1.7</v>
      </c>
      <c r="M1497" s="196" t="n">
        <v>1.985</v>
      </c>
      <c r="N1497" s="197" t="n">
        <v>1.58</v>
      </c>
      <c r="O1497" s="196" t="n">
        <v>1.85</v>
      </c>
      <c r="P1497" s="196" t="n">
        <v>1.715</v>
      </c>
      <c r="Q1497" s="196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6" t="s">
        <v>85</v>
      </c>
      <c r="CM1497" s="177"/>
    </row>
    <row r="1498" customFormat="false" ht="11.25" hidden="false" customHeight="false" outlineLevel="0" collapsed="false">
      <c r="A1498" s="177" t="n">
        <v>36192</v>
      </c>
      <c r="B1498" s="203" t="n">
        <f aca="false">IF(A1498&lt;&gt;"",MONTH(A1498),0)</f>
        <v>2</v>
      </c>
      <c r="C1498" s="11" t="s">
        <v>162</v>
      </c>
      <c r="D1498" s="196" t="n">
        <v>2.255</v>
      </c>
      <c r="E1498" s="196" t="n">
        <v>1.64</v>
      </c>
      <c r="F1498" s="197" t="n">
        <v>1.61</v>
      </c>
      <c r="G1498" s="16" t="n">
        <v>1.695</v>
      </c>
      <c r="H1498" s="196" t="n">
        <v>1.69</v>
      </c>
      <c r="I1498" s="196" t="n">
        <v>1.805</v>
      </c>
      <c r="J1498" s="196" t="n">
        <v>1.775</v>
      </c>
      <c r="K1498" s="196" t="n">
        <v>1.655</v>
      </c>
      <c r="L1498" s="196" t="n">
        <v>1.69</v>
      </c>
      <c r="M1498" s="196" t="n">
        <v>2.02</v>
      </c>
      <c r="N1498" s="197" t="n">
        <v>1.58</v>
      </c>
      <c r="O1498" s="196" t="n">
        <v>1.85</v>
      </c>
      <c r="P1498" s="196" t="n">
        <v>1.715</v>
      </c>
      <c r="Q1498" s="196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6" t="s">
        <v>85</v>
      </c>
      <c r="CM1498" s="177"/>
    </row>
    <row r="1499" customFormat="false" ht="11.25" hidden="false" customHeight="false" outlineLevel="0" collapsed="false">
      <c r="A1499" s="177" t="n">
        <v>36193</v>
      </c>
      <c r="B1499" s="203" t="n">
        <f aca="false">IF(A1499&lt;&gt;"",MONTH(A1499),0)</f>
        <v>2</v>
      </c>
      <c r="C1499" s="11" t="s">
        <v>163</v>
      </c>
      <c r="D1499" s="196" t="n">
        <v>2.235</v>
      </c>
      <c r="E1499" s="196" t="n">
        <v>1.57</v>
      </c>
      <c r="F1499" s="197" t="n">
        <v>1.58</v>
      </c>
      <c r="G1499" s="16" t="n">
        <v>1.63</v>
      </c>
      <c r="H1499" s="196" t="n">
        <v>1.63</v>
      </c>
      <c r="I1499" s="196" t="n">
        <v>1.745</v>
      </c>
      <c r="J1499" s="196" t="n">
        <v>1.74</v>
      </c>
      <c r="K1499" s="196" t="n">
        <v>1.61</v>
      </c>
      <c r="L1499" s="196" t="n">
        <v>1.64</v>
      </c>
      <c r="M1499" s="196" t="n">
        <v>1.995</v>
      </c>
      <c r="N1499" s="197" t="n">
        <v>1.575</v>
      </c>
      <c r="O1499" s="196" t="n">
        <v>1.825</v>
      </c>
      <c r="P1499" s="196" t="n">
        <v>1.655</v>
      </c>
      <c r="Q1499" s="196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6" t="s">
        <v>85</v>
      </c>
      <c r="CM1499" s="177"/>
    </row>
    <row r="1500" customFormat="false" ht="11.25" hidden="false" customHeight="false" outlineLevel="0" collapsed="false">
      <c r="A1500" s="177" t="n">
        <v>36194</v>
      </c>
      <c r="B1500" s="203" t="n">
        <f aca="false">IF(A1500&lt;&gt;"",MONTH(A1500),0)</f>
        <v>2</v>
      </c>
      <c r="C1500" s="11" t="s">
        <v>164</v>
      </c>
      <c r="D1500" s="196" t="n">
        <v>2.26</v>
      </c>
      <c r="E1500" s="196" t="n">
        <v>1.625</v>
      </c>
      <c r="F1500" s="197" t="n">
        <v>1.6</v>
      </c>
      <c r="G1500" s="16" t="n">
        <v>1.635</v>
      </c>
      <c r="H1500" s="196" t="n">
        <v>1.645</v>
      </c>
      <c r="I1500" s="196" t="n">
        <v>1.77</v>
      </c>
      <c r="J1500" s="196" t="n">
        <v>1.74</v>
      </c>
      <c r="K1500" s="196" t="n">
        <v>1.615</v>
      </c>
      <c r="L1500" s="196" t="n">
        <v>1.645</v>
      </c>
      <c r="M1500" s="196" t="n">
        <v>2.01</v>
      </c>
      <c r="N1500" s="197" t="n">
        <v>1.57</v>
      </c>
      <c r="O1500" s="196" t="n">
        <v>1.85</v>
      </c>
      <c r="P1500" s="196" t="n">
        <v>1.69</v>
      </c>
      <c r="Q1500" s="196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6" t="s">
        <v>85</v>
      </c>
      <c r="CM1500" s="177"/>
    </row>
    <row r="1501" customFormat="false" ht="11.25" hidden="false" customHeight="false" outlineLevel="0" collapsed="false">
      <c r="A1501" s="177" t="n">
        <v>36195</v>
      </c>
      <c r="B1501" s="203" t="n">
        <f aca="false">IF(A1501&lt;&gt;"",MONTH(A1501),0)</f>
        <v>2</v>
      </c>
      <c r="C1501" s="11" t="s">
        <v>165</v>
      </c>
      <c r="D1501" s="196" t="n">
        <v>2.245</v>
      </c>
      <c r="E1501" s="196" t="n">
        <v>1.635</v>
      </c>
      <c r="F1501" s="197" t="n">
        <v>1.605</v>
      </c>
      <c r="G1501" s="16" t="n">
        <v>1.64</v>
      </c>
      <c r="H1501" s="196" t="n">
        <v>1.66</v>
      </c>
      <c r="I1501" s="196" t="n">
        <v>1.8</v>
      </c>
      <c r="J1501" s="196" t="n">
        <v>1.74</v>
      </c>
      <c r="K1501" s="196" t="n">
        <v>1.625</v>
      </c>
      <c r="L1501" s="196" t="n">
        <v>1.65</v>
      </c>
      <c r="M1501" s="196" t="n">
        <v>2</v>
      </c>
      <c r="N1501" s="197" t="n">
        <v>1.58</v>
      </c>
      <c r="O1501" s="196" t="n">
        <v>1.855</v>
      </c>
      <c r="P1501" s="196" t="n">
        <v>1.715</v>
      </c>
      <c r="Q1501" s="196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6" t="s">
        <v>85</v>
      </c>
      <c r="CM1501" s="177"/>
    </row>
    <row r="1502" customFormat="false" ht="11.25" hidden="false" customHeight="false" outlineLevel="0" collapsed="false">
      <c r="A1502" s="177" t="n">
        <v>36196</v>
      </c>
      <c r="B1502" s="203" t="n">
        <f aca="false">IF(A1502&lt;&gt;"",MONTH(A1502),0)</f>
        <v>2</v>
      </c>
      <c r="C1502" s="11" t="s">
        <v>166</v>
      </c>
      <c r="D1502" s="196" t="n">
        <v>2.255</v>
      </c>
      <c r="E1502" s="196" t="n">
        <v>1.61</v>
      </c>
      <c r="F1502" s="197" t="n">
        <v>1.6</v>
      </c>
      <c r="G1502" s="16" t="n">
        <v>1.625</v>
      </c>
      <c r="H1502" s="196" t="n">
        <v>1.65</v>
      </c>
      <c r="I1502" s="196" t="n">
        <v>1.785</v>
      </c>
      <c r="J1502" s="196" t="n">
        <v>1.73</v>
      </c>
      <c r="K1502" s="196" t="n">
        <v>1.61</v>
      </c>
      <c r="L1502" s="196" t="n">
        <v>1.655</v>
      </c>
      <c r="M1502" s="196" t="n">
        <v>1.975</v>
      </c>
      <c r="N1502" s="197" t="n">
        <v>1.58</v>
      </c>
      <c r="O1502" s="196" t="n">
        <v>1.84</v>
      </c>
      <c r="P1502" s="196" t="n">
        <v>1.69</v>
      </c>
      <c r="Q1502" s="196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6" t="s">
        <v>85</v>
      </c>
      <c r="CM1502" s="177"/>
    </row>
    <row r="1503" customFormat="false" ht="11.25" hidden="false" customHeight="false" outlineLevel="0" collapsed="false">
      <c r="A1503" s="177" t="n">
        <v>36197</v>
      </c>
      <c r="B1503" s="203" t="n">
        <f aca="false">IF(A1503&lt;&gt;"",MONTH(A1503),0)</f>
        <v>2</v>
      </c>
      <c r="C1503" s="11" t="s">
        <v>167</v>
      </c>
      <c r="D1503" s="196" t="n">
        <v>2.255</v>
      </c>
      <c r="E1503" s="196" t="n">
        <v>1.59</v>
      </c>
      <c r="F1503" s="197" t="n">
        <v>1.585</v>
      </c>
      <c r="G1503" s="16" t="n">
        <v>1.59</v>
      </c>
      <c r="H1503" s="196" t="n">
        <v>1.625</v>
      </c>
      <c r="I1503" s="196" t="n">
        <v>1.805</v>
      </c>
      <c r="J1503" s="196" t="n">
        <v>1.69</v>
      </c>
      <c r="K1503" s="196" t="n">
        <v>1.575</v>
      </c>
      <c r="L1503" s="196" t="n">
        <v>1.62</v>
      </c>
      <c r="M1503" s="196" t="n">
        <v>1.945</v>
      </c>
      <c r="N1503" s="197" t="n">
        <v>1.55</v>
      </c>
      <c r="O1503" s="196" t="n">
        <v>1.82</v>
      </c>
      <c r="P1503" s="196" t="n">
        <v>1.67</v>
      </c>
      <c r="Q1503" s="196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6" t="s">
        <v>85</v>
      </c>
      <c r="CM1503" s="177"/>
    </row>
    <row r="1504" customFormat="false" ht="11.25" hidden="false" customHeight="false" outlineLevel="0" collapsed="false">
      <c r="A1504" s="177" t="n">
        <v>36198</v>
      </c>
      <c r="B1504" s="203" t="n">
        <f aca="false">IF(A1504&lt;&gt;"",MONTH(A1504),0)</f>
        <v>2</v>
      </c>
      <c r="C1504" s="11" t="s">
        <v>161</v>
      </c>
      <c r="D1504" s="196" t="n">
        <v>2.255</v>
      </c>
      <c r="E1504" s="196" t="n">
        <v>1.59</v>
      </c>
      <c r="F1504" s="197" t="n">
        <v>1.585</v>
      </c>
      <c r="G1504" s="16" t="n">
        <v>1.59</v>
      </c>
      <c r="H1504" s="196" t="n">
        <v>1.625</v>
      </c>
      <c r="I1504" s="196" t="n">
        <v>1.805</v>
      </c>
      <c r="J1504" s="196" t="n">
        <v>1.69</v>
      </c>
      <c r="K1504" s="196" t="n">
        <v>1.575</v>
      </c>
      <c r="L1504" s="196" t="n">
        <v>1.62</v>
      </c>
      <c r="M1504" s="196" t="n">
        <v>1.945</v>
      </c>
      <c r="N1504" s="197" t="n">
        <v>1.55</v>
      </c>
      <c r="O1504" s="196" t="n">
        <v>1.82</v>
      </c>
      <c r="P1504" s="196" t="n">
        <v>1.67</v>
      </c>
      <c r="Q1504" s="196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6" t="s">
        <v>85</v>
      </c>
      <c r="CM1504" s="177"/>
    </row>
    <row r="1505" customFormat="false" ht="11.25" hidden="false" customHeight="false" outlineLevel="0" collapsed="false">
      <c r="A1505" s="177" t="n">
        <v>36199</v>
      </c>
      <c r="B1505" s="203" t="n">
        <f aca="false">IF(A1505&lt;&gt;"",MONTH(A1505),0)</f>
        <v>2</v>
      </c>
      <c r="C1505" s="11" t="s">
        <v>162</v>
      </c>
      <c r="D1505" s="196" t="n">
        <v>2.255</v>
      </c>
      <c r="E1505" s="196" t="n">
        <v>1.59</v>
      </c>
      <c r="F1505" s="197" t="n">
        <v>1.585</v>
      </c>
      <c r="G1505" s="16" t="n">
        <v>1.59</v>
      </c>
      <c r="H1505" s="196" t="n">
        <v>1.625</v>
      </c>
      <c r="I1505" s="196" t="n">
        <v>1.805</v>
      </c>
      <c r="J1505" s="196" t="n">
        <v>1.69</v>
      </c>
      <c r="K1505" s="196" t="n">
        <v>1.575</v>
      </c>
      <c r="L1505" s="196" t="n">
        <v>1.62</v>
      </c>
      <c r="M1505" s="196" t="n">
        <v>1.945</v>
      </c>
      <c r="N1505" s="197" t="n">
        <v>1.55</v>
      </c>
      <c r="O1505" s="196" t="n">
        <v>1.82</v>
      </c>
      <c r="P1505" s="196" t="n">
        <v>1.67</v>
      </c>
      <c r="Q1505" s="196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6" t="s">
        <v>85</v>
      </c>
      <c r="CM1505" s="177"/>
    </row>
    <row r="1506" customFormat="false" ht="11.25" hidden="false" customHeight="false" outlineLevel="0" collapsed="false">
      <c r="A1506" s="177" t="n">
        <v>36200</v>
      </c>
      <c r="B1506" s="203" t="n">
        <f aca="false">IF(A1506&lt;&gt;"",MONTH(A1506),0)</f>
        <v>2</v>
      </c>
      <c r="C1506" s="11" t="s">
        <v>163</v>
      </c>
      <c r="D1506" s="196" t="n">
        <v>2.385</v>
      </c>
      <c r="E1506" s="196" t="n">
        <v>1.65</v>
      </c>
      <c r="F1506" s="197" t="n">
        <v>1.605</v>
      </c>
      <c r="G1506" s="16" t="n">
        <v>1.625</v>
      </c>
      <c r="H1506" s="196" t="n">
        <v>1.64</v>
      </c>
      <c r="I1506" s="196" t="n">
        <v>1.805</v>
      </c>
      <c r="J1506" s="196" t="n">
        <v>1.76</v>
      </c>
      <c r="K1506" s="196" t="n">
        <v>1.6</v>
      </c>
      <c r="L1506" s="196" t="n">
        <v>1.69</v>
      </c>
      <c r="M1506" s="196" t="n">
        <v>1.985</v>
      </c>
      <c r="N1506" s="197" t="n">
        <v>1.56</v>
      </c>
      <c r="O1506" s="196" t="n">
        <v>1.835</v>
      </c>
      <c r="P1506" s="196" t="n">
        <v>1.675</v>
      </c>
      <c r="Q1506" s="196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6" t="s">
        <v>85</v>
      </c>
      <c r="CM1506" s="177"/>
    </row>
    <row r="1507" customFormat="false" ht="11.25" hidden="false" customHeight="false" outlineLevel="0" collapsed="false">
      <c r="A1507" s="177" t="n">
        <v>36201</v>
      </c>
      <c r="B1507" s="203" t="n">
        <f aca="false">IF(A1507&lt;&gt;"",MONTH(A1507),0)</f>
        <v>2</v>
      </c>
      <c r="C1507" s="11" t="s">
        <v>164</v>
      </c>
      <c r="D1507" s="196" t="n">
        <v>2.285</v>
      </c>
      <c r="E1507" s="196" t="n">
        <v>1.66</v>
      </c>
      <c r="F1507" s="197" t="n">
        <v>1.61</v>
      </c>
      <c r="G1507" s="16" t="n">
        <v>1.635</v>
      </c>
      <c r="H1507" s="196" t="n">
        <v>1.66</v>
      </c>
      <c r="I1507" s="196" t="n">
        <v>1.825</v>
      </c>
      <c r="J1507" s="196" t="n">
        <v>1.765</v>
      </c>
      <c r="K1507" s="196" t="n">
        <v>1.625</v>
      </c>
      <c r="L1507" s="196" t="n">
        <v>1.69</v>
      </c>
      <c r="M1507" s="196" t="n">
        <v>1.995</v>
      </c>
      <c r="N1507" s="197" t="n">
        <v>1.575</v>
      </c>
      <c r="O1507" s="196" t="n">
        <v>1.845</v>
      </c>
      <c r="P1507" s="196" t="n">
        <v>1.705</v>
      </c>
      <c r="Q1507" s="196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6" t="s">
        <v>85</v>
      </c>
      <c r="CM1507" s="177"/>
    </row>
    <row r="1508" customFormat="false" ht="11.25" hidden="false" customHeight="false" outlineLevel="0" collapsed="false">
      <c r="A1508" s="177" t="n">
        <v>36202</v>
      </c>
      <c r="B1508" s="203" t="n">
        <f aca="false">IF(A1508&lt;&gt;"",MONTH(A1508),0)</f>
        <v>2</v>
      </c>
      <c r="C1508" s="11" t="s">
        <v>165</v>
      </c>
      <c r="D1508" s="196" t="n">
        <v>2.265</v>
      </c>
      <c r="E1508" s="196" t="n">
        <v>1.65</v>
      </c>
      <c r="F1508" s="197" t="n">
        <v>1.62</v>
      </c>
      <c r="G1508" s="16" t="n">
        <v>1.64</v>
      </c>
      <c r="H1508" s="196" t="n">
        <v>1.655</v>
      </c>
      <c r="I1508" s="196" t="n">
        <v>1.81</v>
      </c>
      <c r="J1508" s="196" t="n">
        <v>1.76</v>
      </c>
      <c r="K1508" s="196" t="n">
        <v>1.635</v>
      </c>
      <c r="L1508" s="196" t="n">
        <v>1.675</v>
      </c>
      <c r="M1508" s="196" t="n">
        <v>2.005</v>
      </c>
      <c r="N1508" s="197" t="n">
        <v>1.585</v>
      </c>
      <c r="O1508" s="196" t="n">
        <v>1.845</v>
      </c>
      <c r="P1508" s="196" t="n">
        <v>1.7</v>
      </c>
      <c r="Q1508" s="196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6" t="s">
        <v>85</v>
      </c>
      <c r="CM1508" s="177"/>
    </row>
    <row r="1509" customFormat="false" ht="11.25" hidden="false" customHeight="false" outlineLevel="0" collapsed="false">
      <c r="A1509" s="177" t="n">
        <v>36203</v>
      </c>
      <c r="B1509" s="203" t="n">
        <f aca="false">IF(A1509&lt;&gt;"",MONTH(A1509),0)</f>
        <v>2</v>
      </c>
      <c r="C1509" s="11" t="s">
        <v>166</v>
      </c>
      <c r="D1509" s="196" t="n">
        <v>2.285</v>
      </c>
      <c r="E1509" s="196" t="n">
        <v>1.615</v>
      </c>
      <c r="F1509" s="197" t="n">
        <v>1.615</v>
      </c>
      <c r="G1509" s="16" t="n">
        <v>1.645</v>
      </c>
      <c r="H1509" s="196" t="n">
        <v>1.665</v>
      </c>
      <c r="I1509" s="196" t="n">
        <v>1.78</v>
      </c>
      <c r="J1509" s="196" t="n">
        <v>1.75</v>
      </c>
      <c r="K1509" s="196" t="n">
        <v>1.64</v>
      </c>
      <c r="L1509" s="196" t="n">
        <v>1.675</v>
      </c>
      <c r="M1509" s="196" t="n">
        <v>2.005</v>
      </c>
      <c r="N1509" s="197" t="n">
        <v>1.585</v>
      </c>
      <c r="O1509" s="196" t="n">
        <v>1.845</v>
      </c>
      <c r="P1509" s="196" t="n">
        <v>1.71</v>
      </c>
      <c r="Q1509" s="196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6" t="s">
        <v>85</v>
      </c>
      <c r="CM1509" s="177"/>
    </row>
    <row r="1510" customFormat="false" ht="11.25" hidden="false" customHeight="false" outlineLevel="0" collapsed="false">
      <c r="A1510" s="177" t="n">
        <v>36204</v>
      </c>
      <c r="B1510" s="203" t="n">
        <f aca="false">IF(A1510&lt;&gt;"",MONTH(A1510),0)</f>
        <v>2</v>
      </c>
      <c r="C1510" s="11" t="s">
        <v>167</v>
      </c>
      <c r="D1510" s="196" t="n">
        <v>2.275</v>
      </c>
      <c r="E1510" s="196" t="n">
        <v>1.6</v>
      </c>
      <c r="F1510" s="197" t="n">
        <v>1.63</v>
      </c>
      <c r="G1510" s="16" t="n">
        <v>1.635</v>
      </c>
      <c r="H1510" s="196" t="n">
        <v>1.675</v>
      </c>
      <c r="I1510" s="196" t="n">
        <v>1.815</v>
      </c>
      <c r="J1510" s="196" t="n">
        <v>1.755</v>
      </c>
      <c r="K1510" s="196" t="n">
        <v>1.615</v>
      </c>
      <c r="L1510" s="196" t="n">
        <v>1.65</v>
      </c>
      <c r="M1510" s="196" t="n">
        <v>1.975</v>
      </c>
      <c r="N1510" s="197" t="n">
        <v>1.58</v>
      </c>
      <c r="O1510" s="196" t="n">
        <v>1.84</v>
      </c>
      <c r="P1510" s="196" t="n">
        <v>1.71</v>
      </c>
      <c r="Q1510" s="196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6" t="s">
        <v>85</v>
      </c>
      <c r="CM1510" s="177"/>
    </row>
    <row r="1511" customFormat="false" ht="11.25" hidden="false" customHeight="false" outlineLevel="0" collapsed="false">
      <c r="A1511" s="177" t="n">
        <v>36205</v>
      </c>
      <c r="B1511" s="203" t="n">
        <f aca="false">IF(A1511&lt;&gt;"",MONTH(A1511),0)</f>
        <v>2</v>
      </c>
      <c r="C1511" s="11" t="s">
        <v>161</v>
      </c>
      <c r="D1511" s="196" t="n">
        <v>2.275</v>
      </c>
      <c r="E1511" s="196" t="n">
        <v>1.6</v>
      </c>
      <c r="F1511" s="197" t="n">
        <v>1.63</v>
      </c>
      <c r="G1511" s="16" t="n">
        <v>1.635</v>
      </c>
      <c r="H1511" s="196" t="n">
        <v>1.675</v>
      </c>
      <c r="I1511" s="196" t="n">
        <v>1.815</v>
      </c>
      <c r="J1511" s="196" t="n">
        <v>1.755</v>
      </c>
      <c r="K1511" s="196" t="n">
        <v>1.615</v>
      </c>
      <c r="L1511" s="196" t="n">
        <v>1.65</v>
      </c>
      <c r="M1511" s="196" t="n">
        <v>1.975</v>
      </c>
      <c r="N1511" s="197" t="n">
        <v>1.58</v>
      </c>
      <c r="O1511" s="196" t="n">
        <v>1.84</v>
      </c>
      <c r="P1511" s="196" t="n">
        <v>1.71</v>
      </c>
      <c r="Q1511" s="196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6" t="s">
        <v>85</v>
      </c>
      <c r="CM1511" s="177"/>
    </row>
    <row r="1512" customFormat="false" ht="11.25" hidden="false" customHeight="false" outlineLevel="0" collapsed="false">
      <c r="A1512" s="177" t="n">
        <v>36206</v>
      </c>
      <c r="B1512" s="203" t="n">
        <f aca="false">IF(A1512&lt;&gt;"",MONTH(A1512),0)</f>
        <v>2</v>
      </c>
      <c r="C1512" s="11" t="s">
        <v>162</v>
      </c>
      <c r="D1512" s="196" t="n">
        <v>2.275</v>
      </c>
      <c r="E1512" s="196" t="n">
        <v>1.6</v>
      </c>
      <c r="F1512" s="197" t="n">
        <v>1.63</v>
      </c>
      <c r="G1512" s="16" t="n">
        <v>1.635</v>
      </c>
      <c r="H1512" s="196" t="n">
        <v>1.675</v>
      </c>
      <c r="I1512" s="196" t="n">
        <v>1.815</v>
      </c>
      <c r="J1512" s="196" t="n">
        <v>1.755</v>
      </c>
      <c r="K1512" s="196" t="n">
        <v>1.615</v>
      </c>
      <c r="L1512" s="196" t="n">
        <v>1.65</v>
      </c>
      <c r="M1512" s="196" t="n">
        <v>1.975</v>
      </c>
      <c r="N1512" s="197" t="n">
        <v>1.58</v>
      </c>
      <c r="O1512" s="196" t="n">
        <v>1.84</v>
      </c>
      <c r="P1512" s="196" t="n">
        <v>1.71</v>
      </c>
      <c r="Q1512" s="196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6" t="s">
        <v>85</v>
      </c>
      <c r="CM1512" s="177"/>
    </row>
    <row r="1513" customFormat="false" ht="11.25" hidden="false" customHeight="false" outlineLevel="0" collapsed="false">
      <c r="A1513" s="177" t="n">
        <v>36207</v>
      </c>
      <c r="B1513" s="203" t="n">
        <f aca="false">IF(A1513&lt;&gt;"",MONTH(A1513),0)</f>
        <v>2</v>
      </c>
      <c r="C1513" s="11" t="s">
        <v>163</v>
      </c>
      <c r="D1513" s="196" t="n">
        <v>2.275</v>
      </c>
      <c r="E1513" s="196" t="n">
        <v>1.6</v>
      </c>
      <c r="F1513" s="197" t="n">
        <v>1.63</v>
      </c>
      <c r="G1513" s="16" t="n">
        <v>1.635</v>
      </c>
      <c r="H1513" s="196" t="n">
        <v>1.675</v>
      </c>
      <c r="I1513" s="196" t="n">
        <v>1.815</v>
      </c>
      <c r="J1513" s="196" t="n">
        <v>1.755</v>
      </c>
      <c r="K1513" s="196" t="n">
        <v>1.615</v>
      </c>
      <c r="L1513" s="196" t="n">
        <v>1.65</v>
      </c>
      <c r="M1513" s="196" t="n">
        <v>1.975</v>
      </c>
      <c r="N1513" s="197" t="n">
        <v>1.58</v>
      </c>
      <c r="O1513" s="196" t="n">
        <v>1.84</v>
      </c>
      <c r="P1513" s="196" t="n">
        <v>1.71</v>
      </c>
      <c r="Q1513" s="196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6" t="s">
        <v>85</v>
      </c>
      <c r="CM1513" s="177"/>
    </row>
    <row r="1514" customFormat="false" ht="11.25" hidden="false" customHeight="false" outlineLevel="0" collapsed="false">
      <c r="A1514" s="177" t="n">
        <v>36208</v>
      </c>
      <c r="B1514" s="203" t="n">
        <f aca="false">IF(A1514&lt;&gt;"",MONTH(A1514),0)</f>
        <v>2</v>
      </c>
      <c r="C1514" s="11" t="s">
        <v>164</v>
      </c>
      <c r="D1514" s="196" t="n">
        <v>2.24</v>
      </c>
      <c r="E1514" s="196" t="n">
        <v>1.575</v>
      </c>
      <c r="F1514" s="197" t="n">
        <v>1.62</v>
      </c>
      <c r="G1514" s="16" t="n">
        <v>1.635</v>
      </c>
      <c r="H1514" s="196" t="n">
        <v>1.655</v>
      </c>
      <c r="I1514" s="196" t="n">
        <v>1.795</v>
      </c>
      <c r="J1514" s="196" t="n">
        <v>1.75</v>
      </c>
      <c r="K1514" s="196" t="n">
        <v>1.625</v>
      </c>
      <c r="L1514" s="196" t="n">
        <v>1.645</v>
      </c>
      <c r="M1514" s="196" t="n">
        <v>1.97</v>
      </c>
      <c r="N1514" s="197" t="n">
        <v>1.575</v>
      </c>
      <c r="O1514" s="196" t="n">
        <v>1.845</v>
      </c>
      <c r="P1514" s="196" t="n">
        <v>1.695</v>
      </c>
      <c r="Q1514" s="196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6" t="s">
        <v>85</v>
      </c>
      <c r="CM1514" s="177"/>
    </row>
    <row r="1515" customFormat="false" ht="11.25" hidden="false" customHeight="false" outlineLevel="0" collapsed="false">
      <c r="A1515" s="177" t="n">
        <v>36209</v>
      </c>
      <c r="B1515" s="203" t="n">
        <f aca="false">IF(A1515&lt;&gt;"",MONTH(A1515),0)</f>
        <v>2</v>
      </c>
      <c r="C1515" s="11" t="s">
        <v>165</v>
      </c>
      <c r="D1515" s="196" t="n">
        <v>2.26</v>
      </c>
      <c r="E1515" s="196" t="n">
        <v>1.57</v>
      </c>
      <c r="F1515" s="197" t="n">
        <v>1.61</v>
      </c>
      <c r="G1515" s="16" t="n">
        <v>1.63</v>
      </c>
      <c r="H1515" s="196" t="n">
        <v>1.645</v>
      </c>
      <c r="I1515" s="196" t="n">
        <v>1.79</v>
      </c>
      <c r="J1515" s="196" t="n">
        <v>1.735</v>
      </c>
      <c r="K1515" s="196" t="n">
        <v>1.615</v>
      </c>
      <c r="L1515" s="196" t="n">
        <v>1.64</v>
      </c>
      <c r="M1515" s="196" t="n">
        <v>1.96</v>
      </c>
      <c r="N1515" s="197" t="n">
        <v>1.565</v>
      </c>
      <c r="O1515" s="196" t="n">
        <v>1.84</v>
      </c>
      <c r="P1515" s="196" t="n">
        <v>1.69</v>
      </c>
      <c r="Q1515" s="196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6" t="s">
        <v>85</v>
      </c>
      <c r="CM1515" s="177"/>
    </row>
    <row r="1516" customFormat="false" ht="11.25" hidden="false" customHeight="false" outlineLevel="0" collapsed="false">
      <c r="A1516" s="177" t="n">
        <v>36210</v>
      </c>
      <c r="B1516" s="203" t="n">
        <f aca="false">IF(A1516&lt;&gt;"",MONTH(A1516),0)</f>
        <v>2</v>
      </c>
      <c r="C1516" s="11" t="s">
        <v>166</v>
      </c>
      <c r="D1516" s="196" t="n">
        <v>2.255</v>
      </c>
      <c r="E1516" s="196" t="n">
        <v>1.57</v>
      </c>
      <c r="F1516" s="197" t="n">
        <v>1.62</v>
      </c>
      <c r="G1516" s="16" t="n">
        <v>1.625</v>
      </c>
      <c r="H1516" s="196" t="n">
        <v>1.645</v>
      </c>
      <c r="I1516" s="196" t="n">
        <v>1.805</v>
      </c>
      <c r="J1516" s="196" t="n">
        <v>1.73</v>
      </c>
      <c r="K1516" s="196" t="n">
        <v>1.61</v>
      </c>
      <c r="L1516" s="196" t="n">
        <v>1.63</v>
      </c>
      <c r="M1516" s="196" t="n">
        <v>1.95</v>
      </c>
      <c r="N1516" s="197" t="n">
        <v>1.585</v>
      </c>
      <c r="O1516" s="196" t="n">
        <v>1.825</v>
      </c>
      <c r="P1516" s="196" t="n">
        <v>1.695</v>
      </c>
      <c r="Q1516" s="196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6" t="s">
        <v>85</v>
      </c>
      <c r="CM1516" s="177"/>
    </row>
    <row r="1517" customFormat="false" ht="11.25" hidden="false" customHeight="false" outlineLevel="0" collapsed="false">
      <c r="A1517" s="177" t="n">
        <v>36211</v>
      </c>
      <c r="B1517" s="203" t="n">
        <f aca="false">IF(A1517&lt;&gt;"",MONTH(A1517),0)</f>
        <v>2</v>
      </c>
      <c r="C1517" s="11" t="s">
        <v>167</v>
      </c>
      <c r="D1517" s="196" t="n">
        <v>2.24</v>
      </c>
      <c r="E1517" s="196" t="n">
        <v>1.55</v>
      </c>
      <c r="F1517" s="197" t="n">
        <v>1.615</v>
      </c>
      <c r="G1517" s="16" t="n">
        <v>1.595</v>
      </c>
      <c r="H1517" s="196" t="n">
        <v>1.635</v>
      </c>
      <c r="I1517" s="196" t="n">
        <v>1.785</v>
      </c>
      <c r="J1517" s="196" t="n">
        <v>1.72</v>
      </c>
      <c r="K1517" s="196" t="n">
        <v>1.59</v>
      </c>
      <c r="L1517" s="196" t="n">
        <v>1.615</v>
      </c>
      <c r="M1517" s="196" t="n">
        <v>1.93</v>
      </c>
      <c r="N1517" s="197" t="n">
        <v>1.58</v>
      </c>
      <c r="O1517" s="196" t="n">
        <v>1.825</v>
      </c>
      <c r="P1517" s="196" t="n">
        <v>1.685</v>
      </c>
      <c r="Q1517" s="196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6" t="s">
        <v>85</v>
      </c>
      <c r="CM1517" s="177"/>
    </row>
    <row r="1518" customFormat="false" ht="11.25" hidden="false" customHeight="false" outlineLevel="0" collapsed="false">
      <c r="A1518" s="177" t="n">
        <v>36212</v>
      </c>
      <c r="B1518" s="203" t="n">
        <f aca="false">IF(A1518&lt;&gt;"",MONTH(A1518),0)</f>
        <v>2</v>
      </c>
      <c r="C1518" s="11" t="s">
        <v>161</v>
      </c>
      <c r="D1518" s="196" t="n">
        <v>2.24</v>
      </c>
      <c r="E1518" s="196" t="n">
        <v>1.55</v>
      </c>
      <c r="F1518" s="197" t="n">
        <v>1.615</v>
      </c>
      <c r="G1518" s="16" t="n">
        <v>1.595</v>
      </c>
      <c r="H1518" s="196" t="n">
        <v>1.635</v>
      </c>
      <c r="I1518" s="196" t="n">
        <v>1.785</v>
      </c>
      <c r="J1518" s="196" t="n">
        <v>1.72</v>
      </c>
      <c r="K1518" s="196" t="n">
        <v>1.59</v>
      </c>
      <c r="L1518" s="196" t="n">
        <v>1.615</v>
      </c>
      <c r="M1518" s="196" t="n">
        <v>1.93</v>
      </c>
      <c r="N1518" s="197" t="n">
        <v>1.58</v>
      </c>
      <c r="O1518" s="196" t="n">
        <v>1.825</v>
      </c>
      <c r="P1518" s="196" t="n">
        <v>1.685</v>
      </c>
      <c r="Q1518" s="196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6" t="s">
        <v>85</v>
      </c>
      <c r="CM1518" s="177"/>
    </row>
    <row r="1519" customFormat="false" ht="11.25" hidden="false" customHeight="false" outlineLevel="0" collapsed="false">
      <c r="A1519" s="177" t="n">
        <v>36213</v>
      </c>
      <c r="B1519" s="203" t="n">
        <f aca="false">IF(A1519&lt;&gt;"",MONTH(A1519),0)</f>
        <v>2</v>
      </c>
      <c r="C1519" s="11" t="s">
        <v>162</v>
      </c>
      <c r="D1519" s="196" t="n">
        <v>2.24</v>
      </c>
      <c r="E1519" s="196" t="n">
        <v>1.55</v>
      </c>
      <c r="F1519" s="197" t="n">
        <v>1.615</v>
      </c>
      <c r="G1519" s="16" t="n">
        <v>1.595</v>
      </c>
      <c r="H1519" s="196" t="n">
        <v>1.635</v>
      </c>
      <c r="I1519" s="196" t="n">
        <v>1.785</v>
      </c>
      <c r="J1519" s="196" t="n">
        <v>1.72</v>
      </c>
      <c r="K1519" s="196" t="n">
        <v>1.59</v>
      </c>
      <c r="L1519" s="196" t="n">
        <v>1.615</v>
      </c>
      <c r="M1519" s="196" t="n">
        <v>1.93</v>
      </c>
      <c r="N1519" s="197" t="n">
        <v>1.58</v>
      </c>
      <c r="O1519" s="196" t="n">
        <v>1.825</v>
      </c>
      <c r="P1519" s="196" t="n">
        <v>1.685</v>
      </c>
      <c r="Q1519" s="196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6" t="s">
        <v>85</v>
      </c>
      <c r="CM1519" s="177"/>
    </row>
    <row r="1520" customFormat="false" ht="11.25" hidden="false" customHeight="false" outlineLevel="0" collapsed="false">
      <c r="A1520" s="177" t="n">
        <v>36214</v>
      </c>
      <c r="B1520" s="203" t="n">
        <f aca="false">IF(A1520&lt;&gt;"",MONTH(A1520),0)</f>
        <v>2</v>
      </c>
      <c r="C1520" s="11" t="s">
        <v>163</v>
      </c>
      <c r="D1520" s="196" t="n">
        <v>2.24</v>
      </c>
      <c r="E1520" s="196" t="n">
        <v>1.54</v>
      </c>
      <c r="F1520" s="197" t="n">
        <v>1.61</v>
      </c>
      <c r="G1520" s="16" t="n">
        <v>1.595</v>
      </c>
      <c r="H1520" s="196" t="n">
        <v>1.65</v>
      </c>
      <c r="I1520" s="196" t="n">
        <v>1.78</v>
      </c>
      <c r="J1520" s="196" t="n">
        <v>1.715</v>
      </c>
      <c r="K1520" s="196" t="n">
        <v>1.58</v>
      </c>
      <c r="L1520" s="196" t="n">
        <v>1.61</v>
      </c>
      <c r="M1520" s="196" t="n">
        <v>1.925</v>
      </c>
      <c r="N1520" s="197" t="n">
        <v>1.57</v>
      </c>
      <c r="O1520" s="196" t="n">
        <v>1.82</v>
      </c>
      <c r="P1520" s="196" t="n">
        <v>1.695</v>
      </c>
      <c r="Q1520" s="196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6" t="s">
        <v>85</v>
      </c>
      <c r="CM1520" s="177"/>
    </row>
    <row r="1521" customFormat="false" ht="11.25" hidden="false" customHeight="false" outlineLevel="0" collapsed="false">
      <c r="A1521" s="177" t="n">
        <v>36215</v>
      </c>
      <c r="B1521" s="203" t="n">
        <f aca="false">IF(A1521&lt;&gt;"",MONTH(A1521),0)</f>
        <v>2</v>
      </c>
      <c r="C1521" s="11" t="s">
        <v>164</v>
      </c>
      <c r="D1521" s="196" t="n">
        <v>2.215</v>
      </c>
      <c r="E1521" s="196" t="n">
        <v>1.53</v>
      </c>
      <c r="F1521" s="197" t="n">
        <v>1.595</v>
      </c>
      <c r="G1521" s="16" t="n">
        <v>1.545</v>
      </c>
      <c r="H1521" s="196" t="n">
        <v>1.625</v>
      </c>
      <c r="I1521" s="196" t="n">
        <v>1.735</v>
      </c>
      <c r="J1521" s="196" t="n">
        <v>1.68</v>
      </c>
      <c r="K1521" s="196" t="n">
        <v>1.54</v>
      </c>
      <c r="L1521" s="196" t="n">
        <v>1.59</v>
      </c>
      <c r="M1521" s="196" t="n">
        <v>1.88</v>
      </c>
      <c r="N1521" s="197" t="n">
        <v>1.56</v>
      </c>
      <c r="O1521" s="196" t="n">
        <v>1.79</v>
      </c>
      <c r="P1521" s="196" t="n">
        <v>1.665</v>
      </c>
      <c r="Q1521" s="196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6" t="s">
        <v>85</v>
      </c>
      <c r="CM1521" s="177"/>
    </row>
    <row r="1522" customFormat="false" ht="11.25" hidden="false" customHeight="false" outlineLevel="0" collapsed="false">
      <c r="A1522" s="177" t="n">
        <v>36216</v>
      </c>
      <c r="B1522" s="203" t="n">
        <f aca="false">IF(A1522&lt;&gt;"",MONTH(A1522),0)</f>
        <v>2</v>
      </c>
      <c r="C1522" s="11" t="s">
        <v>165</v>
      </c>
      <c r="D1522" s="196" t="n">
        <v>2.225</v>
      </c>
      <c r="E1522" s="196" t="n">
        <v>1.53</v>
      </c>
      <c r="F1522" s="197" t="n">
        <v>1.55</v>
      </c>
      <c r="G1522" s="16" t="n">
        <v>1.54</v>
      </c>
      <c r="H1522" s="196" t="n">
        <v>1.6</v>
      </c>
      <c r="I1522" s="196" t="n">
        <v>1.73</v>
      </c>
      <c r="J1522" s="196" t="n">
        <v>1.64</v>
      </c>
      <c r="K1522" s="196" t="n">
        <v>1.525</v>
      </c>
      <c r="L1522" s="196" t="n">
        <v>1.565</v>
      </c>
      <c r="M1522" s="196" t="n">
        <v>1.88</v>
      </c>
      <c r="N1522" s="197" t="n">
        <v>1.52</v>
      </c>
      <c r="O1522" s="196" t="n">
        <v>1.775</v>
      </c>
      <c r="P1522" s="196" t="n">
        <v>1.635</v>
      </c>
      <c r="Q1522" s="196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6" t="s">
        <v>85</v>
      </c>
      <c r="CM1522" s="177"/>
    </row>
    <row r="1523" customFormat="false" ht="11.25" hidden="false" customHeight="false" outlineLevel="0" collapsed="false">
      <c r="A1523" s="177" t="n">
        <v>36217</v>
      </c>
      <c r="B1523" s="203" t="n">
        <f aca="false">IF(A1523&lt;&gt;"",MONTH(A1523),0)</f>
        <v>2</v>
      </c>
      <c r="C1523" s="11" t="s">
        <v>166</v>
      </c>
      <c r="D1523" s="196" t="n">
        <v>2.165</v>
      </c>
      <c r="E1523" s="196" t="n">
        <v>1.495</v>
      </c>
      <c r="F1523" s="197" t="n">
        <v>1.485</v>
      </c>
      <c r="G1523" s="16" t="n">
        <v>1.475</v>
      </c>
      <c r="H1523" s="196" t="n">
        <v>1.52</v>
      </c>
      <c r="I1523" s="196" t="n">
        <v>1.695</v>
      </c>
      <c r="J1523" s="196" t="n">
        <v>1.62</v>
      </c>
      <c r="K1523" s="196" t="n">
        <v>1.46</v>
      </c>
      <c r="L1523" s="196" t="n">
        <v>1.535</v>
      </c>
      <c r="M1523" s="196" t="n">
        <v>1.81</v>
      </c>
      <c r="N1523" s="197" t="n">
        <v>1.44</v>
      </c>
      <c r="O1523" s="196" t="n">
        <v>1.725</v>
      </c>
      <c r="P1523" s="196" t="n">
        <v>1.565</v>
      </c>
      <c r="Q1523" s="196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6" t="s">
        <v>85</v>
      </c>
      <c r="CM1523" s="177"/>
    </row>
    <row r="1524" customFormat="false" ht="11.25" hidden="false" customHeight="false" outlineLevel="0" collapsed="false">
      <c r="A1524" s="177" t="n">
        <v>36218</v>
      </c>
      <c r="B1524" s="203" t="n">
        <f aca="false">IF(A1524&lt;&gt;"",MONTH(A1524),0)</f>
        <v>2</v>
      </c>
      <c r="C1524" s="11" t="s">
        <v>167</v>
      </c>
      <c r="D1524" s="196" t="n">
        <v>2.085</v>
      </c>
      <c r="E1524" s="196" t="n">
        <v>1.47</v>
      </c>
      <c r="F1524" s="197" t="n">
        <v>1.425</v>
      </c>
      <c r="G1524" s="16" t="n">
        <v>1.37</v>
      </c>
      <c r="H1524" s="196" t="n">
        <v>1.445</v>
      </c>
      <c r="I1524" s="196" t="n">
        <v>1.675</v>
      </c>
      <c r="J1524" s="196" t="n">
        <v>1.58</v>
      </c>
      <c r="K1524" s="196" t="n">
        <v>1.375</v>
      </c>
      <c r="L1524" s="196" t="n">
        <v>1.475</v>
      </c>
      <c r="M1524" s="196" t="n">
        <v>1.815</v>
      </c>
      <c r="N1524" s="197" t="n">
        <v>1.385</v>
      </c>
      <c r="O1524" s="196" t="n">
        <v>1.685</v>
      </c>
      <c r="P1524" s="196" t="n">
        <v>1.495</v>
      </c>
      <c r="Q1524" s="196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6" t="s">
        <v>85</v>
      </c>
      <c r="CM1524" s="177"/>
    </row>
    <row r="1525" customFormat="false" ht="11.25" hidden="false" customHeight="false" outlineLevel="0" collapsed="false">
      <c r="A1525" s="177" t="n">
        <v>36219</v>
      </c>
      <c r="B1525" s="203" t="n">
        <f aca="false">IF(A1525&lt;&gt;"",MONTH(A1525),0)</f>
        <v>2</v>
      </c>
      <c r="C1525" s="11" t="s">
        <v>161</v>
      </c>
      <c r="D1525" s="196" t="n">
        <v>2.085</v>
      </c>
      <c r="E1525" s="196" t="n">
        <v>1.47</v>
      </c>
      <c r="F1525" s="197" t="n">
        <v>1.425</v>
      </c>
      <c r="G1525" s="16" t="n">
        <v>1.37</v>
      </c>
      <c r="H1525" s="196" t="n">
        <v>1.445</v>
      </c>
      <c r="I1525" s="196" t="n">
        <v>1.675</v>
      </c>
      <c r="J1525" s="196" t="n">
        <v>1.58</v>
      </c>
      <c r="K1525" s="196" t="n">
        <v>1.375</v>
      </c>
      <c r="L1525" s="196" t="n">
        <v>1.475</v>
      </c>
      <c r="M1525" s="196" t="n">
        <v>1.815</v>
      </c>
      <c r="N1525" s="197" t="n">
        <v>1.385</v>
      </c>
      <c r="O1525" s="196" t="n">
        <v>1.685</v>
      </c>
      <c r="P1525" s="196" t="n">
        <v>1.495</v>
      </c>
      <c r="Q1525" s="196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6" t="s">
        <v>85</v>
      </c>
      <c r="CM1525" s="177"/>
    </row>
    <row r="1526" customFormat="false" ht="11.25" hidden="false" customHeight="false" outlineLevel="0" collapsed="false">
      <c r="A1526" s="177" t="n">
        <v>36220</v>
      </c>
      <c r="B1526" s="203" t="n">
        <f aca="false">IF(A1526&lt;&gt;"",MONTH(A1526),0)</f>
        <v>3</v>
      </c>
      <c r="C1526" s="11" t="s">
        <v>162</v>
      </c>
      <c r="D1526" s="196" t="n">
        <v>2.075</v>
      </c>
      <c r="E1526" s="196" t="n">
        <v>1.48</v>
      </c>
      <c r="F1526" s="197" t="n">
        <v>1.365</v>
      </c>
      <c r="G1526" s="16" t="n">
        <v>1.39</v>
      </c>
      <c r="H1526" s="196" t="n">
        <v>1.44</v>
      </c>
      <c r="I1526" s="196" t="n">
        <v>1.615</v>
      </c>
      <c r="J1526" s="196" t="n">
        <v>1.585</v>
      </c>
      <c r="K1526" s="196" t="n">
        <v>1.365</v>
      </c>
      <c r="L1526" s="196" t="n">
        <v>1.5</v>
      </c>
      <c r="M1526" s="196" t="n">
        <v>1.855</v>
      </c>
      <c r="N1526" s="197" t="n">
        <v>1.345</v>
      </c>
      <c r="O1526" s="196" t="n">
        <v>1.675</v>
      </c>
      <c r="P1526" s="196" t="n">
        <v>1.49</v>
      </c>
      <c r="Q1526" s="196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6" t="s">
        <v>85</v>
      </c>
      <c r="CM1526" s="177"/>
    </row>
    <row r="1527" customFormat="false" ht="11.25" hidden="false" customHeight="false" outlineLevel="0" collapsed="false">
      <c r="A1527" s="177" t="n">
        <v>36221</v>
      </c>
      <c r="B1527" s="203" t="n">
        <f aca="false">IF(A1527&lt;&gt;"",MONTH(A1527),0)</f>
        <v>3</v>
      </c>
      <c r="C1527" s="11" t="s">
        <v>163</v>
      </c>
      <c r="D1527" s="196" t="n">
        <v>2.17</v>
      </c>
      <c r="E1527" s="196" t="n">
        <v>1.53</v>
      </c>
      <c r="F1527" s="197" t="n">
        <v>1.405</v>
      </c>
      <c r="G1527" s="16" t="n">
        <v>1.455</v>
      </c>
      <c r="H1527" s="196" t="n">
        <v>1.49</v>
      </c>
      <c r="I1527" s="196" t="n">
        <v>1.65</v>
      </c>
      <c r="J1527" s="196" t="n">
        <v>1.61</v>
      </c>
      <c r="K1527" s="196" t="n">
        <v>1.415</v>
      </c>
      <c r="L1527" s="196" t="n">
        <v>1.55</v>
      </c>
      <c r="M1527" s="196" t="n">
        <v>1.845</v>
      </c>
      <c r="N1527" s="197" t="n">
        <v>1.385</v>
      </c>
      <c r="O1527" s="196" t="n">
        <v>1.685</v>
      </c>
      <c r="P1527" s="196" t="n">
        <v>1.515</v>
      </c>
      <c r="Q1527" s="196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6" t="s">
        <v>85</v>
      </c>
      <c r="CM1527" s="177"/>
    </row>
    <row r="1528" customFormat="false" ht="11.25" hidden="false" customHeight="false" outlineLevel="0" collapsed="false">
      <c r="A1528" s="177" t="n">
        <v>36222</v>
      </c>
      <c r="B1528" s="203" t="n">
        <f aca="false">IF(A1528&lt;&gt;"",MONTH(A1528),0)</f>
        <v>3</v>
      </c>
      <c r="C1528" s="11" t="s">
        <v>164</v>
      </c>
      <c r="D1528" s="196" t="n">
        <v>2.195</v>
      </c>
      <c r="E1528" s="196" t="n">
        <v>1.6</v>
      </c>
      <c r="F1528" s="197" t="n">
        <v>1.46</v>
      </c>
      <c r="G1528" s="16" t="n">
        <v>1.485</v>
      </c>
      <c r="H1528" s="196" t="n">
        <v>1.535</v>
      </c>
      <c r="I1528" s="196" t="n">
        <v>1.675</v>
      </c>
      <c r="J1528" s="196" t="n">
        <v>1.64</v>
      </c>
      <c r="K1528" s="196" t="n">
        <v>1.475</v>
      </c>
      <c r="L1528" s="196" t="n">
        <v>1.605</v>
      </c>
      <c r="M1528" s="196" t="n">
        <v>1.86</v>
      </c>
      <c r="N1528" s="197" t="n">
        <v>1.43</v>
      </c>
      <c r="O1528" s="196" t="n">
        <v>1.695</v>
      </c>
      <c r="P1528" s="196" t="n">
        <v>1.565</v>
      </c>
      <c r="Q1528" s="196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6" t="s">
        <v>85</v>
      </c>
      <c r="CM1528" s="177"/>
    </row>
    <row r="1529" customFormat="false" ht="11.25" hidden="false" customHeight="false" outlineLevel="0" collapsed="false">
      <c r="A1529" s="177" t="n">
        <v>36223</v>
      </c>
      <c r="B1529" s="203" t="n">
        <f aca="false">IF(A1529&lt;&gt;"",MONTH(A1529),0)</f>
        <v>3</v>
      </c>
      <c r="C1529" s="11" t="s">
        <v>165</v>
      </c>
      <c r="D1529" s="196" t="n">
        <v>2.205</v>
      </c>
      <c r="E1529" s="196" t="n">
        <v>1.61</v>
      </c>
      <c r="F1529" s="197" t="n">
        <v>1.475</v>
      </c>
      <c r="G1529" s="16" t="n">
        <v>1.48</v>
      </c>
      <c r="H1529" s="196" t="n">
        <v>1.525</v>
      </c>
      <c r="I1529" s="196" t="n">
        <v>1.67</v>
      </c>
      <c r="J1529" s="196" t="n">
        <v>1.65</v>
      </c>
      <c r="K1529" s="196" t="n">
        <v>1.525</v>
      </c>
      <c r="L1529" s="196" t="n">
        <v>1.595</v>
      </c>
      <c r="M1529" s="196" t="n">
        <v>1.865</v>
      </c>
      <c r="N1529" s="197" t="n">
        <v>1.43</v>
      </c>
      <c r="O1529" s="196" t="n">
        <v>1.675</v>
      </c>
      <c r="P1529" s="196" t="n">
        <v>1.565</v>
      </c>
      <c r="Q1529" s="196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6" t="s">
        <v>85</v>
      </c>
      <c r="CM1529" s="177"/>
    </row>
    <row r="1530" customFormat="false" ht="11.25" hidden="false" customHeight="false" outlineLevel="0" collapsed="false">
      <c r="A1530" s="177" t="n">
        <v>36224</v>
      </c>
      <c r="B1530" s="203" t="n">
        <f aca="false">IF(A1530&lt;&gt;"",MONTH(A1530),0)</f>
        <v>3</v>
      </c>
      <c r="C1530" s="11" t="s">
        <v>166</v>
      </c>
      <c r="D1530" s="196" t="n">
        <v>2.25</v>
      </c>
      <c r="E1530" s="196" t="n">
        <v>1.625</v>
      </c>
      <c r="F1530" s="197" t="n">
        <v>1.495</v>
      </c>
      <c r="G1530" s="16" t="n">
        <v>1.505</v>
      </c>
      <c r="H1530" s="196" t="n">
        <v>1.55</v>
      </c>
      <c r="I1530" s="196" t="n">
        <v>1.715</v>
      </c>
      <c r="J1530" s="196" t="n">
        <v>1.67</v>
      </c>
      <c r="K1530" s="196" t="n">
        <v>1.525</v>
      </c>
      <c r="L1530" s="196" t="n">
        <v>1.615</v>
      </c>
      <c r="M1530" s="196" t="n">
        <v>1.865</v>
      </c>
      <c r="N1530" s="197" t="n">
        <v>1.455</v>
      </c>
      <c r="O1530" s="196" t="n">
        <v>1.675</v>
      </c>
      <c r="P1530" s="196" t="n">
        <v>1.595</v>
      </c>
      <c r="Q1530" s="196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6" t="s">
        <v>85</v>
      </c>
      <c r="CM1530" s="177"/>
    </row>
    <row r="1531" customFormat="false" ht="11.25" hidden="false" customHeight="false" outlineLevel="0" collapsed="false">
      <c r="A1531" s="177" t="n">
        <v>36225</v>
      </c>
      <c r="B1531" s="203" t="n">
        <f aca="false">IF(A1531&lt;&gt;"",MONTH(A1531),0)</f>
        <v>3</v>
      </c>
      <c r="C1531" s="11" t="s">
        <v>167</v>
      </c>
      <c r="D1531" s="196" t="n">
        <v>2.275</v>
      </c>
      <c r="E1531" s="196" t="n">
        <v>1.575</v>
      </c>
      <c r="F1531" s="197" t="n">
        <v>1.485</v>
      </c>
      <c r="G1531" s="16" t="n">
        <v>1.47</v>
      </c>
      <c r="H1531" s="196" t="n">
        <v>1.53</v>
      </c>
      <c r="I1531" s="196" t="n">
        <v>1.73</v>
      </c>
      <c r="J1531" s="196" t="n">
        <v>1.655</v>
      </c>
      <c r="K1531" s="196" t="n">
        <v>1.5</v>
      </c>
      <c r="L1531" s="196" t="n">
        <v>1.6</v>
      </c>
      <c r="M1531" s="196" t="n">
        <v>1.865</v>
      </c>
      <c r="N1531" s="197" t="n">
        <v>1.455</v>
      </c>
      <c r="O1531" s="196" t="n">
        <v>1.64</v>
      </c>
      <c r="P1531" s="196" t="n">
        <v>1.59</v>
      </c>
      <c r="Q1531" s="196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6" t="s">
        <v>85</v>
      </c>
      <c r="CM1531" s="177"/>
    </row>
    <row r="1532" customFormat="false" ht="11.25" hidden="false" customHeight="false" outlineLevel="0" collapsed="false">
      <c r="A1532" s="177" t="n">
        <v>36226</v>
      </c>
      <c r="B1532" s="203" t="n">
        <f aca="false">IF(A1532&lt;&gt;"",MONTH(A1532),0)</f>
        <v>3</v>
      </c>
      <c r="C1532" s="11" t="s">
        <v>161</v>
      </c>
      <c r="D1532" s="196" t="n">
        <v>2.275</v>
      </c>
      <c r="E1532" s="196" t="n">
        <v>1.575</v>
      </c>
      <c r="F1532" s="197" t="n">
        <v>1.485</v>
      </c>
      <c r="G1532" s="16" t="n">
        <v>1.47</v>
      </c>
      <c r="H1532" s="196" t="n">
        <v>1.53</v>
      </c>
      <c r="I1532" s="196" t="n">
        <v>1.73</v>
      </c>
      <c r="J1532" s="196" t="n">
        <v>1.655</v>
      </c>
      <c r="K1532" s="196" t="n">
        <v>1.5</v>
      </c>
      <c r="L1532" s="196" t="n">
        <v>1.6</v>
      </c>
      <c r="M1532" s="196" t="n">
        <v>1.865</v>
      </c>
      <c r="N1532" s="197" t="n">
        <v>1.455</v>
      </c>
      <c r="O1532" s="196" t="n">
        <v>1.64</v>
      </c>
      <c r="P1532" s="196" t="n">
        <v>1.59</v>
      </c>
      <c r="Q1532" s="196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6" t="s">
        <v>85</v>
      </c>
      <c r="CM1532" s="177"/>
    </row>
    <row r="1533" customFormat="false" ht="11.25" hidden="false" customHeight="false" outlineLevel="0" collapsed="false">
      <c r="A1533" s="177" t="n">
        <v>36227</v>
      </c>
      <c r="B1533" s="203" t="n">
        <f aca="false">IF(A1533&lt;&gt;"",MONTH(A1533),0)</f>
        <v>3</v>
      </c>
      <c r="C1533" s="11" t="s">
        <v>162</v>
      </c>
      <c r="D1533" s="196" t="n">
        <v>2.275</v>
      </c>
      <c r="E1533" s="196" t="n">
        <v>1.575</v>
      </c>
      <c r="F1533" s="197" t="n">
        <v>1.485</v>
      </c>
      <c r="G1533" s="16" t="n">
        <v>1.47</v>
      </c>
      <c r="H1533" s="196" t="n">
        <v>1.53</v>
      </c>
      <c r="I1533" s="196" t="n">
        <v>1.73</v>
      </c>
      <c r="J1533" s="196" t="n">
        <v>1.655</v>
      </c>
      <c r="K1533" s="196" t="n">
        <v>1.5</v>
      </c>
      <c r="L1533" s="196" t="n">
        <v>1.6</v>
      </c>
      <c r="M1533" s="196" t="n">
        <v>1.865</v>
      </c>
      <c r="N1533" s="197" t="n">
        <v>1.455</v>
      </c>
      <c r="O1533" s="196" t="n">
        <v>1.64</v>
      </c>
      <c r="P1533" s="196" t="n">
        <v>1.59</v>
      </c>
      <c r="Q1533" s="196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6" t="s">
        <v>85</v>
      </c>
      <c r="CM1533" s="177"/>
    </row>
    <row r="1534" customFormat="false" ht="11.25" hidden="false" customHeight="false" outlineLevel="0" collapsed="false">
      <c r="A1534" s="177" t="n">
        <v>36228</v>
      </c>
      <c r="B1534" s="203" t="n">
        <f aca="false">IF(A1534&lt;&gt;"",MONTH(A1534),0)</f>
        <v>3</v>
      </c>
      <c r="C1534" s="11" t="s">
        <v>163</v>
      </c>
      <c r="D1534" s="196" t="n">
        <v>2.34</v>
      </c>
      <c r="E1534" s="196" t="n">
        <v>1.645</v>
      </c>
      <c r="F1534" s="197" t="n">
        <v>1.59</v>
      </c>
      <c r="G1534" s="16" t="n">
        <v>1.605</v>
      </c>
      <c r="H1534" s="196" t="n">
        <v>1.67</v>
      </c>
      <c r="I1534" s="196" t="n">
        <v>1.875</v>
      </c>
      <c r="J1534" s="196" t="n">
        <v>1.72</v>
      </c>
      <c r="K1534" s="196" t="n">
        <v>1.615</v>
      </c>
      <c r="L1534" s="196" t="n">
        <v>1.67</v>
      </c>
      <c r="M1534" s="196" t="n">
        <v>1.915</v>
      </c>
      <c r="N1534" s="197" t="n">
        <v>1.55</v>
      </c>
      <c r="O1534" s="196" t="n">
        <v>1.715</v>
      </c>
      <c r="P1534" s="196" t="n">
        <v>1.745</v>
      </c>
      <c r="Q1534" s="196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6" t="s">
        <v>85</v>
      </c>
      <c r="CM1534" s="177"/>
    </row>
    <row r="1535" customFormat="false" ht="11.25" hidden="false" customHeight="false" outlineLevel="0" collapsed="false">
      <c r="A1535" s="177" t="n">
        <v>36229</v>
      </c>
      <c r="B1535" s="203" t="n">
        <f aca="false">IF(A1535&lt;&gt;"",MONTH(A1535),0)</f>
        <v>3</v>
      </c>
      <c r="C1535" s="11" t="s">
        <v>164</v>
      </c>
      <c r="D1535" s="196" t="n">
        <v>2.3</v>
      </c>
      <c r="E1535" s="196" t="n">
        <v>1.61</v>
      </c>
      <c r="F1535" s="197" t="n">
        <v>1.58</v>
      </c>
      <c r="G1535" s="16" t="n">
        <v>1.585</v>
      </c>
      <c r="H1535" s="196" t="n">
        <v>1.635</v>
      </c>
      <c r="I1535" s="196" t="n">
        <v>1.845</v>
      </c>
      <c r="J1535" s="196" t="n">
        <v>1.695</v>
      </c>
      <c r="K1535" s="196" t="n">
        <v>1.605</v>
      </c>
      <c r="L1535" s="196" t="n">
        <v>1.63</v>
      </c>
      <c r="M1535" s="196" t="n">
        <v>1.905</v>
      </c>
      <c r="N1535" s="197" t="n">
        <v>1.54</v>
      </c>
      <c r="O1535" s="196" t="n">
        <v>1.71</v>
      </c>
      <c r="P1535" s="196" t="n">
        <v>1.705</v>
      </c>
      <c r="Q1535" s="196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6" t="s">
        <v>85</v>
      </c>
      <c r="CM1535" s="177"/>
    </row>
    <row r="1536" customFormat="false" ht="11.25" hidden="false" customHeight="false" outlineLevel="0" collapsed="false">
      <c r="A1536" s="177" t="n">
        <v>36230</v>
      </c>
      <c r="B1536" s="203" t="n">
        <f aca="false">IF(A1536&lt;&gt;"",MONTH(A1536),0)</f>
        <v>3</v>
      </c>
      <c r="C1536" s="11" t="s">
        <v>165</v>
      </c>
      <c r="D1536" s="196" t="n">
        <v>2.375</v>
      </c>
      <c r="E1536" s="196" t="n">
        <v>1.64</v>
      </c>
      <c r="F1536" s="197" t="n">
        <v>1.665</v>
      </c>
      <c r="G1536" s="16" t="n">
        <v>1.68</v>
      </c>
      <c r="H1536" s="196" t="n">
        <v>1.745</v>
      </c>
      <c r="I1536" s="196" t="n">
        <v>1.94</v>
      </c>
      <c r="J1536" s="196" t="n">
        <v>1.76</v>
      </c>
      <c r="K1536" s="196" t="n">
        <v>1.675</v>
      </c>
      <c r="L1536" s="196" t="n">
        <v>1.66</v>
      </c>
      <c r="M1536" s="196" t="n">
        <v>1.975</v>
      </c>
      <c r="N1536" s="197" t="n">
        <v>1.625</v>
      </c>
      <c r="O1536" s="196" t="n">
        <v>1.765</v>
      </c>
      <c r="P1536" s="196" t="n">
        <v>1.81</v>
      </c>
      <c r="Q1536" s="196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6" t="s">
        <v>85</v>
      </c>
      <c r="CM1536" s="177"/>
    </row>
    <row r="1537" customFormat="false" ht="11.25" hidden="false" customHeight="false" outlineLevel="0" collapsed="false">
      <c r="A1537" s="177" t="n">
        <v>36231</v>
      </c>
      <c r="B1537" s="203" t="n">
        <f aca="false">IF(A1537&lt;&gt;"",MONTH(A1537),0)</f>
        <v>3</v>
      </c>
      <c r="C1537" s="11" t="s">
        <v>166</v>
      </c>
      <c r="D1537" s="196" t="n">
        <v>2.305</v>
      </c>
      <c r="E1537" s="196" t="n">
        <v>1.62</v>
      </c>
      <c r="F1537" s="197" t="n">
        <v>1.615</v>
      </c>
      <c r="G1537" s="16" t="n">
        <v>1.63</v>
      </c>
      <c r="H1537" s="196" t="n">
        <v>1.69</v>
      </c>
      <c r="I1537" s="196" t="n">
        <v>1.87</v>
      </c>
      <c r="J1537" s="196" t="n">
        <v>1.71</v>
      </c>
      <c r="K1537" s="196" t="n">
        <v>1.61</v>
      </c>
      <c r="L1537" s="196" t="n">
        <v>1.625</v>
      </c>
      <c r="M1537" s="196" t="n">
        <v>1.95</v>
      </c>
      <c r="N1537" s="197" t="n">
        <v>1.595</v>
      </c>
      <c r="O1537" s="196" t="n">
        <v>1.745</v>
      </c>
      <c r="P1537" s="196" t="n">
        <v>1.74</v>
      </c>
      <c r="Q1537" s="196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6" t="s">
        <v>85</v>
      </c>
      <c r="CM1537" s="177"/>
    </row>
    <row r="1538" customFormat="false" ht="11.25" hidden="false" customHeight="false" outlineLevel="0" collapsed="false">
      <c r="A1538" s="177" t="n">
        <v>36232</v>
      </c>
      <c r="B1538" s="203" t="n">
        <f aca="false">IF(A1538&lt;&gt;"",MONTH(A1538),0)</f>
        <v>3</v>
      </c>
      <c r="C1538" s="11" t="s">
        <v>167</v>
      </c>
      <c r="D1538" s="196" t="n">
        <v>2.23</v>
      </c>
      <c r="E1538" s="196" t="n">
        <v>1.585</v>
      </c>
      <c r="F1538" s="197" t="n">
        <v>1.545</v>
      </c>
      <c r="G1538" s="16" t="n">
        <v>1.575</v>
      </c>
      <c r="H1538" s="196" t="n">
        <v>1.635</v>
      </c>
      <c r="I1538" s="196" t="n">
        <v>1.815</v>
      </c>
      <c r="J1538" s="196" t="n">
        <v>1.65</v>
      </c>
      <c r="K1538" s="196" t="n">
        <v>1.54</v>
      </c>
      <c r="L1538" s="196" t="n">
        <v>1.56</v>
      </c>
      <c r="M1538" s="196" t="n">
        <v>1.945</v>
      </c>
      <c r="N1538" s="197" t="n">
        <v>1.535</v>
      </c>
      <c r="O1538" s="196" t="n">
        <v>1.715</v>
      </c>
      <c r="P1538" s="196" t="n">
        <v>1.705</v>
      </c>
      <c r="Q1538" s="196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6" t="s">
        <v>85</v>
      </c>
      <c r="CM1538" s="177"/>
    </row>
    <row r="1539" customFormat="false" ht="11.25" hidden="false" customHeight="false" outlineLevel="0" collapsed="false">
      <c r="A1539" s="177" t="n">
        <v>36233</v>
      </c>
      <c r="B1539" s="203" t="n">
        <f aca="false">IF(A1539&lt;&gt;"",MONTH(A1539),0)</f>
        <v>3</v>
      </c>
      <c r="C1539" s="11" t="s">
        <v>161</v>
      </c>
      <c r="D1539" s="196" t="n">
        <v>2.23</v>
      </c>
      <c r="E1539" s="196" t="n">
        <v>1.585</v>
      </c>
      <c r="F1539" s="197" t="n">
        <v>1.545</v>
      </c>
      <c r="G1539" s="16" t="n">
        <v>1.575</v>
      </c>
      <c r="H1539" s="196" t="n">
        <v>1.635</v>
      </c>
      <c r="I1539" s="196" t="n">
        <v>1.815</v>
      </c>
      <c r="J1539" s="196" t="n">
        <v>1.65</v>
      </c>
      <c r="K1539" s="196" t="n">
        <v>1.54</v>
      </c>
      <c r="L1539" s="196" t="n">
        <v>1.56</v>
      </c>
      <c r="M1539" s="196" t="n">
        <v>1.945</v>
      </c>
      <c r="N1539" s="197" t="n">
        <v>1.535</v>
      </c>
      <c r="O1539" s="196" t="n">
        <v>1.715</v>
      </c>
      <c r="P1539" s="196" t="n">
        <v>1.705</v>
      </c>
      <c r="Q1539" s="196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6" t="s">
        <v>85</v>
      </c>
      <c r="CM1539" s="177"/>
    </row>
    <row r="1540" customFormat="false" ht="11.25" hidden="false" customHeight="false" outlineLevel="0" collapsed="false">
      <c r="A1540" s="177" t="n">
        <v>36234</v>
      </c>
      <c r="B1540" s="203" t="n">
        <f aca="false">IF(A1540&lt;&gt;"",MONTH(A1540),0)</f>
        <v>3</v>
      </c>
      <c r="C1540" s="11" t="s">
        <v>162</v>
      </c>
      <c r="D1540" s="196" t="n">
        <v>2.23</v>
      </c>
      <c r="E1540" s="196" t="n">
        <v>1.585</v>
      </c>
      <c r="F1540" s="197" t="n">
        <v>1.545</v>
      </c>
      <c r="G1540" s="16" t="n">
        <v>1.575</v>
      </c>
      <c r="H1540" s="196" t="n">
        <v>1.635</v>
      </c>
      <c r="I1540" s="196" t="n">
        <v>1.815</v>
      </c>
      <c r="J1540" s="196" t="n">
        <v>1.65</v>
      </c>
      <c r="K1540" s="196" t="n">
        <v>1.54</v>
      </c>
      <c r="L1540" s="196" t="n">
        <v>1.56</v>
      </c>
      <c r="M1540" s="196" t="n">
        <v>1.945</v>
      </c>
      <c r="N1540" s="197" t="n">
        <v>1.535</v>
      </c>
      <c r="O1540" s="196" t="n">
        <v>1.715</v>
      </c>
      <c r="P1540" s="196" t="n">
        <v>1.705</v>
      </c>
      <c r="Q1540" s="196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6" t="s">
        <v>85</v>
      </c>
      <c r="CM1540" s="177"/>
    </row>
    <row r="1541" customFormat="false" ht="11.25" hidden="false" customHeight="false" outlineLevel="0" collapsed="false">
      <c r="A1541" s="177" t="n">
        <v>36235</v>
      </c>
      <c r="B1541" s="203" t="n">
        <f aca="false">IF(A1541&lt;&gt;"",MONTH(A1541),0)</f>
        <v>3</v>
      </c>
      <c r="C1541" s="11" t="s">
        <v>163</v>
      </c>
      <c r="D1541" s="196" t="n">
        <v>2.18</v>
      </c>
      <c r="E1541" s="196" t="n">
        <v>1.55</v>
      </c>
      <c r="F1541" s="197" t="n">
        <v>1.53</v>
      </c>
      <c r="G1541" s="16" t="n">
        <v>1.57</v>
      </c>
      <c r="H1541" s="196" t="n">
        <v>1.585</v>
      </c>
      <c r="I1541" s="196" t="n">
        <v>1.75</v>
      </c>
      <c r="J1541" s="196" t="n">
        <v>1.64</v>
      </c>
      <c r="K1541" s="196" t="n">
        <v>1.53</v>
      </c>
      <c r="L1541" s="196" t="n">
        <v>1.545</v>
      </c>
      <c r="M1541" s="196" t="n">
        <v>1.935</v>
      </c>
      <c r="N1541" s="197" t="n">
        <v>1.53</v>
      </c>
      <c r="O1541" s="196" t="n">
        <v>1.71</v>
      </c>
      <c r="P1541" s="196" t="n">
        <v>1.645</v>
      </c>
      <c r="Q1541" s="196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6" t="s">
        <v>85</v>
      </c>
      <c r="CM1541" s="177"/>
    </row>
    <row r="1542" customFormat="false" ht="11.25" hidden="false" customHeight="false" outlineLevel="0" collapsed="false">
      <c r="A1542" s="177" t="n">
        <v>36236</v>
      </c>
      <c r="B1542" s="203" t="n">
        <f aca="false">IF(A1542&lt;&gt;"",MONTH(A1542),0)</f>
        <v>3</v>
      </c>
      <c r="C1542" s="11" t="s">
        <v>164</v>
      </c>
      <c r="D1542" s="196" t="n">
        <v>2.145</v>
      </c>
      <c r="E1542" s="196" t="n">
        <v>1.56</v>
      </c>
      <c r="F1542" s="197" t="n">
        <v>1.53</v>
      </c>
      <c r="G1542" s="16" t="n">
        <v>1.585</v>
      </c>
      <c r="H1542" s="196" t="n">
        <v>1.6</v>
      </c>
      <c r="I1542" s="196" t="n">
        <v>1.745</v>
      </c>
      <c r="J1542" s="196" t="n">
        <v>1.635</v>
      </c>
      <c r="K1542" s="196" t="n">
        <v>1.54</v>
      </c>
      <c r="L1542" s="196" t="n">
        <v>1.55</v>
      </c>
      <c r="M1542" s="196" t="n">
        <v>1.93</v>
      </c>
      <c r="N1542" s="197" t="n">
        <v>1.53</v>
      </c>
      <c r="O1542" s="196" t="n">
        <v>1.715</v>
      </c>
      <c r="P1542" s="196" t="n">
        <v>1.64</v>
      </c>
      <c r="Q1542" s="196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6" t="s">
        <v>85</v>
      </c>
      <c r="CM1542" s="177"/>
    </row>
    <row r="1543" customFormat="false" ht="11.25" hidden="false" customHeight="false" outlineLevel="0" collapsed="false">
      <c r="A1543" s="177" t="n">
        <v>36237</v>
      </c>
      <c r="B1543" s="203" t="n">
        <f aca="false">IF(A1543&lt;&gt;"",MONTH(A1543),0)</f>
        <v>3</v>
      </c>
      <c r="C1543" s="11" t="s">
        <v>165</v>
      </c>
      <c r="D1543" s="196" t="n">
        <v>2.155</v>
      </c>
      <c r="E1543" s="196" t="n">
        <v>1.53</v>
      </c>
      <c r="F1543" s="197" t="n">
        <v>1.53</v>
      </c>
      <c r="G1543" s="16" t="n">
        <v>1.595</v>
      </c>
      <c r="H1543" s="196" t="n">
        <v>1.615</v>
      </c>
      <c r="I1543" s="196" t="n">
        <v>1.75</v>
      </c>
      <c r="J1543" s="196" t="n">
        <v>1.64</v>
      </c>
      <c r="K1543" s="196" t="n">
        <v>1.545</v>
      </c>
      <c r="L1543" s="196" t="n">
        <v>1.535</v>
      </c>
      <c r="M1543" s="196" t="n">
        <v>1.95</v>
      </c>
      <c r="N1543" s="197" t="n">
        <v>1.505</v>
      </c>
      <c r="O1543" s="196" t="n">
        <v>1.725</v>
      </c>
      <c r="P1543" s="196" t="n">
        <v>1.665</v>
      </c>
      <c r="Q1543" s="196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6" t="s">
        <v>85</v>
      </c>
      <c r="CM1543" s="177"/>
    </row>
    <row r="1544" customFormat="false" ht="11.25" hidden="false" customHeight="false" outlineLevel="0" collapsed="false">
      <c r="A1544" s="177" t="n">
        <v>36238</v>
      </c>
      <c r="B1544" s="203" t="n">
        <f aca="false">IF(A1544&lt;&gt;"",MONTH(A1544),0)</f>
        <v>3</v>
      </c>
      <c r="C1544" s="11" t="s">
        <v>166</v>
      </c>
      <c r="D1544" s="196" t="n">
        <v>2.17</v>
      </c>
      <c r="E1544" s="196" t="n">
        <v>1.545</v>
      </c>
      <c r="F1544" s="197" t="n">
        <v>1.545</v>
      </c>
      <c r="G1544" s="16" t="n">
        <v>1.605</v>
      </c>
      <c r="H1544" s="196" t="n">
        <v>1.635</v>
      </c>
      <c r="I1544" s="196" t="n">
        <v>1.755</v>
      </c>
      <c r="J1544" s="196" t="n">
        <v>1.65</v>
      </c>
      <c r="K1544" s="196" t="n">
        <v>1.56</v>
      </c>
      <c r="L1544" s="196" t="n">
        <v>1.545</v>
      </c>
      <c r="M1544" s="196" t="n">
        <v>1.955</v>
      </c>
      <c r="N1544" s="197" t="n">
        <v>1.51</v>
      </c>
      <c r="O1544" s="196" t="n">
        <v>1.745</v>
      </c>
      <c r="P1544" s="196" t="n">
        <v>1.685</v>
      </c>
      <c r="Q1544" s="196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6" t="s">
        <v>85</v>
      </c>
      <c r="CM1544" s="177"/>
    </row>
    <row r="1545" customFormat="false" ht="11.25" hidden="false" customHeight="false" outlineLevel="0" collapsed="false">
      <c r="A1545" s="177" t="n">
        <v>36239</v>
      </c>
      <c r="B1545" s="203" t="n">
        <f aca="false">IF(A1545&lt;&gt;"",MONTH(A1545),0)</f>
        <v>3</v>
      </c>
      <c r="C1545" s="11" t="s">
        <v>167</v>
      </c>
      <c r="D1545" s="196" t="n">
        <v>2.12</v>
      </c>
      <c r="E1545" s="196" t="n">
        <v>1.47</v>
      </c>
      <c r="F1545" s="197" t="n">
        <v>1.48</v>
      </c>
      <c r="G1545" s="16" t="n">
        <v>1.545</v>
      </c>
      <c r="H1545" s="196" t="n">
        <v>1.565</v>
      </c>
      <c r="I1545" s="196" t="n">
        <v>1.725</v>
      </c>
      <c r="J1545" s="196" t="n">
        <v>1.6</v>
      </c>
      <c r="K1545" s="196" t="n">
        <v>1.5</v>
      </c>
      <c r="L1545" s="196" t="n">
        <v>1.505</v>
      </c>
      <c r="M1545" s="196" t="n">
        <v>1.905</v>
      </c>
      <c r="N1545" s="197" t="n">
        <v>1.465</v>
      </c>
      <c r="O1545" s="196" t="n">
        <v>1.705</v>
      </c>
      <c r="P1545" s="196" t="n">
        <v>1.615</v>
      </c>
      <c r="Q1545" s="196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6" t="s">
        <v>85</v>
      </c>
      <c r="CM1545" s="177"/>
    </row>
    <row r="1546" customFormat="false" ht="11.25" hidden="false" customHeight="false" outlineLevel="0" collapsed="false">
      <c r="A1546" s="177" t="n">
        <v>36240</v>
      </c>
      <c r="B1546" s="203" t="n">
        <f aca="false">IF(A1546&lt;&gt;"",MONTH(A1546),0)</f>
        <v>3</v>
      </c>
      <c r="C1546" s="11" t="s">
        <v>161</v>
      </c>
      <c r="D1546" s="196" t="n">
        <v>2.12</v>
      </c>
      <c r="E1546" s="196" t="n">
        <v>1.47</v>
      </c>
      <c r="F1546" s="197" t="n">
        <v>1.48</v>
      </c>
      <c r="G1546" s="16" t="n">
        <v>1.545</v>
      </c>
      <c r="H1546" s="196" t="n">
        <v>1.565</v>
      </c>
      <c r="I1546" s="196" t="n">
        <v>1.725</v>
      </c>
      <c r="J1546" s="196" t="n">
        <v>1.6</v>
      </c>
      <c r="K1546" s="196" t="n">
        <v>1.5</v>
      </c>
      <c r="L1546" s="196" t="n">
        <v>1.505</v>
      </c>
      <c r="M1546" s="196" t="n">
        <v>1.905</v>
      </c>
      <c r="N1546" s="197" t="n">
        <v>1.465</v>
      </c>
      <c r="O1546" s="196" t="n">
        <v>1.705</v>
      </c>
      <c r="P1546" s="196" t="n">
        <v>1.615</v>
      </c>
      <c r="Q1546" s="196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6" t="s">
        <v>85</v>
      </c>
      <c r="CM1546" s="177"/>
    </row>
    <row r="1547" customFormat="false" ht="11.25" hidden="false" customHeight="false" outlineLevel="0" collapsed="false">
      <c r="A1547" s="177" t="n">
        <v>36241</v>
      </c>
      <c r="B1547" s="203" t="n">
        <f aca="false">IF(A1547&lt;&gt;"",MONTH(A1547),0)</f>
        <v>3</v>
      </c>
      <c r="C1547" s="11" t="s">
        <v>162</v>
      </c>
      <c r="D1547" s="196" t="n">
        <v>2.12</v>
      </c>
      <c r="E1547" s="196" t="n">
        <v>1.47</v>
      </c>
      <c r="F1547" s="197" t="n">
        <v>1.48</v>
      </c>
      <c r="G1547" s="16" t="n">
        <v>1.545</v>
      </c>
      <c r="H1547" s="196" t="n">
        <v>1.565</v>
      </c>
      <c r="I1547" s="196" t="n">
        <v>1.725</v>
      </c>
      <c r="J1547" s="196" t="n">
        <v>1.6</v>
      </c>
      <c r="K1547" s="196" t="n">
        <v>1.5</v>
      </c>
      <c r="L1547" s="196" t="n">
        <v>1.505</v>
      </c>
      <c r="M1547" s="196" t="n">
        <v>1.905</v>
      </c>
      <c r="N1547" s="197" t="n">
        <v>1.465</v>
      </c>
      <c r="O1547" s="196" t="n">
        <v>1.705</v>
      </c>
      <c r="P1547" s="196" t="n">
        <v>1.615</v>
      </c>
      <c r="Q1547" s="196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6" t="s">
        <v>85</v>
      </c>
      <c r="CM1547" s="177"/>
    </row>
    <row r="1548" customFormat="false" ht="11.25" hidden="false" customHeight="false" outlineLevel="0" collapsed="false">
      <c r="A1548" s="177" t="n">
        <v>36242</v>
      </c>
      <c r="B1548" s="203" t="n">
        <f aca="false">IF(A1548&lt;&gt;"",MONTH(A1548),0)</f>
        <v>3</v>
      </c>
      <c r="C1548" s="11" t="s">
        <v>163</v>
      </c>
      <c r="D1548" s="196" t="n">
        <v>2.075</v>
      </c>
      <c r="E1548" s="196" t="n">
        <v>1.445</v>
      </c>
      <c r="F1548" s="197" t="n">
        <v>1.48</v>
      </c>
      <c r="G1548" s="16" t="n">
        <v>1.57</v>
      </c>
      <c r="H1548" s="196" t="n">
        <v>1.595</v>
      </c>
      <c r="I1548" s="196" t="n">
        <v>1.75</v>
      </c>
      <c r="J1548" s="196" t="n">
        <v>1.61</v>
      </c>
      <c r="K1548" s="196" t="n">
        <v>1.49</v>
      </c>
      <c r="L1548" s="196" t="n">
        <v>1.49</v>
      </c>
      <c r="M1548" s="196" t="n">
        <v>1.935</v>
      </c>
      <c r="N1548" s="197" t="n">
        <v>1.475</v>
      </c>
      <c r="O1548" s="196" t="n">
        <v>1.725</v>
      </c>
      <c r="P1548" s="196" t="n">
        <v>1.645</v>
      </c>
      <c r="Q1548" s="196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6" t="s">
        <v>85</v>
      </c>
      <c r="CM1548" s="177"/>
    </row>
    <row r="1549" customFormat="false" ht="11.25" hidden="false" customHeight="false" outlineLevel="0" collapsed="false">
      <c r="A1549" s="177" t="n">
        <v>36243</v>
      </c>
      <c r="B1549" s="203" t="n">
        <f aca="false">IF(A1549&lt;&gt;"",MONTH(A1549),0)</f>
        <v>3</v>
      </c>
      <c r="C1549" s="11" t="s">
        <v>164</v>
      </c>
      <c r="D1549" s="196" t="n">
        <v>2.165</v>
      </c>
      <c r="E1549" s="196" t="n">
        <v>1.49</v>
      </c>
      <c r="F1549" s="197" t="n">
        <v>1.535</v>
      </c>
      <c r="G1549" s="16" t="n">
        <v>1.635</v>
      </c>
      <c r="H1549" s="196" t="n">
        <v>1.68</v>
      </c>
      <c r="I1549" s="196" t="n">
        <v>1.805</v>
      </c>
      <c r="J1549" s="196" t="n">
        <v>1.635</v>
      </c>
      <c r="K1549" s="196" t="n">
        <v>1.54</v>
      </c>
      <c r="L1549" s="196" t="n">
        <v>1.535</v>
      </c>
      <c r="M1549" s="196" t="n">
        <v>1.98</v>
      </c>
      <c r="N1549" s="197" t="n">
        <v>1.52</v>
      </c>
      <c r="O1549" s="196" t="n">
        <v>1.755</v>
      </c>
      <c r="P1549" s="196" t="n">
        <v>1.74</v>
      </c>
      <c r="Q1549" s="196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6" t="s">
        <v>85</v>
      </c>
      <c r="CM1549" s="177"/>
    </row>
    <row r="1550" customFormat="false" ht="11.25" hidden="false" customHeight="false" outlineLevel="0" collapsed="false">
      <c r="A1550" s="177" t="n">
        <v>36244</v>
      </c>
      <c r="B1550" s="203" t="n">
        <f aca="false">IF(A1550&lt;&gt;"",MONTH(A1550),0)</f>
        <v>3</v>
      </c>
      <c r="C1550" s="11" t="s">
        <v>165</v>
      </c>
      <c r="D1550" s="196" t="n">
        <v>2.165</v>
      </c>
      <c r="E1550" s="196" t="n">
        <v>1.465</v>
      </c>
      <c r="F1550" s="197" t="n">
        <v>1.485</v>
      </c>
      <c r="G1550" s="16" t="n">
        <v>1.565</v>
      </c>
      <c r="H1550" s="196" t="n">
        <v>1.635</v>
      </c>
      <c r="I1550" s="196" t="n">
        <v>1.78</v>
      </c>
      <c r="J1550" s="196" t="n">
        <v>1.63</v>
      </c>
      <c r="K1550" s="196" t="n">
        <v>1.495</v>
      </c>
      <c r="L1550" s="196" t="n">
        <v>1.525</v>
      </c>
      <c r="M1550" s="196" t="n">
        <v>1.945</v>
      </c>
      <c r="N1550" s="197" t="n">
        <v>1.485</v>
      </c>
      <c r="O1550" s="196" t="n">
        <v>1.735</v>
      </c>
      <c r="P1550" s="196" t="n">
        <v>1.7</v>
      </c>
      <c r="Q1550" s="196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6" t="s">
        <v>85</v>
      </c>
      <c r="CM1550" s="177"/>
    </row>
    <row r="1551" customFormat="false" ht="11.25" hidden="false" customHeight="false" outlineLevel="0" collapsed="false">
      <c r="A1551" s="177" t="n">
        <v>36245</v>
      </c>
      <c r="B1551" s="203" t="n">
        <f aca="false">IF(A1551&lt;&gt;"",MONTH(A1551),0)</f>
        <v>3</v>
      </c>
      <c r="C1551" s="11" t="s">
        <v>166</v>
      </c>
      <c r="D1551" s="196" t="n">
        <v>2.185</v>
      </c>
      <c r="E1551" s="196" t="n">
        <v>1.465</v>
      </c>
      <c r="F1551" s="197" t="n">
        <v>1.505</v>
      </c>
      <c r="G1551" s="16" t="n">
        <v>1.585</v>
      </c>
      <c r="H1551" s="196" t="n">
        <v>1.645</v>
      </c>
      <c r="I1551" s="196" t="n">
        <v>1.805</v>
      </c>
      <c r="J1551" s="196" t="n">
        <v>1.635</v>
      </c>
      <c r="K1551" s="196" t="n">
        <v>1.51</v>
      </c>
      <c r="L1551" s="196" t="n">
        <v>1.545</v>
      </c>
      <c r="M1551" s="196" t="n">
        <v>1.945</v>
      </c>
      <c r="N1551" s="197" t="n">
        <v>1.495</v>
      </c>
      <c r="O1551" s="196" t="n">
        <v>1.73</v>
      </c>
      <c r="P1551" s="196" t="n">
        <v>1.715</v>
      </c>
      <c r="Q1551" s="196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6" t="s">
        <v>85</v>
      </c>
      <c r="CM1551" s="177"/>
    </row>
    <row r="1552" customFormat="false" ht="11.25" hidden="false" customHeight="false" outlineLevel="0" collapsed="false">
      <c r="A1552" s="177" t="n">
        <v>36246</v>
      </c>
      <c r="B1552" s="203" t="n">
        <f aca="false">IF(A1552&lt;&gt;"",MONTH(A1552),0)</f>
        <v>3</v>
      </c>
      <c r="C1552" s="11" t="s">
        <v>167</v>
      </c>
      <c r="D1552" s="196" t="n">
        <v>2.17</v>
      </c>
      <c r="E1552" s="196" t="n">
        <v>1.45</v>
      </c>
      <c r="F1552" s="197" t="n">
        <v>1.505</v>
      </c>
      <c r="G1552" s="16" t="n">
        <v>1.575</v>
      </c>
      <c r="H1552" s="196" t="n">
        <v>1.645</v>
      </c>
      <c r="I1552" s="196" t="n">
        <v>1.835</v>
      </c>
      <c r="J1552" s="196" t="n">
        <v>1.635</v>
      </c>
      <c r="K1552" s="196" t="n">
        <v>1.51</v>
      </c>
      <c r="L1552" s="196" t="n">
        <v>1.535</v>
      </c>
      <c r="M1552" s="196" t="n">
        <v>1.94</v>
      </c>
      <c r="N1552" s="197" t="n">
        <v>1.485</v>
      </c>
      <c r="O1552" s="196" t="n">
        <v>1.735</v>
      </c>
      <c r="P1552" s="196" t="n">
        <v>1.705</v>
      </c>
      <c r="Q1552" s="196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6" t="s">
        <v>85</v>
      </c>
      <c r="CM1552" s="177"/>
    </row>
    <row r="1553" customFormat="false" ht="11.25" hidden="false" customHeight="false" outlineLevel="0" collapsed="false">
      <c r="A1553" s="177" t="n">
        <v>36247</v>
      </c>
      <c r="B1553" s="203" t="n">
        <f aca="false">IF(A1553&lt;&gt;"",MONTH(A1553),0)</f>
        <v>3</v>
      </c>
      <c r="C1553" s="11" t="s">
        <v>161</v>
      </c>
      <c r="D1553" s="196" t="n">
        <v>2.17</v>
      </c>
      <c r="E1553" s="196" t="n">
        <v>1.45</v>
      </c>
      <c r="F1553" s="197" t="n">
        <v>1.505</v>
      </c>
      <c r="G1553" s="16" t="n">
        <v>1.575</v>
      </c>
      <c r="H1553" s="196" t="n">
        <v>1.645</v>
      </c>
      <c r="I1553" s="196" t="n">
        <v>1.835</v>
      </c>
      <c r="J1553" s="196" t="n">
        <v>1.635</v>
      </c>
      <c r="K1553" s="196" t="n">
        <v>1.51</v>
      </c>
      <c r="L1553" s="196" t="n">
        <v>1.535</v>
      </c>
      <c r="M1553" s="196" t="n">
        <v>1.94</v>
      </c>
      <c r="N1553" s="197" t="n">
        <v>1.485</v>
      </c>
      <c r="O1553" s="196" t="n">
        <v>1.735</v>
      </c>
      <c r="P1553" s="196" t="n">
        <v>1.705</v>
      </c>
      <c r="Q1553" s="196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6" t="s">
        <v>85</v>
      </c>
      <c r="CM1553" s="177"/>
    </row>
    <row r="1554" customFormat="false" ht="11.25" hidden="false" customHeight="false" outlineLevel="0" collapsed="false">
      <c r="A1554" s="177" t="n">
        <v>36248</v>
      </c>
      <c r="B1554" s="203" t="n">
        <f aca="false">IF(A1554&lt;&gt;"",MONTH(A1554),0)</f>
        <v>3</v>
      </c>
      <c r="C1554" s="11" t="s">
        <v>162</v>
      </c>
      <c r="D1554" s="196" t="n">
        <v>2.17</v>
      </c>
      <c r="E1554" s="196" t="n">
        <v>1.45</v>
      </c>
      <c r="F1554" s="197" t="n">
        <v>1.505</v>
      </c>
      <c r="G1554" s="16" t="n">
        <v>1.575</v>
      </c>
      <c r="H1554" s="196" t="n">
        <v>1.645</v>
      </c>
      <c r="I1554" s="196" t="n">
        <v>1.835</v>
      </c>
      <c r="J1554" s="196" t="n">
        <v>1.635</v>
      </c>
      <c r="K1554" s="196" t="n">
        <v>1.51</v>
      </c>
      <c r="L1554" s="196" t="n">
        <v>1.535</v>
      </c>
      <c r="M1554" s="196" t="n">
        <v>1.94</v>
      </c>
      <c r="N1554" s="197" t="n">
        <v>1.485</v>
      </c>
      <c r="O1554" s="196" t="n">
        <v>1.735</v>
      </c>
      <c r="P1554" s="196" t="n">
        <v>1.705</v>
      </c>
      <c r="Q1554" s="196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6" t="s">
        <v>85</v>
      </c>
      <c r="CM1554" s="177"/>
    </row>
    <row r="1555" customFormat="false" ht="11.25" hidden="false" customHeight="false" outlineLevel="0" collapsed="false">
      <c r="A1555" s="177" t="n">
        <v>36249</v>
      </c>
      <c r="B1555" s="203" t="n">
        <f aca="false">IF(A1555&lt;&gt;"",MONTH(A1555),0)</f>
        <v>3</v>
      </c>
      <c r="C1555" s="11" t="s">
        <v>163</v>
      </c>
      <c r="D1555" s="196" t="n">
        <v>2.195</v>
      </c>
      <c r="E1555" s="196" t="n">
        <v>1.485</v>
      </c>
      <c r="F1555" s="197" t="n">
        <v>1.51</v>
      </c>
      <c r="G1555" s="16" t="n">
        <v>1.6</v>
      </c>
      <c r="H1555" s="196" t="n">
        <v>1.65</v>
      </c>
      <c r="I1555" s="196" t="n">
        <v>1.805</v>
      </c>
      <c r="J1555" s="196" t="n">
        <v>1.65</v>
      </c>
      <c r="K1555" s="196" t="n">
        <v>1.53</v>
      </c>
      <c r="L1555" s="196" t="n">
        <v>1.55</v>
      </c>
      <c r="M1555" s="196" t="n">
        <v>1.965</v>
      </c>
      <c r="N1555" s="197" t="n">
        <v>1.5</v>
      </c>
      <c r="O1555" s="196" t="n">
        <v>1.77</v>
      </c>
      <c r="P1555" s="196" t="n">
        <v>1.715</v>
      </c>
      <c r="Q1555" s="196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6" t="s">
        <v>85</v>
      </c>
      <c r="CM1555" s="177"/>
    </row>
    <row r="1556" customFormat="false" ht="11.25" hidden="false" customHeight="false" outlineLevel="0" collapsed="false">
      <c r="A1556" s="177" t="n">
        <v>36250</v>
      </c>
      <c r="B1556" s="203" t="n">
        <f aca="false">IF(A1556&lt;&gt;"",MONTH(A1556),0)</f>
        <v>3</v>
      </c>
      <c r="C1556" s="11" t="s">
        <v>164</v>
      </c>
      <c r="D1556" s="196" t="n">
        <v>2.245</v>
      </c>
      <c r="E1556" s="196" t="n">
        <v>1.5</v>
      </c>
      <c r="F1556" s="197" t="n">
        <v>1.555</v>
      </c>
      <c r="G1556" s="16" t="n">
        <v>1.625</v>
      </c>
      <c r="H1556" s="196" t="n">
        <v>1.69</v>
      </c>
      <c r="I1556" s="196" t="n">
        <v>1.885</v>
      </c>
      <c r="J1556" s="196" t="n">
        <v>1.69</v>
      </c>
      <c r="K1556" s="196" t="n">
        <v>1.56</v>
      </c>
      <c r="L1556" s="196" t="n">
        <v>1.535</v>
      </c>
      <c r="M1556" s="196" t="n">
        <v>1.98</v>
      </c>
      <c r="N1556" s="197" t="n">
        <v>1.52</v>
      </c>
      <c r="O1556" s="196" t="n">
        <v>1.78</v>
      </c>
      <c r="P1556" s="196" t="n">
        <v>1.75</v>
      </c>
      <c r="Q1556" s="196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6" t="s">
        <v>85</v>
      </c>
      <c r="CM1556" s="177"/>
    </row>
    <row r="1557" customFormat="false" ht="11.25" hidden="false" customHeight="false" outlineLevel="0" collapsed="false">
      <c r="A1557" s="177" t="n">
        <v>36251</v>
      </c>
      <c r="B1557" s="203" t="n">
        <f aca="false">IF(A1557&lt;&gt;"",MONTH(A1557),0)</f>
        <v>4</v>
      </c>
      <c r="C1557" s="11" t="s">
        <v>165</v>
      </c>
      <c r="D1557" s="196" t="n">
        <v>2.29</v>
      </c>
      <c r="E1557" s="196" t="n">
        <v>1.625</v>
      </c>
      <c r="F1557" s="197" t="n">
        <v>1.6</v>
      </c>
      <c r="G1557" s="16" t="n">
        <v>1.735</v>
      </c>
      <c r="H1557" s="196" t="n">
        <v>1.79</v>
      </c>
      <c r="I1557" s="196" t="n">
        <v>1.995</v>
      </c>
      <c r="J1557" s="196" t="n">
        <v>1.795</v>
      </c>
      <c r="K1557" s="196" t="n">
        <v>1.68</v>
      </c>
      <c r="L1557" s="196" t="n">
        <v>1.69</v>
      </c>
      <c r="M1557" s="196" t="n">
        <v>2.09</v>
      </c>
      <c r="N1557" s="197" t="n">
        <v>1.65</v>
      </c>
      <c r="O1557" s="196" t="n">
        <v>1.89</v>
      </c>
      <c r="P1557" s="196" t="n">
        <v>1.845</v>
      </c>
      <c r="Q1557" s="196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6" t="s">
        <v>85</v>
      </c>
      <c r="CM1557" s="177"/>
    </row>
    <row r="1558" customFormat="false" ht="11.25" hidden="false" customHeight="false" outlineLevel="0" collapsed="false">
      <c r="A1558" s="177" t="n">
        <v>36252</v>
      </c>
      <c r="B1558" s="203" t="n">
        <f aca="false">IF(A1558&lt;&gt;"",MONTH(A1558),0)</f>
        <v>4</v>
      </c>
      <c r="C1558" s="11" t="s">
        <v>166</v>
      </c>
      <c r="D1558" s="196" t="n">
        <v>2.32</v>
      </c>
      <c r="E1558" s="196" t="n">
        <v>1.635</v>
      </c>
      <c r="F1558" s="197" t="n">
        <v>1.62</v>
      </c>
      <c r="G1558" s="16" t="n">
        <v>1.705</v>
      </c>
      <c r="H1558" s="196" t="n">
        <v>1.73</v>
      </c>
      <c r="I1558" s="196" t="n">
        <v>1.94</v>
      </c>
      <c r="J1558" s="196" t="n">
        <v>1.76</v>
      </c>
      <c r="K1558" s="196" t="n">
        <v>1.645</v>
      </c>
      <c r="L1558" s="196" t="n">
        <v>1.67</v>
      </c>
      <c r="M1558" s="196" t="n">
        <v>2.065</v>
      </c>
      <c r="N1558" s="197" t="n">
        <v>1.585</v>
      </c>
      <c r="O1558" s="196" t="n">
        <v>1.87</v>
      </c>
      <c r="P1558" s="196" t="n">
        <v>1.785</v>
      </c>
      <c r="Q1558" s="196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6" t="s">
        <v>85</v>
      </c>
      <c r="CM1558" s="177"/>
    </row>
    <row r="1559" customFormat="false" ht="11.25" hidden="false" customHeight="false" outlineLevel="0" collapsed="false">
      <c r="A1559" s="177" t="n">
        <v>36253</v>
      </c>
      <c r="B1559" s="203" t="n">
        <f aca="false">IF(A1559&lt;&gt;"",MONTH(A1559),0)</f>
        <v>4</v>
      </c>
      <c r="C1559" s="11" t="s">
        <v>167</v>
      </c>
      <c r="D1559" s="196" t="n">
        <v>2.32</v>
      </c>
      <c r="E1559" s="196" t="n">
        <v>1.635</v>
      </c>
      <c r="F1559" s="197" t="n">
        <v>1.62</v>
      </c>
      <c r="G1559" s="16" t="n">
        <v>1.705</v>
      </c>
      <c r="H1559" s="196" t="n">
        <v>1.73</v>
      </c>
      <c r="I1559" s="196" t="n">
        <v>1.94</v>
      </c>
      <c r="J1559" s="196" t="n">
        <v>1.76</v>
      </c>
      <c r="K1559" s="196" t="n">
        <v>1.645</v>
      </c>
      <c r="L1559" s="196" t="n">
        <v>1.67</v>
      </c>
      <c r="M1559" s="196" t="n">
        <v>2.065</v>
      </c>
      <c r="N1559" s="197" t="n">
        <v>1.585</v>
      </c>
      <c r="O1559" s="196" t="n">
        <v>1.87</v>
      </c>
      <c r="P1559" s="196" t="n">
        <v>1.785</v>
      </c>
      <c r="Q1559" s="196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6" t="s">
        <v>85</v>
      </c>
      <c r="CM1559" s="177"/>
    </row>
    <row r="1560" customFormat="false" ht="11.25" hidden="false" customHeight="false" outlineLevel="0" collapsed="false">
      <c r="A1560" s="177" t="n">
        <v>36254</v>
      </c>
      <c r="B1560" s="203" t="n">
        <f aca="false">IF(A1560&lt;&gt;"",MONTH(A1560),0)</f>
        <v>4</v>
      </c>
      <c r="C1560" s="11" t="s">
        <v>161</v>
      </c>
      <c r="D1560" s="196" t="n">
        <v>2.32</v>
      </c>
      <c r="E1560" s="196" t="n">
        <v>1.635</v>
      </c>
      <c r="F1560" s="197" t="n">
        <v>1.62</v>
      </c>
      <c r="G1560" s="16" t="n">
        <v>1.705</v>
      </c>
      <c r="H1560" s="196" t="n">
        <v>1.73</v>
      </c>
      <c r="I1560" s="196" t="n">
        <v>1.94</v>
      </c>
      <c r="J1560" s="196" t="n">
        <v>1.76</v>
      </c>
      <c r="K1560" s="196" t="n">
        <v>1.645</v>
      </c>
      <c r="L1560" s="196" t="n">
        <v>1.67</v>
      </c>
      <c r="M1560" s="196" t="n">
        <v>2.065</v>
      </c>
      <c r="N1560" s="197" t="n">
        <v>1.585</v>
      </c>
      <c r="O1560" s="196" t="n">
        <v>1.87</v>
      </c>
      <c r="P1560" s="196" t="n">
        <v>1.785</v>
      </c>
      <c r="Q1560" s="196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6" t="s">
        <v>85</v>
      </c>
      <c r="CM1560" s="177"/>
    </row>
    <row r="1561" customFormat="false" ht="11.25" hidden="false" customHeight="false" outlineLevel="0" collapsed="false">
      <c r="A1561" s="177" t="n">
        <v>36255</v>
      </c>
      <c r="B1561" s="203" t="n">
        <f aca="false">IF(A1561&lt;&gt;"",MONTH(A1561),0)</f>
        <v>4</v>
      </c>
      <c r="C1561" s="11" t="s">
        <v>162</v>
      </c>
      <c r="D1561" s="196" t="n">
        <v>2.32</v>
      </c>
      <c r="E1561" s="196" t="n">
        <v>1.635</v>
      </c>
      <c r="F1561" s="197" t="n">
        <v>1.62</v>
      </c>
      <c r="G1561" s="16" t="n">
        <v>1.705</v>
      </c>
      <c r="H1561" s="196" t="n">
        <v>1.73</v>
      </c>
      <c r="I1561" s="196" t="n">
        <v>1.94</v>
      </c>
      <c r="J1561" s="196" t="n">
        <v>1.76</v>
      </c>
      <c r="K1561" s="196" t="n">
        <v>1.645</v>
      </c>
      <c r="L1561" s="196" t="n">
        <v>1.67</v>
      </c>
      <c r="M1561" s="196" t="n">
        <v>2.065</v>
      </c>
      <c r="N1561" s="197" t="n">
        <v>1.585</v>
      </c>
      <c r="O1561" s="196" t="n">
        <v>1.87</v>
      </c>
      <c r="P1561" s="196" t="n">
        <v>1.785</v>
      </c>
      <c r="Q1561" s="196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6" t="s">
        <v>85</v>
      </c>
      <c r="CM1561" s="177"/>
    </row>
    <row r="1562" customFormat="false" ht="11.25" hidden="false" customHeight="false" outlineLevel="0" collapsed="false">
      <c r="A1562" s="177" t="n">
        <v>36256</v>
      </c>
      <c r="B1562" s="203" t="n">
        <f aca="false">IF(A1562&lt;&gt;"",MONTH(A1562),0)</f>
        <v>4</v>
      </c>
      <c r="C1562" s="11" t="s">
        <v>163</v>
      </c>
      <c r="D1562" s="196" t="n">
        <v>2.425</v>
      </c>
      <c r="E1562" s="196" t="n">
        <v>1.745</v>
      </c>
      <c r="F1562" s="197" t="n">
        <v>1.73</v>
      </c>
      <c r="G1562" s="16" t="n">
        <v>1.88</v>
      </c>
      <c r="H1562" s="196" t="n">
        <v>1.89</v>
      </c>
      <c r="I1562" s="196" t="n">
        <v>2.035</v>
      </c>
      <c r="J1562" s="196" t="n">
        <v>1.89</v>
      </c>
      <c r="K1562" s="196" t="n">
        <v>1.785</v>
      </c>
      <c r="L1562" s="196" t="n">
        <v>1.825</v>
      </c>
      <c r="M1562" s="196" t="n">
        <v>2.26</v>
      </c>
      <c r="N1562" s="197" t="n">
        <v>1.715</v>
      </c>
      <c r="O1562" s="196" t="n">
        <v>2.02</v>
      </c>
      <c r="P1562" s="196" t="n">
        <v>1.93</v>
      </c>
      <c r="Q1562" s="196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6" t="s">
        <v>85</v>
      </c>
      <c r="CM1562" s="177"/>
    </row>
    <row r="1563" customFormat="false" ht="11.25" hidden="false" customHeight="false" outlineLevel="0" collapsed="false">
      <c r="A1563" s="177" t="n">
        <v>36257</v>
      </c>
      <c r="B1563" s="203" t="n">
        <f aca="false">IF(A1563&lt;&gt;"",MONTH(A1563),0)</f>
        <v>4</v>
      </c>
      <c r="C1563" s="11" t="s">
        <v>164</v>
      </c>
      <c r="D1563" s="196" t="n">
        <v>2.405</v>
      </c>
      <c r="E1563" s="196" t="n">
        <v>1.76</v>
      </c>
      <c r="F1563" s="197" t="n">
        <v>1.705</v>
      </c>
      <c r="G1563" s="16" t="n">
        <v>1.86</v>
      </c>
      <c r="H1563" s="196" t="n">
        <v>1.87</v>
      </c>
      <c r="I1563" s="196" t="n">
        <v>1.98</v>
      </c>
      <c r="J1563" s="196" t="n">
        <v>1.895</v>
      </c>
      <c r="K1563" s="196" t="n">
        <v>1.54</v>
      </c>
      <c r="L1563" s="196" t="n">
        <v>1.78</v>
      </c>
      <c r="M1563" s="196" t="n">
        <v>2.265</v>
      </c>
      <c r="N1563" s="197" t="n">
        <v>1.655</v>
      </c>
      <c r="O1563" s="196" t="n">
        <v>2.025</v>
      </c>
      <c r="P1563" s="196" t="n">
        <v>1.9</v>
      </c>
      <c r="Q1563" s="196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6" t="s">
        <v>85</v>
      </c>
      <c r="CM1563" s="177"/>
    </row>
    <row r="1564" customFormat="false" ht="11.25" hidden="false" customHeight="false" outlineLevel="0" collapsed="false">
      <c r="A1564" s="177" t="n">
        <v>36258</v>
      </c>
      <c r="B1564" s="203" t="n">
        <f aca="false">IF(A1564&lt;&gt;"",MONTH(A1564),0)</f>
        <v>4</v>
      </c>
      <c r="C1564" s="11" t="s">
        <v>165</v>
      </c>
      <c r="D1564" s="196" t="n">
        <v>2.435</v>
      </c>
      <c r="E1564" s="196" t="n">
        <v>1.81</v>
      </c>
      <c r="F1564" s="197" t="n">
        <v>1.755</v>
      </c>
      <c r="G1564" s="16" t="n">
        <v>1.89</v>
      </c>
      <c r="H1564" s="196" t="n">
        <v>1.915</v>
      </c>
      <c r="I1564" s="196" t="n">
        <v>2.035</v>
      </c>
      <c r="J1564" s="196" t="n">
        <v>1.935</v>
      </c>
      <c r="K1564" s="196" t="n">
        <v>1.815</v>
      </c>
      <c r="L1564" s="196" t="n">
        <v>1.82</v>
      </c>
      <c r="M1564" s="196" t="n">
        <v>2.275</v>
      </c>
      <c r="N1564" s="197" t="n">
        <v>1.7</v>
      </c>
      <c r="O1564" s="196" t="n">
        <v>2.065</v>
      </c>
      <c r="P1564" s="196" t="n">
        <v>1.96</v>
      </c>
      <c r="Q1564" s="196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6" t="s">
        <v>85</v>
      </c>
      <c r="CM1564" s="177"/>
    </row>
    <row r="1565" customFormat="false" ht="11.25" hidden="false" customHeight="false" outlineLevel="0" collapsed="false">
      <c r="A1565" s="177" t="n">
        <v>36259</v>
      </c>
      <c r="B1565" s="203" t="n">
        <f aca="false">IF(A1565&lt;&gt;"",MONTH(A1565),0)</f>
        <v>4</v>
      </c>
      <c r="C1565" s="11" t="s">
        <v>166</v>
      </c>
      <c r="D1565" s="196" t="n">
        <v>2.46</v>
      </c>
      <c r="E1565" s="196" t="n">
        <v>1.85</v>
      </c>
      <c r="F1565" s="197" t="n">
        <v>1.795</v>
      </c>
      <c r="G1565" s="16" t="n">
        <v>1.92</v>
      </c>
      <c r="H1565" s="196" t="n">
        <v>1.965</v>
      </c>
      <c r="I1565" s="196" t="n">
        <v>2.07</v>
      </c>
      <c r="J1565" s="196" t="n">
        <v>1.965</v>
      </c>
      <c r="K1565" s="196" t="n">
        <v>1.845</v>
      </c>
      <c r="L1565" s="196" t="n">
        <v>1.85</v>
      </c>
      <c r="M1565" s="196" t="n">
        <v>2.31</v>
      </c>
      <c r="N1565" s="197" t="n">
        <v>1.775</v>
      </c>
      <c r="O1565" s="196" t="n">
        <v>2.09</v>
      </c>
      <c r="P1565" s="196" t="n">
        <v>2.025</v>
      </c>
      <c r="Q1565" s="196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6" t="s">
        <v>85</v>
      </c>
      <c r="CM1565" s="177"/>
    </row>
    <row r="1566" customFormat="false" ht="11.25" hidden="false" customHeight="false" outlineLevel="0" collapsed="false">
      <c r="A1566" s="177" t="n">
        <v>36260</v>
      </c>
      <c r="B1566" s="203" t="n">
        <f aca="false">IF(A1566&lt;&gt;"",MONTH(A1566),0)</f>
        <v>4</v>
      </c>
      <c r="C1566" s="11" t="s">
        <v>167</v>
      </c>
      <c r="D1566" s="196" t="n">
        <v>2.5</v>
      </c>
      <c r="E1566" s="196" t="n">
        <v>1.885</v>
      </c>
      <c r="F1566" s="197" t="n">
        <v>1.795</v>
      </c>
      <c r="G1566" s="16" t="n">
        <v>1.935</v>
      </c>
      <c r="H1566" s="196" t="n">
        <v>1.98</v>
      </c>
      <c r="I1566" s="196" t="n">
        <v>2.105</v>
      </c>
      <c r="J1566" s="196" t="n">
        <v>2</v>
      </c>
      <c r="K1566" s="196" t="n">
        <v>1.86</v>
      </c>
      <c r="L1566" s="196" t="n">
        <v>1.895</v>
      </c>
      <c r="M1566" s="196" t="n">
        <v>2.345</v>
      </c>
      <c r="N1566" s="197" t="n">
        <v>1.845</v>
      </c>
      <c r="O1566" s="196" t="n">
        <v>2.135</v>
      </c>
      <c r="P1566" s="196" t="n">
        <v>2.03</v>
      </c>
      <c r="Q1566" s="196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6" t="s">
        <v>85</v>
      </c>
      <c r="CM1566" s="177"/>
    </row>
    <row r="1567" customFormat="false" ht="11.25" hidden="false" customHeight="false" outlineLevel="0" collapsed="false">
      <c r="A1567" s="177" t="n">
        <v>36261</v>
      </c>
      <c r="B1567" s="203" t="n">
        <f aca="false">IF(A1567&lt;&gt;"",MONTH(A1567),0)</f>
        <v>4</v>
      </c>
      <c r="C1567" s="11" t="s">
        <v>161</v>
      </c>
      <c r="D1567" s="196" t="n">
        <v>2.5</v>
      </c>
      <c r="E1567" s="196" t="n">
        <v>1.885</v>
      </c>
      <c r="F1567" s="197" t="n">
        <v>1.795</v>
      </c>
      <c r="G1567" s="16" t="n">
        <v>1.935</v>
      </c>
      <c r="H1567" s="196" t="n">
        <v>1.98</v>
      </c>
      <c r="I1567" s="196" t="n">
        <v>2.105</v>
      </c>
      <c r="J1567" s="196" t="n">
        <v>2</v>
      </c>
      <c r="K1567" s="196" t="n">
        <v>1.86</v>
      </c>
      <c r="L1567" s="196" t="n">
        <v>1.895</v>
      </c>
      <c r="M1567" s="196" t="n">
        <v>2.345</v>
      </c>
      <c r="N1567" s="197" t="n">
        <v>1.845</v>
      </c>
      <c r="O1567" s="196" t="n">
        <v>2.135</v>
      </c>
      <c r="P1567" s="196" t="n">
        <v>2.03</v>
      </c>
      <c r="Q1567" s="196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6" t="s">
        <v>85</v>
      </c>
      <c r="CM1567" s="177"/>
    </row>
    <row r="1568" customFormat="false" ht="11.25" hidden="false" customHeight="false" outlineLevel="0" collapsed="false">
      <c r="A1568" s="177" t="n">
        <v>36262</v>
      </c>
      <c r="B1568" s="203" t="n">
        <f aca="false">IF(A1568&lt;&gt;"",MONTH(A1568),0)</f>
        <v>4</v>
      </c>
      <c r="C1568" s="11" t="s">
        <v>162</v>
      </c>
      <c r="D1568" s="196" t="n">
        <v>2.5</v>
      </c>
      <c r="E1568" s="196" t="n">
        <v>1.885</v>
      </c>
      <c r="F1568" s="197" t="n">
        <v>1.795</v>
      </c>
      <c r="G1568" s="16" t="n">
        <v>1.935</v>
      </c>
      <c r="H1568" s="196" t="n">
        <v>1.98</v>
      </c>
      <c r="I1568" s="196" t="n">
        <v>2.105</v>
      </c>
      <c r="J1568" s="196" t="n">
        <v>2</v>
      </c>
      <c r="K1568" s="196" t="n">
        <v>1.86</v>
      </c>
      <c r="L1568" s="196" t="n">
        <v>1.895</v>
      </c>
      <c r="M1568" s="196" t="n">
        <v>2.345</v>
      </c>
      <c r="N1568" s="197" t="n">
        <v>1.845</v>
      </c>
      <c r="O1568" s="196" t="n">
        <v>2.135</v>
      </c>
      <c r="P1568" s="196" t="n">
        <v>2.03</v>
      </c>
      <c r="Q1568" s="196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6" t="s">
        <v>85</v>
      </c>
      <c r="CM1568" s="177"/>
    </row>
    <row r="1569" customFormat="false" ht="11.25" hidden="false" customHeight="false" outlineLevel="0" collapsed="false">
      <c r="A1569" s="177" t="n">
        <v>36263</v>
      </c>
      <c r="B1569" s="203" t="n">
        <f aca="false">IF(A1569&lt;&gt;"",MONTH(A1569),0)</f>
        <v>4</v>
      </c>
      <c r="C1569" s="11" t="s">
        <v>163</v>
      </c>
      <c r="D1569" s="196" t="n">
        <v>2.5</v>
      </c>
      <c r="E1569" s="196" t="n">
        <v>1.805</v>
      </c>
      <c r="F1569" s="197" t="n">
        <v>1.77</v>
      </c>
      <c r="G1569" s="16" t="n">
        <v>1.875</v>
      </c>
      <c r="H1569" s="196" t="n">
        <v>1.91</v>
      </c>
      <c r="I1569" s="196" t="n">
        <v>2.06</v>
      </c>
      <c r="J1569" s="196" t="n">
        <v>1.93</v>
      </c>
      <c r="K1569" s="196" t="n">
        <v>1.815</v>
      </c>
      <c r="L1569" s="196" t="n">
        <v>1.815</v>
      </c>
      <c r="M1569" s="196" t="n">
        <v>2.28</v>
      </c>
      <c r="N1569" s="197" t="n">
        <v>1.765</v>
      </c>
      <c r="O1569" s="196" t="n">
        <v>2.06</v>
      </c>
      <c r="P1569" s="196" t="n">
        <v>1.95</v>
      </c>
      <c r="Q1569" s="196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6" t="s">
        <v>85</v>
      </c>
      <c r="CM1569" s="177"/>
    </row>
    <row r="1570" customFormat="false" ht="11.25" hidden="false" customHeight="false" outlineLevel="0" collapsed="false">
      <c r="A1570" s="177" t="n">
        <v>36264</v>
      </c>
      <c r="B1570" s="203" t="n">
        <f aca="false">IF(A1570&lt;&gt;"",MONTH(A1570),0)</f>
        <v>4</v>
      </c>
      <c r="C1570" s="11" t="s">
        <v>164</v>
      </c>
      <c r="D1570" s="196" t="n">
        <v>2.545</v>
      </c>
      <c r="E1570" s="196" t="n">
        <v>1.84</v>
      </c>
      <c r="F1570" s="197" t="n">
        <v>1.8</v>
      </c>
      <c r="G1570" s="16" t="n">
        <v>1.925</v>
      </c>
      <c r="H1570" s="196" t="n">
        <v>1.985</v>
      </c>
      <c r="I1570" s="196" t="n">
        <v>2.14</v>
      </c>
      <c r="J1570" s="196" t="n">
        <v>1.955</v>
      </c>
      <c r="K1570" s="196" t="n">
        <v>1.855</v>
      </c>
      <c r="L1570" s="196" t="n">
        <v>1.85</v>
      </c>
      <c r="M1570" s="196" t="n">
        <v>2.285</v>
      </c>
      <c r="N1570" s="197" t="n">
        <v>1.785</v>
      </c>
      <c r="O1570" s="196" t="n">
        <v>2.075</v>
      </c>
      <c r="P1570" s="196" t="n">
        <v>2.035</v>
      </c>
      <c r="Q1570" s="196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6" t="s">
        <v>85</v>
      </c>
      <c r="CM1570" s="177"/>
    </row>
    <row r="1571" customFormat="false" ht="11.25" hidden="false" customHeight="false" outlineLevel="0" collapsed="false">
      <c r="A1571" s="177" t="n">
        <v>36265</v>
      </c>
      <c r="B1571" s="203" t="n">
        <f aca="false">IF(A1571&lt;&gt;"",MONTH(A1571),0)</f>
        <v>4</v>
      </c>
      <c r="C1571" s="11" t="s">
        <v>165</v>
      </c>
      <c r="D1571" s="196" t="n">
        <v>2.535</v>
      </c>
      <c r="E1571" s="196" t="n">
        <v>1.82</v>
      </c>
      <c r="F1571" s="197" t="n">
        <v>1.78</v>
      </c>
      <c r="G1571" s="16" t="n">
        <v>1.89</v>
      </c>
      <c r="H1571" s="196" t="n">
        <v>1.955</v>
      </c>
      <c r="I1571" s="196" t="n">
        <v>2.12</v>
      </c>
      <c r="J1571" s="196" t="n">
        <v>1.925</v>
      </c>
      <c r="K1571" s="196" t="n">
        <v>1.81</v>
      </c>
      <c r="L1571" s="196" t="n">
        <v>1.845</v>
      </c>
      <c r="M1571" s="196" t="n">
        <v>2.25</v>
      </c>
      <c r="N1571" s="197" t="n">
        <v>1.77</v>
      </c>
      <c r="O1571" s="196" t="n">
        <v>2.05</v>
      </c>
      <c r="P1571" s="196" t="n">
        <v>2.015</v>
      </c>
      <c r="Q1571" s="196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6" t="s">
        <v>85</v>
      </c>
      <c r="CM1571" s="177"/>
    </row>
    <row r="1572" customFormat="false" ht="11.25" hidden="false" customHeight="false" outlineLevel="0" collapsed="false">
      <c r="A1572" s="177" t="n">
        <v>36266</v>
      </c>
      <c r="B1572" s="203" t="n">
        <f aca="false">IF(A1572&lt;&gt;"",MONTH(A1572),0)</f>
        <v>4</v>
      </c>
      <c r="C1572" s="11" t="s">
        <v>166</v>
      </c>
      <c r="D1572" s="196" t="n">
        <v>2.55</v>
      </c>
      <c r="E1572" s="196" t="n">
        <v>1.835</v>
      </c>
      <c r="F1572" s="197" t="n">
        <v>1.81</v>
      </c>
      <c r="G1572" s="16" t="n">
        <v>1.935</v>
      </c>
      <c r="H1572" s="196" t="n">
        <v>2</v>
      </c>
      <c r="I1572" s="196" t="n">
        <v>2.14</v>
      </c>
      <c r="J1572" s="196" t="n">
        <v>1.945</v>
      </c>
      <c r="K1572" s="196" t="n">
        <v>1.84</v>
      </c>
      <c r="L1572" s="196" t="n">
        <v>1.85</v>
      </c>
      <c r="M1572" s="196" t="n">
        <v>2.27</v>
      </c>
      <c r="N1572" s="197" t="n">
        <v>1.785</v>
      </c>
      <c r="O1572" s="196" t="n">
        <v>2.065</v>
      </c>
      <c r="P1572" s="196" t="n">
        <v>2.05</v>
      </c>
      <c r="Q1572" s="196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6" t="s">
        <v>85</v>
      </c>
      <c r="CM1572" s="177"/>
    </row>
    <row r="1573" customFormat="false" ht="11.25" hidden="false" customHeight="false" outlineLevel="0" collapsed="false">
      <c r="A1573" s="177" t="n">
        <v>36267</v>
      </c>
      <c r="B1573" s="203" t="n">
        <f aca="false">IF(A1573&lt;&gt;"",MONTH(A1573),0)</f>
        <v>4</v>
      </c>
      <c r="C1573" s="11" t="s">
        <v>167</v>
      </c>
      <c r="D1573" s="196" t="n">
        <v>2.55</v>
      </c>
      <c r="E1573" s="196" t="n">
        <v>1.8</v>
      </c>
      <c r="F1573" s="197" t="n">
        <v>1.81</v>
      </c>
      <c r="G1573" s="16" t="n">
        <v>1.94</v>
      </c>
      <c r="H1573" s="196" t="n">
        <v>2</v>
      </c>
      <c r="I1573" s="196" t="n">
        <v>2.15</v>
      </c>
      <c r="J1573" s="196" t="n">
        <v>1.94</v>
      </c>
      <c r="K1573" s="196" t="n">
        <v>1.84</v>
      </c>
      <c r="L1573" s="196" t="n">
        <v>1.845</v>
      </c>
      <c r="M1573" s="196" t="n">
        <v>2.255</v>
      </c>
      <c r="N1573" s="197" t="n">
        <v>1.795</v>
      </c>
      <c r="O1573" s="196" t="n">
        <v>2.07</v>
      </c>
      <c r="P1573" s="196" t="n">
        <v>2.06</v>
      </c>
      <c r="Q1573" s="196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6" t="s">
        <v>85</v>
      </c>
      <c r="CM1573" s="177"/>
    </row>
    <row r="1574" customFormat="false" ht="11.25" hidden="false" customHeight="false" outlineLevel="0" collapsed="false">
      <c r="A1574" s="177" t="n">
        <v>36268</v>
      </c>
      <c r="B1574" s="203" t="n">
        <f aca="false">IF(A1574&lt;&gt;"",MONTH(A1574),0)</f>
        <v>4</v>
      </c>
      <c r="C1574" s="11" t="s">
        <v>161</v>
      </c>
      <c r="D1574" s="196" t="n">
        <v>2.55</v>
      </c>
      <c r="E1574" s="196" t="n">
        <v>1.8</v>
      </c>
      <c r="F1574" s="197" t="n">
        <v>1.81</v>
      </c>
      <c r="G1574" s="16" t="n">
        <v>1.94</v>
      </c>
      <c r="H1574" s="196" t="n">
        <v>2</v>
      </c>
      <c r="I1574" s="196" t="n">
        <v>2.15</v>
      </c>
      <c r="J1574" s="196" t="n">
        <v>1.94</v>
      </c>
      <c r="K1574" s="196" t="n">
        <v>1.84</v>
      </c>
      <c r="L1574" s="196" t="n">
        <v>1.845</v>
      </c>
      <c r="M1574" s="196" t="n">
        <v>2.255</v>
      </c>
      <c r="N1574" s="197" t="n">
        <v>1.795</v>
      </c>
      <c r="O1574" s="196" t="n">
        <v>2.07</v>
      </c>
      <c r="P1574" s="196" t="n">
        <v>2.06</v>
      </c>
      <c r="Q1574" s="196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6" t="s">
        <v>85</v>
      </c>
      <c r="CM1574" s="177"/>
    </row>
    <row r="1575" customFormat="false" ht="11.25" hidden="false" customHeight="false" outlineLevel="0" collapsed="false">
      <c r="A1575" s="177" t="n">
        <v>36269</v>
      </c>
      <c r="B1575" s="203" t="n">
        <f aca="false">IF(A1575&lt;&gt;"",MONTH(A1575),0)</f>
        <v>4</v>
      </c>
      <c r="C1575" s="11" t="s">
        <v>162</v>
      </c>
      <c r="D1575" s="196" t="n">
        <v>2.55</v>
      </c>
      <c r="E1575" s="196" t="n">
        <v>1.8</v>
      </c>
      <c r="F1575" s="197" t="n">
        <v>1.81</v>
      </c>
      <c r="G1575" s="16" t="n">
        <v>1.94</v>
      </c>
      <c r="H1575" s="196" t="n">
        <v>2</v>
      </c>
      <c r="I1575" s="196" t="n">
        <v>2.15</v>
      </c>
      <c r="J1575" s="196" t="n">
        <v>1.94</v>
      </c>
      <c r="K1575" s="196" t="n">
        <v>1.84</v>
      </c>
      <c r="L1575" s="196" t="n">
        <v>1.845</v>
      </c>
      <c r="M1575" s="196" t="n">
        <v>2.255</v>
      </c>
      <c r="N1575" s="197" t="n">
        <v>1.795</v>
      </c>
      <c r="O1575" s="196" t="n">
        <v>2.07</v>
      </c>
      <c r="P1575" s="196" t="n">
        <v>2.06</v>
      </c>
      <c r="Q1575" s="196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6" t="s">
        <v>85</v>
      </c>
      <c r="CM1575" s="177"/>
    </row>
    <row r="1576" customFormat="false" ht="11.25" hidden="false" customHeight="false" outlineLevel="0" collapsed="false">
      <c r="A1576" s="177" t="n">
        <v>36270</v>
      </c>
      <c r="B1576" s="203" t="n">
        <f aca="false">IF(A1576&lt;&gt;"",MONTH(A1576),0)</f>
        <v>4</v>
      </c>
      <c r="C1576" s="11" t="s">
        <v>163</v>
      </c>
      <c r="D1576" s="196" t="n">
        <v>2.535</v>
      </c>
      <c r="E1576" s="196" t="n">
        <v>1.76</v>
      </c>
      <c r="F1576" s="197" t="n">
        <v>1.79</v>
      </c>
      <c r="G1576" s="16" t="n">
        <v>1.905</v>
      </c>
      <c r="H1576" s="196" t="n">
        <v>1.965</v>
      </c>
      <c r="I1576" s="196" t="n">
        <v>2.115</v>
      </c>
      <c r="J1576" s="196" t="n">
        <v>1.94</v>
      </c>
      <c r="K1576" s="196" t="n">
        <v>1.84</v>
      </c>
      <c r="L1576" s="196" t="n">
        <v>1.86</v>
      </c>
      <c r="M1576" s="196" t="n">
        <v>2.265</v>
      </c>
      <c r="N1576" s="197" t="n">
        <v>1.77</v>
      </c>
      <c r="O1576" s="196" t="n">
        <v>2.065</v>
      </c>
      <c r="P1576" s="196" t="n">
        <v>2.03</v>
      </c>
      <c r="Q1576" s="196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6" t="s">
        <v>85</v>
      </c>
      <c r="CM1576" s="177"/>
    </row>
    <row r="1577" customFormat="false" ht="11.25" hidden="false" customHeight="false" outlineLevel="0" collapsed="false">
      <c r="A1577" s="177" t="n">
        <v>36271</v>
      </c>
      <c r="B1577" s="203" t="n">
        <f aca="false">IF(A1577&lt;&gt;"",MONTH(A1577),0)</f>
        <v>4</v>
      </c>
      <c r="C1577" s="11" t="s">
        <v>164</v>
      </c>
      <c r="D1577" s="196" t="n">
        <v>2.555</v>
      </c>
      <c r="E1577" s="196" t="n">
        <v>1.825</v>
      </c>
      <c r="F1577" s="197" t="n">
        <v>1.845</v>
      </c>
      <c r="G1577" s="16" t="n">
        <v>1.965</v>
      </c>
      <c r="H1577" s="196" t="n">
        <v>2.015</v>
      </c>
      <c r="I1577" s="196" t="n">
        <v>2.18</v>
      </c>
      <c r="J1577" s="196" t="n">
        <v>1.99</v>
      </c>
      <c r="K1577" s="196" t="n">
        <v>1.895</v>
      </c>
      <c r="L1577" s="196" t="n">
        <v>1.885</v>
      </c>
      <c r="M1577" s="196" t="n">
        <v>2.32</v>
      </c>
      <c r="N1577" s="197" t="n">
        <v>1.83</v>
      </c>
      <c r="O1577" s="196" t="n">
        <v>2.12</v>
      </c>
      <c r="P1577" s="196" t="n">
        <v>2.095</v>
      </c>
      <c r="Q1577" s="196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6" t="s">
        <v>85</v>
      </c>
      <c r="CM1577" s="177"/>
    </row>
    <row r="1578" customFormat="false" ht="11.25" hidden="false" customHeight="false" outlineLevel="0" collapsed="false">
      <c r="A1578" s="177" t="n">
        <v>36272</v>
      </c>
      <c r="B1578" s="203" t="n">
        <f aca="false">IF(A1578&lt;&gt;"",MONTH(A1578),0)</f>
        <v>4</v>
      </c>
      <c r="C1578" s="11" t="s">
        <v>165</v>
      </c>
      <c r="D1578" s="196" t="n">
        <v>2.565</v>
      </c>
      <c r="E1578" s="196" t="n">
        <v>1.86</v>
      </c>
      <c r="F1578" s="197" t="n">
        <v>1.92</v>
      </c>
      <c r="G1578" s="16" t="n">
        <v>1.955</v>
      </c>
      <c r="H1578" s="196" t="n">
        <v>2.005</v>
      </c>
      <c r="I1578" s="196" t="n">
        <v>2.175</v>
      </c>
      <c r="J1578" s="196" t="n">
        <v>2</v>
      </c>
      <c r="K1578" s="196" t="n">
        <v>1.92</v>
      </c>
      <c r="L1578" s="196" t="n">
        <v>1.89</v>
      </c>
      <c r="M1578" s="196" t="n">
        <v>2.33</v>
      </c>
      <c r="N1578" s="197" t="n">
        <v>1.87</v>
      </c>
      <c r="O1578" s="196" t="n">
        <v>2.125</v>
      </c>
      <c r="P1578" s="196" t="n">
        <v>2.1</v>
      </c>
      <c r="Q1578" s="196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6" t="s">
        <v>85</v>
      </c>
      <c r="CM1578" s="177"/>
    </row>
    <row r="1579" customFormat="false" ht="11.25" hidden="false" customHeight="false" outlineLevel="0" collapsed="false">
      <c r="A1579" s="177" t="n">
        <v>36273</v>
      </c>
      <c r="B1579" s="203" t="n">
        <f aca="false">IF(A1579&lt;&gt;"",MONTH(A1579),0)</f>
        <v>4</v>
      </c>
      <c r="C1579" s="11" t="s">
        <v>166</v>
      </c>
      <c r="D1579" s="196" t="n">
        <v>2.655</v>
      </c>
      <c r="E1579" s="196" t="n">
        <v>1.935</v>
      </c>
      <c r="F1579" s="197" t="n">
        <v>1.995</v>
      </c>
      <c r="G1579" s="16" t="n">
        <v>2.02</v>
      </c>
      <c r="H1579" s="196" t="n">
        <v>2.065</v>
      </c>
      <c r="I1579" s="196" t="n">
        <v>2.25</v>
      </c>
      <c r="J1579" s="196" t="n">
        <v>2.045</v>
      </c>
      <c r="K1579" s="196" t="n">
        <v>1.975</v>
      </c>
      <c r="L1579" s="196" t="n">
        <v>1.98</v>
      </c>
      <c r="M1579" s="196" t="n">
        <v>2.375</v>
      </c>
      <c r="N1579" s="197" t="n">
        <v>1.985</v>
      </c>
      <c r="O1579" s="196" t="n">
        <v>2.185</v>
      </c>
      <c r="P1579" s="196" t="n">
        <v>2.16</v>
      </c>
      <c r="Q1579" s="196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6" t="s">
        <v>85</v>
      </c>
      <c r="CM1579" s="177"/>
    </row>
    <row r="1580" customFormat="false" ht="11.25" hidden="false" customHeight="false" outlineLevel="0" collapsed="false">
      <c r="A1580" s="177" t="n">
        <v>36274</v>
      </c>
      <c r="B1580" s="203" t="n">
        <f aca="false">IF(A1580&lt;&gt;"",MONTH(A1580),0)</f>
        <v>4</v>
      </c>
      <c r="C1580" s="11" t="s">
        <v>167</v>
      </c>
      <c r="D1580" s="196" t="n">
        <v>2.645</v>
      </c>
      <c r="E1580" s="196" t="n">
        <v>1.915</v>
      </c>
      <c r="F1580" s="197" t="n">
        <v>1.965</v>
      </c>
      <c r="G1580" s="16" t="n">
        <v>1.985</v>
      </c>
      <c r="H1580" s="196" t="n">
        <v>2.055</v>
      </c>
      <c r="I1580" s="196" t="n">
        <v>2.235</v>
      </c>
      <c r="J1580" s="196" t="n">
        <v>2.035</v>
      </c>
      <c r="K1580" s="196" t="n">
        <v>1.955</v>
      </c>
      <c r="L1580" s="196" t="n">
        <v>1.935</v>
      </c>
      <c r="M1580" s="196" t="n">
        <v>2.34</v>
      </c>
      <c r="N1580" s="197" t="n">
        <v>1.92</v>
      </c>
      <c r="O1580" s="196" t="n">
        <v>2.175</v>
      </c>
      <c r="P1580" s="196" t="n">
        <v>2.15</v>
      </c>
      <c r="Q1580" s="196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6" t="s">
        <v>85</v>
      </c>
      <c r="CM1580" s="177"/>
    </row>
    <row r="1581" customFormat="false" ht="11.25" hidden="false" customHeight="false" outlineLevel="0" collapsed="false">
      <c r="A1581" s="177" t="n">
        <v>36275</v>
      </c>
      <c r="B1581" s="203" t="n">
        <f aca="false">IF(A1581&lt;&gt;"",MONTH(A1581),0)</f>
        <v>4</v>
      </c>
      <c r="C1581" s="11" t="s">
        <v>161</v>
      </c>
      <c r="D1581" s="196" t="n">
        <v>2.645</v>
      </c>
      <c r="E1581" s="196" t="n">
        <v>1.915</v>
      </c>
      <c r="F1581" s="197" t="n">
        <v>1.965</v>
      </c>
      <c r="G1581" s="16" t="n">
        <v>1.985</v>
      </c>
      <c r="H1581" s="196" t="n">
        <v>2.055</v>
      </c>
      <c r="I1581" s="196" t="n">
        <v>2.235</v>
      </c>
      <c r="J1581" s="196" t="n">
        <v>2.035</v>
      </c>
      <c r="K1581" s="196" t="n">
        <v>1.955</v>
      </c>
      <c r="L1581" s="196" t="n">
        <v>1.935</v>
      </c>
      <c r="M1581" s="196" t="n">
        <v>2.34</v>
      </c>
      <c r="N1581" s="197" t="n">
        <v>1.92</v>
      </c>
      <c r="O1581" s="196" t="n">
        <v>2.175</v>
      </c>
      <c r="P1581" s="196" t="n">
        <v>2.15</v>
      </c>
      <c r="Q1581" s="196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6" t="s">
        <v>85</v>
      </c>
      <c r="CM1581" s="177"/>
    </row>
    <row r="1582" customFormat="false" ht="11.25" hidden="false" customHeight="false" outlineLevel="0" collapsed="false">
      <c r="A1582" s="177" t="n">
        <v>36276</v>
      </c>
      <c r="B1582" s="203" t="n">
        <f aca="false">IF(A1582&lt;&gt;"",MONTH(A1582),0)</f>
        <v>4</v>
      </c>
      <c r="C1582" s="11" t="s">
        <v>162</v>
      </c>
      <c r="D1582" s="196" t="n">
        <v>2.645</v>
      </c>
      <c r="E1582" s="196" t="n">
        <v>1.915</v>
      </c>
      <c r="F1582" s="197" t="n">
        <v>1.965</v>
      </c>
      <c r="G1582" s="16" t="n">
        <v>1.985</v>
      </c>
      <c r="H1582" s="196" t="n">
        <v>2.055</v>
      </c>
      <c r="I1582" s="196" t="n">
        <v>2.235</v>
      </c>
      <c r="J1582" s="196" t="n">
        <v>2.035</v>
      </c>
      <c r="K1582" s="196" t="n">
        <v>1.955</v>
      </c>
      <c r="L1582" s="196" t="n">
        <v>1.935</v>
      </c>
      <c r="M1582" s="196" t="n">
        <v>2.34</v>
      </c>
      <c r="N1582" s="197" t="n">
        <v>1.92</v>
      </c>
      <c r="O1582" s="196" t="n">
        <v>2.175</v>
      </c>
      <c r="P1582" s="196" t="n">
        <v>2.15</v>
      </c>
      <c r="Q1582" s="196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6" t="s">
        <v>85</v>
      </c>
      <c r="CM1582" s="177"/>
    </row>
    <row r="1583" customFormat="false" ht="11.25" hidden="false" customHeight="false" outlineLevel="0" collapsed="false">
      <c r="A1583" s="177" t="n">
        <v>36277</v>
      </c>
      <c r="B1583" s="203" t="n">
        <f aca="false">IF(A1583&lt;&gt;"",MONTH(A1583),0)</f>
        <v>4</v>
      </c>
      <c r="C1583" s="11" t="s">
        <v>163</v>
      </c>
      <c r="D1583" s="196" t="n">
        <v>2.655</v>
      </c>
      <c r="E1583" s="196" t="n">
        <v>1.905</v>
      </c>
      <c r="F1583" s="197" t="n">
        <v>1.92</v>
      </c>
      <c r="G1583" s="16" t="n">
        <v>1.97</v>
      </c>
      <c r="H1583" s="196" t="n">
        <v>2.035</v>
      </c>
      <c r="I1583" s="196" t="n">
        <v>2.23</v>
      </c>
      <c r="J1583" s="196" t="n">
        <v>2.025</v>
      </c>
      <c r="K1583" s="196" t="n">
        <v>1.925</v>
      </c>
      <c r="L1583" s="196" t="n">
        <v>1.935</v>
      </c>
      <c r="M1583" s="196" t="n">
        <v>2.355</v>
      </c>
      <c r="N1583" s="197" t="n">
        <v>1.9</v>
      </c>
      <c r="O1583" s="196" t="n">
        <v>2.18</v>
      </c>
      <c r="P1583" s="196" t="n">
        <v>2.13</v>
      </c>
      <c r="Q1583" s="196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6" t="s">
        <v>85</v>
      </c>
      <c r="CM1583" s="177"/>
    </row>
    <row r="1584" customFormat="false" ht="11.25" hidden="false" customHeight="false" outlineLevel="0" collapsed="false">
      <c r="A1584" s="177" t="n">
        <v>36278</v>
      </c>
      <c r="B1584" s="203" t="n">
        <f aca="false">IF(A1584&lt;&gt;"",MONTH(A1584),0)</f>
        <v>4</v>
      </c>
      <c r="C1584" s="11" t="s">
        <v>164</v>
      </c>
      <c r="D1584" s="196" t="n">
        <v>2.75</v>
      </c>
      <c r="E1584" s="196" t="n">
        <v>2.015</v>
      </c>
      <c r="F1584" s="197" t="n">
        <v>1.995</v>
      </c>
      <c r="G1584" s="16" t="n">
        <v>2.07</v>
      </c>
      <c r="H1584" s="196" t="n">
        <v>2.145</v>
      </c>
      <c r="I1584" s="196" t="n">
        <v>2.33</v>
      </c>
      <c r="J1584" s="196" t="n">
        <v>2.15</v>
      </c>
      <c r="K1584" s="196" t="n">
        <v>2.02</v>
      </c>
      <c r="L1584" s="196" t="n">
        <v>2.04</v>
      </c>
      <c r="M1584" s="196" t="n">
        <v>2.46</v>
      </c>
      <c r="N1584" s="197" t="n">
        <v>1.98</v>
      </c>
      <c r="O1584" s="196" t="n">
        <v>2.27</v>
      </c>
      <c r="P1584" s="196" t="n">
        <v>2.225</v>
      </c>
      <c r="Q1584" s="196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6" t="s">
        <v>85</v>
      </c>
      <c r="CM1584" s="177"/>
    </row>
    <row r="1585" customFormat="false" ht="11.25" hidden="false" customHeight="false" outlineLevel="0" collapsed="false">
      <c r="A1585" s="177" t="n">
        <v>36279</v>
      </c>
      <c r="B1585" s="203" t="n">
        <f aca="false">IF(A1585&lt;&gt;"",MONTH(A1585),0)</f>
        <v>4</v>
      </c>
      <c r="C1585" s="11" t="s">
        <v>165</v>
      </c>
      <c r="D1585" s="196" t="n">
        <v>2.75</v>
      </c>
      <c r="E1585" s="196" t="n">
        <v>2</v>
      </c>
      <c r="F1585" s="197" t="n">
        <v>1.955</v>
      </c>
      <c r="G1585" s="16" t="n">
        <v>2.06</v>
      </c>
      <c r="H1585" s="196" t="n">
        <v>2.14</v>
      </c>
      <c r="I1585" s="196" t="n">
        <v>2.31</v>
      </c>
      <c r="J1585" s="196" t="n">
        <v>2.125</v>
      </c>
      <c r="K1585" s="196" t="n">
        <v>2.01</v>
      </c>
      <c r="L1585" s="196" t="n">
        <v>2.02</v>
      </c>
      <c r="M1585" s="196" t="n">
        <v>2.43</v>
      </c>
      <c r="N1585" s="197" t="n">
        <v>1.96</v>
      </c>
      <c r="O1585" s="196" t="n">
        <v>2.26</v>
      </c>
      <c r="P1585" s="196" t="n">
        <v>2.22</v>
      </c>
      <c r="Q1585" s="196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6" t="s">
        <v>85</v>
      </c>
      <c r="CM1585" s="177"/>
    </row>
    <row r="1586" customFormat="false" ht="11.25" hidden="false" customHeight="false" outlineLevel="0" collapsed="false">
      <c r="A1586" s="177" t="n">
        <v>36280</v>
      </c>
      <c r="B1586" s="203" t="n">
        <f aca="false">IF(A1586&lt;&gt;"",MONTH(A1586),0)</f>
        <v>4</v>
      </c>
      <c r="C1586" s="11" t="s">
        <v>166</v>
      </c>
      <c r="D1586" s="196" t="n">
        <v>2.805</v>
      </c>
      <c r="E1586" s="196" t="n">
        <v>2.025</v>
      </c>
      <c r="F1586" s="197" t="n">
        <v>1.99</v>
      </c>
      <c r="G1586" s="16" t="n">
        <v>2.085</v>
      </c>
      <c r="H1586" s="196" t="n">
        <v>2.18</v>
      </c>
      <c r="I1586" s="196" t="n">
        <v>2.34</v>
      </c>
      <c r="J1586" s="196" t="n">
        <v>2.14</v>
      </c>
      <c r="K1586" s="196" t="n">
        <v>2.04</v>
      </c>
      <c r="L1586" s="196" t="n">
        <v>2.065</v>
      </c>
      <c r="M1586" s="196" t="n">
        <v>2.425</v>
      </c>
      <c r="N1586" s="197" t="n">
        <v>1.975</v>
      </c>
      <c r="O1586" s="196" t="n">
        <v>2.245</v>
      </c>
      <c r="P1586" s="196" t="n">
        <v>2.245</v>
      </c>
      <c r="Q1586" s="196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6" t="s">
        <v>85</v>
      </c>
      <c r="CM1586" s="177"/>
    </row>
    <row r="1587" customFormat="false" ht="11.25" hidden="false" customHeight="false" outlineLevel="0" collapsed="false">
      <c r="A1587" s="177" t="n">
        <v>36281</v>
      </c>
      <c r="B1587" s="203" t="n">
        <f aca="false">IF(A1587&lt;&gt;"",MONTH(A1587),0)</f>
        <v>5</v>
      </c>
      <c r="C1587" s="11" t="s">
        <v>167</v>
      </c>
      <c r="D1587" s="196" t="n">
        <v>2.67</v>
      </c>
      <c r="E1587" s="196" t="n">
        <v>1.835</v>
      </c>
      <c r="F1587" s="197" t="n">
        <v>1.845</v>
      </c>
      <c r="G1587" s="16" t="n">
        <v>1.8</v>
      </c>
      <c r="H1587" s="196" t="n">
        <v>2.05</v>
      </c>
      <c r="I1587" s="196" t="n">
        <v>2.27</v>
      </c>
      <c r="J1587" s="196" t="n">
        <v>2.035</v>
      </c>
      <c r="K1587" s="196" t="n">
        <v>1.84</v>
      </c>
      <c r="L1587" s="196" t="n">
        <v>1.955</v>
      </c>
      <c r="M1587" s="196" t="n">
        <v>2.315</v>
      </c>
      <c r="N1587" s="197" t="n">
        <v>1.875</v>
      </c>
      <c r="O1587" s="196" t="n">
        <v>2.16</v>
      </c>
      <c r="P1587" s="196" t="n">
        <v>2.145</v>
      </c>
      <c r="Q1587" s="196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6" t="s">
        <v>85</v>
      </c>
      <c r="CM1587" s="177"/>
    </row>
    <row r="1588" customFormat="false" ht="11.25" hidden="false" customHeight="false" outlineLevel="0" collapsed="false">
      <c r="A1588" s="177" t="n">
        <v>36282</v>
      </c>
      <c r="B1588" s="203" t="n">
        <f aca="false">IF(A1588&lt;&gt;"",MONTH(A1588),0)</f>
        <v>5</v>
      </c>
      <c r="C1588" s="11" t="s">
        <v>161</v>
      </c>
      <c r="D1588" s="196" t="n">
        <v>2.67</v>
      </c>
      <c r="E1588" s="196" t="n">
        <v>1.835</v>
      </c>
      <c r="F1588" s="197" t="n">
        <v>1.845</v>
      </c>
      <c r="G1588" s="16" t="n">
        <v>1.8</v>
      </c>
      <c r="H1588" s="196" t="n">
        <v>2.05</v>
      </c>
      <c r="I1588" s="196" t="n">
        <v>2.27</v>
      </c>
      <c r="J1588" s="196" t="n">
        <v>2.035</v>
      </c>
      <c r="K1588" s="196" t="n">
        <v>1.84</v>
      </c>
      <c r="L1588" s="196" t="n">
        <v>1.955</v>
      </c>
      <c r="M1588" s="196" t="n">
        <v>2.315</v>
      </c>
      <c r="N1588" s="197" t="n">
        <v>1.875</v>
      </c>
      <c r="O1588" s="196" t="n">
        <v>2.16</v>
      </c>
      <c r="P1588" s="196" t="n">
        <v>2.145</v>
      </c>
      <c r="Q1588" s="196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6" t="s">
        <v>85</v>
      </c>
      <c r="CM1588" s="177"/>
    </row>
    <row r="1589" customFormat="false" ht="11.25" hidden="false" customHeight="false" outlineLevel="0" collapsed="false">
      <c r="A1589" s="177" t="n">
        <v>36283</v>
      </c>
      <c r="B1589" s="203" t="n">
        <f aca="false">IF(A1589&lt;&gt;"",MONTH(A1589),0)</f>
        <v>5</v>
      </c>
      <c r="C1589" s="11" t="s">
        <v>162</v>
      </c>
      <c r="D1589" s="196" t="n">
        <v>2.67</v>
      </c>
      <c r="E1589" s="196" t="n">
        <v>1.835</v>
      </c>
      <c r="F1589" s="197" t="n">
        <v>1.845</v>
      </c>
      <c r="G1589" s="16" t="n">
        <v>1.8</v>
      </c>
      <c r="H1589" s="196" t="n">
        <v>2.05</v>
      </c>
      <c r="I1589" s="196" t="n">
        <v>2.27</v>
      </c>
      <c r="J1589" s="196" t="n">
        <v>2.035</v>
      </c>
      <c r="K1589" s="196" t="n">
        <v>1.84</v>
      </c>
      <c r="L1589" s="196" t="n">
        <v>1.955</v>
      </c>
      <c r="M1589" s="196" t="n">
        <v>2.315</v>
      </c>
      <c r="N1589" s="197" t="n">
        <v>1.875</v>
      </c>
      <c r="O1589" s="196" t="n">
        <v>2.16</v>
      </c>
      <c r="P1589" s="196" t="n">
        <v>2.145</v>
      </c>
      <c r="Q1589" s="196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6" t="s">
        <v>85</v>
      </c>
      <c r="CM1589" s="177"/>
    </row>
    <row r="1590" customFormat="false" ht="11.25" hidden="false" customHeight="false" outlineLevel="0" collapsed="false">
      <c r="A1590" s="177" t="n">
        <v>36284</v>
      </c>
      <c r="B1590" s="203" t="n">
        <f aca="false">IF(A1590&lt;&gt;"",MONTH(A1590),0)</f>
        <v>5</v>
      </c>
      <c r="C1590" s="11" t="s">
        <v>163</v>
      </c>
      <c r="D1590" s="196" t="n">
        <v>2.64</v>
      </c>
      <c r="E1590" s="196" t="n">
        <v>1.845</v>
      </c>
      <c r="F1590" s="197" t="n">
        <v>1.855</v>
      </c>
      <c r="G1590" s="16" t="n">
        <v>1.92</v>
      </c>
      <c r="H1590" s="196" t="n">
        <v>2.04</v>
      </c>
      <c r="I1590" s="196" t="n">
        <v>2.22</v>
      </c>
      <c r="J1590" s="196" t="n">
        <v>2.03</v>
      </c>
      <c r="K1590" s="196" t="n">
        <v>1.915</v>
      </c>
      <c r="L1590" s="196" t="n">
        <v>1.95</v>
      </c>
      <c r="M1590" s="196" t="n">
        <v>2.325</v>
      </c>
      <c r="N1590" s="197" t="n">
        <v>1.86</v>
      </c>
      <c r="O1590" s="196" t="n">
        <v>2.17</v>
      </c>
      <c r="P1590" s="196" t="n">
        <v>2.11</v>
      </c>
      <c r="Q1590" s="196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6" t="s">
        <v>85</v>
      </c>
      <c r="CM1590" s="177"/>
    </row>
    <row r="1591" customFormat="false" ht="11.25" hidden="false" customHeight="false" outlineLevel="0" collapsed="false">
      <c r="A1591" s="177" t="n">
        <v>36285</v>
      </c>
      <c r="B1591" s="203" t="n">
        <f aca="false">IF(A1591&lt;&gt;"",MONTH(A1591),0)</f>
        <v>5</v>
      </c>
      <c r="C1591" s="11" t="s">
        <v>164</v>
      </c>
      <c r="D1591" s="196" t="n">
        <v>2.74</v>
      </c>
      <c r="E1591" s="196" t="n">
        <v>1.905</v>
      </c>
      <c r="F1591" s="197" t="n">
        <v>1.94</v>
      </c>
      <c r="G1591" s="16" t="n">
        <v>1.955</v>
      </c>
      <c r="H1591" s="196" t="n">
        <v>2.13</v>
      </c>
      <c r="I1591" s="196" t="n">
        <v>2.315</v>
      </c>
      <c r="J1591" s="196" t="n">
        <v>2.085</v>
      </c>
      <c r="K1591" s="196" t="n">
        <v>1.98</v>
      </c>
      <c r="L1591" s="196" t="n">
        <v>2</v>
      </c>
      <c r="M1591" s="196" t="n">
        <v>2.405</v>
      </c>
      <c r="N1591" s="197" t="n">
        <v>1.92</v>
      </c>
      <c r="O1591" s="196" t="n">
        <v>2.21</v>
      </c>
      <c r="P1591" s="196" t="n">
        <v>2.205</v>
      </c>
      <c r="Q1591" s="196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6" t="s">
        <v>85</v>
      </c>
      <c r="CM1591" s="177"/>
    </row>
    <row r="1592" customFormat="false" ht="11.25" hidden="false" customHeight="false" outlineLevel="0" collapsed="false">
      <c r="A1592" s="177" t="n">
        <v>36286</v>
      </c>
      <c r="B1592" s="203" t="n">
        <f aca="false">IF(A1592&lt;&gt;"",MONTH(A1592),0)</f>
        <v>5</v>
      </c>
      <c r="C1592" s="11" t="s">
        <v>165</v>
      </c>
      <c r="D1592" s="196" t="n">
        <v>2.775</v>
      </c>
      <c r="E1592" s="196" t="n">
        <v>1.98</v>
      </c>
      <c r="F1592" s="197" t="n">
        <v>2.03</v>
      </c>
      <c r="G1592" s="16" t="n">
        <v>2.06</v>
      </c>
      <c r="H1592" s="196" t="n">
        <v>2.21</v>
      </c>
      <c r="I1592" s="196" t="n">
        <v>2.365</v>
      </c>
      <c r="J1592" s="196" t="n">
        <v>2.15</v>
      </c>
      <c r="K1592" s="196" t="n">
        <v>2.04</v>
      </c>
      <c r="L1592" s="196" t="n">
        <v>2.065</v>
      </c>
      <c r="M1592" s="196" t="n">
        <v>2.45</v>
      </c>
      <c r="N1592" s="197" t="n">
        <v>1.99</v>
      </c>
      <c r="O1592" s="196" t="n">
        <v>2.265</v>
      </c>
      <c r="P1592" s="196" t="n">
        <v>2.275</v>
      </c>
      <c r="Q1592" s="196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6" t="s">
        <v>85</v>
      </c>
      <c r="CM1592" s="177"/>
    </row>
    <row r="1593" customFormat="false" ht="11.25" hidden="false" customHeight="false" outlineLevel="0" collapsed="false">
      <c r="A1593" s="177" t="n">
        <v>36287</v>
      </c>
      <c r="B1593" s="203" t="n">
        <f aca="false">IF(A1593&lt;&gt;"",MONTH(A1593),0)</f>
        <v>5</v>
      </c>
      <c r="C1593" s="11" t="s">
        <v>166</v>
      </c>
      <c r="D1593" s="196" t="n">
        <v>2.71</v>
      </c>
      <c r="E1593" s="196" t="n">
        <v>1.955</v>
      </c>
      <c r="F1593" s="197" t="n">
        <v>1.99</v>
      </c>
      <c r="G1593" s="16" t="n">
        <v>2.02</v>
      </c>
      <c r="H1593" s="196" t="n">
        <v>2.18</v>
      </c>
      <c r="I1593" s="196" t="n">
        <v>2.335</v>
      </c>
      <c r="J1593" s="196" t="n">
        <v>2.115</v>
      </c>
      <c r="K1593" s="196" t="n">
        <v>1.995</v>
      </c>
      <c r="L1593" s="196" t="n">
        <v>2.03</v>
      </c>
      <c r="M1593" s="196" t="n">
        <v>2.435</v>
      </c>
      <c r="N1593" s="197" t="n">
        <v>1.97</v>
      </c>
      <c r="O1593" s="196" t="n">
        <v>2.235</v>
      </c>
      <c r="P1593" s="196" t="n">
        <v>2.225</v>
      </c>
      <c r="Q1593" s="196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6" t="s">
        <v>85</v>
      </c>
      <c r="CM1593" s="177"/>
    </row>
    <row r="1594" customFormat="false" ht="11.25" hidden="false" customHeight="false" outlineLevel="0" collapsed="false">
      <c r="A1594" s="177" t="n">
        <v>36288</v>
      </c>
      <c r="B1594" s="203" t="n">
        <f aca="false">IF(A1594&lt;&gt;"",MONTH(A1594),0)</f>
        <v>5</v>
      </c>
      <c r="C1594" s="11" t="s">
        <v>167</v>
      </c>
      <c r="D1594" s="196" t="n">
        <v>2.595</v>
      </c>
      <c r="E1594" s="196" t="n">
        <v>1.845</v>
      </c>
      <c r="F1594" s="197" t="n">
        <v>1.865</v>
      </c>
      <c r="G1594" s="16" t="n">
        <v>1.855</v>
      </c>
      <c r="H1594" s="196" t="n">
        <v>2.07</v>
      </c>
      <c r="I1594" s="196" t="n">
        <v>2.255</v>
      </c>
      <c r="J1594" s="196" t="n">
        <v>1.995</v>
      </c>
      <c r="K1594" s="196" t="n">
        <v>1.865</v>
      </c>
      <c r="L1594" s="196" t="n">
        <v>1.935</v>
      </c>
      <c r="M1594" s="196" t="n">
        <v>2.33</v>
      </c>
      <c r="N1594" s="197" t="n">
        <v>1.84</v>
      </c>
      <c r="O1594" s="196" t="n">
        <v>2.165</v>
      </c>
      <c r="P1594" s="196" t="n">
        <v>2.13</v>
      </c>
      <c r="Q1594" s="196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6" t="s">
        <v>85</v>
      </c>
      <c r="CM1594" s="177"/>
    </row>
    <row r="1595" customFormat="false" ht="11.25" hidden="false" customHeight="false" outlineLevel="0" collapsed="false">
      <c r="A1595" s="177" t="n">
        <v>36289</v>
      </c>
      <c r="B1595" s="203" t="n">
        <f aca="false">IF(A1595&lt;&gt;"",MONTH(A1595),0)</f>
        <v>5</v>
      </c>
      <c r="C1595" s="11" t="s">
        <v>161</v>
      </c>
      <c r="D1595" s="196" t="n">
        <v>2.595</v>
      </c>
      <c r="E1595" s="196" t="n">
        <v>1.845</v>
      </c>
      <c r="F1595" s="197" t="n">
        <v>1.865</v>
      </c>
      <c r="G1595" s="16" t="n">
        <v>1.855</v>
      </c>
      <c r="H1595" s="196" t="n">
        <v>2.07</v>
      </c>
      <c r="I1595" s="196" t="n">
        <v>2.255</v>
      </c>
      <c r="J1595" s="196" t="n">
        <v>1.995</v>
      </c>
      <c r="K1595" s="196" t="n">
        <v>1.865</v>
      </c>
      <c r="L1595" s="196" t="n">
        <v>1.935</v>
      </c>
      <c r="M1595" s="196" t="n">
        <v>2.33</v>
      </c>
      <c r="N1595" s="197" t="n">
        <v>1.84</v>
      </c>
      <c r="O1595" s="196" t="n">
        <v>2.165</v>
      </c>
      <c r="P1595" s="196" t="n">
        <v>2.13</v>
      </c>
      <c r="Q1595" s="196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6" t="s">
        <v>85</v>
      </c>
      <c r="CM1595" s="177"/>
    </row>
    <row r="1596" customFormat="false" ht="11.25" hidden="false" customHeight="false" outlineLevel="0" collapsed="false">
      <c r="A1596" s="177" t="n">
        <v>36290</v>
      </c>
      <c r="B1596" s="203" t="n">
        <f aca="false">IF(A1596&lt;&gt;"",MONTH(A1596),0)</f>
        <v>5</v>
      </c>
      <c r="C1596" s="11" t="s">
        <v>162</v>
      </c>
      <c r="D1596" s="196" t="n">
        <v>2.595</v>
      </c>
      <c r="E1596" s="196" t="n">
        <v>1.845</v>
      </c>
      <c r="F1596" s="197" t="n">
        <v>1.865</v>
      </c>
      <c r="G1596" s="16" t="n">
        <v>1.855</v>
      </c>
      <c r="H1596" s="196" t="n">
        <v>2.07</v>
      </c>
      <c r="I1596" s="196" t="n">
        <v>2.255</v>
      </c>
      <c r="J1596" s="196" t="n">
        <v>1.995</v>
      </c>
      <c r="K1596" s="196" t="n">
        <v>1.865</v>
      </c>
      <c r="L1596" s="196" t="n">
        <v>1.935</v>
      </c>
      <c r="M1596" s="196" t="n">
        <v>2.33</v>
      </c>
      <c r="N1596" s="197" t="n">
        <v>1.84</v>
      </c>
      <c r="O1596" s="196" t="n">
        <v>2.165</v>
      </c>
      <c r="P1596" s="196" t="n">
        <v>2.13</v>
      </c>
      <c r="Q1596" s="196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6" t="s">
        <v>85</v>
      </c>
      <c r="CM1596" s="177"/>
    </row>
    <row r="1597" customFormat="false" ht="11.25" hidden="false" customHeight="false" outlineLevel="0" collapsed="false">
      <c r="A1597" s="177" t="n">
        <v>36291</v>
      </c>
      <c r="B1597" s="203" t="n">
        <f aca="false">IF(A1597&lt;&gt;"",MONTH(A1597),0)</f>
        <v>5</v>
      </c>
      <c r="C1597" s="11" t="s">
        <v>163</v>
      </c>
      <c r="D1597" s="196" t="n">
        <v>2.68</v>
      </c>
      <c r="E1597" s="196" t="n">
        <v>1.925</v>
      </c>
      <c r="F1597" s="197" t="n">
        <v>1.94</v>
      </c>
      <c r="G1597" s="16" t="n">
        <v>2.025</v>
      </c>
      <c r="H1597" s="196" t="n">
        <v>2.105</v>
      </c>
      <c r="I1597" s="196" t="n">
        <v>2.26</v>
      </c>
      <c r="J1597" s="196" t="n">
        <v>2.075</v>
      </c>
      <c r="K1597" s="196" t="n">
        <v>1.995</v>
      </c>
      <c r="L1597" s="196" t="n">
        <v>2.01</v>
      </c>
      <c r="M1597" s="196" t="n">
        <v>2.405</v>
      </c>
      <c r="N1597" s="197" t="n">
        <v>1.935</v>
      </c>
      <c r="O1597" s="196" t="n">
        <v>2.205</v>
      </c>
      <c r="P1597" s="196" t="n">
        <v>2.14</v>
      </c>
      <c r="Q1597" s="196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6" t="s">
        <v>85</v>
      </c>
      <c r="CM1597" s="177"/>
    </row>
    <row r="1598" customFormat="false" ht="11.25" hidden="false" customHeight="false" outlineLevel="0" collapsed="false">
      <c r="A1598" s="177" t="n">
        <v>36292</v>
      </c>
      <c r="B1598" s="203" t="n">
        <f aca="false">IF(A1598&lt;&gt;"",MONTH(A1598),0)</f>
        <v>5</v>
      </c>
      <c r="C1598" s="11" t="s">
        <v>164</v>
      </c>
      <c r="D1598" s="196" t="n">
        <v>2.705</v>
      </c>
      <c r="E1598" s="196" t="n">
        <v>1.98</v>
      </c>
      <c r="F1598" s="197" t="n">
        <v>2.04</v>
      </c>
      <c r="G1598" s="16" t="n">
        <v>2.125</v>
      </c>
      <c r="H1598" s="196" t="n">
        <v>2.16</v>
      </c>
      <c r="I1598" s="196" t="n">
        <v>2.29</v>
      </c>
      <c r="J1598" s="196" t="n">
        <v>2.16</v>
      </c>
      <c r="K1598" s="196" t="n">
        <v>2.08</v>
      </c>
      <c r="L1598" s="196" t="n">
        <v>2.085</v>
      </c>
      <c r="M1598" s="196" t="n">
        <v>2.475</v>
      </c>
      <c r="N1598" s="197" t="n">
        <v>2.025</v>
      </c>
      <c r="O1598" s="196" t="n">
        <v>2.26</v>
      </c>
      <c r="P1598" s="196" t="n">
        <v>2.215</v>
      </c>
      <c r="Q1598" s="196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6" t="s">
        <v>85</v>
      </c>
      <c r="CM1598" s="177"/>
    </row>
    <row r="1599" customFormat="false" ht="11.25" hidden="false" customHeight="false" outlineLevel="0" collapsed="false">
      <c r="A1599" s="177" t="n">
        <v>36293</v>
      </c>
      <c r="B1599" s="203" t="n">
        <f aca="false">IF(A1599&lt;&gt;"",MONTH(A1599),0)</f>
        <v>5</v>
      </c>
      <c r="C1599" s="11" t="s">
        <v>165</v>
      </c>
      <c r="D1599" s="196" t="n">
        <v>2.63</v>
      </c>
      <c r="E1599" s="196" t="n">
        <v>1.92</v>
      </c>
      <c r="F1599" s="197" t="n">
        <v>1.96</v>
      </c>
      <c r="G1599" s="16" t="n">
        <v>2.045</v>
      </c>
      <c r="H1599" s="196" t="n">
        <v>2.085</v>
      </c>
      <c r="I1599" s="196" t="n">
        <v>2.19</v>
      </c>
      <c r="J1599" s="196" t="n">
        <v>2.08</v>
      </c>
      <c r="K1599" s="196" t="n">
        <v>1.995</v>
      </c>
      <c r="L1599" s="196" t="n">
        <v>2.02</v>
      </c>
      <c r="M1599" s="196" t="n">
        <v>2.41</v>
      </c>
      <c r="N1599" s="197" t="n">
        <v>1.935</v>
      </c>
      <c r="O1599" s="196" t="n">
        <v>2.2</v>
      </c>
      <c r="P1599" s="196" t="n">
        <v>2.12</v>
      </c>
      <c r="Q1599" s="196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6" t="s">
        <v>85</v>
      </c>
      <c r="CM1599" s="177"/>
    </row>
    <row r="1600" customFormat="false" ht="11.25" hidden="false" customHeight="false" outlineLevel="0" collapsed="false">
      <c r="A1600" s="177" t="n">
        <v>36294</v>
      </c>
      <c r="B1600" s="203" t="n">
        <f aca="false">IF(A1600&lt;&gt;"",MONTH(A1600),0)</f>
        <v>5</v>
      </c>
      <c r="C1600" s="11" t="s">
        <v>166</v>
      </c>
      <c r="D1600" s="196" t="n">
        <v>2.675</v>
      </c>
      <c r="E1600" s="196" t="n">
        <v>1.975</v>
      </c>
      <c r="F1600" s="197" t="n">
        <v>1.95</v>
      </c>
      <c r="G1600" s="16" t="n">
        <v>2.01</v>
      </c>
      <c r="H1600" s="196" t="n">
        <v>2.08</v>
      </c>
      <c r="I1600" s="196" t="n">
        <v>2.21</v>
      </c>
      <c r="J1600" s="196" t="n">
        <v>2.12</v>
      </c>
      <c r="K1600" s="196" t="n">
        <v>2.01</v>
      </c>
      <c r="L1600" s="196" t="n">
        <v>2.04</v>
      </c>
      <c r="M1600" s="196" t="n">
        <v>2.42</v>
      </c>
      <c r="N1600" s="197" t="n">
        <v>1.95</v>
      </c>
      <c r="O1600" s="196" t="n">
        <v>2.21</v>
      </c>
      <c r="P1600" s="196" t="n">
        <v>2.13</v>
      </c>
      <c r="Q1600" s="196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6" t="s">
        <v>85</v>
      </c>
      <c r="CM1600" s="177"/>
    </row>
    <row r="1601" customFormat="false" ht="11.25" hidden="false" customHeight="false" outlineLevel="0" collapsed="false">
      <c r="A1601" s="177" t="n">
        <v>36295</v>
      </c>
      <c r="B1601" s="203" t="n">
        <f aca="false">IF(A1601&lt;&gt;"",MONTH(A1601),0)</f>
        <v>5</v>
      </c>
      <c r="C1601" s="11" t="s">
        <v>167</v>
      </c>
      <c r="D1601" s="196" t="n">
        <v>2.7</v>
      </c>
      <c r="E1601" s="196" t="n">
        <v>2.025</v>
      </c>
      <c r="F1601" s="197" t="n">
        <v>1.995</v>
      </c>
      <c r="G1601" s="16" t="n">
        <v>2.045</v>
      </c>
      <c r="H1601" s="196" t="n">
        <v>2.16</v>
      </c>
      <c r="I1601" s="196" t="n">
        <v>2.275</v>
      </c>
      <c r="J1601" s="196" t="n">
        <v>2.17</v>
      </c>
      <c r="K1601" s="196" t="n">
        <v>2.07</v>
      </c>
      <c r="L1601" s="196" t="n">
        <v>2.11</v>
      </c>
      <c r="M1601" s="196" t="n">
        <v>2.47</v>
      </c>
      <c r="N1601" s="197" t="n">
        <v>2.005</v>
      </c>
      <c r="O1601" s="196" t="n">
        <v>2.245</v>
      </c>
      <c r="P1601" s="196" t="n">
        <v>2.21</v>
      </c>
      <c r="Q1601" s="196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6" t="s">
        <v>85</v>
      </c>
      <c r="CM1601" s="177"/>
    </row>
    <row r="1602" customFormat="false" ht="11.25" hidden="false" customHeight="false" outlineLevel="0" collapsed="false">
      <c r="A1602" s="177" t="n">
        <v>36296</v>
      </c>
      <c r="B1602" s="203" t="n">
        <f aca="false">IF(A1602&lt;&gt;"",MONTH(A1602),0)</f>
        <v>5</v>
      </c>
      <c r="C1602" s="11" t="s">
        <v>161</v>
      </c>
      <c r="D1602" s="196" t="n">
        <v>2.7</v>
      </c>
      <c r="E1602" s="196" t="n">
        <v>2.025</v>
      </c>
      <c r="F1602" s="197" t="n">
        <v>1.995</v>
      </c>
      <c r="G1602" s="16" t="n">
        <v>2.045</v>
      </c>
      <c r="H1602" s="196" t="n">
        <v>2.16</v>
      </c>
      <c r="I1602" s="196" t="n">
        <v>2.275</v>
      </c>
      <c r="J1602" s="196" t="n">
        <v>2.17</v>
      </c>
      <c r="K1602" s="196" t="n">
        <v>2.07</v>
      </c>
      <c r="L1602" s="196" t="n">
        <v>2.11</v>
      </c>
      <c r="M1602" s="196" t="n">
        <v>2.47</v>
      </c>
      <c r="N1602" s="197" t="n">
        <v>2.005</v>
      </c>
      <c r="O1602" s="196" t="n">
        <v>2.245</v>
      </c>
      <c r="P1602" s="196" t="n">
        <v>2.21</v>
      </c>
      <c r="Q1602" s="196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6" t="s">
        <v>85</v>
      </c>
      <c r="CM1602" s="177"/>
    </row>
    <row r="1603" customFormat="false" ht="11.25" hidden="false" customHeight="false" outlineLevel="0" collapsed="false">
      <c r="A1603" s="177" t="n">
        <v>36297</v>
      </c>
      <c r="B1603" s="203" t="n">
        <f aca="false">IF(A1603&lt;&gt;"",MONTH(A1603),0)</f>
        <v>5</v>
      </c>
      <c r="C1603" s="11" t="s">
        <v>162</v>
      </c>
      <c r="D1603" s="196" t="n">
        <v>2.7</v>
      </c>
      <c r="E1603" s="196" t="n">
        <v>2.025</v>
      </c>
      <c r="F1603" s="197" t="n">
        <v>1.995</v>
      </c>
      <c r="G1603" s="16" t="n">
        <v>2.045</v>
      </c>
      <c r="H1603" s="196" t="n">
        <v>2.16</v>
      </c>
      <c r="I1603" s="196" t="n">
        <v>2.275</v>
      </c>
      <c r="J1603" s="196" t="n">
        <v>2.17</v>
      </c>
      <c r="K1603" s="196" t="n">
        <v>2.07</v>
      </c>
      <c r="L1603" s="196" t="n">
        <v>2.11</v>
      </c>
      <c r="M1603" s="196" t="n">
        <v>2.47</v>
      </c>
      <c r="N1603" s="197" t="n">
        <v>2.005</v>
      </c>
      <c r="O1603" s="196" t="n">
        <v>2.245</v>
      </c>
      <c r="P1603" s="196" t="n">
        <v>2.21</v>
      </c>
      <c r="Q1603" s="196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6" t="s">
        <v>85</v>
      </c>
      <c r="CM1603" s="177"/>
    </row>
    <row r="1604" customFormat="false" ht="11.25" hidden="false" customHeight="false" outlineLevel="0" collapsed="false">
      <c r="A1604" s="177" t="n">
        <v>36298</v>
      </c>
      <c r="B1604" s="203" t="n">
        <f aca="false">IF(A1604&lt;&gt;"",MONTH(A1604),0)</f>
        <v>5</v>
      </c>
      <c r="C1604" s="11" t="s">
        <v>163</v>
      </c>
      <c r="D1604" s="196" t="n">
        <v>2.755</v>
      </c>
      <c r="E1604" s="196" t="n">
        <v>2.04</v>
      </c>
      <c r="F1604" s="197" t="n">
        <v>2.02</v>
      </c>
      <c r="G1604" s="16" t="n">
        <v>2.085</v>
      </c>
      <c r="H1604" s="196" t="n">
        <v>2.185</v>
      </c>
      <c r="I1604" s="196" t="n">
        <v>2.305</v>
      </c>
      <c r="J1604" s="196" t="n">
        <v>2.18</v>
      </c>
      <c r="K1604" s="196" t="n">
        <v>2.1</v>
      </c>
      <c r="L1604" s="196" t="n">
        <v>2.125</v>
      </c>
      <c r="M1604" s="196" t="n">
        <v>2.485</v>
      </c>
      <c r="N1604" s="197" t="n">
        <v>2.005</v>
      </c>
      <c r="O1604" s="196" t="n">
        <v>2.265</v>
      </c>
      <c r="P1604" s="196" t="n">
        <v>2.22</v>
      </c>
      <c r="Q1604" s="196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6" t="s">
        <v>85</v>
      </c>
      <c r="CM1604" s="177"/>
    </row>
    <row r="1605" customFormat="false" ht="11.25" hidden="false" customHeight="false" outlineLevel="0" collapsed="false">
      <c r="A1605" s="177" t="n">
        <v>36299</v>
      </c>
      <c r="B1605" s="203" t="n">
        <f aca="false">IF(A1605&lt;&gt;"",MONTH(A1605),0)</f>
        <v>5</v>
      </c>
      <c r="C1605" s="11" t="s">
        <v>164</v>
      </c>
      <c r="D1605" s="196" t="n">
        <v>2.735</v>
      </c>
      <c r="E1605" s="196" t="n">
        <v>2.05</v>
      </c>
      <c r="F1605" s="197" t="n">
        <v>2.035</v>
      </c>
      <c r="G1605" s="16" t="n">
        <v>2.11</v>
      </c>
      <c r="H1605" s="196" t="n">
        <v>2.185</v>
      </c>
      <c r="I1605" s="196" t="n">
        <v>2.295</v>
      </c>
      <c r="J1605" s="196" t="n">
        <v>2.205</v>
      </c>
      <c r="K1605" s="196" t="n">
        <v>2.1</v>
      </c>
      <c r="L1605" s="196" t="n">
        <v>2.14</v>
      </c>
      <c r="M1605" s="196" t="n">
        <v>2.49</v>
      </c>
      <c r="N1605" s="197" t="n">
        <v>1.995</v>
      </c>
      <c r="O1605" s="196" t="n">
        <v>2.275</v>
      </c>
      <c r="P1605" s="196" t="n">
        <v>2.21</v>
      </c>
      <c r="Q1605" s="196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6" t="s">
        <v>85</v>
      </c>
      <c r="CM1605" s="177"/>
    </row>
    <row r="1606" customFormat="false" ht="11.25" hidden="false" customHeight="false" outlineLevel="0" collapsed="false">
      <c r="A1606" s="177" t="n">
        <v>36300</v>
      </c>
      <c r="B1606" s="203" t="n">
        <f aca="false">IF(A1606&lt;&gt;"",MONTH(A1606),0)</f>
        <v>5</v>
      </c>
      <c r="C1606" s="11" t="s">
        <v>165</v>
      </c>
      <c r="D1606" s="196" t="n">
        <v>2.75</v>
      </c>
      <c r="E1606" s="196" t="n">
        <v>2.06</v>
      </c>
      <c r="F1606" s="197" t="n">
        <v>2.025</v>
      </c>
      <c r="G1606" s="16" t="n">
        <v>2.085</v>
      </c>
      <c r="H1606" s="196" t="n">
        <v>2.15</v>
      </c>
      <c r="I1606" s="196" t="n">
        <v>2.26</v>
      </c>
      <c r="J1606" s="196" t="n">
        <v>2.17</v>
      </c>
      <c r="K1606" s="196" t="n">
        <v>2.105</v>
      </c>
      <c r="L1606" s="196" t="n">
        <v>2.115</v>
      </c>
      <c r="M1606" s="196" t="n">
        <v>2.47</v>
      </c>
      <c r="N1606" s="197" t="n">
        <v>1.96</v>
      </c>
      <c r="O1606" s="196" t="n">
        <v>2.255</v>
      </c>
      <c r="P1606" s="196" t="n">
        <v>2.18</v>
      </c>
      <c r="Q1606" s="196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6" t="s">
        <v>85</v>
      </c>
      <c r="CM1606" s="177"/>
    </row>
    <row r="1607" customFormat="false" ht="11.25" hidden="false" customHeight="false" outlineLevel="0" collapsed="false">
      <c r="A1607" s="177" t="n">
        <v>36301</v>
      </c>
      <c r="B1607" s="203" t="n">
        <f aca="false">IF(A1607&lt;&gt;"",MONTH(A1607),0)</f>
        <v>5</v>
      </c>
      <c r="C1607" s="11" t="s">
        <v>166</v>
      </c>
      <c r="D1607" s="196" t="n">
        <v>2.77</v>
      </c>
      <c r="E1607" s="196" t="n">
        <v>2.06</v>
      </c>
      <c r="F1607" s="197" t="n">
        <v>2.025</v>
      </c>
      <c r="G1607" s="16" t="n">
        <v>2.075</v>
      </c>
      <c r="H1607" s="196" t="n">
        <v>2.155</v>
      </c>
      <c r="I1607" s="196" t="n">
        <v>2.26</v>
      </c>
      <c r="J1607" s="196" t="n">
        <v>2.17</v>
      </c>
      <c r="K1607" s="196" t="n">
        <v>2.09</v>
      </c>
      <c r="L1607" s="196" t="n">
        <v>2.115</v>
      </c>
      <c r="M1607" s="196" t="n">
        <v>2.485</v>
      </c>
      <c r="N1607" s="197" t="n">
        <v>1.97</v>
      </c>
      <c r="O1607" s="196" t="n">
        <v>2.26</v>
      </c>
      <c r="P1607" s="196" t="n">
        <v>2.195</v>
      </c>
      <c r="Q1607" s="196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6" t="s">
        <v>85</v>
      </c>
      <c r="CM1607" s="177"/>
    </row>
    <row r="1608" customFormat="false" ht="11.25" hidden="false" customHeight="false" outlineLevel="0" collapsed="false">
      <c r="A1608" s="177" t="n">
        <v>36302</v>
      </c>
      <c r="B1608" s="203" t="n">
        <f aca="false">IF(A1608&lt;&gt;"",MONTH(A1608),0)</f>
        <v>5</v>
      </c>
      <c r="C1608" s="11" t="s">
        <v>167</v>
      </c>
      <c r="D1608" s="196" t="n">
        <v>2.7</v>
      </c>
      <c r="E1608" s="196" t="n">
        <v>1.96</v>
      </c>
      <c r="F1608" s="197" t="n">
        <v>1.975</v>
      </c>
      <c r="G1608" s="16" t="n">
        <v>1.995</v>
      </c>
      <c r="H1608" s="196" t="n">
        <v>2.085</v>
      </c>
      <c r="I1608" s="196" t="n">
        <v>2.22</v>
      </c>
      <c r="J1608" s="196" t="n">
        <v>2.11</v>
      </c>
      <c r="K1608" s="196" t="n">
        <v>1.985</v>
      </c>
      <c r="L1608" s="196" t="n">
        <v>2.015</v>
      </c>
      <c r="M1608" s="196" t="n">
        <v>2.415</v>
      </c>
      <c r="N1608" s="197" t="n">
        <v>1.925</v>
      </c>
      <c r="O1608" s="196" t="n">
        <v>2.215</v>
      </c>
      <c r="P1608" s="196" t="n">
        <v>2.13</v>
      </c>
      <c r="Q1608" s="196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6" t="s">
        <v>85</v>
      </c>
      <c r="CM1608" s="177"/>
    </row>
    <row r="1609" customFormat="false" ht="11.25" hidden="false" customHeight="false" outlineLevel="0" collapsed="false">
      <c r="A1609" s="177" t="n">
        <v>36303</v>
      </c>
      <c r="B1609" s="203" t="n">
        <f aca="false">IF(A1609&lt;&gt;"",MONTH(A1609),0)</f>
        <v>5</v>
      </c>
      <c r="C1609" s="11" t="s">
        <v>161</v>
      </c>
      <c r="D1609" s="196" t="n">
        <v>2.7</v>
      </c>
      <c r="E1609" s="196" t="n">
        <v>1.96</v>
      </c>
      <c r="F1609" s="197" t="n">
        <v>1.975</v>
      </c>
      <c r="G1609" s="16" t="n">
        <v>1.995</v>
      </c>
      <c r="H1609" s="196" t="n">
        <v>2.085</v>
      </c>
      <c r="I1609" s="196" t="n">
        <v>2.22</v>
      </c>
      <c r="J1609" s="196" t="n">
        <v>2.11</v>
      </c>
      <c r="K1609" s="196" t="n">
        <v>1.985</v>
      </c>
      <c r="L1609" s="196" t="n">
        <v>2.015</v>
      </c>
      <c r="M1609" s="196" t="n">
        <v>2.415</v>
      </c>
      <c r="N1609" s="197" t="n">
        <v>1.925</v>
      </c>
      <c r="O1609" s="196" t="n">
        <v>2.215</v>
      </c>
      <c r="P1609" s="196" t="n">
        <v>2.13</v>
      </c>
      <c r="Q1609" s="196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6" t="s">
        <v>85</v>
      </c>
      <c r="CM1609" s="177"/>
    </row>
    <row r="1610" customFormat="false" ht="11.25" hidden="false" customHeight="false" outlineLevel="0" collapsed="false">
      <c r="A1610" s="177" t="n">
        <v>36304</v>
      </c>
      <c r="B1610" s="203" t="n">
        <f aca="false">IF(A1610&lt;&gt;"",MONTH(A1610),0)</f>
        <v>5</v>
      </c>
      <c r="C1610" s="11" t="s">
        <v>162</v>
      </c>
      <c r="D1610" s="196" t="n">
        <v>2.7</v>
      </c>
      <c r="E1610" s="196" t="n">
        <v>1.96</v>
      </c>
      <c r="F1610" s="197" t="n">
        <v>1.975</v>
      </c>
      <c r="G1610" s="16" t="n">
        <v>1.995</v>
      </c>
      <c r="H1610" s="196" t="n">
        <v>2.085</v>
      </c>
      <c r="I1610" s="196" t="n">
        <v>2.22</v>
      </c>
      <c r="J1610" s="196" t="n">
        <v>2.11</v>
      </c>
      <c r="K1610" s="196" t="n">
        <v>1.985</v>
      </c>
      <c r="L1610" s="196" t="n">
        <v>2.015</v>
      </c>
      <c r="M1610" s="196" t="n">
        <v>2.415</v>
      </c>
      <c r="N1610" s="197" t="n">
        <v>1.925</v>
      </c>
      <c r="O1610" s="196" t="n">
        <v>2.215</v>
      </c>
      <c r="P1610" s="196" t="n">
        <v>2.13</v>
      </c>
      <c r="Q1610" s="196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6" t="s">
        <v>85</v>
      </c>
      <c r="CM1610" s="177"/>
    </row>
    <row r="1611" customFormat="false" ht="11.25" hidden="false" customHeight="false" outlineLevel="0" collapsed="false">
      <c r="A1611" s="177" t="n">
        <v>36305</v>
      </c>
      <c r="B1611" s="203" t="n">
        <f aca="false">IF(A1611&lt;&gt;"",MONTH(A1611),0)</f>
        <v>5</v>
      </c>
      <c r="C1611" s="11" t="s">
        <v>163</v>
      </c>
      <c r="D1611" s="196" t="n">
        <v>2.64</v>
      </c>
      <c r="E1611" s="196" t="n">
        <v>1.98</v>
      </c>
      <c r="F1611" s="197" t="n">
        <v>1.99</v>
      </c>
      <c r="G1611" s="16" t="n">
        <v>2.03</v>
      </c>
      <c r="H1611" s="196" t="n">
        <v>2.085</v>
      </c>
      <c r="I1611" s="196" t="n">
        <v>2.195</v>
      </c>
      <c r="J1611" s="196" t="n">
        <v>2.125</v>
      </c>
      <c r="K1611" s="196" t="n">
        <v>2.005</v>
      </c>
      <c r="L1611" s="196" t="n">
        <v>2.01</v>
      </c>
      <c r="M1611" s="196" t="n">
        <v>2.445</v>
      </c>
      <c r="N1611" s="197" t="n">
        <v>1.94</v>
      </c>
      <c r="O1611" s="196" t="n">
        <v>2.23</v>
      </c>
      <c r="P1611" s="196" t="n">
        <v>2.12</v>
      </c>
      <c r="Q1611" s="196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6" t="s">
        <v>85</v>
      </c>
      <c r="CM1611" s="177"/>
    </row>
    <row r="1612" customFormat="false" ht="11.25" hidden="false" customHeight="false" outlineLevel="0" collapsed="false">
      <c r="A1612" s="177" t="n">
        <v>36306</v>
      </c>
      <c r="B1612" s="203" t="n">
        <f aca="false">IF(A1612&lt;&gt;"",MONTH(A1612),0)</f>
        <v>5</v>
      </c>
      <c r="C1612" s="11" t="s">
        <v>164</v>
      </c>
      <c r="D1612" s="196" t="n">
        <v>2.685</v>
      </c>
      <c r="E1612" s="196" t="n">
        <v>1.945</v>
      </c>
      <c r="F1612" s="197" t="n">
        <v>1.97</v>
      </c>
      <c r="G1612" s="16" t="n">
        <v>2.025</v>
      </c>
      <c r="H1612" s="196" t="n">
        <v>2.085</v>
      </c>
      <c r="I1612" s="196" t="n">
        <v>2.175</v>
      </c>
      <c r="J1612" s="196" t="n">
        <v>2.11</v>
      </c>
      <c r="K1612" s="196" t="n">
        <v>1.995</v>
      </c>
      <c r="L1612" s="196" t="n">
        <v>2.01</v>
      </c>
      <c r="M1612" s="196" t="n">
        <v>2.445</v>
      </c>
      <c r="N1612" s="197" t="n">
        <v>1.91</v>
      </c>
      <c r="O1612" s="196" t="n">
        <v>2.23</v>
      </c>
      <c r="P1612" s="196" t="n">
        <v>2.105</v>
      </c>
      <c r="Q1612" s="196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6" t="s">
        <v>85</v>
      </c>
      <c r="CM1612" s="177"/>
    </row>
    <row r="1613" customFormat="false" ht="11.25" hidden="false" customHeight="false" outlineLevel="0" collapsed="false">
      <c r="A1613" s="177" t="n">
        <v>36307</v>
      </c>
      <c r="B1613" s="203" t="n">
        <f aca="false">IF(A1613&lt;&gt;"",MONTH(A1613),0)</f>
        <v>5</v>
      </c>
      <c r="C1613" s="11" t="s">
        <v>165</v>
      </c>
      <c r="D1613" s="196" t="n">
        <v>2.76</v>
      </c>
      <c r="E1613" s="196" t="n">
        <v>1.96</v>
      </c>
      <c r="F1613" s="197" t="n">
        <v>1.965</v>
      </c>
      <c r="G1613" s="16" t="n">
        <v>2.02</v>
      </c>
      <c r="H1613" s="196" t="n">
        <v>2.095</v>
      </c>
      <c r="I1613" s="196" t="n">
        <v>2.215</v>
      </c>
      <c r="J1613" s="196" t="n">
        <v>2.105</v>
      </c>
      <c r="K1613" s="196" t="n">
        <v>1.99</v>
      </c>
      <c r="L1613" s="196" t="n">
        <v>2.015</v>
      </c>
      <c r="M1613" s="196" t="n">
        <v>2.445</v>
      </c>
      <c r="N1613" s="197" t="n">
        <v>1.9</v>
      </c>
      <c r="O1613" s="196" t="n">
        <v>2.24</v>
      </c>
      <c r="P1613" s="196" t="n">
        <v>2.13</v>
      </c>
      <c r="Q1613" s="196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6" t="s">
        <v>85</v>
      </c>
      <c r="CM1613" s="177"/>
    </row>
    <row r="1614" customFormat="false" ht="11.25" hidden="false" customHeight="false" outlineLevel="0" collapsed="false">
      <c r="A1614" s="177" t="n">
        <v>36308</v>
      </c>
      <c r="B1614" s="203" t="n">
        <f aca="false">IF(A1614&lt;&gt;"",MONTH(A1614),0)</f>
        <v>5</v>
      </c>
      <c r="C1614" s="11" t="s">
        <v>166</v>
      </c>
      <c r="D1614" s="196" t="n">
        <v>2.785</v>
      </c>
      <c r="E1614" s="196" t="n">
        <v>1.98</v>
      </c>
      <c r="F1614" s="197" t="n">
        <v>1.96</v>
      </c>
      <c r="G1614" s="16" t="n">
        <v>1.99</v>
      </c>
      <c r="H1614" s="196" t="n">
        <v>2.095</v>
      </c>
      <c r="I1614" s="196" t="n">
        <v>2.26</v>
      </c>
      <c r="J1614" s="196" t="n">
        <v>2.15</v>
      </c>
      <c r="K1614" s="196" t="n">
        <v>1.975</v>
      </c>
      <c r="L1614" s="196" t="n">
        <v>2.025</v>
      </c>
      <c r="M1614" s="196" t="n">
        <v>2.465</v>
      </c>
      <c r="N1614" s="197" t="n">
        <v>1.9</v>
      </c>
      <c r="O1614" s="196" t="n">
        <v>2.265</v>
      </c>
      <c r="P1614" s="196" t="n">
        <v>2.14</v>
      </c>
      <c r="Q1614" s="196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6" t="s">
        <v>85</v>
      </c>
      <c r="CM1614" s="177"/>
    </row>
    <row r="1615" customFormat="false" ht="11.25" hidden="false" customHeight="false" outlineLevel="0" collapsed="false">
      <c r="A1615" s="177" t="n">
        <v>36309</v>
      </c>
      <c r="B1615" s="203" t="n">
        <f aca="false">IF(A1615&lt;&gt;"",MONTH(A1615),0)</f>
        <v>5</v>
      </c>
      <c r="C1615" s="11" t="s">
        <v>167</v>
      </c>
      <c r="D1615" s="196" t="n">
        <v>2.75</v>
      </c>
      <c r="E1615" s="196" t="n">
        <v>1.87</v>
      </c>
      <c r="F1615" s="197" t="n">
        <v>1.86</v>
      </c>
      <c r="G1615" s="16" t="n">
        <v>1.89</v>
      </c>
      <c r="H1615" s="196" t="n">
        <v>2.08</v>
      </c>
      <c r="I1615" s="196" t="n">
        <v>2.23</v>
      </c>
      <c r="J1615" s="196" t="n">
        <v>2.105</v>
      </c>
      <c r="K1615" s="196" t="n">
        <v>1.88</v>
      </c>
      <c r="L1615" s="196" t="n">
        <v>1.96</v>
      </c>
      <c r="M1615" s="196" t="n">
        <v>2.365</v>
      </c>
      <c r="N1615" s="197" t="n">
        <v>1.83</v>
      </c>
      <c r="O1615" s="196" t="n">
        <v>2.18</v>
      </c>
      <c r="P1615" s="196" t="n">
        <v>2.1</v>
      </c>
      <c r="Q1615" s="196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6" t="s">
        <v>85</v>
      </c>
      <c r="CM1615" s="177"/>
    </row>
    <row r="1616" customFormat="false" ht="11.25" hidden="false" customHeight="false" outlineLevel="0" collapsed="false">
      <c r="A1616" s="177" t="n">
        <v>36310</v>
      </c>
      <c r="B1616" s="203" t="n">
        <f aca="false">IF(A1616&lt;&gt;"",MONTH(A1616),0)</f>
        <v>5</v>
      </c>
      <c r="C1616" s="11" t="s">
        <v>161</v>
      </c>
      <c r="D1616" s="196" t="n">
        <v>2.75</v>
      </c>
      <c r="E1616" s="196" t="n">
        <v>1.87</v>
      </c>
      <c r="F1616" s="197" t="n">
        <v>1.86</v>
      </c>
      <c r="G1616" s="16" t="n">
        <v>1.89</v>
      </c>
      <c r="H1616" s="196" t="n">
        <v>2.08</v>
      </c>
      <c r="I1616" s="196" t="n">
        <v>2.23</v>
      </c>
      <c r="J1616" s="196" t="n">
        <v>2.105</v>
      </c>
      <c r="K1616" s="196" t="n">
        <v>1.88</v>
      </c>
      <c r="L1616" s="196" t="n">
        <v>1.96</v>
      </c>
      <c r="M1616" s="196" t="n">
        <v>2.365</v>
      </c>
      <c r="N1616" s="197" t="n">
        <v>1.83</v>
      </c>
      <c r="O1616" s="196" t="n">
        <v>2.18</v>
      </c>
      <c r="P1616" s="196" t="n">
        <v>2.1</v>
      </c>
      <c r="Q1616" s="196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6" t="s">
        <v>85</v>
      </c>
      <c r="CM1616" s="177"/>
    </row>
    <row r="1617" customFormat="false" ht="11.25" hidden="false" customHeight="false" outlineLevel="0" collapsed="false">
      <c r="A1617" s="177" t="n">
        <v>36311</v>
      </c>
      <c r="B1617" s="203" t="n">
        <f aca="false">IF(A1617&lt;&gt;"",MONTH(A1617),0)</f>
        <v>5</v>
      </c>
      <c r="C1617" s="11" t="s">
        <v>162</v>
      </c>
      <c r="D1617" s="196" t="n">
        <v>2.75</v>
      </c>
      <c r="E1617" s="196" t="n">
        <v>1.87</v>
      </c>
      <c r="F1617" s="197" t="n">
        <v>1.86</v>
      </c>
      <c r="G1617" s="16" t="n">
        <v>1.89</v>
      </c>
      <c r="H1617" s="196" t="n">
        <v>2.08</v>
      </c>
      <c r="I1617" s="196" t="n">
        <v>2.23</v>
      </c>
      <c r="J1617" s="196" t="n">
        <v>2.105</v>
      </c>
      <c r="K1617" s="196" t="n">
        <v>1.88</v>
      </c>
      <c r="L1617" s="196" t="n">
        <v>1.96</v>
      </c>
      <c r="M1617" s="196" t="n">
        <v>2.365</v>
      </c>
      <c r="N1617" s="197" t="n">
        <v>1.83</v>
      </c>
      <c r="O1617" s="196" t="n">
        <v>2.18</v>
      </c>
      <c r="P1617" s="196" t="n">
        <v>2.1</v>
      </c>
      <c r="Q1617" s="196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6" t="s">
        <v>85</v>
      </c>
      <c r="CM1617" s="177"/>
    </row>
    <row r="1618" customFormat="false" ht="11.25" hidden="false" customHeight="false" outlineLevel="0" collapsed="false">
      <c r="A1618" s="177" t="n">
        <v>36312</v>
      </c>
      <c r="B1618" s="203" t="n">
        <f aca="false">IF(A1618&lt;&gt;"",MONTH(A1618),0)</f>
        <v>6</v>
      </c>
      <c r="C1618" s="11" t="s">
        <v>163</v>
      </c>
      <c r="D1618" s="196" t="n">
        <v>2.84</v>
      </c>
      <c r="E1618" s="196" t="n">
        <v>1.905</v>
      </c>
      <c r="F1618" s="197" t="n">
        <v>1.925</v>
      </c>
      <c r="G1618" s="16" t="n">
        <v>1.985</v>
      </c>
      <c r="H1618" s="196" t="n">
        <v>2.085</v>
      </c>
      <c r="I1618" s="196" t="n">
        <v>2.275</v>
      </c>
      <c r="J1618" s="196" t="n">
        <v>2.12</v>
      </c>
      <c r="K1618" s="196" t="n">
        <v>1.905</v>
      </c>
      <c r="L1618" s="196" t="n">
        <v>1.985</v>
      </c>
      <c r="M1618" s="196" t="n">
        <v>2.415</v>
      </c>
      <c r="N1618" s="197" t="n">
        <v>1.895</v>
      </c>
      <c r="O1618" s="196" t="n">
        <v>2.205</v>
      </c>
      <c r="P1618" s="196" t="n">
        <v>2.12</v>
      </c>
      <c r="Q1618" s="196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6" t="s">
        <v>85</v>
      </c>
      <c r="CM1618" s="177"/>
    </row>
    <row r="1619" customFormat="false" ht="11.25" hidden="false" customHeight="false" outlineLevel="0" collapsed="false">
      <c r="A1619" s="177" t="n">
        <v>36313</v>
      </c>
      <c r="B1619" s="203" t="n">
        <f aca="false">IF(A1619&lt;&gt;"",MONTH(A1619),0)</f>
        <v>6</v>
      </c>
      <c r="C1619" s="11" t="s">
        <v>164</v>
      </c>
      <c r="D1619" s="196" t="n">
        <v>2.83</v>
      </c>
      <c r="E1619" s="196" t="n">
        <v>1.97</v>
      </c>
      <c r="F1619" s="197" t="n">
        <v>1.965</v>
      </c>
      <c r="G1619" s="16" t="n">
        <v>2.03</v>
      </c>
      <c r="H1619" s="196" t="n">
        <v>2.18</v>
      </c>
      <c r="I1619" s="196" t="n">
        <v>2.345</v>
      </c>
      <c r="J1619" s="196" t="n">
        <v>2.155</v>
      </c>
      <c r="K1619" s="196" t="n">
        <v>1.98</v>
      </c>
      <c r="L1619" s="196" t="n">
        <v>2.06</v>
      </c>
      <c r="M1619" s="196" t="n">
        <v>2.445</v>
      </c>
      <c r="N1619" s="197" t="n">
        <v>1.915</v>
      </c>
      <c r="O1619" s="196" t="n">
        <v>2.255</v>
      </c>
      <c r="P1619" s="196" t="n">
        <v>2.25</v>
      </c>
      <c r="Q1619" s="196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6" t="s">
        <v>85</v>
      </c>
      <c r="CM1619" s="177"/>
    </row>
    <row r="1620" customFormat="false" ht="11.25" hidden="false" customHeight="false" outlineLevel="0" collapsed="false">
      <c r="A1620" s="177" t="n">
        <v>36314</v>
      </c>
      <c r="B1620" s="203" t="n">
        <f aca="false">IF(A1620&lt;&gt;"",MONTH(A1620),0)</f>
        <v>6</v>
      </c>
      <c r="C1620" s="11" t="s">
        <v>165</v>
      </c>
      <c r="D1620" s="196" t="n">
        <v>2.835</v>
      </c>
      <c r="E1620" s="196" t="n">
        <v>1.985</v>
      </c>
      <c r="F1620" s="197" t="n">
        <v>2</v>
      </c>
      <c r="G1620" s="16" t="n">
        <v>2.045</v>
      </c>
      <c r="H1620" s="196" t="n">
        <v>2.195</v>
      </c>
      <c r="I1620" s="196" t="n">
        <v>2.35</v>
      </c>
      <c r="J1620" s="196" t="n">
        <v>2.16</v>
      </c>
      <c r="K1620" s="196" t="n">
        <v>2.005</v>
      </c>
      <c r="L1620" s="196" t="n">
        <v>2.06</v>
      </c>
      <c r="M1620" s="196" t="n">
        <v>2.44</v>
      </c>
      <c r="N1620" s="197" t="n">
        <v>1.915</v>
      </c>
      <c r="O1620" s="196" t="n">
        <v>2.245</v>
      </c>
      <c r="P1620" s="196" t="n">
        <v>2.275</v>
      </c>
      <c r="Q1620" s="196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6" t="s">
        <v>85</v>
      </c>
      <c r="CM1620" s="177"/>
    </row>
    <row r="1621" customFormat="false" ht="11.25" hidden="false" customHeight="false" outlineLevel="0" collapsed="false">
      <c r="A1621" s="177" t="n">
        <v>36315</v>
      </c>
      <c r="B1621" s="203" t="n">
        <f aca="false">IF(A1621&lt;&gt;"",MONTH(A1621),0)</f>
        <v>6</v>
      </c>
      <c r="C1621" s="11" t="s">
        <v>166</v>
      </c>
      <c r="D1621" s="196" t="n">
        <v>2.81</v>
      </c>
      <c r="E1621" s="196" t="n">
        <v>1.96</v>
      </c>
      <c r="F1621" s="197" t="n">
        <v>1.985</v>
      </c>
      <c r="G1621" s="16" t="n">
        <v>2.015</v>
      </c>
      <c r="H1621" s="196" t="n">
        <v>2.205</v>
      </c>
      <c r="I1621" s="196" t="n">
        <v>2.36</v>
      </c>
      <c r="J1621" s="196" t="n">
        <v>2.13</v>
      </c>
      <c r="K1621" s="196" t="n">
        <v>1.98</v>
      </c>
      <c r="L1621" s="196" t="n">
        <v>2.05</v>
      </c>
      <c r="M1621" s="196" t="n">
        <v>2.43</v>
      </c>
      <c r="N1621" s="197" t="n">
        <v>1.905</v>
      </c>
      <c r="O1621" s="196" t="n">
        <v>2.245</v>
      </c>
      <c r="P1621" s="196" t="n">
        <v>2.29</v>
      </c>
      <c r="Q1621" s="196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6" t="s">
        <v>85</v>
      </c>
      <c r="CM1621" s="177"/>
    </row>
    <row r="1622" customFormat="false" ht="11.25" hidden="false" customHeight="false" outlineLevel="0" collapsed="false">
      <c r="A1622" s="177" t="n">
        <v>36316</v>
      </c>
      <c r="B1622" s="203" t="n">
        <f aca="false">IF(A1622&lt;&gt;"",MONTH(A1622),0)</f>
        <v>6</v>
      </c>
      <c r="C1622" s="11" t="s">
        <v>167</v>
      </c>
      <c r="D1622" s="196" t="n">
        <v>2.82</v>
      </c>
      <c r="E1622" s="196" t="n">
        <v>1.885</v>
      </c>
      <c r="F1622" s="197" t="n">
        <v>1.89</v>
      </c>
      <c r="G1622" s="16" t="n">
        <v>1.915</v>
      </c>
      <c r="H1622" s="196" t="n">
        <v>2.09</v>
      </c>
      <c r="I1622" s="196" t="n">
        <v>2.32</v>
      </c>
      <c r="J1622" s="196" t="n">
        <v>2.095</v>
      </c>
      <c r="K1622" s="196" t="n">
        <v>1.86</v>
      </c>
      <c r="L1622" s="196" t="n">
        <v>2.005</v>
      </c>
      <c r="M1622" s="196" t="n">
        <v>2.375</v>
      </c>
      <c r="N1622" s="197" t="n">
        <v>1.84</v>
      </c>
      <c r="O1622" s="196" t="n">
        <v>2.165</v>
      </c>
      <c r="P1622" s="196" t="n">
        <v>2.18</v>
      </c>
      <c r="Q1622" s="196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6" t="s">
        <v>85</v>
      </c>
      <c r="CM1622" s="177"/>
    </row>
    <row r="1623" customFormat="false" ht="11.25" hidden="false" customHeight="false" outlineLevel="0" collapsed="false">
      <c r="A1623" s="177" t="n">
        <v>36317</v>
      </c>
      <c r="B1623" s="203" t="n">
        <f aca="false">IF(A1623&lt;&gt;"",MONTH(A1623),0)</f>
        <v>6</v>
      </c>
      <c r="C1623" s="11" t="s">
        <v>161</v>
      </c>
      <c r="D1623" s="196" t="n">
        <v>2.82</v>
      </c>
      <c r="E1623" s="196" t="n">
        <v>1.885</v>
      </c>
      <c r="F1623" s="197" t="n">
        <v>1.89</v>
      </c>
      <c r="G1623" s="16" t="n">
        <v>1.915</v>
      </c>
      <c r="H1623" s="196" t="n">
        <v>2.09</v>
      </c>
      <c r="I1623" s="196" t="n">
        <v>2.32</v>
      </c>
      <c r="J1623" s="196" t="n">
        <v>2.095</v>
      </c>
      <c r="K1623" s="196" t="n">
        <v>1.86</v>
      </c>
      <c r="L1623" s="196" t="n">
        <v>2.005</v>
      </c>
      <c r="M1623" s="196" t="n">
        <v>2.375</v>
      </c>
      <c r="N1623" s="197" t="n">
        <v>1.84</v>
      </c>
      <c r="O1623" s="196" t="n">
        <v>2.165</v>
      </c>
      <c r="P1623" s="196" t="n">
        <v>2.18</v>
      </c>
      <c r="Q1623" s="196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6" t="s">
        <v>85</v>
      </c>
      <c r="CM1623" s="177"/>
    </row>
    <row r="1624" customFormat="false" ht="11.25" hidden="false" customHeight="false" outlineLevel="0" collapsed="false">
      <c r="A1624" s="177" t="n">
        <v>36318</v>
      </c>
      <c r="B1624" s="203" t="n">
        <f aca="false">IF(A1624&lt;&gt;"",MONTH(A1624),0)</f>
        <v>6</v>
      </c>
      <c r="C1624" s="11" t="s">
        <v>162</v>
      </c>
      <c r="D1624" s="196" t="n">
        <v>2.82</v>
      </c>
      <c r="E1624" s="196" t="n">
        <v>1.885</v>
      </c>
      <c r="F1624" s="197" t="n">
        <v>1.89</v>
      </c>
      <c r="G1624" s="16" t="n">
        <v>1.915</v>
      </c>
      <c r="H1624" s="196" t="n">
        <v>2.09</v>
      </c>
      <c r="I1624" s="196" t="n">
        <v>2.32</v>
      </c>
      <c r="J1624" s="196" t="n">
        <v>2.095</v>
      </c>
      <c r="K1624" s="196" t="n">
        <v>1.86</v>
      </c>
      <c r="L1624" s="196" t="n">
        <v>2.005</v>
      </c>
      <c r="M1624" s="196" t="n">
        <v>2.375</v>
      </c>
      <c r="N1624" s="197" t="n">
        <v>1.84</v>
      </c>
      <c r="O1624" s="196" t="n">
        <v>2.165</v>
      </c>
      <c r="P1624" s="196" t="n">
        <v>2.18</v>
      </c>
      <c r="Q1624" s="196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6" t="s">
        <v>85</v>
      </c>
      <c r="CM1624" s="177"/>
    </row>
    <row r="1625" customFormat="false" ht="11.25" hidden="false" customHeight="false" outlineLevel="0" collapsed="false">
      <c r="A1625" s="177" t="n">
        <v>36319</v>
      </c>
      <c r="B1625" s="203" t="n">
        <f aca="false">IF(A1625&lt;&gt;"",MONTH(A1625),0)</f>
        <v>6</v>
      </c>
      <c r="C1625" s="11" t="s">
        <v>163</v>
      </c>
      <c r="D1625" s="196" t="n">
        <v>2.89</v>
      </c>
      <c r="E1625" s="196" t="n">
        <v>2</v>
      </c>
      <c r="F1625" s="197" t="n">
        <v>1.99</v>
      </c>
      <c r="G1625" s="16" t="n">
        <v>2.07</v>
      </c>
      <c r="H1625" s="196" t="n">
        <v>2.215</v>
      </c>
      <c r="I1625" s="196" t="n">
        <v>2.415</v>
      </c>
      <c r="J1625" s="196" t="n">
        <v>2.18</v>
      </c>
      <c r="K1625" s="196" t="n">
        <v>2.005</v>
      </c>
      <c r="L1625" s="196" t="n">
        <v>2.09</v>
      </c>
      <c r="M1625" s="196" t="n">
        <v>2.455</v>
      </c>
      <c r="N1625" s="197" t="n">
        <v>1.965</v>
      </c>
      <c r="O1625" s="196" t="n">
        <v>2.26</v>
      </c>
      <c r="P1625" s="196" t="n">
        <v>2.3</v>
      </c>
      <c r="Q1625" s="196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6" t="s">
        <v>85</v>
      </c>
      <c r="CM1625" s="177"/>
    </row>
    <row r="1626" customFormat="false" ht="11.25" hidden="false" customHeight="false" outlineLevel="0" collapsed="false">
      <c r="A1626" s="177" t="n">
        <v>36320</v>
      </c>
      <c r="B1626" s="203" t="n">
        <f aca="false">IF(A1626&lt;&gt;"",MONTH(A1626),0)</f>
        <v>6</v>
      </c>
      <c r="C1626" s="11" t="s">
        <v>164</v>
      </c>
      <c r="D1626" s="196" t="n">
        <v>2.865</v>
      </c>
      <c r="E1626" s="196" t="n">
        <v>2</v>
      </c>
      <c r="F1626" s="197" t="n">
        <v>2.02</v>
      </c>
      <c r="G1626" s="16" t="n">
        <v>2.09</v>
      </c>
      <c r="H1626" s="196" t="n">
        <v>2.2</v>
      </c>
      <c r="I1626" s="196" t="n">
        <v>2.38</v>
      </c>
      <c r="J1626" s="196" t="n">
        <v>2.175</v>
      </c>
      <c r="K1626" s="196" t="n">
        <v>2.04</v>
      </c>
      <c r="L1626" s="196" t="n">
        <v>2.09</v>
      </c>
      <c r="M1626" s="196" t="n">
        <v>2.46</v>
      </c>
      <c r="N1626" s="197" t="n">
        <v>1.95</v>
      </c>
      <c r="O1626" s="196" t="n">
        <v>2.27</v>
      </c>
      <c r="P1626" s="196" t="n">
        <v>2.28</v>
      </c>
      <c r="Q1626" s="196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6" t="s">
        <v>85</v>
      </c>
      <c r="CM1626" s="177"/>
    </row>
    <row r="1627" customFormat="false" ht="11.25" hidden="false" customHeight="false" outlineLevel="0" collapsed="false">
      <c r="A1627" s="177" t="n">
        <v>36321</v>
      </c>
      <c r="B1627" s="203" t="n">
        <f aca="false">IF(A1627&lt;&gt;"",MONTH(A1627),0)</f>
        <v>6</v>
      </c>
      <c r="C1627" s="11" t="s">
        <v>165</v>
      </c>
      <c r="D1627" s="196" t="n">
        <v>2.87</v>
      </c>
      <c r="E1627" s="196" t="n">
        <v>2.015</v>
      </c>
      <c r="F1627" s="197" t="n">
        <v>2.03</v>
      </c>
      <c r="G1627" s="16" t="n">
        <v>2.08</v>
      </c>
      <c r="H1627" s="196" t="n">
        <v>2.195</v>
      </c>
      <c r="I1627" s="196" t="n">
        <v>2.375</v>
      </c>
      <c r="J1627" s="196" t="n">
        <v>2.18</v>
      </c>
      <c r="K1627" s="196" t="n">
        <v>2.05</v>
      </c>
      <c r="L1627" s="196" t="n">
        <v>2.085</v>
      </c>
      <c r="M1627" s="196" t="n">
        <v>2.47</v>
      </c>
      <c r="N1627" s="197" t="n">
        <v>1.985</v>
      </c>
      <c r="O1627" s="196" t="n">
        <v>2.295</v>
      </c>
      <c r="P1627" s="196" t="n">
        <v>2.28</v>
      </c>
      <c r="Q1627" s="196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6" t="s">
        <v>85</v>
      </c>
      <c r="CM1627" s="177"/>
    </row>
    <row r="1628" customFormat="false" ht="11.25" hidden="false" customHeight="false" outlineLevel="0" collapsed="false">
      <c r="A1628" s="177" t="n">
        <v>36322</v>
      </c>
      <c r="B1628" s="203" t="n">
        <f aca="false">IF(A1628&lt;&gt;"",MONTH(A1628),0)</f>
        <v>6</v>
      </c>
      <c r="C1628" s="11" t="s">
        <v>166</v>
      </c>
      <c r="D1628" s="196" t="n">
        <v>2.84</v>
      </c>
      <c r="E1628" s="196" t="n">
        <v>2.015</v>
      </c>
      <c r="F1628" s="197" t="n">
        <v>2.025</v>
      </c>
      <c r="G1628" s="16" t="n">
        <v>2.095</v>
      </c>
      <c r="H1628" s="196" t="n">
        <v>2.2</v>
      </c>
      <c r="I1628" s="196" t="n">
        <v>2.37</v>
      </c>
      <c r="J1628" s="196" t="n">
        <v>2.17</v>
      </c>
      <c r="K1628" s="196" t="n">
        <v>2.045</v>
      </c>
      <c r="L1628" s="196" t="n">
        <v>2.09</v>
      </c>
      <c r="M1628" s="196" t="n">
        <v>2.465</v>
      </c>
      <c r="N1628" s="197" t="n">
        <v>1.995</v>
      </c>
      <c r="O1628" s="196" t="n">
        <v>2.31</v>
      </c>
      <c r="P1628" s="196" t="n">
        <v>2.275</v>
      </c>
      <c r="Q1628" s="196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6" t="s">
        <v>85</v>
      </c>
      <c r="CM1628" s="177"/>
    </row>
    <row r="1629" customFormat="false" ht="11.25" hidden="false" customHeight="false" outlineLevel="0" collapsed="false">
      <c r="A1629" s="177" t="n">
        <v>36323</v>
      </c>
      <c r="B1629" s="203" t="n">
        <f aca="false">IF(A1629&lt;&gt;"",MONTH(A1629),0)</f>
        <v>6</v>
      </c>
      <c r="C1629" s="11" t="s">
        <v>167</v>
      </c>
      <c r="D1629" s="196" t="n">
        <v>2.805</v>
      </c>
      <c r="E1629" s="196" t="n">
        <v>1.99</v>
      </c>
      <c r="F1629" s="197" t="n">
        <v>1.97</v>
      </c>
      <c r="G1629" s="16" t="n">
        <v>1.985</v>
      </c>
      <c r="H1629" s="196" t="n">
        <v>2.12</v>
      </c>
      <c r="I1629" s="196" t="n">
        <v>2.305</v>
      </c>
      <c r="J1629" s="196" t="n">
        <v>2.13</v>
      </c>
      <c r="K1629" s="196" t="n">
        <v>1.985</v>
      </c>
      <c r="L1629" s="196" t="n">
        <v>2.04</v>
      </c>
      <c r="M1629" s="196" t="n">
        <v>2.395</v>
      </c>
      <c r="N1629" s="197" t="n">
        <v>1.975</v>
      </c>
      <c r="O1629" s="196" t="n">
        <v>2.235</v>
      </c>
      <c r="P1629" s="196" t="n">
        <v>2.18</v>
      </c>
      <c r="Q1629" s="196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6" t="s">
        <v>85</v>
      </c>
      <c r="CM1629" s="177"/>
    </row>
    <row r="1630" customFormat="false" ht="11.25" hidden="false" customHeight="false" outlineLevel="0" collapsed="false">
      <c r="A1630" s="177" t="n">
        <v>36324</v>
      </c>
      <c r="B1630" s="203" t="n">
        <f aca="false">IF(A1630&lt;&gt;"",MONTH(A1630),0)</f>
        <v>6</v>
      </c>
      <c r="C1630" s="11" t="s">
        <v>161</v>
      </c>
      <c r="D1630" s="196" t="n">
        <v>2.805</v>
      </c>
      <c r="E1630" s="196" t="n">
        <v>1.99</v>
      </c>
      <c r="F1630" s="197" t="n">
        <v>1.97</v>
      </c>
      <c r="G1630" s="16" t="n">
        <v>1.985</v>
      </c>
      <c r="H1630" s="196" t="n">
        <v>2.12</v>
      </c>
      <c r="I1630" s="196" t="n">
        <v>2.305</v>
      </c>
      <c r="J1630" s="196" t="n">
        <v>2.13</v>
      </c>
      <c r="K1630" s="196" t="n">
        <v>1.985</v>
      </c>
      <c r="L1630" s="196" t="n">
        <v>2.04</v>
      </c>
      <c r="M1630" s="196" t="n">
        <v>2.395</v>
      </c>
      <c r="N1630" s="197" t="n">
        <v>1.975</v>
      </c>
      <c r="O1630" s="196" t="n">
        <v>2.235</v>
      </c>
      <c r="P1630" s="196" t="n">
        <v>2.18</v>
      </c>
      <c r="Q1630" s="196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6" t="s">
        <v>85</v>
      </c>
      <c r="CM1630" s="177"/>
    </row>
    <row r="1631" customFormat="false" ht="11.25" hidden="false" customHeight="false" outlineLevel="0" collapsed="false">
      <c r="A1631" s="177" t="n">
        <v>36325</v>
      </c>
      <c r="B1631" s="203" t="n">
        <f aca="false">IF(A1631&lt;&gt;"",MONTH(A1631),0)</f>
        <v>6</v>
      </c>
      <c r="C1631" s="11" t="s">
        <v>162</v>
      </c>
      <c r="D1631" s="196" t="n">
        <v>2.805</v>
      </c>
      <c r="E1631" s="196" t="n">
        <v>1.99</v>
      </c>
      <c r="F1631" s="197" t="n">
        <v>1.97</v>
      </c>
      <c r="G1631" s="16" t="n">
        <v>1.985</v>
      </c>
      <c r="H1631" s="196" t="n">
        <v>2.12</v>
      </c>
      <c r="I1631" s="196" t="n">
        <v>2.305</v>
      </c>
      <c r="J1631" s="196" t="n">
        <v>2.13</v>
      </c>
      <c r="K1631" s="196" t="n">
        <v>1.985</v>
      </c>
      <c r="L1631" s="196" t="n">
        <v>2.04</v>
      </c>
      <c r="M1631" s="196" t="n">
        <v>2.395</v>
      </c>
      <c r="N1631" s="197" t="n">
        <v>1.975</v>
      </c>
      <c r="O1631" s="196" t="n">
        <v>2.235</v>
      </c>
      <c r="P1631" s="196" t="n">
        <v>2.18</v>
      </c>
      <c r="Q1631" s="196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6" t="s">
        <v>85</v>
      </c>
      <c r="CM1631" s="177"/>
    </row>
    <row r="1632" customFormat="false" ht="11.25" hidden="false" customHeight="false" outlineLevel="0" collapsed="false">
      <c r="A1632" s="177" t="n">
        <v>36326</v>
      </c>
      <c r="B1632" s="203" t="n">
        <f aca="false">IF(A1632&lt;&gt;"",MONTH(A1632),0)</f>
        <v>6</v>
      </c>
      <c r="C1632" s="11" t="s">
        <v>163</v>
      </c>
      <c r="D1632" s="196" t="n">
        <v>2.74</v>
      </c>
      <c r="E1632" s="196" t="n">
        <v>2.01</v>
      </c>
      <c r="F1632" s="197" t="n">
        <v>1.98</v>
      </c>
      <c r="G1632" s="16" t="n">
        <v>2.065</v>
      </c>
      <c r="H1632" s="196" t="n">
        <v>2.125</v>
      </c>
      <c r="I1632" s="196" t="n">
        <v>2.3</v>
      </c>
      <c r="J1632" s="196" t="n">
        <v>2.16</v>
      </c>
      <c r="K1632" s="196" t="n">
        <v>2.03</v>
      </c>
      <c r="L1632" s="196" t="n">
        <v>2.055</v>
      </c>
      <c r="M1632" s="196" t="n">
        <v>2.48</v>
      </c>
      <c r="N1632" s="197" t="n">
        <v>1.945</v>
      </c>
      <c r="O1632" s="196" t="n">
        <v>2.29</v>
      </c>
      <c r="P1632" s="196" t="n">
        <v>2.175</v>
      </c>
      <c r="Q1632" s="196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6" t="s">
        <v>85</v>
      </c>
      <c r="CM1632" s="177"/>
    </row>
    <row r="1633" customFormat="false" ht="11.25" hidden="false" customHeight="false" outlineLevel="0" collapsed="false">
      <c r="A1633" s="177" t="n">
        <v>36327</v>
      </c>
      <c r="B1633" s="203" t="n">
        <f aca="false">IF(A1633&lt;&gt;"",MONTH(A1633),0)</f>
        <v>6</v>
      </c>
      <c r="C1633" s="11" t="s">
        <v>164</v>
      </c>
      <c r="D1633" s="196" t="n">
        <v>2.79</v>
      </c>
      <c r="E1633" s="196" t="n">
        <v>2.02</v>
      </c>
      <c r="F1633" s="197" t="n">
        <v>1.975</v>
      </c>
      <c r="G1633" s="16" t="n">
        <v>2.07</v>
      </c>
      <c r="H1633" s="196" t="n">
        <v>2.13</v>
      </c>
      <c r="I1633" s="196" t="n">
        <v>2.28</v>
      </c>
      <c r="J1633" s="196" t="n">
        <v>2.19</v>
      </c>
      <c r="K1633" s="196" t="n">
        <v>2.035</v>
      </c>
      <c r="L1633" s="196" t="n">
        <v>2.085</v>
      </c>
      <c r="M1633" s="196" t="n">
        <v>2.495</v>
      </c>
      <c r="N1633" s="197" t="n">
        <v>1.92</v>
      </c>
      <c r="O1633" s="196" t="n">
        <v>2.315</v>
      </c>
      <c r="P1633" s="196" t="n">
        <v>2.18</v>
      </c>
      <c r="Q1633" s="196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6" t="s">
        <v>85</v>
      </c>
      <c r="CM1633" s="177"/>
    </row>
    <row r="1634" customFormat="false" ht="11.25" hidden="false" customHeight="false" outlineLevel="0" collapsed="false">
      <c r="A1634" s="177" t="n">
        <v>36328</v>
      </c>
      <c r="B1634" s="203" t="n">
        <f aca="false">IF(A1634&lt;&gt;"",MONTH(A1634),0)</f>
        <v>6</v>
      </c>
      <c r="C1634" s="11" t="s">
        <v>165</v>
      </c>
      <c r="D1634" s="196" t="n">
        <v>2.81</v>
      </c>
      <c r="E1634" s="196" t="n">
        <v>2.035</v>
      </c>
      <c r="F1634" s="197" t="n">
        <v>2</v>
      </c>
      <c r="G1634" s="16" t="n">
        <v>2.105</v>
      </c>
      <c r="H1634" s="196" t="n">
        <v>2.165</v>
      </c>
      <c r="I1634" s="196" t="n">
        <v>2.275</v>
      </c>
      <c r="J1634" s="196" t="n">
        <v>2.215</v>
      </c>
      <c r="K1634" s="196" t="n">
        <v>2.05</v>
      </c>
      <c r="L1634" s="196" t="n">
        <v>2.1</v>
      </c>
      <c r="M1634" s="196" t="n">
        <v>2.505</v>
      </c>
      <c r="N1634" s="197" t="n">
        <v>1.945</v>
      </c>
      <c r="O1634" s="196" t="n">
        <v>2.34</v>
      </c>
      <c r="P1634" s="196" t="n">
        <v>2.2</v>
      </c>
      <c r="Q1634" s="196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6" t="s">
        <v>85</v>
      </c>
      <c r="CM1634" s="177"/>
    </row>
    <row r="1635" customFormat="false" ht="11.25" hidden="false" customHeight="false" outlineLevel="0" collapsed="false">
      <c r="A1635" s="177" t="n">
        <v>36329</v>
      </c>
      <c r="B1635" s="203" t="n">
        <f aca="false">IF(A1635&lt;&gt;"",MONTH(A1635),0)</f>
        <v>6</v>
      </c>
      <c r="C1635" s="11" t="s">
        <v>166</v>
      </c>
      <c r="D1635" s="196" t="n">
        <v>2.81</v>
      </c>
      <c r="E1635" s="196" t="n">
        <v>2.03</v>
      </c>
      <c r="F1635" s="197" t="n">
        <v>1.99</v>
      </c>
      <c r="G1635" s="16" t="n">
        <v>2.085</v>
      </c>
      <c r="H1635" s="196" t="n">
        <v>2.165</v>
      </c>
      <c r="I1635" s="196" t="n">
        <v>2.24</v>
      </c>
      <c r="J1635" s="196" t="n">
        <v>2.22</v>
      </c>
      <c r="K1635" s="196" t="n">
        <v>2.03</v>
      </c>
      <c r="L1635" s="196" t="n">
        <v>2.08</v>
      </c>
      <c r="M1635" s="196" t="n">
        <v>2.5</v>
      </c>
      <c r="N1635" s="197" t="n">
        <v>1.92</v>
      </c>
      <c r="O1635" s="196" t="n">
        <v>2.35</v>
      </c>
      <c r="P1635" s="196" t="n">
        <v>2.205</v>
      </c>
      <c r="Q1635" s="196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6" t="s">
        <v>85</v>
      </c>
      <c r="CM1635" s="177"/>
    </row>
    <row r="1636" customFormat="false" ht="11.25" hidden="false" customHeight="false" outlineLevel="0" collapsed="false">
      <c r="A1636" s="177" t="n">
        <v>36330</v>
      </c>
      <c r="B1636" s="203" t="n">
        <f aca="false">IF(A1636&lt;&gt;"",MONTH(A1636),0)</f>
        <v>6</v>
      </c>
      <c r="C1636" s="11" t="s">
        <v>167</v>
      </c>
      <c r="D1636" s="196" t="n">
        <v>2.805</v>
      </c>
      <c r="E1636" s="196" t="n">
        <v>2.015</v>
      </c>
      <c r="F1636" s="197" t="n">
        <v>1.96</v>
      </c>
      <c r="G1636" s="16" t="n">
        <v>2.03</v>
      </c>
      <c r="H1636" s="196" t="n">
        <v>2.135</v>
      </c>
      <c r="I1636" s="196" t="n">
        <v>2.235</v>
      </c>
      <c r="J1636" s="196" t="n">
        <v>2.205</v>
      </c>
      <c r="K1636" s="196" t="n">
        <v>2.005</v>
      </c>
      <c r="L1636" s="196" t="n">
        <v>2.075</v>
      </c>
      <c r="M1636" s="196" t="n">
        <v>2.5</v>
      </c>
      <c r="N1636" s="197" t="n">
        <v>1.92</v>
      </c>
      <c r="O1636" s="196" t="n">
        <v>2.335</v>
      </c>
      <c r="P1636" s="196" t="n">
        <v>2.185</v>
      </c>
      <c r="Q1636" s="196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6" t="s">
        <v>85</v>
      </c>
      <c r="CM1636" s="177"/>
    </row>
    <row r="1637" customFormat="false" ht="11.25" hidden="false" customHeight="false" outlineLevel="0" collapsed="false">
      <c r="A1637" s="177" t="n">
        <v>36331</v>
      </c>
      <c r="B1637" s="203" t="n">
        <f aca="false">IF(A1637&lt;&gt;"",MONTH(A1637),0)</f>
        <v>6</v>
      </c>
      <c r="C1637" s="11" t="s">
        <v>161</v>
      </c>
      <c r="D1637" s="196" t="n">
        <v>2.805</v>
      </c>
      <c r="E1637" s="196" t="n">
        <v>2.015</v>
      </c>
      <c r="F1637" s="197" t="n">
        <v>1.96</v>
      </c>
      <c r="G1637" s="16" t="n">
        <v>2.03</v>
      </c>
      <c r="H1637" s="196" t="n">
        <v>2.135</v>
      </c>
      <c r="I1637" s="196" t="n">
        <v>2.235</v>
      </c>
      <c r="J1637" s="196" t="n">
        <v>2.205</v>
      </c>
      <c r="K1637" s="196" t="n">
        <v>2.005</v>
      </c>
      <c r="L1637" s="196" t="n">
        <v>2.075</v>
      </c>
      <c r="M1637" s="196" t="n">
        <v>2.5</v>
      </c>
      <c r="N1637" s="197" t="n">
        <v>1.92</v>
      </c>
      <c r="O1637" s="196" t="n">
        <v>2.335</v>
      </c>
      <c r="P1637" s="196" t="n">
        <v>2.185</v>
      </c>
      <c r="Q1637" s="196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6" t="s">
        <v>85</v>
      </c>
      <c r="CM1637" s="177"/>
    </row>
    <row r="1638" customFormat="false" ht="11.25" hidden="false" customHeight="false" outlineLevel="0" collapsed="false">
      <c r="A1638" s="177" t="n">
        <v>36332</v>
      </c>
      <c r="B1638" s="203" t="n">
        <f aca="false">IF(A1638&lt;&gt;"",MONTH(A1638),0)</f>
        <v>6</v>
      </c>
      <c r="C1638" s="11" t="s">
        <v>162</v>
      </c>
      <c r="D1638" s="196" t="n">
        <v>2.805</v>
      </c>
      <c r="E1638" s="196" t="n">
        <v>2.015</v>
      </c>
      <c r="F1638" s="197" t="n">
        <v>1.96</v>
      </c>
      <c r="G1638" s="16" t="n">
        <v>2.03</v>
      </c>
      <c r="H1638" s="196" t="n">
        <v>2.135</v>
      </c>
      <c r="I1638" s="196" t="n">
        <v>2.235</v>
      </c>
      <c r="J1638" s="196" t="n">
        <v>2.205</v>
      </c>
      <c r="K1638" s="196" t="n">
        <v>2.005</v>
      </c>
      <c r="L1638" s="196" t="n">
        <v>2.075</v>
      </c>
      <c r="M1638" s="196" t="n">
        <v>2.5</v>
      </c>
      <c r="N1638" s="197" t="n">
        <v>1.92</v>
      </c>
      <c r="O1638" s="196" t="n">
        <v>2.335</v>
      </c>
      <c r="P1638" s="196" t="n">
        <v>2.185</v>
      </c>
      <c r="Q1638" s="196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6" t="s">
        <v>85</v>
      </c>
      <c r="CM1638" s="177"/>
    </row>
    <row r="1639" customFormat="false" ht="11.25" hidden="false" customHeight="false" outlineLevel="0" collapsed="false">
      <c r="A1639" s="177" t="n">
        <v>36333</v>
      </c>
      <c r="B1639" s="203" t="n">
        <f aca="false">IF(A1639&lt;&gt;"",MONTH(A1639),0)</f>
        <v>6</v>
      </c>
      <c r="C1639" s="11" t="s">
        <v>163</v>
      </c>
      <c r="D1639" s="196" t="n">
        <v>2.755</v>
      </c>
      <c r="E1639" s="196" t="n">
        <v>2</v>
      </c>
      <c r="F1639" s="197" t="n">
        <v>1.95</v>
      </c>
      <c r="G1639" s="16" t="n">
        <v>2.02</v>
      </c>
      <c r="H1639" s="196" t="n">
        <v>2.12</v>
      </c>
      <c r="I1639" s="196" t="n">
        <v>2.215</v>
      </c>
      <c r="J1639" s="196" t="n">
        <v>2.155</v>
      </c>
      <c r="K1639" s="196" t="n">
        <v>1.985</v>
      </c>
      <c r="L1639" s="196" t="n">
        <v>2.04</v>
      </c>
      <c r="M1639" s="196" t="n">
        <v>2.435</v>
      </c>
      <c r="N1639" s="197" t="n">
        <v>1.905</v>
      </c>
      <c r="O1639" s="196" t="n">
        <v>2.305</v>
      </c>
      <c r="P1639" s="196" t="n">
        <v>2.155</v>
      </c>
      <c r="Q1639" s="196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6" t="s">
        <v>85</v>
      </c>
      <c r="CM1639" s="177"/>
    </row>
    <row r="1640" customFormat="false" ht="11.25" hidden="false" customHeight="false" outlineLevel="0" collapsed="false">
      <c r="A1640" s="177" t="n">
        <v>36334</v>
      </c>
      <c r="B1640" s="203" t="n">
        <f aca="false">IF(A1640&lt;&gt;"",MONTH(A1640),0)</f>
        <v>6</v>
      </c>
      <c r="C1640" s="11" t="s">
        <v>164</v>
      </c>
      <c r="D1640" s="196" t="n">
        <v>2.75</v>
      </c>
      <c r="E1640" s="196" t="n">
        <v>1.99</v>
      </c>
      <c r="F1640" s="197" t="n">
        <v>1.95</v>
      </c>
      <c r="G1640" s="16" t="n">
        <v>2.03</v>
      </c>
      <c r="H1640" s="196" t="n">
        <v>2.125</v>
      </c>
      <c r="I1640" s="196" t="n">
        <v>2.22</v>
      </c>
      <c r="J1640" s="196" t="n">
        <v>2.15</v>
      </c>
      <c r="K1640" s="196" t="n">
        <v>1.985</v>
      </c>
      <c r="L1640" s="196" t="n">
        <v>2.035</v>
      </c>
      <c r="M1640" s="196" t="n">
        <v>2.455</v>
      </c>
      <c r="N1640" s="197" t="n">
        <v>1.92</v>
      </c>
      <c r="O1640" s="196" t="n">
        <v>2.33</v>
      </c>
      <c r="P1640" s="196" t="n">
        <v>2.155</v>
      </c>
      <c r="Q1640" s="196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6" t="s">
        <v>85</v>
      </c>
      <c r="CM1640" s="177"/>
    </row>
    <row r="1641" customFormat="false" ht="11.25" hidden="false" customHeight="false" outlineLevel="0" collapsed="false">
      <c r="A1641" s="177" t="n">
        <v>36335</v>
      </c>
      <c r="B1641" s="203" t="n">
        <f aca="false">IF(A1641&lt;&gt;"",MONTH(A1641),0)</f>
        <v>6</v>
      </c>
      <c r="C1641" s="11" t="s">
        <v>165</v>
      </c>
      <c r="D1641" s="196" t="n">
        <v>2.74</v>
      </c>
      <c r="E1641" s="196" t="n">
        <v>1.985</v>
      </c>
      <c r="F1641" s="197" t="n">
        <v>1.955</v>
      </c>
      <c r="G1641" s="16" t="n">
        <v>2.02</v>
      </c>
      <c r="H1641" s="196" t="n">
        <v>2.14</v>
      </c>
      <c r="I1641" s="196" t="n">
        <v>2.245</v>
      </c>
      <c r="J1641" s="196" t="n">
        <v>2.155</v>
      </c>
      <c r="K1641" s="196" t="n">
        <v>1.985</v>
      </c>
      <c r="L1641" s="196" t="n">
        <v>2.03</v>
      </c>
      <c r="M1641" s="196" t="n">
        <v>2.49</v>
      </c>
      <c r="N1641" s="197" t="n">
        <v>1.925</v>
      </c>
      <c r="O1641" s="196" t="n">
        <v>2.335</v>
      </c>
      <c r="P1641" s="196" t="n">
        <v>2.175</v>
      </c>
      <c r="Q1641" s="196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6" t="s">
        <v>85</v>
      </c>
      <c r="CM1641" s="177"/>
    </row>
    <row r="1642" customFormat="false" ht="11.25" hidden="false" customHeight="false" outlineLevel="0" collapsed="false">
      <c r="A1642" s="177" t="n">
        <v>36336</v>
      </c>
      <c r="B1642" s="203" t="n">
        <f aca="false">IF(A1642&lt;&gt;"",MONTH(A1642),0)</f>
        <v>6</v>
      </c>
      <c r="C1642" s="11" t="s">
        <v>166</v>
      </c>
      <c r="D1642" s="196" t="n">
        <v>2.715</v>
      </c>
      <c r="E1642" s="196" t="n">
        <v>1.97</v>
      </c>
      <c r="F1642" s="197" t="n">
        <v>1.955</v>
      </c>
      <c r="G1642" s="16" t="n">
        <v>2.015</v>
      </c>
      <c r="H1642" s="196" t="n">
        <v>2.15</v>
      </c>
      <c r="I1642" s="196" t="n">
        <v>2.255</v>
      </c>
      <c r="J1642" s="196" t="n">
        <v>2.145</v>
      </c>
      <c r="K1642" s="196" t="n">
        <v>1.975</v>
      </c>
      <c r="L1642" s="196" t="n">
        <v>2.015</v>
      </c>
      <c r="M1642" s="196" t="n">
        <v>2.505</v>
      </c>
      <c r="N1642" s="197" t="n">
        <v>1.895</v>
      </c>
      <c r="O1642" s="196" t="n">
        <v>2.34</v>
      </c>
      <c r="P1642" s="196" t="n">
        <v>2.19</v>
      </c>
      <c r="Q1642" s="196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6" t="s">
        <v>85</v>
      </c>
      <c r="CM1642" s="177"/>
    </row>
    <row r="1643" customFormat="false" ht="11.25" hidden="false" customHeight="false" outlineLevel="0" collapsed="false">
      <c r="A1643" s="177" t="n">
        <v>36337</v>
      </c>
      <c r="B1643" s="203" t="n">
        <f aca="false">IF(A1643&lt;&gt;"",MONTH(A1643),0)</f>
        <v>6</v>
      </c>
      <c r="C1643" s="11" t="s">
        <v>167</v>
      </c>
      <c r="D1643" s="196" t="n">
        <v>2.705</v>
      </c>
      <c r="E1643" s="196" t="n">
        <v>1.965</v>
      </c>
      <c r="F1643" s="197" t="n">
        <v>1.945</v>
      </c>
      <c r="G1643" s="16" t="n">
        <v>1.995</v>
      </c>
      <c r="H1643" s="196" t="n">
        <v>2.155</v>
      </c>
      <c r="I1643" s="196" t="n">
        <v>2.27</v>
      </c>
      <c r="J1643" s="196" t="n">
        <v>2.125</v>
      </c>
      <c r="K1643" s="196" t="n">
        <v>1.97</v>
      </c>
      <c r="L1643" s="196" t="n">
        <v>2.015</v>
      </c>
      <c r="M1643" s="196" t="n">
        <v>2.45</v>
      </c>
      <c r="N1643" s="197" t="n">
        <v>1.905</v>
      </c>
      <c r="O1643" s="196" t="n">
        <v>2.335</v>
      </c>
      <c r="P1643" s="196" t="n">
        <v>2.195</v>
      </c>
      <c r="Q1643" s="196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6" t="s">
        <v>85</v>
      </c>
      <c r="CM1643" s="177"/>
    </row>
    <row r="1644" customFormat="false" ht="11.25" hidden="false" customHeight="false" outlineLevel="0" collapsed="false">
      <c r="A1644" s="177" t="n">
        <v>36338</v>
      </c>
      <c r="B1644" s="203" t="n">
        <f aca="false">IF(A1644&lt;&gt;"",MONTH(A1644),0)</f>
        <v>6</v>
      </c>
      <c r="C1644" s="11" t="s">
        <v>161</v>
      </c>
      <c r="D1644" s="196" t="n">
        <v>2.705</v>
      </c>
      <c r="E1644" s="196" t="n">
        <v>1.965</v>
      </c>
      <c r="F1644" s="197" t="n">
        <v>1.945</v>
      </c>
      <c r="G1644" s="16" t="n">
        <v>1.995</v>
      </c>
      <c r="H1644" s="196" t="n">
        <v>2.155</v>
      </c>
      <c r="I1644" s="196" t="n">
        <v>2.27</v>
      </c>
      <c r="J1644" s="196" t="n">
        <v>2.125</v>
      </c>
      <c r="K1644" s="196" t="n">
        <v>1.97</v>
      </c>
      <c r="L1644" s="196" t="n">
        <v>2.015</v>
      </c>
      <c r="M1644" s="196" t="n">
        <v>2.45</v>
      </c>
      <c r="N1644" s="197" t="n">
        <v>1.905</v>
      </c>
      <c r="O1644" s="196" t="n">
        <v>2.335</v>
      </c>
      <c r="P1644" s="196" t="n">
        <v>2.195</v>
      </c>
      <c r="Q1644" s="196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6" t="s">
        <v>85</v>
      </c>
      <c r="CM1644" s="177"/>
    </row>
    <row r="1645" customFormat="false" ht="11.25" hidden="false" customHeight="false" outlineLevel="0" collapsed="false">
      <c r="A1645" s="177" t="n">
        <v>36339</v>
      </c>
      <c r="B1645" s="203" t="n">
        <f aca="false">IF(A1645&lt;&gt;"",MONTH(A1645),0)</f>
        <v>6</v>
      </c>
      <c r="C1645" s="11" t="s">
        <v>162</v>
      </c>
      <c r="D1645" s="196" t="n">
        <v>2.705</v>
      </c>
      <c r="E1645" s="196" t="n">
        <v>1.965</v>
      </c>
      <c r="F1645" s="197" t="n">
        <v>1.945</v>
      </c>
      <c r="G1645" s="16" t="n">
        <v>1.995</v>
      </c>
      <c r="H1645" s="196" t="n">
        <v>2.155</v>
      </c>
      <c r="I1645" s="196" t="n">
        <v>2.27</v>
      </c>
      <c r="J1645" s="196" t="n">
        <v>2.125</v>
      </c>
      <c r="K1645" s="196" t="n">
        <v>1.97</v>
      </c>
      <c r="L1645" s="196" t="n">
        <v>2.015</v>
      </c>
      <c r="M1645" s="196" t="n">
        <v>2.45</v>
      </c>
      <c r="N1645" s="197" t="n">
        <v>1.905</v>
      </c>
      <c r="O1645" s="196" t="n">
        <v>2.335</v>
      </c>
      <c r="P1645" s="196" t="n">
        <v>2.195</v>
      </c>
      <c r="Q1645" s="196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6" t="s">
        <v>85</v>
      </c>
      <c r="CM1645" s="177"/>
    </row>
    <row r="1646" customFormat="false" ht="11.25" hidden="false" customHeight="false" outlineLevel="0" collapsed="false">
      <c r="A1646" s="177" t="n">
        <v>36340</v>
      </c>
      <c r="B1646" s="203" t="n">
        <f aca="false">IF(A1646&lt;&gt;"",MONTH(A1646),0)</f>
        <v>6</v>
      </c>
      <c r="C1646" s="11" t="s">
        <v>163</v>
      </c>
      <c r="D1646" s="196" t="n">
        <v>2.71</v>
      </c>
      <c r="E1646" s="196" t="n">
        <v>1.97</v>
      </c>
      <c r="F1646" s="197" t="n">
        <v>1.95</v>
      </c>
      <c r="G1646" s="16" t="n">
        <v>2.015</v>
      </c>
      <c r="H1646" s="196" t="n">
        <v>2.18</v>
      </c>
      <c r="I1646" s="196" t="n">
        <v>2.25</v>
      </c>
      <c r="J1646" s="196" t="n">
        <v>2.165</v>
      </c>
      <c r="K1646" s="196" t="n">
        <v>1.97</v>
      </c>
      <c r="L1646" s="196" t="n">
        <v>2.02</v>
      </c>
      <c r="M1646" s="196" t="n">
        <v>2.535</v>
      </c>
      <c r="N1646" s="197" t="n">
        <v>1.905</v>
      </c>
      <c r="O1646" s="196" t="n">
        <v>2.37</v>
      </c>
      <c r="P1646" s="196" t="n">
        <v>2.205</v>
      </c>
      <c r="Q1646" s="196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6" t="s">
        <v>85</v>
      </c>
      <c r="CM1646" s="177"/>
    </row>
    <row r="1647" customFormat="false" ht="11.25" hidden="false" customHeight="false" outlineLevel="0" collapsed="false">
      <c r="A1647" s="177" t="n">
        <v>36341</v>
      </c>
      <c r="B1647" s="203" t="n">
        <f aca="false">IF(A1647&lt;&gt;"",MONTH(A1647),0)</f>
        <v>6</v>
      </c>
      <c r="C1647" s="11" t="s">
        <v>164</v>
      </c>
      <c r="D1647" s="196" t="n">
        <v>2.755</v>
      </c>
      <c r="E1647" s="196" t="n">
        <v>2.01</v>
      </c>
      <c r="F1647" s="197" t="n">
        <v>1.995</v>
      </c>
      <c r="G1647" s="16" t="n">
        <v>2.08</v>
      </c>
      <c r="H1647" s="196" t="n">
        <v>2.235</v>
      </c>
      <c r="I1647" s="196" t="n">
        <v>2.315</v>
      </c>
      <c r="J1647" s="196" t="n">
        <v>2.235</v>
      </c>
      <c r="K1647" s="196" t="n">
        <v>2.01</v>
      </c>
      <c r="L1647" s="196" t="n">
        <v>2.065</v>
      </c>
      <c r="M1647" s="196" t="n">
        <v>2.62</v>
      </c>
      <c r="N1647" s="197" t="n">
        <v>1.93</v>
      </c>
      <c r="O1647" s="196" t="n">
        <v>2.495</v>
      </c>
      <c r="P1647" s="196" t="n">
        <v>2.28</v>
      </c>
      <c r="Q1647" s="196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6" t="s">
        <v>85</v>
      </c>
      <c r="CM1647" s="177"/>
    </row>
    <row r="1648" customFormat="false" ht="11.25" hidden="false" customHeight="false" outlineLevel="0" collapsed="false">
      <c r="A1648" s="177" t="n">
        <v>36342</v>
      </c>
      <c r="B1648" s="203" t="n">
        <f aca="false">IF(A1648&lt;&gt;"",MONTH(A1648),0)</f>
        <v>7</v>
      </c>
      <c r="C1648" s="11" t="s">
        <v>165</v>
      </c>
      <c r="D1648" s="196" t="n">
        <v>2.715</v>
      </c>
      <c r="E1648" s="196" t="n">
        <v>2.015</v>
      </c>
      <c r="F1648" s="197" t="n">
        <v>2.025</v>
      </c>
      <c r="G1648" s="16" t="n">
        <v>2.115</v>
      </c>
      <c r="H1648" s="196" t="n">
        <v>2.265</v>
      </c>
      <c r="I1648" s="196" t="n">
        <v>2.315</v>
      </c>
      <c r="J1648" s="196" t="n">
        <v>2.24</v>
      </c>
      <c r="K1648" s="196" t="n">
        <v>2.03</v>
      </c>
      <c r="L1648" s="196" t="n">
        <v>2.055</v>
      </c>
      <c r="M1648" s="196" t="n">
        <v>2.63</v>
      </c>
      <c r="N1648" s="197" t="n">
        <v>2.005</v>
      </c>
      <c r="O1648" s="196" t="n">
        <v>2.48</v>
      </c>
      <c r="P1648" s="196" t="n">
        <v>2.295</v>
      </c>
      <c r="Q1648" s="196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6" t="s">
        <v>85</v>
      </c>
      <c r="CM1648" s="177"/>
    </row>
    <row r="1649" customFormat="false" ht="11.25" hidden="false" customHeight="false" outlineLevel="0" collapsed="false">
      <c r="A1649" s="177" t="n">
        <v>36343</v>
      </c>
      <c r="B1649" s="203" t="n">
        <f aca="false">IF(A1649&lt;&gt;"",MONTH(A1649),0)</f>
        <v>7</v>
      </c>
      <c r="C1649" s="11" t="s">
        <v>166</v>
      </c>
      <c r="D1649" s="196" t="n">
        <v>2.715</v>
      </c>
      <c r="E1649" s="196" t="n">
        <v>1.95</v>
      </c>
      <c r="F1649" s="197" t="n">
        <v>1.965</v>
      </c>
      <c r="G1649" s="16" t="n">
        <v>2.04</v>
      </c>
      <c r="H1649" s="196" t="n">
        <v>2.23</v>
      </c>
      <c r="I1649" s="196" t="n">
        <v>2.285</v>
      </c>
      <c r="J1649" s="196" t="n">
        <v>2.215</v>
      </c>
      <c r="K1649" s="196" t="n">
        <v>1.955</v>
      </c>
      <c r="L1649" s="196" t="n">
        <v>2.01</v>
      </c>
      <c r="M1649" s="196" t="n">
        <v>2.6</v>
      </c>
      <c r="N1649" s="197" t="n">
        <v>1.95</v>
      </c>
      <c r="O1649" s="196" t="n">
        <v>2.435</v>
      </c>
      <c r="P1649" s="196" t="n">
        <v>2.275</v>
      </c>
      <c r="Q1649" s="196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6" t="s">
        <v>85</v>
      </c>
      <c r="CM1649" s="177"/>
    </row>
    <row r="1650" customFormat="false" ht="11.25" hidden="false" customHeight="false" outlineLevel="0" collapsed="false">
      <c r="A1650" s="177" t="n">
        <v>36344</v>
      </c>
      <c r="B1650" s="203" t="n">
        <f aca="false">IF(A1650&lt;&gt;"",MONTH(A1650),0)</f>
        <v>7</v>
      </c>
      <c r="C1650" s="11" t="s">
        <v>167</v>
      </c>
      <c r="D1650" s="196" t="n">
        <v>2.72</v>
      </c>
      <c r="E1650" s="196" t="n">
        <v>1.885</v>
      </c>
      <c r="F1650" s="197" t="n">
        <v>1.875</v>
      </c>
      <c r="G1650" s="16" t="n">
        <v>1.88</v>
      </c>
      <c r="H1650" s="196" t="n">
        <v>2.14</v>
      </c>
      <c r="I1650" s="196" t="n">
        <v>2.265</v>
      </c>
      <c r="J1650" s="196" t="n">
        <v>2.165</v>
      </c>
      <c r="K1650" s="196" t="n">
        <v>1.83</v>
      </c>
      <c r="L1650" s="196" t="n">
        <v>1.93</v>
      </c>
      <c r="M1650" s="196" t="n">
        <v>2.41</v>
      </c>
      <c r="N1650" s="197" t="n">
        <v>1.8</v>
      </c>
      <c r="O1650" s="196" t="n">
        <v>2.245</v>
      </c>
      <c r="P1650" s="196" t="n">
        <v>2.225</v>
      </c>
      <c r="Q1650" s="196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6" t="s">
        <v>85</v>
      </c>
      <c r="CM1650" s="177"/>
    </row>
    <row r="1651" customFormat="false" ht="11.25" hidden="false" customHeight="false" outlineLevel="0" collapsed="false">
      <c r="A1651" s="177" t="n">
        <v>36345</v>
      </c>
      <c r="B1651" s="203" t="n">
        <f aca="false">IF(A1651&lt;&gt;"",MONTH(A1651),0)</f>
        <v>7</v>
      </c>
      <c r="C1651" s="11" t="s">
        <v>161</v>
      </c>
      <c r="D1651" s="196" t="n">
        <v>2.72</v>
      </c>
      <c r="E1651" s="196" t="n">
        <v>1.885</v>
      </c>
      <c r="F1651" s="197" t="n">
        <v>1.875</v>
      </c>
      <c r="G1651" s="16" t="n">
        <v>1.88</v>
      </c>
      <c r="H1651" s="196" t="n">
        <v>2.14</v>
      </c>
      <c r="I1651" s="196" t="n">
        <v>2.265</v>
      </c>
      <c r="J1651" s="196" t="n">
        <v>2.165</v>
      </c>
      <c r="K1651" s="196" t="n">
        <v>1.83</v>
      </c>
      <c r="L1651" s="196" t="n">
        <v>1.93</v>
      </c>
      <c r="M1651" s="196" t="n">
        <v>2.41</v>
      </c>
      <c r="N1651" s="197" t="n">
        <v>1.8</v>
      </c>
      <c r="O1651" s="196" t="n">
        <v>2.245</v>
      </c>
      <c r="P1651" s="196" t="n">
        <v>2.225</v>
      </c>
      <c r="Q1651" s="196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6" t="s">
        <v>85</v>
      </c>
      <c r="CM1651" s="177"/>
    </row>
    <row r="1652" customFormat="false" ht="11.25" hidden="false" customHeight="false" outlineLevel="0" collapsed="false">
      <c r="A1652" s="177" t="n">
        <v>36346</v>
      </c>
      <c r="B1652" s="203" t="n">
        <f aca="false">IF(A1652&lt;&gt;"",MONTH(A1652),0)</f>
        <v>7</v>
      </c>
      <c r="C1652" s="11" t="s">
        <v>162</v>
      </c>
      <c r="D1652" s="196" t="n">
        <v>2.72</v>
      </c>
      <c r="E1652" s="196" t="n">
        <v>1.885</v>
      </c>
      <c r="F1652" s="197" t="n">
        <v>1.875</v>
      </c>
      <c r="G1652" s="16" t="n">
        <v>1.88</v>
      </c>
      <c r="H1652" s="196" t="n">
        <v>2.14</v>
      </c>
      <c r="I1652" s="196" t="n">
        <v>2.265</v>
      </c>
      <c r="J1652" s="196" t="n">
        <v>2.165</v>
      </c>
      <c r="K1652" s="196" t="n">
        <v>1.83</v>
      </c>
      <c r="L1652" s="196" t="n">
        <v>1.93</v>
      </c>
      <c r="M1652" s="196" t="n">
        <v>2.41</v>
      </c>
      <c r="N1652" s="197" t="n">
        <v>1.8</v>
      </c>
      <c r="O1652" s="196" t="n">
        <v>2.245</v>
      </c>
      <c r="P1652" s="196" t="n">
        <v>2.225</v>
      </c>
      <c r="Q1652" s="196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6" t="s">
        <v>85</v>
      </c>
      <c r="CM1652" s="177"/>
    </row>
    <row r="1653" customFormat="false" ht="11.25" hidden="false" customHeight="false" outlineLevel="0" collapsed="false">
      <c r="A1653" s="177" t="n">
        <v>36347</v>
      </c>
      <c r="B1653" s="203" t="n">
        <f aca="false">IF(A1653&lt;&gt;"",MONTH(A1653),0)</f>
        <v>7</v>
      </c>
      <c r="C1653" s="11" t="s">
        <v>163</v>
      </c>
      <c r="D1653" s="196" t="n">
        <v>2.72</v>
      </c>
      <c r="E1653" s="196" t="n">
        <v>1.885</v>
      </c>
      <c r="F1653" s="197" t="n">
        <v>1.875</v>
      </c>
      <c r="G1653" s="16" t="n">
        <v>1.88</v>
      </c>
      <c r="H1653" s="196" t="n">
        <v>2.14</v>
      </c>
      <c r="I1653" s="196" t="n">
        <v>2.265</v>
      </c>
      <c r="J1653" s="196" t="n">
        <v>2.165</v>
      </c>
      <c r="K1653" s="196" t="n">
        <v>1.83</v>
      </c>
      <c r="L1653" s="196" t="n">
        <v>1.93</v>
      </c>
      <c r="M1653" s="196" t="n">
        <v>2.41</v>
      </c>
      <c r="N1653" s="197" t="n">
        <v>1.8</v>
      </c>
      <c r="O1653" s="196" t="n">
        <v>2.245</v>
      </c>
      <c r="P1653" s="196" t="n">
        <v>2.225</v>
      </c>
      <c r="Q1653" s="196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6" t="s">
        <v>85</v>
      </c>
      <c r="CM1653" s="177"/>
    </row>
    <row r="1654" customFormat="false" ht="11.25" hidden="false" customHeight="false" outlineLevel="0" collapsed="false">
      <c r="A1654" s="177" t="n">
        <v>36348</v>
      </c>
      <c r="B1654" s="203" t="n">
        <f aca="false">IF(A1654&lt;&gt;"",MONTH(A1654),0)</f>
        <v>7</v>
      </c>
      <c r="C1654" s="11" t="s">
        <v>164</v>
      </c>
      <c r="D1654" s="196" t="n">
        <v>2.72</v>
      </c>
      <c r="E1654" s="196" t="n">
        <v>1.995</v>
      </c>
      <c r="F1654" s="197" t="n">
        <v>1.97</v>
      </c>
      <c r="G1654" s="16" t="n">
        <v>2.035</v>
      </c>
      <c r="H1654" s="196" t="n">
        <v>2.205</v>
      </c>
      <c r="I1654" s="196" t="n">
        <v>2.28</v>
      </c>
      <c r="J1654" s="196" t="n">
        <v>2.22</v>
      </c>
      <c r="K1654" s="196" t="n">
        <v>1.98</v>
      </c>
      <c r="L1654" s="196" t="n">
        <v>2.025</v>
      </c>
      <c r="M1654" s="196" t="n">
        <v>2.585</v>
      </c>
      <c r="N1654" s="197" t="n">
        <v>1.895</v>
      </c>
      <c r="O1654" s="196" t="n">
        <v>2.43</v>
      </c>
      <c r="P1654" s="196" t="n">
        <v>2.26</v>
      </c>
      <c r="Q1654" s="196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6" t="s">
        <v>85</v>
      </c>
      <c r="CM1654" s="177"/>
    </row>
    <row r="1655" customFormat="false" ht="11.25" hidden="false" customHeight="false" outlineLevel="0" collapsed="false">
      <c r="A1655" s="177" t="n">
        <v>36349</v>
      </c>
      <c r="B1655" s="203" t="n">
        <f aca="false">IF(A1655&lt;&gt;"",MONTH(A1655),0)</f>
        <v>7</v>
      </c>
      <c r="C1655" s="11" t="s">
        <v>165</v>
      </c>
      <c r="D1655" s="196" t="n">
        <v>2.71</v>
      </c>
      <c r="E1655" s="196" t="n">
        <v>1.975</v>
      </c>
      <c r="F1655" s="197" t="n">
        <v>1.955</v>
      </c>
      <c r="G1655" s="16" t="n">
        <v>1.99</v>
      </c>
      <c r="H1655" s="196" t="n">
        <v>2.115</v>
      </c>
      <c r="I1655" s="196" t="n">
        <v>2.195</v>
      </c>
      <c r="J1655" s="196" t="n">
        <v>2.17</v>
      </c>
      <c r="K1655" s="196" t="n">
        <v>1.945</v>
      </c>
      <c r="L1655" s="196" t="n">
        <v>2</v>
      </c>
      <c r="M1655" s="196" t="n">
        <v>2.55</v>
      </c>
      <c r="N1655" s="197" t="n">
        <v>1.915</v>
      </c>
      <c r="O1655" s="196" t="n">
        <v>2.395</v>
      </c>
      <c r="P1655" s="196" t="n">
        <v>2.16</v>
      </c>
      <c r="Q1655" s="196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6" t="s">
        <v>85</v>
      </c>
      <c r="CM1655" s="177"/>
    </row>
    <row r="1656" customFormat="false" ht="11.25" hidden="false" customHeight="false" outlineLevel="0" collapsed="false">
      <c r="A1656" s="177" t="n">
        <v>36350</v>
      </c>
      <c r="B1656" s="203" t="n">
        <f aca="false">IF(A1656&lt;&gt;"",MONTH(A1656),0)</f>
        <v>7</v>
      </c>
      <c r="C1656" s="11" t="s">
        <v>166</v>
      </c>
      <c r="D1656" s="196" t="n">
        <v>2.72</v>
      </c>
      <c r="E1656" s="196" t="n">
        <v>1.97</v>
      </c>
      <c r="F1656" s="197" t="n">
        <v>1.95</v>
      </c>
      <c r="G1656" s="16" t="n">
        <v>1.995</v>
      </c>
      <c r="H1656" s="196" t="n">
        <v>2.125</v>
      </c>
      <c r="I1656" s="196" t="n">
        <v>2.19</v>
      </c>
      <c r="J1656" s="196" t="n">
        <v>2.14</v>
      </c>
      <c r="K1656" s="196" t="n">
        <v>1.955</v>
      </c>
      <c r="L1656" s="196" t="n">
        <v>2.005</v>
      </c>
      <c r="M1656" s="196" t="n">
        <v>2.485</v>
      </c>
      <c r="N1656" s="197" t="n">
        <v>1.915</v>
      </c>
      <c r="O1656" s="196" t="n">
        <v>2.385</v>
      </c>
      <c r="P1656" s="196" t="n">
        <v>2.165</v>
      </c>
      <c r="Q1656" s="196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6" t="s">
        <v>85</v>
      </c>
      <c r="CM1656" s="177"/>
    </row>
    <row r="1657" customFormat="false" ht="11.25" hidden="false" customHeight="false" outlineLevel="0" collapsed="false">
      <c r="A1657" s="177" t="n">
        <v>36351</v>
      </c>
      <c r="B1657" s="203" t="n">
        <f aca="false">IF(A1657&lt;&gt;"",MONTH(A1657),0)</f>
        <v>7</v>
      </c>
      <c r="C1657" s="11" t="s">
        <v>167</v>
      </c>
      <c r="D1657" s="196" t="n">
        <v>2.7</v>
      </c>
      <c r="E1657" s="196" t="n">
        <v>1.92</v>
      </c>
      <c r="F1657" s="197" t="n">
        <v>1.85</v>
      </c>
      <c r="G1657" s="16" t="n">
        <v>1.85</v>
      </c>
      <c r="H1657" s="196" t="n">
        <v>2.06</v>
      </c>
      <c r="I1657" s="196" t="n">
        <v>2.15</v>
      </c>
      <c r="J1657" s="196" t="n">
        <v>2.02</v>
      </c>
      <c r="K1657" s="196" t="n">
        <v>1.85</v>
      </c>
      <c r="L1657" s="196" t="n">
        <v>1.95</v>
      </c>
      <c r="M1657" s="196" t="n">
        <v>2.345</v>
      </c>
      <c r="N1657" s="197" t="n">
        <v>1.915</v>
      </c>
      <c r="O1657" s="196" t="n">
        <v>2.215</v>
      </c>
      <c r="P1657" s="196" t="n">
        <v>2.1</v>
      </c>
      <c r="Q1657" s="196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6" t="s">
        <v>85</v>
      </c>
      <c r="CM1657" s="177"/>
    </row>
    <row r="1658" customFormat="false" ht="11.25" hidden="false" customHeight="false" outlineLevel="0" collapsed="false">
      <c r="A1658" s="177" t="n">
        <v>36352</v>
      </c>
      <c r="B1658" s="203" t="n">
        <f aca="false">IF(A1658&lt;&gt;"",MONTH(A1658),0)</f>
        <v>7</v>
      </c>
      <c r="C1658" s="11" t="s">
        <v>161</v>
      </c>
      <c r="D1658" s="196" t="n">
        <v>2.7</v>
      </c>
      <c r="E1658" s="196" t="n">
        <v>1.92</v>
      </c>
      <c r="F1658" s="197" t="n">
        <v>1.85</v>
      </c>
      <c r="G1658" s="16" t="n">
        <v>1.85</v>
      </c>
      <c r="H1658" s="196" t="n">
        <v>2.06</v>
      </c>
      <c r="I1658" s="196" t="n">
        <v>2.15</v>
      </c>
      <c r="J1658" s="196" t="n">
        <v>2.02</v>
      </c>
      <c r="K1658" s="196" t="n">
        <v>1.85</v>
      </c>
      <c r="L1658" s="196" t="n">
        <v>1.95</v>
      </c>
      <c r="M1658" s="196" t="n">
        <v>2.345</v>
      </c>
      <c r="N1658" s="197" t="n">
        <v>1.915</v>
      </c>
      <c r="O1658" s="196" t="n">
        <v>2.215</v>
      </c>
      <c r="P1658" s="196" t="n">
        <v>2.1</v>
      </c>
      <c r="Q1658" s="196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6" t="s">
        <v>85</v>
      </c>
      <c r="CM1658" s="177"/>
    </row>
    <row r="1659" customFormat="false" ht="11.25" hidden="false" customHeight="false" outlineLevel="0" collapsed="false">
      <c r="A1659" s="177" t="n">
        <v>36353</v>
      </c>
      <c r="B1659" s="203" t="n">
        <f aca="false">IF(A1659&lt;&gt;"",MONTH(A1659),0)</f>
        <v>7</v>
      </c>
      <c r="C1659" s="11" t="s">
        <v>162</v>
      </c>
      <c r="D1659" s="196" t="n">
        <v>2.7</v>
      </c>
      <c r="E1659" s="196" t="n">
        <v>1.92</v>
      </c>
      <c r="F1659" s="197" t="n">
        <v>1.85</v>
      </c>
      <c r="G1659" s="16" t="n">
        <v>1.85</v>
      </c>
      <c r="H1659" s="196" t="n">
        <v>2.06</v>
      </c>
      <c r="I1659" s="196" t="n">
        <v>2.15</v>
      </c>
      <c r="J1659" s="196" t="n">
        <v>2.02</v>
      </c>
      <c r="K1659" s="196" t="n">
        <v>1.85</v>
      </c>
      <c r="L1659" s="196" t="n">
        <v>1.95</v>
      </c>
      <c r="M1659" s="196" t="n">
        <v>2.345</v>
      </c>
      <c r="N1659" s="197" t="n">
        <v>1.915</v>
      </c>
      <c r="O1659" s="196" t="n">
        <v>2.215</v>
      </c>
      <c r="P1659" s="196" t="n">
        <v>2.1</v>
      </c>
      <c r="Q1659" s="196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6" t="s">
        <v>85</v>
      </c>
      <c r="CM1659" s="177"/>
    </row>
    <row r="1660" customFormat="false" ht="11.25" hidden="false" customHeight="false" outlineLevel="0" collapsed="false">
      <c r="A1660" s="177" t="n">
        <v>36354</v>
      </c>
      <c r="B1660" s="203" t="n">
        <f aca="false">IF(A1660&lt;&gt;"",MONTH(A1660),0)</f>
        <v>7</v>
      </c>
      <c r="C1660" s="11" t="s">
        <v>163</v>
      </c>
      <c r="D1660" s="196" t="n">
        <v>2.67</v>
      </c>
      <c r="E1660" s="196" t="n">
        <v>1.945</v>
      </c>
      <c r="F1660" s="197" t="n">
        <v>1.86</v>
      </c>
      <c r="G1660" s="16" t="n">
        <v>2.035</v>
      </c>
      <c r="H1660" s="196" t="n">
        <v>2.07</v>
      </c>
      <c r="I1660" s="196" t="n">
        <v>2.115</v>
      </c>
      <c r="J1660" s="196" t="n">
        <v>2.125</v>
      </c>
      <c r="K1660" s="196" t="n">
        <v>1.965</v>
      </c>
      <c r="L1660" s="196" t="n">
        <v>1.98</v>
      </c>
      <c r="M1660" s="196" t="n">
        <v>2.515</v>
      </c>
      <c r="N1660" s="197" t="n">
        <v>1.81</v>
      </c>
      <c r="O1660" s="196" t="n">
        <v>2.36</v>
      </c>
      <c r="P1660" s="196" t="n">
        <v>2.085</v>
      </c>
      <c r="Q1660" s="196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6" t="s">
        <v>85</v>
      </c>
      <c r="CM1660" s="177"/>
    </row>
    <row r="1661" customFormat="false" ht="11.25" hidden="false" customHeight="false" outlineLevel="0" collapsed="false">
      <c r="A1661" s="177" t="n">
        <v>36355</v>
      </c>
      <c r="B1661" s="203" t="n">
        <f aca="false">IF(A1661&lt;&gt;"",MONTH(A1661),0)</f>
        <v>7</v>
      </c>
      <c r="C1661" s="11" t="s">
        <v>164</v>
      </c>
      <c r="D1661" s="196" t="n">
        <v>2.71</v>
      </c>
      <c r="E1661" s="196" t="n">
        <v>1.975</v>
      </c>
      <c r="F1661" s="197" t="n">
        <v>1.955</v>
      </c>
      <c r="G1661" s="16" t="n">
        <v>2.075</v>
      </c>
      <c r="H1661" s="196" t="n">
        <v>2.11</v>
      </c>
      <c r="I1661" s="196" t="n">
        <v>2.135</v>
      </c>
      <c r="J1661" s="196" t="n">
        <v>2.18</v>
      </c>
      <c r="K1661" s="196" t="n">
        <v>1.99</v>
      </c>
      <c r="L1661" s="196" t="n">
        <v>2.005</v>
      </c>
      <c r="M1661" s="196" t="n">
        <v>2.56</v>
      </c>
      <c r="N1661" s="197" t="n">
        <v>1.9</v>
      </c>
      <c r="O1661" s="196" t="n">
        <v>2.4</v>
      </c>
      <c r="P1661" s="196" t="n">
        <v>2.13</v>
      </c>
      <c r="Q1661" s="196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6" t="s">
        <v>85</v>
      </c>
      <c r="CM1661" s="177"/>
    </row>
    <row r="1662" customFormat="false" ht="11.25" hidden="false" customHeight="false" outlineLevel="0" collapsed="false">
      <c r="A1662" s="177" t="n">
        <v>36356</v>
      </c>
      <c r="B1662" s="203" t="n">
        <f aca="false">IF(A1662&lt;&gt;"",MONTH(A1662),0)</f>
        <v>7</v>
      </c>
      <c r="C1662" s="11" t="s">
        <v>165</v>
      </c>
      <c r="D1662" s="196" t="n">
        <v>2.725</v>
      </c>
      <c r="E1662" s="196" t="n">
        <v>1.985</v>
      </c>
      <c r="F1662" s="197" t="n">
        <v>1.965</v>
      </c>
      <c r="G1662" s="16" t="n">
        <v>2.105</v>
      </c>
      <c r="H1662" s="196" t="n">
        <v>2.135</v>
      </c>
      <c r="I1662" s="196" t="n">
        <v>2.15</v>
      </c>
      <c r="J1662" s="196" t="n">
        <v>2.205</v>
      </c>
      <c r="K1662" s="196" t="n">
        <v>2.005</v>
      </c>
      <c r="L1662" s="196" t="n">
        <v>2.01</v>
      </c>
      <c r="M1662" s="196" t="n">
        <v>2.565</v>
      </c>
      <c r="N1662" s="197" t="n">
        <v>1.915</v>
      </c>
      <c r="O1662" s="196" t="n">
        <v>2.405</v>
      </c>
      <c r="P1662" s="196" t="n">
        <v>2.155</v>
      </c>
      <c r="Q1662" s="196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6" t="s">
        <v>85</v>
      </c>
      <c r="CM1662" s="177"/>
    </row>
    <row r="1663" customFormat="false" ht="11.25" hidden="false" customHeight="false" outlineLevel="0" collapsed="false">
      <c r="A1663" s="177" t="n">
        <v>36357</v>
      </c>
      <c r="B1663" s="203" t="n">
        <f aca="false">IF(A1663&lt;&gt;"",MONTH(A1663),0)</f>
        <v>7</v>
      </c>
      <c r="C1663" s="11" t="s">
        <v>166</v>
      </c>
      <c r="D1663" s="196" t="n">
        <v>2.675</v>
      </c>
      <c r="E1663" s="196" t="n">
        <v>1.955</v>
      </c>
      <c r="F1663" s="197" t="n">
        <v>1.94</v>
      </c>
      <c r="G1663" s="16" t="n">
        <v>2.025</v>
      </c>
      <c r="H1663" s="196" t="n">
        <v>2.08</v>
      </c>
      <c r="I1663" s="196" t="n">
        <v>2.13</v>
      </c>
      <c r="J1663" s="196" t="n">
        <v>2.15</v>
      </c>
      <c r="K1663" s="196" t="n">
        <v>1.955</v>
      </c>
      <c r="L1663" s="196" t="n">
        <v>1.995</v>
      </c>
      <c r="M1663" s="196" t="n">
        <v>2.515</v>
      </c>
      <c r="N1663" s="197" t="n">
        <v>1.905</v>
      </c>
      <c r="O1663" s="196" t="n">
        <v>2.375</v>
      </c>
      <c r="P1663" s="196" t="n">
        <v>2.12</v>
      </c>
      <c r="Q1663" s="196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6" t="s">
        <v>85</v>
      </c>
      <c r="CM1663" s="177"/>
    </row>
    <row r="1664" customFormat="false" ht="11.25" hidden="false" customHeight="false" outlineLevel="0" collapsed="false">
      <c r="A1664" s="177" t="n">
        <v>36358</v>
      </c>
      <c r="B1664" s="203" t="n">
        <f aca="false">IF(A1664&lt;&gt;"",MONTH(A1664),0)</f>
        <v>7</v>
      </c>
      <c r="C1664" s="11" t="s">
        <v>167</v>
      </c>
      <c r="D1664" s="196" t="n">
        <v>2.72</v>
      </c>
      <c r="E1664" s="196" t="n">
        <v>1.92</v>
      </c>
      <c r="F1664" s="197" t="n">
        <v>1.89</v>
      </c>
      <c r="G1664" s="16" t="n">
        <v>1.88</v>
      </c>
      <c r="H1664" s="196" t="n">
        <v>2.07</v>
      </c>
      <c r="I1664" s="196" t="n">
        <v>2.175</v>
      </c>
      <c r="J1664" s="196" t="n">
        <v>2.025</v>
      </c>
      <c r="K1664" s="196" t="n">
        <v>1.875</v>
      </c>
      <c r="L1664" s="196" t="n">
        <v>1.955</v>
      </c>
      <c r="M1664" s="196" t="n">
        <v>2.315</v>
      </c>
      <c r="N1664" s="197" t="n">
        <v>1.86</v>
      </c>
      <c r="O1664" s="196" t="n">
        <v>2.16</v>
      </c>
      <c r="P1664" s="196" t="n">
        <v>2.12</v>
      </c>
      <c r="Q1664" s="196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6" t="s">
        <v>85</v>
      </c>
      <c r="CM1664" s="177"/>
    </row>
    <row r="1665" customFormat="false" ht="11.25" hidden="false" customHeight="false" outlineLevel="0" collapsed="false">
      <c r="A1665" s="177" t="n">
        <v>36359</v>
      </c>
      <c r="B1665" s="203" t="n">
        <f aca="false">IF(A1665&lt;&gt;"",MONTH(A1665),0)</f>
        <v>7</v>
      </c>
      <c r="C1665" s="11" t="s">
        <v>161</v>
      </c>
      <c r="D1665" s="196" t="n">
        <v>2.72</v>
      </c>
      <c r="E1665" s="196" t="n">
        <v>1.92</v>
      </c>
      <c r="F1665" s="197" t="n">
        <v>1.89</v>
      </c>
      <c r="G1665" s="16" t="n">
        <v>1.88</v>
      </c>
      <c r="H1665" s="196" t="n">
        <v>2.07</v>
      </c>
      <c r="I1665" s="196" t="n">
        <v>2.175</v>
      </c>
      <c r="J1665" s="196" t="n">
        <v>2.025</v>
      </c>
      <c r="K1665" s="196" t="n">
        <v>1.875</v>
      </c>
      <c r="L1665" s="196" t="n">
        <v>1.955</v>
      </c>
      <c r="M1665" s="196" t="n">
        <v>2.315</v>
      </c>
      <c r="N1665" s="197" t="n">
        <v>1.86</v>
      </c>
      <c r="O1665" s="196" t="n">
        <v>2.16</v>
      </c>
      <c r="P1665" s="196" t="n">
        <v>2.12</v>
      </c>
      <c r="Q1665" s="196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6" t="s">
        <v>85</v>
      </c>
      <c r="CM1665" s="177"/>
    </row>
    <row r="1666" customFormat="false" ht="11.25" hidden="false" customHeight="false" outlineLevel="0" collapsed="false">
      <c r="A1666" s="177" t="n">
        <v>36360</v>
      </c>
      <c r="B1666" s="203" t="n">
        <f aca="false">IF(A1666&lt;&gt;"",MONTH(A1666),0)</f>
        <v>7</v>
      </c>
      <c r="C1666" s="11" t="s">
        <v>162</v>
      </c>
      <c r="D1666" s="196" t="n">
        <v>2.72</v>
      </c>
      <c r="E1666" s="196" t="n">
        <v>1.92</v>
      </c>
      <c r="F1666" s="197" t="n">
        <v>1.89</v>
      </c>
      <c r="G1666" s="16" t="n">
        <v>1.88</v>
      </c>
      <c r="H1666" s="196" t="n">
        <v>2.07</v>
      </c>
      <c r="I1666" s="196" t="n">
        <v>2.175</v>
      </c>
      <c r="J1666" s="196" t="n">
        <v>2.025</v>
      </c>
      <c r="K1666" s="196" t="n">
        <v>1.875</v>
      </c>
      <c r="L1666" s="196" t="n">
        <v>1.955</v>
      </c>
      <c r="M1666" s="196" t="n">
        <v>2.315</v>
      </c>
      <c r="N1666" s="197" t="n">
        <v>1.86</v>
      </c>
      <c r="O1666" s="196" t="n">
        <v>2.16</v>
      </c>
      <c r="P1666" s="196" t="n">
        <v>2.12</v>
      </c>
      <c r="Q1666" s="196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6" t="s">
        <v>85</v>
      </c>
      <c r="CM1666" s="177"/>
    </row>
    <row r="1667" customFormat="false" ht="11.25" hidden="false" customHeight="false" outlineLevel="0" collapsed="false">
      <c r="A1667" s="177" t="n">
        <v>36361</v>
      </c>
      <c r="B1667" s="203" t="n">
        <f aca="false">IF(A1667&lt;&gt;"",MONTH(A1667),0)</f>
        <v>7</v>
      </c>
      <c r="C1667" s="11" t="s">
        <v>163</v>
      </c>
      <c r="D1667" s="196" t="n">
        <v>2.72</v>
      </c>
      <c r="E1667" s="196" t="n">
        <v>1.97</v>
      </c>
      <c r="F1667" s="197" t="n">
        <v>1.945</v>
      </c>
      <c r="G1667" s="16" t="n">
        <v>2.035</v>
      </c>
      <c r="H1667" s="196" t="n">
        <v>2.11</v>
      </c>
      <c r="I1667" s="196" t="n">
        <v>2.185</v>
      </c>
      <c r="J1667" s="196" t="n">
        <v>2.155</v>
      </c>
      <c r="K1667" s="196" t="n">
        <v>1.975</v>
      </c>
      <c r="L1667" s="196" t="n">
        <v>2</v>
      </c>
      <c r="M1667" s="196" t="n">
        <v>2.5</v>
      </c>
      <c r="N1667" s="197" t="n">
        <v>1.915</v>
      </c>
      <c r="O1667" s="196" t="n">
        <v>2.38</v>
      </c>
      <c r="P1667" s="196" t="n">
        <v>2.145</v>
      </c>
      <c r="Q1667" s="196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6" t="s">
        <v>85</v>
      </c>
      <c r="CM1667" s="177"/>
    </row>
    <row r="1668" customFormat="false" ht="11.25" hidden="false" customHeight="false" outlineLevel="0" collapsed="false">
      <c r="A1668" s="177" t="n">
        <v>36362</v>
      </c>
      <c r="B1668" s="203" t="n">
        <f aca="false">IF(A1668&lt;&gt;"",MONTH(A1668),0)</f>
        <v>7</v>
      </c>
      <c r="C1668" s="11" t="s">
        <v>164</v>
      </c>
      <c r="D1668" s="196" t="n">
        <v>2.74</v>
      </c>
      <c r="E1668" s="196" t="n">
        <v>1.975</v>
      </c>
      <c r="F1668" s="197" t="n">
        <v>1.98</v>
      </c>
      <c r="G1668" s="16" t="n">
        <v>2.06</v>
      </c>
      <c r="H1668" s="196" t="n">
        <v>2.155</v>
      </c>
      <c r="I1668" s="196" t="n">
        <v>2.23</v>
      </c>
      <c r="J1668" s="196" t="n">
        <v>2.165</v>
      </c>
      <c r="K1668" s="196" t="n">
        <v>1.995</v>
      </c>
      <c r="L1668" s="196" t="n">
        <v>2.01</v>
      </c>
      <c r="M1668" s="196" t="n">
        <v>2.525</v>
      </c>
      <c r="N1668" s="197" t="n">
        <v>1.94</v>
      </c>
      <c r="O1668" s="196" t="n">
        <v>2.395</v>
      </c>
      <c r="P1668" s="196" t="n">
        <v>2.19</v>
      </c>
      <c r="Q1668" s="196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6" t="s">
        <v>85</v>
      </c>
      <c r="CM1668" s="177"/>
    </row>
    <row r="1669" customFormat="false" ht="11.25" hidden="false" customHeight="false" outlineLevel="0" collapsed="false">
      <c r="A1669" s="177" t="n">
        <v>36363</v>
      </c>
      <c r="B1669" s="203" t="n">
        <f aca="false">IF(A1669&lt;&gt;"",MONTH(A1669),0)</f>
        <v>7</v>
      </c>
      <c r="C1669" s="11" t="s">
        <v>165</v>
      </c>
      <c r="D1669" s="196" t="n">
        <v>2.76</v>
      </c>
      <c r="E1669" s="196" t="n">
        <v>1.975</v>
      </c>
      <c r="F1669" s="197" t="n">
        <v>1.99</v>
      </c>
      <c r="G1669" s="16" t="n">
        <v>2.06</v>
      </c>
      <c r="H1669" s="196" t="n">
        <v>2.18</v>
      </c>
      <c r="I1669" s="196" t="n">
        <v>2.245</v>
      </c>
      <c r="J1669" s="196" t="n">
        <v>2.15</v>
      </c>
      <c r="K1669" s="196" t="n">
        <v>1.995</v>
      </c>
      <c r="L1669" s="196" t="n">
        <v>2.01</v>
      </c>
      <c r="M1669" s="196" t="n">
        <v>2.495</v>
      </c>
      <c r="N1669" s="197" t="n">
        <v>1.94</v>
      </c>
      <c r="O1669" s="196" t="n">
        <v>2.4</v>
      </c>
      <c r="P1669" s="196" t="n">
        <v>2.215</v>
      </c>
      <c r="Q1669" s="196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6" t="s">
        <v>85</v>
      </c>
      <c r="CM1669" s="177"/>
    </row>
    <row r="1670" customFormat="false" ht="11.25" hidden="false" customHeight="false" outlineLevel="0" collapsed="false">
      <c r="A1670" s="177" t="n">
        <v>36364</v>
      </c>
      <c r="B1670" s="203" t="n">
        <f aca="false">IF(A1670&lt;&gt;"",MONTH(A1670),0)</f>
        <v>7</v>
      </c>
      <c r="C1670" s="11" t="s">
        <v>166</v>
      </c>
      <c r="D1670" s="196" t="n">
        <v>2.815</v>
      </c>
      <c r="E1670" s="196" t="n">
        <v>1.98</v>
      </c>
      <c r="F1670" s="197" t="n">
        <v>1.98</v>
      </c>
      <c r="G1670" s="16" t="n">
        <v>2.07</v>
      </c>
      <c r="H1670" s="196" t="n">
        <v>2.25</v>
      </c>
      <c r="I1670" s="196" t="n">
        <v>2.315</v>
      </c>
      <c r="J1670" s="196" t="n">
        <v>2.075</v>
      </c>
      <c r="K1670" s="196" t="n">
        <v>2</v>
      </c>
      <c r="L1670" s="196" t="n">
        <v>2.04</v>
      </c>
      <c r="M1670" s="196" t="n">
        <v>2.43</v>
      </c>
      <c r="N1670" s="197" t="n">
        <v>1.935</v>
      </c>
      <c r="O1670" s="196" t="n">
        <v>2.39</v>
      </c>
      <c r="P1670" s="196" t="n">
        <v>2.295</v>
      </c>
      <c r="Q1670" s="196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6" t="s">
        <v>85</v>
      </c>
      <c r="CM1670" s="177"/>
    </row>
    <row r="1671" customFormat="false" ht="11.25" hidden="false" customHeight="false" outlineLevel="0" collapsed="false">
      <c r="A1671" s="177" t="n">
        <v>36365</v>
      </c>
      <c r="B1671" s="203" t="n">
        <f aca="false">IF(A1671&lt;&gt;"",MONTH(A1671),0)</f>
        <v>7</v>
      </c>
      <c r="C1671" s="11" t="s">
        <v>167</v>
      </c>
      <c r="D1671" s="196" t="n">
        <v>2.855</v>
      </c>
      <c r="E1671" s="196" t="n">
        <v>1.955</v>
      </c>
      <c r="F1671" s="197" t="n">
        <v>1.935</v>
      </c>
      <c r="G1671" s="16" t="n">
        <v>1.93</v>
      </c>
      <c r="H1671" s="196" t="n">
        <v>2.26</v>
      </c>
      <c r="I1671" s="196" t="n">
        <v>2.43</v>
      </c>
      <c r="J1671" s="196" t="n">
        <v>2.12</v>
      </c>
      <c r="K1671" s="196" t="n">
        <v>1.945</v>
      </c>
      <c r="L1671" s="196" t="n">
        <v>2.01</v>
      </c>
      <c r="M1671" s="196" t="n">
        <v>2.395</v>
      </c>
      <c r="N1671" s="197" t="n">
        <v>1.935</v>
      </c>
      <c r="O1671" s="196" t="n">
        <v>2.2</v>
      </c>
      <c r="P1671" s="196" t="n">
        <v>2.325</v>
      </c>
      <c r="Q1671" s="196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6" t="s">
        <v>85</v>
      </c>
      <c r="CM1671" s="177"/>
    </row>
    <row r="1672" customFormat="false" ht="11.25" hidden="false" customHeight="false" outlineLevel="0" collapsed="false">
      <c r="A1672" s="177" t="n">
        <v>36366</v>
      </c>
      <c r="B1672" s="203" t="n">
        <f aca="false">IF(A1672&lt;&gt;"",MONTH(A1672),0)</f>
        <v>7</v>
      </c>
      <c r="C1672" s="11" t="s">
        <v>161</v>
      </c>
      <c r="D1672" s="196" t="n">
        <v>2.855</v>
      </c>
      <c r="E1672" s="196" t="n">
        <v>1.955</v>
      </c>
      <c r="F1672" s="197" t="n">
        <v>1.935</v>
      </c>
      <c r="G1672" s="16" t="n">
        <v>1.93</v>
      </c>
      <c r="H1672" s="196" t="n">
        <v>2.26</v>
      </c>
      <c r="I1672" s="196" t="n">
        <v>2.43</v>
      </c>
      <c r="J1672" s="196" t="n">
        <v>2.12</v>
      </c>
      <c r="K1672" s="196" t="n">
        <v>1.945</v>
      </c>
      <c r="L1672" s="196" t="n">
        <v>2.01</v>
      </c>
      <c r="M1672" s="196" t="n">
        <v>2.395</v>
      </c>
      <c r="N1672" s="197" t="n">
        <v>1.935</v>
      </c>
      <c r="O1672" s="196" t="n">
        <v>2.2</v>
      </c>
      <c r="P1672" s="196" t="n">
        <v>2.325</v>
      </c>
      <c r="Q1672" s="196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6" t="s">
        <v>85</v>
      </c>
      <c r="CM1672" s="177"/>
    </row>
    <row r="1673" customFormat="false" ht="11.25" hidden="false" customHeight="false" outlineLevel="0" collapsed="false">
      <c r="A1673" s="177" t="n">
        <v>36367</v>
      </c>
      <c r="B1673" s="203" t="n">
        <f aca="false">IF(A1673&lt;&gt;"",MONTH(A1673),0)</f>
        <v>7</v>
      </c>
      <c r="C1673" s="11" t="s">
        <v>162</v>
      </c>
      <c r="D1673" s="196" t="n">
        <v>2.855</v>
      </c>
      <c r="E1673" s="196" t="n">
        <v>1.955</v>
      </c>
      <c r="F1673" s="197" t="n">
        <v>1.935</v>
      </c>
      <c r="G1673" s="16" t="n">
        <v>1.93</v>
      </c>
      <c r="H1673" s="196" t="n">
        <v>2.26</v>
      </c>
      <c r="I1673" s="196" t="n">
        <v>2.43</v>
      </c>
      <c r="J1673" s="196" t="n">
        <v>2.12</v>
      </c>
      <c r="K1673" s="196" t="n">
        <v>1.945</v>
      </c>
      <c r="L1673" s="196" t="n">
        <v>2.01</v>
      </c>
      <c r="M1673" s="196" t="n">
        <v>2.395</v>
      </c>
      <c r="N1673" s="197" t="n">
        <v>1.935</v>
      </c>
      <c r="O1673" s="196" t="n">
        <v>2.2</v>
      </c>
      <c r="P1673" s="196" t="n">
        <v>2.325</v>
      </c>
      <c r="Q1673" s="196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6" t="s">
        <v>85</v>
      </c>
      <c r="CM1673" s="177"/>
    </row>
    <row r="1674" customFormat="false" ht="11.25" hidden="false" customHeight="false" outlineLevel="0" collapsed="false">
      <c r="A1674" s="177" t="n">
        <v>36368</v>
      </c>
      <c r="B1674" s="203" t="n">
        <f aca="false">IF(A1674&lt;&gt;"",MONTH(A1674),0)</f>
        <v>7</v>
      </c>
      <c r="C1674" s="11" t="s">
        <v>163</v>
      </c>
      <c r="D1674" s="196" t="n">
        <v>2.945</v>
      </c>
      <c r="E1674" s="196" t="n">
        <v>2.1</v>
      </c>
      <c r="F1674" s="197" t="n">
        <v>2.16</v>
      </c>
      <c r="G1674" s="16" t="n">
        <v>2.255</v>
      </c>
      <c r="H1674" s="196" t="n">
        <v>2.425</v>
      </c>
      <c r="I1674" s="196" t="n">
        <v>2.54</v>
      </c>
      <c r="J1674" s="196" t="n">
        <v>2.265</v>
      </c>
      <c r="K1674" s="196" t="n">
        <v>2.145</v>
      </c>
      <c r="L1674" s="196" t="n">
        <v>2.15</v>
      </c>
      <c r="M1674" s="196" t="n">
        <v>2.605</v>
      </c>
      <c r="N1674" s="197" t="n">
        <v>2.055</v>
      </c>
      <c r="O1674" s="196" t="n">
        <v>2.495</v>
      </c>
      <c r="P1674" s="196" t="n">
        <v>2.475</v>
      </c>
      <c r="Q1674" s="196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6" t="s">
        <v>85</v>
      </c>
      <c r="CM1674" s="177"/>
    </row>
    <row r="1675" customFormat="false" ht="11.25" hidden="false" customHeight="false" outlineLevel="0" collapsed="false">
      <c r="A1675" s="177" t="n">
        <v>36369</v>
      </c>
      <c r="B1675" s="203" t="n">
        <f aca="false">IF(A1675&lt;&gt;"",MONTH(A1675),0)</f>
        <v>7</v>
      </c>
      <c r="C1675" s="11" t="s">
        <v>164</v>
      </c>
      <c r="D1675" s="196" t="n">
        <v>2.975</v>
      </c>
      <c r="E1675" s="196" t="n">
        <v>2.095</v>
      </c>
      <c r="F1675" s="197" t="n">
        <v>2.12</v>
      </c>
      <c r="G1675" s="16" t="n">
        <v>2.25</v>
      </c>
      <c r="H1675" s="196" t="n">
        <v>2.41</v>
      </c>
      <c r="I1675" s="196" t="n">
        <v>2.545</v>
      </c>
      <c r="J1675" s="196" t="n">
        <v>2.225</v>
      </c>
      <c r="K1675" s="196" t="n">
        <v>2.125</v>
      </c>
      <c r="L1675" s="196" t="n">
        <v>2.14</v>
      </c>
      <c r="M1675" s="196" t="n">
        <v>2.56</v>
      </c>
      <c r="N1675" s="197" t="n">
        <v>2.055</v>
      </c>
      <c r="O1675" s="196" t="n">
        <v>2.515</v>
      </c>
      <c r="P1675" s="196" t="n">
        <v>2.475</v>
      </c>
      <c r="Q1675" s="196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6" t="s">
        <v>85</v>
      </c>
      <c r="CM1675" s="177"/>
    </row>
    <row r="1676" customFormat="false" ht="11.25" hidden="false" customHeight="false" outlineLevel="0" collapsed="false">
      <c r="A1676" s="177" t="n">
        <v>36370</v>
      </c>
      <c r="B1676" s="203" t="n">
        <f aca="false">IF(A1676&lt;&gt;"",MONTH(A1676),0)</f>
        <v>7</v>
      </c>
      <c r="C1676" s="11" t="s">
        <v>165</v>
      </c>
      <c r="D1676" s="196" t="n">
        <v>3</v>
      </c>
      <c r="E1676" s="196" t="n">
        <v>2.1</v>
      </c>
      <c r="F1676" s="197" t="n">
        <v>2.12</v>
      </c>
      <c r="G1676" s="16" t="n">
        <v>2.26</v>
      </c>
      <c r="H1676" s="196" t="n">
        <v>2.465</v>
      </c>
      <c r="I1676" s="196" t="n">
        <v>2.575</v>
      </c>
      <c r="J1676" s="196" t="n">
        <v>2.245</v>
      </c>
      <c r="K1676" s="196" t="n">
        <v>2.14</v>
      </c>
      <c r="L1676" s="196" t="n">
        <v>2.155</v>
      </c>
      <c r="M1676" s="196" t="n">
        <v>2.585</v>
      </c>
      <c r="N1676" s="197" t="n">
        <v>2.1</v>
      </c>
      <c r="O1676" s="196" t="n">
        <v>2.555</v>
      </c>
      <c r="P1676" s="196" t="n">
        <v>2.525</v>
      </c>
      <c r="Q1676" s="196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6" t="s">
        <v>85</v>
      </c>
      <c r="CM1676" s="177"/>
    </row>
    <row r="1677" customFormat="false" ht="11.25" hidden="false" customHeight="false" outlineLevel="0" collapsed="false">
      <c r="A1677" s="177" t="n">
        <v>36371</v>
      </c>
      <c r="B1677" s="203" t="n">
        <f aca="false">IF(A1677&lt;&gt;"",MONTH(A1677),0)</f>
        <v>7</v>
      </c>
      <c r="C1677" s="11" t="s">
        <v>166</v>
      </c>
      <c r="D1677" s="196" t="n">
        <v>3.125</v>
      </c>
      <c r="E1677" s="196" t="n">
        <v>2.16</v>
      </c>
      <c r="F1677" s="197" t="n">
        <v>2.15</v>
      </c>
      <c r="G1677" s="16" t="n">
        <v>2.265</v>
      </c>
      <c r="H1677" s="196" t="n">
        <v>2.53</v>
      </c>
      <c r="I1677" s="196" t="n">
        <v>2.665</v>
      </c>
      <c r="J1677" s="196" t="n">
        <v>2.31</v>
      </c>
      <c r="K1677" s="196" t="n">
        <v>2.17</v>
      </c>
      <c r="L1677" s="196" t="n">
        <v>2.24</v>
      </c>
      <c r="M1677" s="196" t="n">
        <v>2.675</v>
      </c>
      <c r="N1677" s="197" t="n">
        <v>2.09</v>
      </c>
      <c r="O1677" s="196" t="n">
        <v>2.605</v>
      </c>
      <c r="P1677" s="196" t="n">
        <v>2.605</v>
      </c>
      <c r="Q1677" s="196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6" t="s">
        <v>85</v>
      </c>
      <c r="CM1677" s="177"/>
    </row>
    <row r="1678" customFormat="false" ht="11.25" hidden="false" customHeight="false" outlineLevel="0" collapsed="false">
      <c r="A1678" s="177" t="n">
        <v>36372</v>
      </c>
      <c r="B1678" s="203" t="n">
        <f aca="false">IF(A1678&lt;&gt;"",MONTH(A1678),0)</f>
        <v>7</v>
      </c>
      <c r="C1678" s="11" t="s">
        <v>167</v>
      </c>
      <c r="D1678" s="196" t="n">
        <v>3.075</v>
      </c>
      <c r="E1678" s="196" t="n">
        <v>2.105</v>
      </c>
      <c r="F1678" s="197" t="n">
        <v>2.075</v>
      </c>
      <c r="G1678" s="16" t="n">
        <v>2.115</v>
      </c>
      <c r="H1678" s="196" t="n">
        <v>2.41</v>
      </c>
      <c r="I1678" s="196" t="n">
        <v>2.55</v>
      </c>
      <c r="J1678" s="196" t="n">
        <v>2.265</v>
      </c>
      <c r="K1678" s="196" t="n">
        <v>2.115</v>
      </c>
      <c r="L1678" s="196" t="n">
        <v>2.175</v>
      </c>
      <c r="M1678" s="196" t="n">
        <v>2.605</v>
      </c>
      <c r="N1678" s="197" t="n">
        <v>2.08</v>
      </c>
      <c r="O1678" s="196" t="n">
        <v>2.49</v>
      </c>
      <c r="P1678" s="196" t="n">
        <v>2.47</v>
      </c>
      <c r="Q1678" s="196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6" t="s">
        <v>85</v>
      </c>
      <c r="CM1678" s="177"/>
    </row>
    <row r="1679" customFormat="false" ht="11.25" hidden="false" customHeight="false" outlineLevel="0" collapsed="false">
      <c r="A1679" s="177" t="n">
        <v>36373</v>
      </c>
      <c r="B1679" s="203" t="n">
        <f aca="false">IF(A1679&lt;&gt;"",MONTH(A1679),0)</f>
        <v>8</v>
      </c>
      <c r="C1679" s="11" t="s">
        <v>161</v>
      </c>
      <c r="D1679" s="196" t="n">
        <v>3.07</v>
      </c>
      <c r="E1679" s="196" t="n">
        <v>2.085</v>
      </c>
      <c r="F1679" s="1" t="n">
        <v>2.09</v>
      </c>
      <c r="G1679" s="16" t="n">
        <v>2.12</v>
      </c>
      <c r="H1679" s="196" t="n">
        <v>2.41</v>
      </c>
      <c r="I1679" s="196" t="n">
        <v>2.57</v>
      </c>
      <c r="J1679" s="196" t="n">
        <v>2.29</v>
      </c>
      <c r="K1679" s="196" t="n">
        <v>2.12</v>
      </c>
      <c r="L1679" s="196" t="n">
        <v>2.165</v>
      </c>
      <c r="M1679" s="196" t="n">
        <v>2.635</v>
      </c>
      <c r="N1679" s="197" t="n">
        <v>2.125</v>
      </c>
      <c r="O1679" s="196" t="n">
        <v>2.505</v>
      </c>
      <c r="P1679" s="196" t="n">
        <v>2.49</v>
      </c>
      <c r="Q1679" s="196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6" t="s">
        <v>85</v>
      </c>
      <c r="CM1679" s="177"/>
    </row>
    <row r="1680" customFormat="false" ht="11.25" hidden="false" customHeight="false" outlineLevel="0" collapsed="false">
      <c r="A1680" s="177" t="n">
        <v>36374</v>
      </c>
      <c r="B1680" s="203" t="n">
        <f aca="false">IF(A1680&lt;&gt;"",MONTH(A1680),0)</f>
        <v>8</v>
      </c>
      <c r="C1680" s="11" t="s">
        <v>162</v>
      </c>
      <c r="D1680" s="196" t="n">
        <v>3.07</v>
      </c>
      <c r="E1680" s="196" t="n">
        <v>2.085</v>
      </c>
      <c r="F1680" s="1" t="n">
        <v>2.09</v>
      </c>
      <c r="G1680" s="16" t="n">
        <v>2.12</v>
      </c>
      <c r="H1680" s="196" t="n">
        <v>2.41</v>
      </c>
      <c r="I1680" s="196" t="n">
        <v>2.57</v>
      </c>
      <c r="J1680" s="196" t="n">
        <v>2.29</v>
      </c>
      <c r="K1680" s="196" t="n">
        <v>2.12</v>
      </c>
      <c r="L1680" s="196" t="n">
        <v>2.165</v>
      </c>
      <c r="M1680" s="196" t="n">
        <v>2.635</v>
      </c>
      <c r="N1680" s="197" t="n">
        <v>2.125</v>
      </c>
      <c r="O1680" s="196" t="n">
        <v>2.505</v>
      </c>
      <c r="P1680" s="196" t="n">
        <v>2.49</v>
      </c>
      <c r="Q1680" s="196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6" t="s">
        <v>85</v>
      </c>
      <c r="CM1680" s="177"/>
    </row>
    <row r="1681" customFormat="false" ht="11.25" hidden="false" customHeight="false" outlineLevel="0" collapsed="false">
      <c r="A1681" s="177" t="n">
        <v>36375</v>
      </c>
      <c r="B1681" s="203" t="n">
        <f aca="false">IF(A1681&lt;&gt;"",MONTH(A1681),0)</f>
        <v>8</v>
      </c>
      <c r="C1681" s="11" t="s">
        <v>163</v>
      </c>
      <c r="D1681" s="196" t="n">
        <v>3.045</v>
      </c>
      <c r="E1681" s="196" t="n">
        <v>2.095</v>
      </c>
      <c r="F1681" s="1" t="n">
        <v>2.125</v>
      </c>
      <c r="G1681" s="16" t="n">
        <v>2.2</v>
      </c>
      <c r="H1681" s="196" t="n">
        <v>2.405</v>
      </c>
      <c r="I1681" s="196" t="n">
        <v>2.515</v>
      </c>
      <c r="J1681" s="196" t="n">
        <v>2.285</v>
      </c>
      <c r="K1681" s="196" t="n">
        <v>2.14</v>
      </c>
      <c r="L1681" s="196" t="n">
        <v>2.19</v>
      </c>
      <c r="M1681" s="196" t="n">
        <v>2.65</v>
      </c>
      <c r="N1681" s="197" t="n">
        <v>2.06</v>
      </c>
      <c r="O1681" s="196" t="n">
        <v>2.55</v>
      </c>
      <c r="P1681" s="196" t="n">
        <v>2.47</v>
      </c>
      <c r="Q1681" s="196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6" t="s">
        <v>85</v>
      </c>
      <c r="CM1681" s="177"/>
    </row>
    <row r="1682" customFormat="false" ht="11.25" hidden="false" customHeight="false" outlineLevel="0" collapsed="false">
      <c r="A1682" s="177" t="n">
        <v>36376</v>
      </c>
      <c r="B1682" s="203" t="n">
        <f aca="false">IF(A1682&lt;&gt;"",MONTH(A1682),0)</f>
        <v>8</v>
      </c>
      <c r="C1682" s="11" t="s">
        <v>164</v>
      </c>
      <c r="D1682" s="196" t="n">
        <v>3.08</v>
      </c>
      <c r="E1682" s="196" t="n">
        <v>2.125</v>
      </c>
      <c r="F1682" s="1" t="n">
        <v>2.185</v>
      </c>
      <c r="G1682" s="16" t="n">
        <v>2.3</v>
      </c>
      <c r="H1682" s="196" t="n">
        <v>2.475</v>
      </c>
      <c r="I1682" s="196" t="n">
        <v>2.6</v>
      </c>
      <c r="J1682" s="196" t="n">
        <v>2.305</v>
      </c>
      <c r="K1682" s="196" t="n">
        <v>2.2</v>
      </c>
      <c r="L1682" s="196" t="n">
        <v>2.24</v>
      </c>
      <c r="M1682" s="196" t="n">
        <v>2.64</v>
      </c>
      <c r="N1682" s="197" t="n">
        <v>2.1</v>
      </c>
      <c r="O1682" s="196" t="n">
        <v>2.615</v>
      </c>
      <c r="P1682" s="196" t="n">
        <v>2.545</v>
      </c>
      <c r="Q1682" s="196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6" t="s">
        <v>85</v>
      </c>
      <c r="CM1682" s="177"/>
    </row>
    <row r="1683" customFormat="false" ht="11.25" hidden="false" customHeight="false" outlineLevel="0" collapsed="false">
      <c r="A1683" s="177" t="n">
        <v>36377</v>
      </c>
      <c r="B1683" s="203" t="n">
        <f aca="false">IF(A1683&lt;&gt;"",MONTH(A1683),0)</f>
        <v>8</v>
      </c>
      <c r="C1683" s="11" t="s">
        <v>165</v>
      </c>
      <c r="D1683" s="196" t="n">
        <v>3.135</v>
      </c>
      <c r="E1683" s="196" t="n">
        <v>2.145</v>
      </c>
      <c r="F1683" s="1" t="n">
        <v>2.2</v>
      </c>
      <c r="G1683" s="16" t="n">
        <v>2.33</v>
      </c>
      <c r="H1683" s="196" t="n">
        <v>2.525</v>
      </c>
      <c r="I1683" s="196" t="n">
        <v>2.635</v>
      </c>
      <c r="J1683" s="196" t="n">
        <v>2.35</v>
      </c>
      <c r="K1683" s="196" t="n">
        <v>2.235</v>
      </c>
      <c r="L1683" s="196" t="n">
        <v>2.275</v>
      </c>
      <c r="M1683" s="196" t="n">
        <v>2.695</v>
      </c>
      <c r="N1683" s="197" t="n">
        <v>2.165</v>
      </c>
      <c r="O1683" s="196" t="n">
        <v>2.65</v>
      </c>
      <c r="P1683" s="196" t="n">
        <v>2.585</v>
      </c>
      <c r="Q1683" s="196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6" t="s">
        <v>85</v>
      </c>
      <c r="CM1683" s="177"/>
    </row>
    <row r="1684" customFormat="false" ht="11.25" hidden="false" customHeight="false" outlineLevel="0" collapsed="false">
      <c r="A1684" s="177" t="n">
        <v>36378</v>
      </c>
      <c r="B1684" s="203" t="n">
        <f aca="false">IF(A1684&lt;&gt;"",MONTH(A1684),0)</f>
        <v>8</v>
      </c>
      <c r="C1684" s="11" t="s">
        <v>166</v>
      </c>
      <c r="D1684" s="196" t="n">
        <v>3.175</v>
      </c>
      <c r="E1684" s="196" t="n">
        <v>2.14</v>
      </c>
      <c r="F1684" s="1" t="n">
        <v>2.195</v>
      </c>
      <c r="G1684" s="16" t="n">
        <v>2.34</v>
      </c>
      <c r="H1684" s="196" t="n">
        <v>2.535</v>
      </c>
      <c r="I1684" s="196" t="n">
        <v>2.655</v>
      </c>
      <c r="J1684" s="196" t="n">
        <v>2.355</v>
      </c>
      <c r="K1684" s="196" t="n">
        <v>2.23</v>
      </c>
      <c r="L1684" s="196" t="n">
        <v>2.27</v>
      </c>
      <c r="M1684" s="196" t="n">
        <v>2.69</v>
      </c>
      <c r="N1684" s="197" t="n">
        <v>2.165</v>
      </c>
      <c r="O1684" s="196" t="n">
        <v>2.65</v>
      </c>
      <c r="P1684" s="196" t="n">
        <v>2.605</v>
      </c>
      <c r="Q1684" s="196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6" t="s">
        <v>85</v>
      </c>
      <c r="CM1684" s="177"/>
    </row>
    <row r="1685" customFormat="false" ht="11.25" hidden="false" customHeight="false" outlineLevel="0" collapsed="false">
      <c r="A1685" s="177" t="n">
        <v>36379</v>
      </c>
      <c r="B1685" s="203" t="n">
        <f aca="false">IF(A1685&lt;&gt;"",MONTH(A1685),0)</f>
        <v>8</v>
      </c>
      <c r="C1685" s="11" t="s">
        <v>167</v>
      </c>
      <c r="D1685" s="196" t="n">
        <v>3.225</v>
      </c>
      <c r="E1685" s="196" t="n">
        <v>2.175</v>
      </c>
      <c r="F1685" s="1" t="n">
        <v>2.205</v>
      </c>
      <c r="G1685" s="16" t="n">
        <v>2.245</v>
      </c>
      <c r="H1685" s="196" t="n">
        <v>2.555</v>
      </c>
      <c r="I1685" s="196" t="n">
        <v>2.685</v>
      </c>
      <c r="J1685" s="196" t="n">
        <v>2.38</v>
      </c>
      <c r="K1685" s="196" t="n">
        <v>2.225</v>
      </c>
      <c r="L1685" s="196" t="n">
        <v>2.305</v>
      </c>
      <c r="M1685" s="196" t="n">
        <v>2.575</v>
      </c>
      <c r="N1685" s="197" t="n">
        <v>2.17</v>
      </c>
      <c r="O1685" s="196" t="n">
        <v>2.605</v>
      </c>
      <c r="P1685" s="196" t="n">
        <v>2.615</v>
      </c>
      <c r="Q1685" s="196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6" t="s">
        <v>85</v>
      </c>
      <c r="CM1685" s="177"/>
    </row>
    <row r="1686" customFormat="false" ht="11.25" hidden="false" customHeight="false" outlineLevel="0" collapsed="false">
      <c r="A1686" s="177" t="n">
        <v>36380</v>
      </c>
      <c r="B1686" s="203" t="n">
        <f aca="false">IF(A1686&lt;&gt;"",MONTH(A1686),0)</f>
        <v>8</v>
      </c>
      <c r="C1686" s="11" t="s">
        <v>161</v>
      </c>
      <c r="D1686" s="196" t="n">
        <v>3.225</v>
      </c>
      <c r="E1686" s="196" t="n">
        <v>2.175</v>
      </c>
      <c r="F1686" s="1" t="n">
        <v>2.205</v>
      </c>
      <c r="G1686" s="16" t="n">
        <v>2.245</v>
      </c>
      <c r="H1686" s="196" t="n">
        <v>2.555</v>
      </c>
      <c r="I1686" s="196" t="n">
        <v>2.685</v>
      </c>
      <c r="J1686" s="196" t="n">
        <v>2.38</v>
      </c>
      <c r="K1686" s="196" t="n">
        <v>2.225</v>
      </c>
      <c r="L1686" s="196" t="n">
        <v>2.305</v>
      </c>
      <c r="M1686" s="196" t="n">
        <v>2.575</v>
      </c>
      <c r="N1686" s="197" t="n">
        <v>2.17</v>
      </c>
      <c r="O1686" s="196" t="n">
        <v>2.605</v>
      </c>
      <c r="P1686" s="196" t="n">
        <v>2.615</v>
      </c>
      <c r="Q1686" s="196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6" t="s">
        <v>85</v>
      </c>
      <c r="CM1686" s="177"/>
    </row>
    <row r="1687" customFormat="false" ht="11.25" hidden="false" customHeight="false" outlineLevel="0" collapsed="false">
      <c r="A1687" s="177" t="n">
        <v>36381</v>
      </c>
      <c r="B1687" s="203" t="n">
        <f aca="false">IF(A1687&lt;&gt;"",MONTH(A1687),0)</f>
        <v>8</v>
      </c>
      <c r="C1687" s="11" t="s">
        <v>162</v>
      </c>
      <c r="D1687" s="196" t="n">
        <v>3.225</v>
      </c>
      <c r="E1687" s="196" t="n">
        <v>2.175</v>
      </c>
      <c r="F1687" s="1" t="n">
        <v>2.205</v>
      </c>
      <c r="G1687" s="16" t="n">
        <v>2.245</v>
      </c>
      <c r="H1687" s="196" t="n">
        <v>2.555</v>
      </c>
      <c r="I1687" s="196" t="n">
        <v>2.685</v>
      </c>
      <c r="J1687" s="196" t="n">
        <v>2.38</v>
      </c>
      <c r="K1687" s="196" t="n">
        <v>2.225</v>
      </c>
      <c r="L1687" s="196" t="n">
        <v>2.305</v>
      </c>
      <c r="M1687" s="196" t="n">
        <v>2.575</v>
      </c>
      <c r="N1687" s="197" t="n">
        <v>2.17</v>
      </c>
      <c r="O1687" s="196" t="n">
        <v>2.605</v>
      </c>
      <c r="P1687" s="196" t="n">
        <v>2.615</v>
      </c>
      <c r="Q1687" s="196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6" t="s">
        <v>85</v>
      </c>
      <c r="CM1687" s="177"/>
    </row>
    <row r="1688" customFormat="false" ht="11.25" hidden="false" customHeight="false" outlineLevel="0" collapsed="false">
      <c r="A1688" s="177" t="n">
        <v>36382</v>
      </c>
      <c r="B1688" s="203" t="n">
        <f aca="false">IF(A1688&lt;&gt;"",MONTH(A1688),0)</f>
        <v>8</v>
      </c>
      <c r="C1688" s="11" t="s">
        <v>163</v>
      </c>
      <c r="D1688" s="196" t="n">
        <v>3.235</v>
      </c>
      <c r="E1688" s="196" t="n">
        <v>2.215</v>
      </c>
      <c r="F1688" s="1" t="n">
        <v>2.215</v>
      </c>
      <c r="G1688" s="16" t="n">
        <v>2.335</v>
      </c>
      <c r="H1688" s="196" t="n">
        <v>2.64</v>
      </c>
      <c r="I1688" s="196" t="n">
        <v>2.72</v>
      </c>
      <c r="J1688" s="196" t="n">
        <v>2.4</v>
      </c>
      <c r="K1688" s="196" t="n">
        <v>2.25</v>
      </c>
      <c r="L1688" s="196" t="n">
        <v>2.31</v>
      </c>
      <c r="M1688" s="196" t="n">
        <v>2.725</v>
      </c>
      <c r="N1688" s="197" t="n">
        <v>2.195</v>
      </c>
      <c r="O1688" s="196" t="n">
        <v>2.665</v>
      </c>
      <c r="P1688" s="196" t="n">
        <v>2.69</v>
      </c>
      <c r="Q1688" s="196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6" t="s">
        <v>85</v>
      </c>
      <c r="CM1688" s="177"/>
    </row>
    <row r="1689" customFormat="false" ht="11.25" hidden="false" customHeight="false" outlineLevel="0" collapsed="false">
      <c r="A1689" s="177" t="n">
        <v>36383</v>
      </c>
      <c r="B1689" s="203" t="n">
        <f aca="false">IF(A1689&lt;&gt;"",MONTH(A1689),0)</f>
        <v>8</v>
      </c>
      <c r="C1689" s="11" t="s">
        <v>164</v>
      </c>
      <c r="D1689" s="196" t="n">
        <v>3.22</v>
      </c>
      <c r="E1689" s="196" t="n">
        <v>2.23</v>
      </c>
      <c r="F1689" s="1" t="n">
        <v>2.225</v>
      </c>
      <c r="G1689" s="16" t="n">
        <v>2.345</v>
      </c>
      <c r="H1689" s="196" t="n">
        <v>2.68</v>
      </c>
      <c r="I1689" s="196" t="n">
        <v>2.77</v>
      </c>
      <c r="J1689" s="196" t="n">
        <v>2.4</v>
      </c>
      <c r="K1689" s="196" t="n">
        <v>2.255</v>
      </c>
      <c r="L1689" s="196" t="n">
        <v>2.315</v>
      </c>
      <c r="M1689" s="196" t="n">
        <v>2.7</v>
      </c>
      <c r="N1689" s="197" t="n">
        <v>2.215</v>
      </c>
      <c r="O1689" s="196" t="n">
        <v>2.69</v>
      </c>
      <c r="P1689" s="196" t="n">
        <v>2.755</v>
      </c>
      <c r="Q1689" s="196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6" t="s">
        <v>85</v>
      </c>
      <c r="CM1689" s="177"/>
    </row>
    <row r="1690" customFormat="false" ht="11.25" hidden="false" customHeight="false" outlineLevel="0" collapsed="false">
      <c r="A1690" s="177" t="n">
        <v>36384</v>
      </c>
      <c r="B1690" s="203" t="n">
        <f aca="false">IF(A1690&lt;&gt;"",MONTH(A1690),0)</f>
        <v>8</v>
      </c>
      <c r="C1690" s="11" t="s">
        <v>165</v>
      </c>
      <c r="D1690" s="196" t="n">
        <v>3.275</v>
      </c>
      <c r="E1690" s="196" t="n">
        <v>2.25</v>
      </c>
      <c r="F1690" s="1" t="n">
        <v>2.195</v>
      </c>
      <c r="G1690" s="16" t="n">
        <v>2.33</v>
      </c>
      <c r="H1690" s="196" t="n">
        <v>2.685</v>
      </c>
      <c r="I1690" s="196" t="n">
        <v>2.785</v>
      </c>
      <c r="J1690" s="196" t="n">
        <v>2.405</v>
      </c>
      <c r="K1690" s="196" t="n">
        <v>2.235</v>
      </c>
      <c r="L1690" s="196" t="n">
        <v>2.35</v>
      </c>
      <c r="M1690" s="196" t="n">
        <v>2.635</v>
      </c>
      <c r="N1690" s="197" t="n">
        <v>2.19</v>
      </c>
      <c r="O1690" s="196" t="n">
        <v>2.69</v>
      </c>
      <c r="P1690" s="196" t="n">
        <v>2.76</v>
      </c>
      <c r="Q1690" s="196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6" t="s">
        <v>85</v>
      </c>
      <c r="CM1690" s="177"/>
    </row>
    <row r="1691" customFormat="false" ht="11.25" hidden="false" customHeight="false" outlineLevel="0" collapsed="false">
      <c r="A1691" s="177" t="n">
        <v>36385</v>
      </c>
      <c r="B1691" s="203" t="n">
        <f aca="false">IF(A1691&lt;&gt;"",MONTH(A1691),0)</f>
        <v>8</v>
      </c>
      <c r="C1691" s="11" t="s">
        <v>166</v>
      </c>
      <c r="D1691" s="196" t="n">
        <v>3.23</v>
      </c>
      <c r="E1691" s="196" t="n">
        <v>2.25</v>
      </c>
      <c r="F1691" s="1" t="n">
        <v>2.215</v>
      </c>
      <c r="G1691" s="16" t="n">
        <v>2.29</v>
      </c>
      <c r="H1691" s="196" t="n">
        <v>2.64</v>
      </c>
      <c r="I1691" s="196" t="n">
        <v>2.75</v>
      </c>
      <c r="J1691" s="196" t="n">
        <v>2.395</v>
      </c>
      <c r="K1691" s="196" t="n">
        <v>2.25</v>
      </c>
      <c r="L1691" s="196" t="n">
        <v>2.325</v>
      </c>
      <c r="M1691" s="196" t="n">
        <v>2.655</v>
      </c>
      <c r="N1691" s="197" t="n">
        <v>2.185</v>
      </c>
      <c r="O1691" s="196" t="n">
        <v>2.68</v>
      </c>
      <c r="P1691" s="196" t="n">
        <v>2.725</v>
      </c>
      <c r="Q1691" s="196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6" t="s">
        <v>85</v>
      </c>
      <c r="CM1691" s="177"/>
    </row>
    <row r="1692" customFormat="false" ht="11.25" hidden="false" customHeight="false" outlineLevel="0" collapsed="false">
      <c r="A1692" s="177" t="n">
        <v>36386</v>
      </c>
      <c r="B1692" s="203" t="n">
        <f aca="false">IF(A1692&lt;&gt;"",MONTH(A1692),0)</f>
        <v>8</v>
      </c>
      <c r="C1692" s="11" t="s">
        <v>167</v>
      </c>
      <c r="D1692" s="196" t="n">
        <v>3.17</v>
      </c>
      <c r="E1692" s="196" t="n">
        <v>2.225</v>
      </c>
      <c r="F1692" s="1" t="n">
        <v>2.165</v>
      </c>
      <c r="G1692" s="16" t="n">
        <v>2.225</v>
      </c>
      <c r="H1692" s="196" t="n">
        <v>2.54</v>
      </c>
      <c r="I1692" s="196" t="n">
        <v>2.71</v>
      </c>
      <c r="J1692" s="196" t="n">
        <v>2.355</v>
      </c>
      <c r="K1692" s="196" t="n">
        <v>2.215</v>
      </c>
      <c r="L1692" s="196" t="n">
        <v>2.295</v>
      </c>
      <c r="M1692" s="196" t="n">
        <v>2.53</v>
      </c>
      <c r="N1692" s="197" t="n">
        <v>2.175</v>
      </c>
      <c r="O1692" s="196" t="n">
        <v>2.58</v>
      </c>
      <c r="P1692" s="196" t="n">
        <v>2.635</v>
      </c>
      <c r="Q1692" s="196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6" t="s">
        <v>85</v>
      </c>
      <c r="CM1692" s="177"/>
    </row>
    <row r="1693" customFormat="false" ht="11.25" hidden="false" customHeight="false" outlineLevel="0" collapsed="false">
      <c r="A1693" s="177" t="n">
        <v>36387</v>
      </c>
      <c r="B1693" s="203" t="n">
        <f aca="false">IF(A1693&lt;&gt;"",MONTH(A1693),0)</f>
        <v>8</v>
      </c>
      <c r="C1693" s="11" t="s">
        <v>161</v>
      </c>
      <c r="D1693" s="196" t="n">
        <v>3.17</v>
      </c>
      <c r="E1693" s="196" t="n">
        <v>2.225</v>
      </c>
      <c r="F1693" s="1" t="n">
        <v>2.165</v>
      </c>
      <c r="G1693" s="16" t="n">
        <v>2.225</v>
      </c>
      <c r="H1693" s="196" t="n">
        <v>2.54</v>
      </c>
      <c r="I1693" s="196" t="n">
        <v>2.71</v>
      </c>
      <c r="J1693" s="196" t="n">
        <v>2.355</v>
      </c>
      <c r="K1693" s="196" t="n">
        <v>2.215</v>
      </c>
      <c r="L1693" s="196" t="n">
        <v>2.295</v>
      </c>
      <c r="M1693" s="196" t="n">
        <v>2.53</v>
      </c>
      <c r="N1693" s="197" t="n">
        <v>2.175</v>
      </c>
      <c r="O1693" s="196" t="n">
        <v>2.58</v>
      </c>
      <c r="P1693" s="196" t="n">
        <v>2.635</v>
      </c>
      <c r="Q1693" s="196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6" t="s">
        <v>85</v>
      </c>
      <c r="CM1693" s="177"/>
    </row>
    <row r="1694" customFormat="false" ht="11.25" hidden="false" customHeight="false" outlineLevel="0" collapsed="false">
      <c r="A1694" s="177" t="n">
        <v>36388</v>
      </c>
      <c r="B1694" s="203" t="n">
        <f aca="false">IF(A1694&lt;&gt;"",MONTH(A1694),0)</f>
        <v>8</v>
      </c>
      <c r="C1694" s="11" t="s">
        <v>162</v>
      </c>
      <c r="D1694" s="196" t="n">
        <v>3.17</v>
      </c>
      <c r="E1694" s="196" t="n">
        <v>2.225</v>
      </c>
      <c r="F1694" s="1" t="n">
        <v>2.165</v>
      </c>
      <c r="G1694" s="16" t="n">
        <v>2.225</v>
      </c>
      <c r="H1694" s="196" t="n">
        <v>2.54</v>
      </c>
      <c r="I1694" s="196" t="n">
        <v>2.71</v>
      </c>
      <c r="J1694" s="196" t="n">
        <v>2.355</v>
      </c>
      <c r="K1694" s="196" t="n">
        <v>2.215</v>
      </c>
      <c r="L1694" s="196" t="n">
        <v>2.295</v>
      </c>
      <c r="M1694" s="196" t="n">
        <v>2.53</v>
      </c>
      <c r="N1694" s="197" t="n">
        <v>2.175</v>
      </c>
      <c r="O1694" s="196" t="n">
        <v>2.58</v>
      </c>
      <c r="P1694" s="196" t="n">
        <v>2.635</v>
      </c>
      <c r="Q1694" s="196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6" t="s">
        <v>85</v>
      </c>
      <c r="CM1694" s="177"/>
    </row>
    <row r="1695" customFormat="false" ht="11.25" hidden="false" customHeight="false" outlineLevel="0" collapsed="false">
      <c r="A1695" s="177" t="n">
        <v>36389</v>
      </c>
      <c r="B1695" s="203" t="n">
        <f aca="false">IF(A1695&lt;&gt;"",MONTH(A1695),0)</f>
        <v>8</v>
      </c>
      <c r="C1695" s="11" t="s">
        <v>163</v>
      </c>
      <c r="D1695" s="196" t="n">
        <v>3.165</v>
      </c>
      <c r="E1695" s="196" t="n">
        <v>2.245</v>
      </c>
      <c r="F1695" s="1" t="n">
        <v>2.26</v>
      </c>
      <c r="G1695" s="16" t="n">
        <v>2.325</v>
      </c>
      <c r="H1695" s="196" t="n">
        <v>2.605</v>
      </c>
      <c r="I1695" s="196" t="n">
        <v>2.73</v>
      </c>
      <c r="J1695" s="196" t="n">
        <v>2.385</v>
      </c>
      <c r="K1695" s="196" t="n">
        <v>2.275</v>
      </c>
      <c r="L1695" s="196" t="n">
        <v>2.32</v>
      </c>
      <c r="M1695" s="196" t="n">
        <v>2.66</v>
      </c>
      <c r="N1695" s="197" t="n">
        <v>2.215</v>
      </c>
      <c r="O1695" s="196" t="n">
        <v>2.675</v>
      </c>
      <c r="P1695" s="196" t="n">
        <v>2.68</v>
      </c>
      <c r="Q1695" s="196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6" t="s">
        <v>85</v>
      </c>
      <c r="CM1695" s="177"/>
    </row>
    <row r="1696" customFormat="false" ht="11.25" hidden="false" customHeight="false" outlineLevel="0" collapsed="false">
      <c r="A1696" s="177" t="n">
        <v>36390</v>
      </c>
      <c r="B1696" s="203" t="n">
        <f aca="false">IF(A1696&lt;&gt;"",MONTH(A1696),0)</f>
        <v>8</v>
      </c>
      <c r="C1696" s="11" t="s">
        <v>164</v>
      </c>
      <c r="D1696" s="196" t="n">
        <v>3.135</v>
      </c>
      <c r="E1696" s="196" t="n">
        <v>2.26</v>
      </c>
      <c r="F1696" s="1" t="n">
        <v>2.28</v>
      </c>
      <c r="G1696" s="16" t="n">
        <v>2.355</v>
      </c>
      <c r="H1696" s="196" t="n">
        <v>2.575</v>
      </c>
      <c r="I1696" s="196" t="n">
        <v>2.7</v>
      </c>
      <c r="J1696" s="196" t="n">
        <v>2.38</v>
      </c>
      <c r="K1696" s="196" t="n">
        <v>2.285</v>
      </c>
      <c r="L1696" s="196" t="n">
        <v>2.315</v>
      </c>
      <c r="M1696" s="196" t="n">
        <v>2.675</v>
      </c>
      <c r="N1696" s="197" t="n">
        <v>2.225</v>
      </c>
      <c r="O1696" s="196" t="n">
        <v>2.655</v>
      </c>
      <c r="P1696" s="196" t="n">
        <v>2.645</v>
      </c>
      <c r="Q1696" s="196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6" t="s">
        <v>85</v>
      </c>
      <c r="CM1696" s="177"/>
    </row>
    <row r="1697" customFormat="false" ht="11.25" hidden="false" customHeight="false" outlineLevel="0" collapsed="false">
      <c r="A1697" s="177" t="n">
        <v>36391</v>
      </c>
      <c r="B1697" s="203" t="n">
        <f aca="false">IF(A1697&lt;&gt;"",MONTH(A1697),0)</f>
        <v>8</v>
      </c>
      <c r="C1697" s="11" t="s">
        <v>165</v>
      </c>
      <c r="D1697" s="196" t="n">
        <v>3.16</v>
      </c>
      <c r="E1697" s="196" t="n">
        <v>2.28</v>
      </c>
      <c r="F1697" s="1" t="n">
        <v>2.295</v>
      </c>
      <c r="G1697" s="16" t="n">
        <v>2.41</v>
      </c>
      <c r="H1697" s="196" t="n">
        <v>2.61</v>
      </c>
      <c r="I1697" s="196" t="n">
        <v>2.745</v>
      </c>
      <c r="J1697" s="196" t="n">
        <v>2.4</v>
      </c>
      <c r="K1697" s="196" t="n">
        <v>2.31</v>
      </c>
      <c r="L1697" s="196" t="n">
        <v>2.33</v>
      </c>
      <c r="M1697" s="196" t="n">
        <v>2.685</v>
      </c>
      <c r="N1697" s="197" t="n">
        <v>2.26</v>
      </c>
      <c r="O1697" s="196" t="n">
        <v>2.68</v>
      </c>
      <c r="P1697" s="196" t="n">
        <v>2.68</v>
      </c>
      <c r="Q1697" s="196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6" t="s">
        <v>85</v>
      </c>
      <c r="CM1697" s="177"/>
    </row>
    <row r="1698" customFormat="false" ht="11.25" hidden="false" customHeight="false" outlineLevel="0" collapsed="false">
      <c r="A1698" s="177" t="n">
        <v>36392</v>
      </c>
      <c r="B1698" s="203" t="n">
        <f aca="false">IF(A1698&lt;&gt;"",MONTH(A1698),0)</f>
        <v>8</v>
      </c>
      <c r="C1698" s="11" t="s">
        <v>166</v>
      </c>
      <c r="D1698" s="196" t="n">
        <v>3.235</v>
      </c>
      <c r="E1698" s="196" t="n">
        <v>2.34</v>
      </c>
      <c r="F1698" s="1" t="n">
        <v>2.365</v>
      </c>
      <c r="G1698" s="16" t="n">
        <v>2.515</v>
      </c>
      <c r="H1698" s="196" t="n">
        <v>2.725</v>
      </c>
      <c r="I1698" s="196" t="n">
        <v>2.87</v>
      </c>
      <c r="J1698" s="196" t="n">
        <v>2.455</v>
      </c>
      <c r="K1698" s="196" t="n">
        <v>2.385</v>
      </c>
      <c r="L1698" s="196" t="n">
        <v>2.405</v>
      </c>
      <c r="M1698" s="196" t="n">
        <v>2.745</v>
      </c>
      <c r="N1698" s="197" t="n">
        <v>2.315</v>
      </c>
      <c r="O1698" s="196" t="n">
        <v>2.755</v>
      </c>
      <c r="P1698" s="196" t="n">
        <v>2.8</v>
      </c>
      <c r="Q1698" s="196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6" t="s">
        <v>85</v>
      </c>
      <c r="CM1698" s="177"/>
    </row>
    <row r="1699" customFormat="false" ht="11.25" hidden="false" customHeight="false" outlineLevel="0" collapsed="false">
      <c r="A1699" s="177" t="n">
        <v>36393</v>
      </c>
      <c r="B1699" s="203" t="n">
        <f aca="false">IF(A1699&lt;&gt;"",MONTH(A1699),0)</f>
        <v>8</v>
      </c>
      <c r="C1699" s="11" t="s">
        <v>167</v>
      </c>
      <c r="D1699" s="196" t="n">
        <v>3.3</v>
      </c>
      <c r="E1699" s="196" t="n">
        <v>2.35</v>
      </c>
      <c r="F1699" s="1" t="n">
        <v>2.39</v>
      </c>
      <c r="G1699" s="16" t="n">
        <v>2.52</v>
      </c>
      <c r="H1699" s="196" t="n">
        <v>2.795</v>
      </c>
      <c r="I1699" s="196" t="n">
        <v>2.96</v>
      </c>
      <c r="J1699" s="196" t="n">
        <v>2.5</v>
      </c>
      <c r="K1699" s="196" t="n">
        <v>2.425</v>
      </c>
      <c r="L1699" s="196" t="n">
        <v>2.44</v>
      </c>
      <c r="M1699" s="196" t="n">
        <v>2.805</v>
      </c>
      <c r="N1699" s="197" t="n">
        <v>2.385</v>
      </c>
      <c r="O1699" s="196" t="n">
        <v>2.8</v>
      </c>
      <c r="P1699" s="196" t="n">
        <v>2.88</v>
      </c>
      <c r="Q1699" s="196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6" t="s">
        <v>85</v>
      </c>
      <c r="CM1699" s="177"/>
    </row>
    <row r="1700" customFormat="false" ht="11.25" hidden="false" customHeight="false" outlineLevel="0" collapsed="false">
      <c r="A1700" s="177" t="n">
        <v>36394</v>
      </c>
      <c r="B1700" s="203" t="n">
        <f aca="false">IF(A1700&lt;&gt;"",MONTH(A1700),0)</f>
        <v>8</v>
      </c>
      <c r="C1700" s="11" t="s">
        <v>161</v>
      </c>
      <c r="D1700" s="196" t="n">
        <v>3.3</v>
      </c>
      <c r="E1700" s="196" t="n">
        <v>2.35</v>
      </c>
      <c r="F1700" s="1" t="n">
        <v>2.39</v>
      </c>
      <c r="G1700" s="16" t="n">
        <v>2.52</v>
      </c>
      <c r="H1700" s="196" t="n">
        <v>2.795</v>
      </c>
      <c r="I1700" s="196" t="n">
        <v>2.96</v>
      </c>
      <c r="J1700" s="196" t="n">
        <v>2.5</v>
      </c>
      <c r="K1700" s="196" t="n">
        <v>2.425</v>
      </c>
      <c r="L1700" s="196" t="n">
        <v>2.44</v>
      </c>
      <c r="M1700" s="196" t="n">
        <v>2.805</v>
      </c>
      <c r="N1700" s="197" t="n">
        <v>2.385</v>
      </c>
      <c r="O1700" s="196" t="n">
        <v>2.8</v>
      </c>
      <c r="P1700" s="196" t="n">
        <v>2.88</v>
      </c>
      <c r="Q1700" s="196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6" t="s">
        <v>85</v>
      </c>
      <c r="CM1700" s="177"/>
    </row>
    <row r="1701" customFormat="false" ht="11.25" hidden="false" customHeight="false" outlineLevel="0" collapsed="false">
      <c r="A1701" s="177" t="n">
        <v>36395</v>
      </c>
      <c r="B1701" s="203" t="n">
        <f aca="false">IF(A1701&lt;&gt;"",MONTH(A1701),0)</f>
        <v>8</v>
      </c>
      <c r="C1701" s="11" t="s">
        <v>162</v>
      </c>
      <c r="D1701" s="196" t="n">
        <v>3.3</v>
      </c>
      <c r="E1701" s="196" t="n">
        <v>2.35</v>
      </c>
      <c r="F1701" s="1" t="n">
        <v>2.39</v>
      </c>
      <c r="G1701" s="16" t="n">
        <v>2.52</v>
      </c>
      <c r="H1701" s="196" t="n">
        <v>2.795</v>
      </c>
      <c r="I1701" s="196" t="n">
        <v>2.96</v>
      </c>
      <c r="J1701" s="196" t="n">
        <v>2.5</v>
      </c>
      <c r="K1701" s="196" t="n">
        <v>2.425</v>
      </c>
      <c r="L1701" s="196" t="n">
        <v>2.44</v>
      </c>
      <c r="M1701" s="196" t="n">
        <v>2.805</v>
      </c>
      <c r="N1701" s="197" t="n">
        <v>2.385</v>
      </c>
      <c r="O1701" s="196" t="n">
        <v>2.8</v>
      </c>
      <c r="P1701" s="196" t="n">
        <v>2.88</v>
      </c>
      <c r="Q1701" s="196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6" t="s">
        <v>85</v>
      </c>
      <c r="CM1701" s="177"/>
    </row>
    <row r="1702" customFormat="false" ht="11.25" hidden="false" customHeight="false" outlineLevel="0" collapsed="false">
      <c r="A1702" s="177" t="n">
        <v>36396</v>
      </c>
      <c r="B1702" s="203" t="n">
        <f aca="false">IF(A1702&lt;&gt;"",MONTH(A1702),0)</f>
        <v>8</v>
      </c>
      <c r="C1702" s="11" t="s">
        <v>163</v>
      </c>
      <c r="D1702" s="196" t="n">
        <v>3.38</v>
      </c>
      <c r="E1702" s="196" t="n">
        <v>2.36</v>
      </c>
      <c r="F1702" s="1" t="n">
        <v>2.43</v>
      </c>
      <c r="G1702" s="16" t="n">
        <v>2.55</v>
      </c>
      <c r="H1702" s="196" t="n">
        <v>2.77</v>
      </c>
      <c r="I1702" s="196" t="n">
        <v>2.95</v>
      </c>
      <c r="J1702" s="196" t="n">
        <v>2.525</v>
      </c>
      <c r="K1702" s="196" t="n">
        <v>2.42</v>
      </c>
      <c r="L1702" s="196" t="n">
        <v>2.45</v>
      </c>
      <c r="M1702" s="196" t="n">
        <v>2.845</v>
      </c>
      <c r="N1702" s="197" t="n">
        <v>2.395</v>
      </c>
      <c r="O1702" s="196" t="n">
        <v>2.835</v>
      </c>
      <c r="P1702" s="196" t="n">
        <v>2.86</v>
      </c>
      <c r="Q1702" s="196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6" t="s">
        <v>85</v>
      </c>
      <c r="CM1702" s="177"/>
    </row>
    <row r="1703" customFormat="false" ht="11.25" hidden="false" customHeight="false" outlineLevel="0" collapsed="false">
      <c r="A1703" s="177" t="n">
        <v>36397</v>
      </c>
      <c r="B1703" s="203" t="n">
        <f aca="false">IF(A1703&lt;&gt;"",MONTH(A1703),0)</f>
        <v>8</v>
      </c>
      <c r="C1703" s="11" t="s">
        <v>164</v>
      </c>
      <c r="D1703" s="196" t="n">
        <v>3.43</v>
      </c>
      <c r="E1703" s="196" t="n">
        <v>2.395</v>
      </c>
      <c r="F1703" s="1" t="n">
        <v>2.485</v>
      </c>
      <c r="G1703" s="16" t="n">
        <v>2.645</v>
      </c>
      <c r="H1703" s="196" t="n">
        <v>2.88</v>
      </c>
      <c r="I1703" s="196" t="n">
        <v>3.02</v>
      </c>
      <c r="J1703" s="196" t="n">
        <v>2.65</v>
      </c>
      <c r="K1703" s="196" t="n">
        <v>2.495</v>
      </c>
      <c r="L1703" s="196" t="n">
        <v>2.52</v>
      </c>
      <c r="M1703" s="196" t="n">
        <v>3.02</v>
      </c>
      <c r="N1703" s="197" t="n">
        <v>2.42</v>
      </c>
      <c r="O1703" s="196" t="n">
        <v>2.935</v>
      </c>
      <c r="P1703" s="196" t="n">
        <v>2.955</v>
      </c>
      <c r="Q1703" s="196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6" t="s">
        <v>85</v>
      </c>
      <c r="CM1703" s="177"/>
    </row>
    <row r="1704" customFormat="false" ht="11.25" hidden="false" customHeight="false" outlineLevel="0" collapsed="false">
      <c r="A1704" s="177" t="n">
        <v>36398</v>
      </c>
      <c r="B1704" s="203" t="n">
        <f aca="false">IF(A1704&lt;&gt;"",MONTH(A1704),0)</f>
        <v>8</v>
      </c>
      <c r="C1704" s="11" t="s">
        <v>165</v>
      </c>
      <c r="D1704" s="196" t="n">
        <v>3.55</v>
      </c>
      <c r="E1704" s="196" t="n">
        <v>2.44</v>
      </c>
      <c r="F1704" s="1" t="n">
        <v>2.565</v>
      </c>
      <c r="G1704" s="16" t="n">
        <v>2.72</v>
      </c>
      <c r="H1704" s="196" t="n">
        <v>2.945</v>
      </c>
      <c r="I1704" s="196" t="n">
        <v>3.08</v>
      </c>
      <c r="J1704" s="196" t="n">
        <v>2.77</v>
      </c>
      <c r="K1704" s="196" t="n">
        <v>2.57</v>
      </c>
      <c r="L1704" s="196" t="n">
        <v>2.6</v>
      </c>
      <c r="M1704" s="196" t="n">
        <v>3.13</v>
      </c>
      <c r="N1704" s="197" t="n">
        <v>2.535</v>
      </c>
      <c r="O1704" s="196" t="n">
        <v>3.02</v>
      </c>
      <c r="P1704" s="196" t="n">
        <v>3.025</v>
      </c>
      <c r="Q1704" s="196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6" t="s">
        <v>85</v>
      </c>
      <c r="CM1704" s="177"/>
    </row>
    <row r="1705" customFormat="false" ht="11.25" hidden="false" customHeight="false" outlineLevel="0" collapsed="false">
      <c r="A1705" s="177" t="n">
        <v>36399</v>
      </c>
      <c r="B1705" s="203" t="n">
        <f aca="false">IF(A1705&lt;&gt;"",MONTH(A1705),0)</f>
        <v>8</v>
      </c>
      <c r="C1705" s="11" t="s">
        <v>166</v>
      </c>
      <c r="D1705" s="196" t="n">
        <v>3.48</v>
      </c>
      <c r="E1705" s="196" t="n">
        <v>2.43</v>
      </c>
      <c r="F1705" s="1" t="n">
        <v>2.545</v>
      </c>
      <c r="G1705" s="16" t="n">
        <v>2.695</v>
      </c>
      <c r="H1705" s="196" t="n">
        <v>2.88</v>
      </c>
      <c r="I1705" s="196" t="n">
        <v>2.985</v>
      </c>
      <c r="J1705" s="196" t="n">
        <v>2.7</v>
      </c>
      <c r="K1705" s="196" t="n">
        <v>2.565</v>
      </c>
      <c r="L1705" s="196" t="n">
        <v>2.58</v>
      </c>
      <c r="M1705" s="196" t="n">
        <v>3.04</v>
      </c>
      <c r="N1705" s="197" t="n">
        <v>2.5</v>
      </c>
      <c r="O1705" s="196" t="n">
        <v>2.97</v>
      </c>
      <c r="P1705" s="196" t="n">
        <v>2.94</v>
      </c>
      <c r="Q1705" s="196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6" t="s">
        <v>85</v>
      </c>
      <c r="CM1705" s="177"/>
    </row>
    <row r="1706" customFormat="false" ht="11.25" hidden="false" customHeight="false" outlineLevel="0" collapsed="false">
      <c r="A1706" s="177" t="n">
        <v>36400</v>
      </c>
      <c r="B1706" s="203" t="n">
        <f aca="false">IF(A1706&lt;&gt;"",MONTH(A1706),0)</f>
        <v>8</v>
      </c>
      <c r="C1706" s="11" t="s">
        <v>167</v>
      </c>
      <c r="D1706" s="196" t="n">
        <v>3.41</v>
      </c>
      <c r="E1706" s="196" t="n">
        <v>2.365</v>
      </c>
      <c r="F1706" s="1" t="n">
        <v>2.495</v>
      </c>
      <c r="G1706" s="16" t="n">
        <v>2.63</v>
      </c>
      <c r="H1706" s="196" t="n">
        <v>2.76</v>
      </c>
      <c r="I1706" s="196" t="n">
        <v>2.87</v>
      </c>
      <c r="J1706" s="196" t="n">
        <v>2.635</v>
      </c>
      <c r="K1706" s="196" t="n">
        <v>2.505</v>
      </c>
      <c r="L1706" s="196" t="n">
        <v>2.52</v>
      </c>
      <c r="M1706" s="196" t="n">
        <v>2.975</v>
      </c>
      <c r="N1706" s="197" t="n">
        <v>2.48</v>
      </c>
      <c r="O1706" s="196" t="n">
        <v>2.925</v>
      </c>
      <c r="P1706" s="196" t="n">
        <v>2.82</v>
      </c>
      <c r="Q1706" s="196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6" t="s">
        <v>85</v>
      </c>
      <c r="CM1706" s="177"/>
    </row>
    <row r="1707" customFormat="false" ht="11.25" hidden="false" customHeight="false" outlineLevel="0" collapsed="false">
      <c r="A1707" s="177" t="n">
        <v>36401</v>
      </c>
      <c r="B1707" s="203" t="n">
        <f aca="false">IF(A1707&lt;&gt;"",MONTH(A1707),0)</f>
        <v>8</v>
      </c>
      <c r="C1707" s="11" t="s">
        <v>161</v>
      </c>
      <c r="D1707" s="196" t="n">
        <v>3.41</v>
      </c>
      <c r="E1707" s="196" t="n">
        <v>2.365</v>
      </c>
      <c r="F1707" s="1" t="n">
        <v>2.495</v>
      </c>
      <c r="G1707" s="16" t="n">
        <v>2.63</v>
      </c>
      <c r="H1707" s="196" t="n">
        <v>2.76</v>
      </c>
      <c r="I1707" s="196" t="n">
        <v>2.87</v>
      </c>
      <c r="J1707" s="196" t="n">
        <v>2.635</v>
      </c>
      <c r="K1707" s="196" t="n">
        <v>2.505</v>
      </c>
      <c r="L1707" s="196" t="n">
        <v>2.52</v>
      </c>
      <c r="M1707" s="196" t="n">
        <v>2.975</v>
      </c>
      <c r="N1707" s="197" t="n">
        <v>2.48</v>
      </c>
      <c r="O1707" s="196" t="n">
        <v>2.925</v>
      </c>
      <c r="P1707" s="196" t="n">
        <v>2.82</v>
      </c>
      <c r="Q1707" s="196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6" t="s">
        <v>85</v>
      </c>
      <c r="CM1707" s="177"/>
    </row>
    <row r="1708" customFormat="false" ht="11.25" hidden="false" customHeight="false" outlineLevel="0" collapsed="false">
      <c r="A1708" s="177" t="n">
        <v>36402</v>
      </c>
      <c r="B1708" s="203" t="n">
        <f aca="false">IF(A1708&lt;&gt;"",MONTH(A1708),0)</f>
        <v>8</v>
      </c>
      <c r="C1708" s="11" t="s">
        <v>162</v>
      </c>
      <c r="D1708" s="196" t="n">
        <v>3.41</v>
      </c>
      <c r="E1708" s="196" t="n">
        <v>2.365</v>
      </c>
      <c r="F1708" s="1" t="n">
        <v>2.495</v>
      </c>
      <c r="G1708" s="16" t="n">
        <v>2.63</v>
      </c>
      <c r="H1708" s="196" t="n">
        <v>2.76</v>
      </c>
      <c r="I1708" s="196" t="n">
        <v>2.87</v>
      </c>
      <c r="J1708" s="196" t="n">
        <v>2.635</v>
      </c>
      <c r="K1708" s="196" t="n">
        <v>2.505</v>
      </c>
      <c r="L1708" s="196" t="n">
        <v>2.52</v>
      </c>
      <c r="M1708" s="196" t="n">
        <v>2.975</v>
      </c>
      <c r="N1708" s="197" t="n">
        <v>2.48</v>
      </c>
      <c r="O1708" s="196" t="n">
        <v>2.925</v>
      </c>
      <c r="P1708" s="196" t="n">
        <v>2.82</v>
      </c>
      <c r="Q1708" s="196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6" t="s">
        <v>85</v>
      </c>
      <c r="CM1708" s="177"/>
    </row>
    <row r="1709" customFormat="false" ht="11.25" hidden="false" customHeight="false" outlineLevel="0" collapsed="false">
      <c r="A1709" s="177" t="n">
        <v>36403</v>
      </c>
      <c r="B1709" s="203" t="n">
        <f aca="false">IF(A1709&lt;&gt;"",MONTH(A1709),0)</f>
        <v>8</v>
      </c>
      <c r="C1709" s="11" t="s">
        <v>163</v>
      </c>
      <c r="D1709" s="196" t="n">
        <v>3.375</v>
      </c>
      <c r="E1709" s="196" t="n">
        <v>2.335</v>
      </c>
      <c r="F1709" s="1" t="n">
        <v>2.475</v>
      </c>
      <c r="G1709" s="16" t="n">
        <v>2.61</v>
      </c>
      <c r="H1709" s="196" t="n">
        <v>2.75</v>
      </c>
      <c r="I1709" s="196" t="n">
        <v>2.845</v>
      </c>
      <c r="J1709" s="196" t="n">
        <v>2.585</v>
      </c>
      <c r="K1709" s="196" t="n">
        <v>2.485</v>
      </c>
      <c r="L1709" s="196" t="n">
        <v>2.46</v>
      </c>
      <c r="M1709" s="196" t="n">
        <v>2.945</v>
      </c>
      <c r="N1709" s="197" t="n">
        <v>2.44</v>
      </c>
      <c r="O1709" s="196" t="n">
        <v>2.915</v>
      </c>
      <c r="P1709" s="196" t="n">
        <v>2.805</v>
      </c>
      <c r="Q1709" s="196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6" t="s">
        <v>85</v>
      </c>
      <c r="CM1709" s="177"/>
    </row>
    <row r="1710" customFormat="false" ht="11.25" hidden="false" customHeight="false" outlineLevel="0" collapsed="false">
      <c r="A1710" s="177" t="n">
        <v>36404</v>
      </c>
      <c r="B1710" s="203" t="n">
        <f aca="false">IF(A1710&lt;&gt;"",MONTH(A1710),0)</f>
        <v>9</v>
      </c>
      <c r="C1710" s="11" t="s">
        <v>164</v>
      </c>
      <c r="D1710" s="196" t="n">
        <v>3.375</v>
      </c>
      <c r="E1710" s="196" t="n">
        <v>2.37</v>
      </c>
      <c r="F1710" s="1" t="n">
        <v>2.49</v>
      </c>
      <c r="G1710" s="16" t="n">
        <v>2.625</v>
      </c>
      <c r="H1710" s="196" t="n">
        <v>2.77</v>
      </c>
      <c r="I1710" s="196" t="n">
        <v>2.875</v>
      </c>
      <c r="J1710" s="196" t="n">
        <v>2.6</v>
      </c>
      <c r="K1710" s="196" t="n">
        <v>2.49</v>
      </c>
      <c r="L1710" s="196" t="n">
        <v>2.49</v>
      </c>
      <c r="M1710" s="196" t="n">
        <v>2.985</v>
      </c>
      <c r="N1710" s="197" t="n">
        <v>2.48</v>
      </c>
      <c r="O1710" s="196" t="n">
        <v>2.92</v>
      </c>
      <c r="P1710" s="196" t="n">
        <v>2.84</v>
      </c>
      <c r="Q1710" s="196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6" t="s">
        <v>85</v>
      </c>
      <c r="CM1710" s="177"/>
    </row>
    <row r="1711" customFormat="false" ht="11.25" hidden="false" customHeight="false" outlineLevel="0" collapsed="false">
      <c r="A1711" s="177" t="n">
        <v>36405</v>
      </c>
      <c r="B1711" s="203" t="n">
        <f aca="false">IF(A1711&lt;&gt;"",MONTH(A1711),0)</f>
        <v>9</v>
      </c>
      <c r="C1711" s="11" t="s">
        <v>165</v>
      </c>
      <c r="D1711" s="196" t="n">
        <v>3.33</v>
      </c>
      <c r="E1711" s="196" t="n">
        <v>2.32</v>
      </c>
      <c r="F1711" s="1" t="n">
        <v>2.38</v>
      </c>
      <c r="G1711" s="16" t="n">
        <v>2.5</v>
      </c>
      <c r="H1711" s="196" t="n">
        <v>2.61</v>
      </c>
      <c r="I1711" s="196" t="n">
        <v>2.715</v>
      </c>
      <c r="J1711" s="196" t="n">
        <v>2.54</v>
      </c>
      <c r="K1711" s="196" t="n">
        <v>2.375</v>
      </c>
      <c r="L1711" s="196" t="n">
        <v>2.42</v>
      </c>
      <c r="M1711" s="196" t="n">
        <v>2.945</v>
      </c>
      <c r="N1711" s="197" t="n">
        <v>2.395</v>
      </c>
      <c r="O1711" s="196" t="n">
        <v>2.815</v>
      </c>
      <c r="P1711" s="196" t="n">
        <v>2.65</v>
      </c>
      <c r="Q1711" s="196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6" t="s">
        <v>85</v>
      </c>
      <c r="CM1711" s="177"/>
    </row>
    <row r="1712" customFormat="false" ht="11.25" hidden="false" customHeight="false" outlineLevel="0" collapsed="false">
      <c r="A1712" s="177" t="n">
        <v>36406</v>
      </c>
      <c r="B1712" s="203" t="n">
        <f aca="false">IF(A1712&lt;&gt;"",MONTH(A1712),0)</f>
        <v>9</v>
      </c>
      <c r="C1712" s="11" t="s">
        <v>166</v>
      </c>
      <c r="D1712" s="196" t="n">
        <v>3.14</v>
      </c>
      <c r="E1712" s="196" t="n">
        <v>2.22</v>
      </c>
      <c r="F1712" s="1" t="n">
        <v>2.245</v>
      </c>
      <c r="G1712" s="16" t="n">
        <v>2.33</v>
      </c>
      <c r="H1712" s="196" t="n">
        <v>2.47</v>
      </c>
      <c r="I1712" s="196" t="n">
        <v>2.56</v>
      </c>
      <c r="J1712" s="196" t="n">
        <v>2.43</v>
      </c>
      <c r="K1712" s="196" t="n">
        <v>2.245</v>
      </c>
      <c r="L1712" s="196" t="n">
        <v>2.335</v>
      </c>
      <c r="M1712" s="196" t="n">
        <v>2.815</v>
      </c>
      <c r="N1712" s="197" t="n">
        <v>2.22</v>
      </c>
      <c r="O1712" s="196" t="n">
        <v>2.715</v>
      </c>
      <c r="P1712" s="196" t="n">
        <v>2.515</v>
      </c>
      <c r="Q1712" s="196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6" t="s">
        <v>85</v>
      </c>
      <c r="CM1712" s="177"/>
    </row>
    <row r="1713" customFormat="false" ht="11.25" hidden="false" customHeight="false" outlineLevel="0" collapsed="false">
      <c r="A1713" s="177" t="n">
        <v>36407</v>
      </c>
      <c r="B1713" s="203" t="n">
        <f aca="false">IF(A1713&lt;&gt;"",MONTH(A1713),0)</f>
        <v>9</v>
      </c>
      <c r="C1713" s="11" t="s">
        <v>167</v>
      </c>
      <c r="D1713" s="196" t="n">
        <v>3.075</v>
      </c>
      <c r="E1713" s="196" t="n">
        <v>2.11</v>
      </c>
      <c r="F1713" s="1" t="n">
        <v>2.075</v>
      </c>
      <c r="G1713" s="16" t="n">
        <v>2.05</v>
      </c>
      <c r="H1713" s="196" t="n">
        <v>2.23</v>
      </c>
      <c r="I1713" s="196" t="n">
        <v>2.465</v>
      </c>
      <c r="J1713" s="196" t="n">
        <v>2.3</v>
      </c>
      <c r="K1713" s="196" t="n">
        <v>2.075</v>
      </c>
      <c r="L1713" s="196" t="n">
        <v>2.175</v>
      </c>
      <c r="M1713" s="196" t="n">
        <v>2.63</v>
      </c>
      <c r="N1713" s="197" t="n">
        <v>2.06</v>
      </c>
      <c r="O1713" s="196" t="n">
        <v>2.445</v>
      </c>
      <c r="P1713" s="196" t="n">
        <v>2.325</v>
      </c>
      <c r="Q1713" s="196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6" t="s">
        <v>85</v>
      </c>
      <c r="CM1713" s="177"/>
    </row>
    <row r="1714" customFormat="false" ht="11.25" hidden="false" customHeight="false" outlineLevel="0" collapsed="false">
      <c r="A1714" s="177" t="n">
        <v>36408</v>
      </c>
      <c r="B1714" s="203" t="n">
        <f aca="false">IF(A1714&lt;&gt;"",MONTH(A1714),0)</f>
        <v>9</v>
      </c>
      <c r="C1714" s="11" t="s">
        <v>161</v>
      </c>
      <c r="D1714" s="196" t="n">
        <v>3.075</v>
      </c>
      <c r="E1714" s="196" t="n">
        <v>2.11</v>
      </c>
      <c r="F1714" s="1" t="n">
        <v>2.075</v>
      </c>
      <c r="G1714" s="16" t="n">
        <v>2.05</v>
      </c>
      <c r="H1714" s="196" t="n">
        <v>2.23</v>
      </c>
      <c r="I1714" s="196" t="n">
        <v>2.465</v>
      </c>
      <c r="J1714" s="196" t="n">
        <v>2.3</v>
      </c>
      <c r="K1714" s="196" t="n">
        <v>2.075</v>
      </c>
      <c r="L1714" s="196" t="n">
        <v>2.175</v>
      </c>
      <c r="M1714" s="196" t="n">
        <v>2.63</v>
      </c>
      <c r="N1714" s="197" t="n">
        <v>2.06</v>
      </c>
      <c r="O1714" s="196" t="n">
        <v>2.445</v>
      </c>
      <c r="P1714" s="196" t="n">
        <v>2.325</v>
      </c>
      <c r="Q1714" s="196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6" t="s">
        <v>85</v>
      </c>
      <c r="CM1714" s="177"/>
    </row>
    <row r="1715" customFormat="false" ht="11.25" hidden="false" customHeight="false" outlineLevel="0" collapsed="false">
      <c r="A1715" s="177" t="n">
        <v>36409</v>
      </c>
      <c r="B1715" s="203" t="n">
        <f aca="false">IF(A1715&lt;&gt;"",MONTH(A1715),0)</f>
        <v>9</v>
      </c>
      <c r="C1715" s="11" t="s">
        <v>162</v>
      </c>
      <c r="D1715" s="196" t="n">
        <v>3.075</v>
      </c>
      <c r="E1715" s="196" t="n">
        <v>2.11</v>
      </c>
      <c r="F1715" s="1" t="n">
        <v>2.075</v>
      </c>
      <c r="G1715" s="16" t="n">
        <v>2.05</v>
      </c>
      <c r="H1715" s="196" t="n">
        <v>2.23</v>
      </c>
      <c r="I1715" s="196" t="n">
        <v>2.465</v>
      </c>
      <c r="J1715" s="196" t="n">
        <v>2.3</v>
      </c>
      <c r="K1715" s="196" t="n">
        <v>2.075</v>
      </c>
      <c r="L1715" s="196" t="n">
        <v>2.175</v>
      </c>
      <c r="M1715" s="196" t="n">
        <v>2.63</v>
      </c>
      <c r="N1715" s="197" t="n">
        <v>2.06</v>
      </c>
      <c r="O1715" s="196" t="n">
        <v>2.445</v>
      </c>
      <c r="P1715" s="196" t="n">
        <v>2.325</v>
      </c>
      <c r="Q1715" s="196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6" t="s">
        <v>85</v>
      </c>
      <c r="CM1715" s="177"/>
    </row>
    <row r="1716" customFormat="false" ht="11.25" hidden="false" customHeight="false" outlineLevel="0" collapsed="false">
      <c r="A1716" s="177" t="n">
        <v>36410</v>
      </c>
      <c r="B1716" s="203" t="n">
        <f aca="false">IF(A1716&lt;&gt;"",MONTH(A1716),0)</f>
        <v>9</v>
      </c>
      <c r="C1716" s="11" t="s">
        <v>163</v>
      </c>
      <c r="D1716" s="196" t="n">
        <v>3.075</v>
      </c>
      <c r="E1716" s="196" t="n">
        <v>2.11</v>
      </c>
      <c r="F1716" s="1" t="n">
        <v>2.075</v>
      </c>
      <c r="G1716" s="16" t="n">
        <v>2.05</v>
      </c>
      <c r="H1716" s="196" t="n">
        <v>2.23</v>
      </c>
      <c r="I1716" s="196" t="n">
        <v>2.465</v>
      </c>
      <c r="J1716" s="196" t="n">
        <v>2.3</v>
      </c>
      <c r="K1716" s="196" t="n">
        <v>2.075</v>
      </c>
      <c r="L1716" s="196" t="n">
        <v>2.175</v>
      </c>
      <c r="M1716" s="196" t="n">
        <v>2.63</v>
      </c>
      <c r="N1716" s="197" t="n">
        <v>2.06</v>
      </c>
      <c r="O1716" s="196" t="n">
        <v>2.445</v>
      </c>
      <c r="P1716" s="196" t="n">
        <v>2.325</v>
      </c>
      <c r="Q1716" s="196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6" t="s">
        <v>85</v>
      </c>
      <c r="CM1716" s="177"/>
    </row>
    <row r="1717" customFormat="false" ht="11.25" hidden="false" customHeight="false" outlineLevel="0" collapsed="false">
      <c r="A1717" s="177" t="n">
        <v>36411</v>
      </c>
      <c r="B1717" s="203" t="n">
        <f aca="false">IF(A1717&lt;&gt;"",MONTH(A1717),0)</f>
        <v>9</v>
      </c>
      <c r="C1717" s="11" t="s">
        <v>164</v>
      </c>
      <c r="D1717" s="196" t="n">
        <v>3.08</v>
      </c>
      <c r="E1717" s="196" t="n">
        <v>2.135</v>
      </c>
      <c r="F1717" s="1" t="n">
        <v>2.18</v>
      </c>
      <c r="G1717" s="16" t="n">
        <v>2.255</v>
      </c>
      <c r="H1717" s="196" t="n">
        <v>2.43</v>
      </c>
      <c r="I1717" s="196" t="n">
        <v>2.565</v>
      </c>
      <c r="J1717" s="196" t="n">
        <v>2.41</v>
      </c>
      <c r="K1717" s="196" t="n">
        <v>2.175</v>
      </c>
      <c r="L1717" s="196" t="n">
        <v>2.23</v>
      </c>
      <c r="M1717" s="196" t="n">
        <v>2.77</v>
      </c>
      <c r="N1717" s="197" t="n">
        <v>2.175</v>
      </c>
      <c r="O1717" s="196" t="n">
        <v>2.625</v>
      </c>
      <c r="P1717" s="196" t="n">
        <v>2.48</v>
      </c>
      <c r="Q1717" s="196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6" t="s">
        <v>85</v>
      </c>
      <c r="CM1717" s="177"/>
    </row>
    <row r="1718" customFormat="false" ht="11.25" hidden="false" customHeight="false" outlineLevel="0" collapsed="false">
      <c r="A1718" s="177" t="n">
        <v>36412</v>
      </c>
      <c r="B1718" s="203" t="n">
        <f aca="false">IF(A1718&lt;&gt;"",MONTH(A1718),0)</f>
        <v>9</v>
      </c>
      <c r="C1718" s="11" t="s">
        <v>165</v>
      </c>
      <c r="D1718" s="196" t="n">
        <v>3.085</v>
      </c>
      <c r="E1718" s="196" t="n">
        <v>2.195</v>
      </c>
      <c r="F1718" s="1" t="n">
        <v>2.275</v>
      </c>
      <c r="G1718" s="16" t="n">
        <v>2.385</v>
      </c>
      <c r="H1718" s="196" t="n">
        <v>2.54</v>
      </c>
      <c r="I1718" s="196" t="n">
        <v>2.665</v>
      </c>
      <c r="J1718" s="196" t="n">
        <v>2.47</v>
      </c>
      <c r="K1718" s="196" t="n">
        <v>2.27</v>
      </c>
      <c r="L1718" s="196" t="n">
        <v>2.28</v>
      </c>
      <c r="M1718" s="196" t="n">
        <v>2.845</v>
      </c>
      <c r="N1718" s="197" t="n">
        <v>2.255</v>
      </c>
      <c r="O1718" s="196" t="n">
        <v>2.73</v>
      </c>
      <c r="P1718" s="196" t="n">
        <v>2.58</v>
      </c>
      <c r="Q1718" s="196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6" t="s">
        <v>85</v>
      </c>
      <c r="CM1718" s="177"/>
    </row>
    <row r="1719" customFormat="false" ht="11.25" hidden="false" customHeight="false" outlineLevel="0" collapsed="false">
      <c r="A1719" s="177" t="n">
        <v>36413</v>
      </c>
      <c r="B1719" s="203" t="n">
        <f aca="false">IF(A1719&lt;&gt;"",MONTH(A1719),0)</f>
        <v>9</v>
      </c>
      <c r="C1719" s="11" t="s">
        <v>166</v>
      </c>
      <c r="D1719" s="196" t="n">
        <v>3.22</v>
      </c>
      <c r="E1719" s="196" t="n">
        <v>2.3</v>
      </c>
      <c r="F1719" s="1" t="n">
        <v>2.34</v>
      </c>
      <c r="G1719" s="16" t="n">
        <v>2.47</v>
      </c>
      <c r="H1719" s="196" t="n">
        <v>2.61</v>
      </c>
      <c r="I1719" s="196" t="n">
        <v>2.75</v>
      </c>
      <c r="J1719" s="196" t="n">
        <v>2.51</v>
      </c>
      <c r="K1719" s="196" t="n">
        <v>2.345</v>
      </c>
      <c r="L1719" s="196" t="n">
        <v>2.345</v>
      </c>
      <c r="M1719" s="196" t="n">
        <v>2.88</v>
      </c>
      <c r="N1719" s="197" t="n">
        <v>2.32</v>
      </c>
      <c r="O1719" s="196" t="n">
        <v>2.795</v>
      </c>
      <c r="P1719" s="196" t="n">
        <v>2.65</v>
      </c>
      <c r="Q1719" s="196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6" t="s">
        <v>85</v>
      </c>
      <c r="CM1719" s="177"/>
    </row>
    <row r="1720" customFormat="false" ht="11.25" hidden="false" customHeight="false" outlineLevel="0" collapsed="false">
      <c r="A1720" s="177" t="n">
        <v>36414</v>
      </c>
      <c r="B1720" s="203" t="n">
        <f aca="false">IF(A1720&lt;&gt;"",MONTH(A1720),0)</f>
        <v>9</v>
      </c>
      <c r="C1720" s="11" t="s">
        <v>167</v>
      </c>
      <c r="D1720" s="196" t="n">
        <v>3.295</v>
      </c>
      <c r="E1720" s="196" t="n">
        <v>2.4</v>
      </c>
      <c r="F1720" s="1" t="n">
        <v>2.425</v>
      </c>
      <c r="G1720" s="16" t="n">
        <v>2.54</v>
      </c>
      <c r="H1720" s="196" t="n">
        <v>2.68</v>
      </c>
      <c r="I1720" s="196" t="n">
        <v>2.84</v>
      </c>
      <c r="J1720" s="196" t="n">
        <v>2.57</v>
      </c>
      <c r="K1720" s="196" t="n">
        <v>2.43</v>
      </c>
      <c r="L1720" s="196" t="n">
        <v>2.455</v>
      </c>
      <c r="M1720" s="196" t="n">
        <v>2.87</v>
      </c>
      <c r="N1720" s="197" t="n">
        <v>2.4</v>
      </c>
      <c r="O1720" s="196" t="n">
        <v>2.795</v>
      </c>
      <c r="P1720" s="196" t="n">
        <v>2.76</v>
      </c>
      <c r="Q1720" s="196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6" t="s">
        <v>85</v>
      </c>
      <c r="CM1720" s="177"/>
    </row>
    <row r="1721" customFormat="false" ht="11.25" hidden="false" customHeight="false" outlineLevel="0" collapsed="false">
      <c r="A1721" s="177" t="n">
        <v>36415</v>
      </c>
      <c r="B1721" s="203" t="n">
        <f aca="false">IF(A1721&lt;&gt;"",MONTH(A1721),0)</f>
        <v>9</v>
      </c>
      <c r="C1721" s="11" t="s">
        <v>161</v>
      </c>
      <c r="D1721" s="196" t="n">
        <v>3.295</v>
      </c>
      <c r="E1721" s="196" t="n">
        <v>2.4</v>
      </c>
      <c r="F1721" s="1" t="n">
        <v>2.425</v>
      </c>
      <c r="G1721" s="16" t="n">
        <v>2.54</v>
      </c>
      <c r="H1721" s="196" t="n">
        <v>2.68</v>
      </c>
      <c r="I1721" s="196" t="n">
        <v>2.84</v>
      </c>
      <c r="J1721" s="196" t="n">
        <v>2.57</v>
      </c>
      <c r="K1721" s="196" t="n">
        <v>2.43</v>
      </c>
      <c r="L1721" s="196" t="n">
        <v>2.455</v>
      </c>
      <c r="M1721" s="196" t="n">
        <v>2.87</v>
      </c>
      <c r="N1721" s="197" t="n">
        <v>2.4</v>
      </c>
      <c r="O1721" s="196" t="n">
        <v>2.795</v>
      </c>
      <c r="P1721" s="196" t="n">
        <v>2.76</v>
      </c>
      <c r="Q1721" s="196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6" t="s">
        <v>85</v>
      </c>
      <c r="CM1721" s="177"/>
    </row>
    <row r="1722" customFormat="false" ht="11.25" hidden="false" customHeight="false" outlineLevel="0" collapsed="false">
      <c r="A1722" s="177" t="n">
        <v>36416</v>
      </c>
      <c r="B1722" s="203" t="n">
        <f aca="false">IF(A1722&lt;&gt;"",MONTH(A1722),0)</f>
        <v>9</v>
      </c>
      <c r="C1722" s="11" t="s">
        <v>162</v>
      </c>
      <c r="D1722" s="196" t="n">
        <v>3.295</v>
      </c>
      <c r="E1722" s="196" t="n">
        <v>2.4</v>
      </c>
      <c r="F1722" s="1" t="n">
        <v>2.425</v>
      </c>
      <c r="G1722" s="16" t="n">
        <v>2.54</v>
      </c>
      <c r="H1722" s="196" t="n">
        <v>2.68</v>
      </c>
      <c r="I1722" s="196" t="n">
        <v>2.84</v>
      </c>
      <c r="J1722" s="196" t="n">
        <v>2.57</v>
      </c>
      <c r="K1722" s="196" t="n">
        <v>2.43</v>
      </c>
      <c r="L1722" s="196" t="n">
        <v>2.455</v>
      </c>
      <c r="M1722" s="196" t="n">
        <v>2.87</v>
      </c>
      <c r="N1722" s="197" t="n">
        <v>2.4</v>
      </c>
      <c r="O1722" s="196" t="n">
        <v>2.795</v>
      </c>
      <c r="P1722" s="196" t="n">
        <v>2.76</v>
      </c>
      <c r="Q1722" s="196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6" t="s">
        <v>85</v>
      </c>
      <c r="CM1722" s="177"/>
    </row>
    <row r="1723" customFormat="false" ht="11.25" hidden="false" customHeight="false" outlineLevel="0" collapsed="false">
      <c r="A1723" s="177" t="n">
        <v>36417</v>
      </c>
      <c r="B1723" s="203" t="n">
        <f aca="false">IF(A1723&lt;&gt;"",MONTH(A1723),0)</f>
        <v>9</v>
      </c>
      <c r="C1723" s="11" t="s">
        <v>163</v>
      </c>
      <c r="D1723" s="196" t="n">
        <v>3.265</v>
      </c>
      <c r="E1723" s="196" t="n">
        <v>2.435</v>
      </c>
      <c r="F1723" s="1" t="n">
        <v>2.465</v>
      </c>
      <c r="G1723" s="16" t="n">
        <v>2.55</v>
      </c>
      <c r="H1723" s="196" t="n">
        <v>2.66</v>
      </c>
      <c r="I1723" s="196" t="n">
        <v>2.805</v>
      </c>
      <c r="J1723" s="196" t="n">
        <v>2.57</v>
      </c>
      <c r="K1723" s="196" t="n">
        <v>2.475</v>
      </c>
      <c r="L1723" s="196" t="n">
        <v>2.455</v>
      </c>
      <c r="M1723" s="196" t="n">
        <v>2.905</v>
      </c>
      <c r="N1723" s="197" t="n">
        <v>2.485</v>
      </c>
      <c r="O1723" s="196" t="n">
        <v>2.88</v>
      </c>
      <c r="P1723" s="196" t="n">
        <v>2.72</v>
      </c>
      <c r="Q1723" s="196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6" t="s">
        <v>85</v>
      </c>
      <c r="CM1723" s="177"/>
    </row>
    <row r="1724" customFormat="false" ht="11.25" hidden="false" customHeight="false" outlineLevel="0" collapsed="false">
      <c r="A1724" s="177" t="n">
        <v>36418</v>
      </c>
      <c r="B1724" s="203" t="n">
        <f aca="false">IF(A1724&lt;&gt;"",MONTH(A1724),0)</f>
        <v>9</v>
      </c>
      <c r="C1724" s="11" t="s">
        <v>164</v>
      </c>
      <c r="D1724" s="196" t="n">
        <v>3.19</v>
      </c>
      <c r="E1724" s="196" t="n">
        <v>2.325</v>
      </c>
      <c r="F1724" s="1" t="n">
        <v>2.36</v>
      </c>
      <c r="G1724" s="16" t="n">
        <v>2.415</v>
      </c>
      <c r="H1724" s="196" t="n">
        <v>2.48</v>
      </c>
      <c r="I1724" s="196" t="n">
        <v>2.645</v>
      </c>
      <c r="J1724" s="196" t="n">
        <v>2.485</v>
      </c>
      <c r="K1724" s="196" t="n">
        <v>2.37</v>
      </c>
      <c r="L1724" s="196" t="n">
        <v>2.365</v>
      </c>
      <c r="M1724" s="196" t="n">
        <v>2.83</v>
      </c>
      <c r="N1724" s="197" t="n">
        <v>2.345</v>
      </c>
      <c r="O1724" s="196" t="n">
        <v>2.74</v>
      </c>
      <c r="P1724" s="196" t="n">
        <v>2.54</v>
      </c>
      <c r="Q1724" s="196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6" t="s">
        <v>85</v>
      </c>
      <c r="CM1724" s="177"/>
    </row>
    <row r="1725" customFormat="false" ht="11.25" hidden="false" customHeight="false" outlineLevel="0" collapsed="false">
      <c r="A1725" s="177" t="n">
        <v>36419</v>
      </c>
      <c r="B1725" s="203" t="n">
        <f aca="false">IF(A1725&lt;&gt;"",MONTH(A1725),0)</f>
        <v>9</v>
      </c>
      <c r="C1725" s="11" t="s">
        <v>165</v>
      </c>
      <c r="D1725" s="196" t="n">
        <v>3.08</v>
      </c>
      <c r="E1725" s="196" t="n">
        <v>2.215</v>
      </c>
      <c r="F1725" s="1" t="n">
        <v>2.255</v>
      </c>
      <c r="G1725" s="16" t="n">
        <v>2.31</v>
      </c>
      <c r="H1725" s="196" t="n">
        <v>2.37</v>
      </c>
      <c r="I1725" s="196" t="n">
        <v>2.53</v>
      </c>
      <c r="J1725" s="196" t="n">
        <v>2.39</v>
      </c>
      <c r="K1725" s="196" t="n">
        <v>2.25</v>
      </c>
      <c r="L1725" s="196" t="n">
        <v>2.28</v>
      </c>
      <c r="M1725" s="196" t="n">
        <v>2.745</v>
      </c>
      <c r="N1725" s="197" t="n">
        <v>2.24</v>
      </c>
      <c r="O1725" s="196" t="n">
        <v>2.64</v>
      </c>
      <c r="P1725" s="196" t="n">
        <v>2.41</v>
      </c>
      <c r="Q1725" s="196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6" t="s">
        <v>85</v>
      </c>
      <c r="CM1725" s="177"/>
    </row>
    <row r="1726" customFormat="false" ht="11.25" hidden="false" customHeight="false" outlineLevel="0" collapsed="false">
      <c r="A1726" s="177" t="n">
        <v>36420</v>
      </c>
      <c r="B1726" s="203" t="n">
        <f aca="false">IF(A1726&lt;&gt;"",MONTH(A1726),0)</f>
        <v>9</v>
      </c>
      <c r="C1726" s="11" t="s">
        <v>166</v>
      </c>
      <c r="D1726" s="196" t="n">
        <v>3.03</v>
      </c>
      <c r="E1726" s="196" t="n">
        <v>2.165</v>
      </c>
      <c r="F1726" s="1" t="n">
        <v>2.195</v>
      </c>
      <c r="G1726" s="16" t="n">
        <v>2.22</v>
      </c>
      <c r="H1726" s="196" t="n">
        <v>2.34</v>
      </c>
      <c r="I1726" s="196" t="n">
        <v>2.485</v>
      </c>
      <c r="J1726" s="196" t="n">
        <v>2.345</v>
      </c>
      <c r="K1726" s="196" t="n">
        <v>2.185</v>
      </c>
      <c r="L1726" s="196" t="n">
        <v>2.225</v>
      </c>
      <c r="M1726" s="196" t="n">
        <v>2.725</v>
      </c>
      <c r="N1726" s="197" t="n">
        <v>2.165</v>
      </c>
      <c r="O1726" s="196" t="n">
        <v>2.625</v>
      </c>
      <c r="P1726" s="196" t="n">
        <v>2.385</v>
      </c>
      <c r="Q1726" s="196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6" t="s">
        <v>85</v>
      </c>
      <c r="CM1726" s="177"/>
    </row>
    <row r="1727" customFormat="false" ht="11.25" hidden="false" customHeight="false" outlineLevel="0" collapsed="false">
      <c r="A1727" s="177" t="n">
        <v>36421</v>
      </c>
      <c r="B1727" s="203" t="n">
        <f aca="false">IF(A1727&lt;&gt;"",MONTH(A1727),0)</f>
        <v>9</v>
      </c>
      <c r="C1727" s="11" t="s">
        <v>167</v>
      </c>
      <c r="D1727" s="196" t="n">
        <v>2.995</v>
      </c>
      <c r="E1727" s="196" t="n">
        <v>2.145</v>
      </c>
      <c r="F1727" s="1" t="n">
        <v>2.125</v>
      </c>
      <c r="G1727" s="16" t="n">
        <v>2.105</v>
      </c>
      <c r="H1727" s="196" t="n">
        <v>2.245</v>
      </c>
      <c r="I1727" s="196" t="n">
        <v>2.46</v>
      </c>
      <c r="J1727" s="196" t="n">
        <v>2.305</v>
      </c>
      <c r="K1727" s="196" t="n">
        <v>2.13</v>
      </c>
      <c r="L1727" s="196" t="n">
        <v>2.2</v>
      </c>
      <c r="M1727" s="196" t="n">
        <v>2.635</v>
      </c>
      <c r="N1727" s="197" t="n">
        <v>2.105</v>
      </c>
      <c r="O1727" s="196" t="n">
        <v>2.46</v>
      </c>
      <c r="P1727" s="196" t="n">
        <v>2.32</v>
      </c>
      <c r="Q1727" s="196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6" t="s">
        <v>85</v>
      </c>
      <c r="CM1727" s="177"/>
    </row>
    <row r="1728" customFormat="false" ht="11.25" hidden="false" customHeight="false" outlineLevel="0" collapsed="false">
      <c r="A1728" s="177" t="n">
        <v>36422</v>
      </c>
      <c r="B1728" s="203" t="n">
        <f aca="false">IF(A1728&lt;&gt;"",MONTH(A1728),0)</f>
        <v>9</v>
      </c>
      <c r="C1728" s="11" t="s">
        <v>161</v>
      </c>
      <c r="D1728" s="196" t="n">
        <v>2.995</v>
      </c>
      <c r="E1728" s="196" t="n">
        <v>2.145</v>
      </c>
      <c r="F1728" s="1" t="n">
        <v>2.125</v>
      </c>
      <c r="G1728" s="16" t="n">
        <v>2.105</v>
      </c>
      <c r="H1728" s="196" t="n">
        <v>2.245</v>
      </c>
      <c r="I1728" s="196" t="n">
        <v>2.46</v>
      </c>
      <c r="J1728" s="196" t="n">
        <v>2.305</v>
      </c>
      <c r="K1728" s="196" t="n">
        <v>2.13</v>
      </c>
      <c r="L1728" s="196" t="n">
        <v>2.2</v>
      </c>
      <c r="M1728" s="196" t="n">
        <v>2.635</v>
      </c>
      <c r="N1728" s="197" t="n">
        <v>2.105</v>
      </c>
      <c r="O1728" s="196" t="n">
        <v>2.46</v>
      </c>
      <c r="P1728" s="196" t="n">
        <v>2.32</v>
      </c>
      <c r="Q1728" s="196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6" t="s">
        <v>85</v>
      </c>
      <c r="CM1728" s="177"/>
    </row>
    <row r="1729" customFormat="false" ht="11.25" hidden="false" customHeight="false" outlineLevel="0" collapsed="false">
      <c r="A1729" s="177" t="n">
        <v>36423</v>
      </c>
      <c r="B1729" s="203" t="n">
        <f aca="false">IF(A1729&lt;&gt;"",MONTH(A1729),0)</f>
        <v>9</v>
      </c>
      <c r="C1729" s="11" t="s">
        <v>162</v>
      </c>
      <c r="D1729" s="196" t="n">
        <v>2.995</v>
      </c>
      <c r="E1729" s="196" t="n">
        <v>2.145</v>
      </c>
      <c r="F1729" s="1" t="n">
        <v>2.125</v>
      </c>
      <c r="G1729" s="16" t="n">
        <v>2.105</v>
      </c>
      <c r="H1729" s="196" t="n">
        <v>2.245</v>
      </c>
      <c r="I1729" s="196" t="n">
        <v>2.46</v>
      </c>
      <c r="J1729" s="196" t="n">
        <v>2.305</v>
      </c>
      <c r="K1729" s="196" t="n">
        <v>2.13</v>
      </c>
      <c r="L1729" s="196" t="n">
        <v>2.2</v>
      </c>
      <c r="M1729" s="196" t="n">
        <v>2.635</v>
      </c>
      <c r="N1729" s="197" t="n">
        <v>2.105</v>
      </c>
      <c r="O1729" s="196" t="n">
        <v>2.46</v>
      </c>
      <c r="P1729" s="196" t="n">
        <v>2.32</v>
      </c>
      <c r="Q1729" s="196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6" t="s">
        <v>85</v>
      </c>
      <c r="CM1729" s="177"/>
    </row>
    <row r="1730" customFormat="false" ht="11.25" hidden="false" customHeight="false" outlineLevel="0" collapsed="false">
      <c r="A1730" s="177" t="n">
        <v>36424</v>
      </c>
      <c r="B1730" s="203" t="n">
        <f aca="false">IF(A1730&lt;&gt;"",MONTH(A1730),0)</f>
        <v>9</v>
      </c>
      <c r="C1730" s="11" t="s">
        <v>163</v>
      </c>
      <c r="D1730" s="196" t="n">
        <v>2.99</v>
      </c>
      <c r="E1730" s="196" t="n">
        <v>2.18</v>
      </c>
      <c r="F1730" s="1" t="n">
        <v>2.275</v>
      </c>
      <c r="G1730" s="16" t="n">
        <v>2.285</v>
      </c>
      <c r="H1730" s="196" t="n">
        <v>2.355</v>
      </c>
      <c r="I1730" s="196" t="n">
        <v>2.495</v>
      </c>
      <c r="J1730" s="196" t="n">
        <v>2.38</v>
      </c>
      <c r="K1730" s="196" t="n">
        <v>2.265</v>
      </c>
      <c r="L1730" s="196" t="n">
        <v>2.24</v>
      </c>
      <c r="M1730" s="196" t="n">
        <v>2.74</v>
      </c>
      <c r="N1730" s="197" t="n">
        <v>2.285</v>
      </c>
      <c r="O1730" s="196" t="n">
        <v>2.65</v>
      </c>
      <c r="P1730" s="196" t="n">
        <v>2.405</v>
      </c>
      <c r="Q1730" s="196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6" t="s">
        <v>85</v>
      </c>
      <c r="CM1730" s="177"/>
    </row>
    <row r="1731" customFormat="false" ht="11.25" hidden="false" customHeight="false" outlineLevel="0" collapsed="false">
      <c r="A1731" s="177" t="n">
        <v>36425</v>
      </c>
      <c r="B1731" s="203" t="n">
        <f aca="false">IF(A1731&lt;&gt;"",MONTH(A1731),0)</f>
        <v>9</v>
      </c>
      <c r="C1731" s="11" t="s">
        <v>164</v>
      </c>
      <c r="D1731" s="196" t="n">
        <v>2.785</v>
      </c>
      <c r="E1731" s="196" t="n">
        <v>2.025</v>
      </c>
      <c r="F1731" s="1" t="n">
        <v>2.115</v>
      </c>
      <c r="G1731" s="16" t="n">
        <v>2.105</v>
      </c>
      <c r="H1731" s="196" t="n">
        <v>2.18</v>
      </c>
      <c r="I1731" s="196" t="n">
        <v>2.305</v>
      </c>
      <c r="J1731" s="196" t="n">
        <v>2.305</v>
      </c>
      <c r="K1731" s="196" t="n">
        <v>2.135</v>
      </c>
      <c r="L1731" s="196" t="n">
        <v>2.17</v>
      </c>
      <c r="M1731" s="196" t="n">
        <v>2.63</v>
      </c>
      <c r="N1731" s="197" t="n">
        <v>2.12</v>
      </c>
      <c r="O1731" s="196" t="n">
        <v>2.555</v>
      </c>
      <c r="P1731" s="196" t="n">
        <v>2.215</v>
      </c>
      <c r="Q1731" s="196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6" t="s">
        <v>85</v>
      </c>
      <c r="CM1731" s="177"/>
    </row>
    <row r="1732" customFormat="false" ht="11.25" hidden="false" customHeight="false" outlineLevel="0" collapsed="false">
      <c r="A1732" s="177" t="n">
        <v>36426</v>
      </c>
      <c r="B1732" s="203" t="n">
        <f aca="false">IF(A1732&lt;&gt;"",MONTH(A1732),0)</f>
        <v>9</v>
      </c>
      <c r="C1732" s="11" t="s">
        <v>165</v>
      </c>
      <c r="D1732" s="196" t="n">
        <v>2.79</v>
      </c>
      <c r="E1732" s="196" t="n">
        <v>2.045</v>
      </c>
      <c r="F1732" s="1" t="n">
        <v>2.095</v>
      </c>
      <c r="G1732" s="16" t="n">
        <v>2.11</v>
      </c>
      <c r="H1732" s="196" t="n">
        <v>2.185</v>
      </c>
      <c r="I1732" s="196" t="n">
        <v>2.295</v>
      </c>
      <c r="J1732" s="196" t="n">
        <v>2.345</v>
      </c>
      <c r="K1732" s="196" t="n">
        <v>2.125</v>
      </c>
      <c r="L1732" s="196" t="n">
        <v>2.175</v>
      </c>
      <c r="M1732" s="196" t="n">
        <v>2.635</v>
      </c>
      <c r="N1732" s="197" t="n">
        <v>2.085</v>
      </c>
      <c r="O1732" s="196" t="n">
        <v>2.57</v>
      </c>
      <c r="P1732" s="196" t="n">
        <v>2.215</v>
      </c>
      <c r="Q1732" s="196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6" t="s">
        <v>85</v>
      </c>
      <c r="CM1732" s="177"/>
    </row>
    <row r="1733" customFormat="false" ht="11.25" hidden="false" customHeight="false" outlineLevel="0" collapsed="false">
      <c r="A1733" s="177" t="n">
        <v>36427</v>
      </c>
      <c r="B1733" s="203" t="n">
        <f aca="false">IF(A1733&lt;&gt;"",MONTH(A1733),0)</f>
        <v>9</v>
      </c>
      <c r="C1733" s="11" t="s">
        <v>166</v>
      </c>
      <c r="D1733" s="196" t="n">
        <v>2.97</v>
      </c>
      <c r="E1733" s="196" t="n">
        <v>2.165</v>
      </c>
      <c r="F1733" s="1" t="n">
        <v>2.21</v>
      </c>
      <c r="G1733" s="16" t="n">
        <v>2.25</v>
      </c>
      <c r="H1733" s="196" t="n">
        <v>2.33</v>
      </c>
      <c r="I1733" s="196" t="n">
        <v>2.47</v>
      </c>
      <c r="J1733" s="196" t="n">
        <v>2.44</v>
      </c>
      <c r="K1733" s="196" t="n">
        <v>2.225</v>
      </c>
      <c r="L1733" s="196" t="n">
        <v>2.28</v>
      </c>
      <c r="M1733" s="196" t="n">
        <v>2.82</v>
      </c>
      <c r="N1733" s="197" t="n">
        <v>2.19</v>
      </c>
      <c r="O1733" s="196" t="n">
        <v>2.7</v>
      </c>
      <c r="P1733" s="196" t="n">
        <v>2.35</v>
      </c>
      <c r="Q1733" s="196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6" t="s">
        <v>85</v>
      </c>
      <c r="CM1733" s="177"/>
    </row>
    <row r="1734" customFormat="false" ht="11.25" hidden="false" customHeight="false" outlineLevel="0" collapsed="false">
      <c r="A1734" s="177" t="n">
        <v>36428</v>
      </c>
      <c r="B1734" s="203" t="n">
        <f aca="false">IF(A1734&lt;&gt;"",MONTH(A1734),0)</f>
        <v>9</v>
      </c>
      <c r="C1734" s="11" t="s">
        <v>167</v>
      </c>
      <c r="D1734" s="196" t="n">
        <v>3.09</v>
      </c>
      <c r="E1734" s="196" t="n">
        <v>2.28</v>
      </c>
      <c r="F1734" s="1" t="n">
        <v>2.265</v>
      </c>
      <c r="G1734" s="16" t="n">
        <v>2.235</v>
      </c>
      <c r="H1734" s="196" t="n">
        <v>2.375</v>
      </c>
      <c r="I1734" s="196" t="n">
        <v>2.57</v>
      </c>
      <c r="J1734" s="196" t="n">
        <v>2.44</v>
      </c>
      <c r="K1734" s="196" t="n">
        <v>2.28</v>
      </c>
      <c r="L1734" s="196" t="n">
        <v>2.315</v>
      </c>
      <c r="M1734" s="196" t="n">
        <v>2.805</v>
      </c>
      <c r="N1734" s="197" t="n">
        <v>2.24</v>
      </c>
      <c r="O1734" s="196" t="n">
        <v>2.69</v>
      </c>
      <c r="P1734" s="196" t="n">
        <v>2.44</v>
      </c>
      <c r="Q1734" s="196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6" t="s">
        <v>85</v>
      </c>
      <c r="CM1734" s="177"/>
    </row>
    <row r="1735" customFormat="false" ht="11.25" hidden="false" customHeight="false" outlineLevel="0" collapsed="false">
      <c r="A1735" s="177" t="n">
        <v>36429</v>
      </c>
      <c r="B1735" s="203" t="n">
        <f aca="false">IF(A1735&lt;&gt;"",MONTH(A1735),0)</f>
        <v>9</v>
      </c>
      <c r="C1735" s="11" t="s">
        <v>161</v>
      </c>
      <c r="D1735" s="196" t="n">
        <v>3.09</v>
      </c>
      <c r="E1735" s="196" t="n">
        <v>2.28</v>
      </c>
      <c r="F1735" s="1" t="n">
        <v>2.265</v>
      </c>
      <c r="G1735" s="16" t="n">
        <v>2.235</v>
      </c>
      <c r="H1735" s="196" t="n">
        <v>2.375</v>
      </c>
      <c r="I1735" s="196" t="n">
        <v>2.57</v>
      </c>
      <c r="J1735" s="196" t="n">
        <v>2.44</v>
      </c>
      <c r="K1735" s="196" t="n">
        <v>2.28</v>
      </c>
      <c r="L1735" s="196" t="n">
        <v>2.315</v>
      </c>
      <c r="M1735" s="196" t="n">
        <v>2.805</v>
      </c>
      <c r="N1735" s="197" t="n">
        <v>2.24</v>
      </c>
      <c r="O1735" s="196" t="n">
        <v>2.69</v>
      </c>
      <c r="P1735" s="196" t="n">
        <v>2.44</v>
      </c>
      <c r="Q1735" s="196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6" t="s">
        <v>85</v>
      </c>
      <c r="CM1735" s="177"/>
    </row>
    <row r="1736" customFormat="false" ht="11.25" hidden="false" customHeight="false" outlineLevel="0" collapsed="false">
      <c r="A1736" s="177" t="n">
        <v>36430</v>
      </c>
      <c r="B1736" s="203" t="n">
        <f aca="false">IF(A1736&lt;&gt;"",MONTH(A1736),0)</f>
        <v>9</v>
      </c>
      <c r="C1736" s="11" t="s">
        <v>162</v>
      </c>
      <c r="D1736" s="196" t="n">
        <v>3.09</v>
      </c>
      <c r="E1736" s="196" t="n">
        <v>2.28</v>
      </c>
      <c r="F1736" s="1" t="n">
        <v>2.265</v>
      </c>
      <c r="G1736" s="16" t="n">
        <v>2.235</v>
      </c>
      <c r="H1736" s="196" t="n">
        <v>2.375</v>
      </c>
      <c r="I1736" s="196" t="n">
        <v>2.57</v>
      </c>
      <c r="J1736" s="196" t="n">
        <v>2.44</v>
      </c>
      <c r="K1736" s="196" t="n">
        <v>2.28</v>
      </c>
      <c r="L1736" s="196" t="n">
        <v>2.315</v>
      </c>
      <c r="M1736" s="196" t="n">
        <v>2.805</v>
      </c>
      <c r="N1736" s="197" t="n">
        <v>2.24</v>
      </c>
      <c r="O1736" s="196" t="n">
        <v>2.69</v>
      </c>
      <c r="P1736" s="196" t="n">
        <v>2.44</v>
      </c>
      <c r="Q1736" s="196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6" t="s">
        <v>85</v>
      </c>
      <c r="CM1736" s="177"/>
    </row>
    <row r="1737" customFormat="false" ht="11.25" hidden="false" customHeight="false" outlineLevel="0" collapsed="false">
      <c r="A1737" s="177" t="n">
        <v>36431</v>
      </c>
      <c r="B1737" s="203" t="n">
        <f aca="false">IF(A1737&lt;&gt;"",MONTH(A1737),0)</f>
        <v>9</v>
      </c>
      <c r="C1737" s="11" t="s">
        <v>163</v>
      </c>
      <c r="D1737" s="196" t="n">
        <v>3.145</v>
      </c>
      <c r="E1737" s="196" t="n">
        <v>2.285</v>
      </c>
      <c r="F1737" s="1" t="n">
        <v>2.31</v>
      </c>
      <c r="G1737" s="16" t="n">
        <v>2.325</v>
      </c>
      <c r="H1737" s="196" t="n">
        <v>2.395</v>
      </c>
      <c r="I1737" s="196" t="n">
        <v>2.5</v>
      </c>
      <c r="J1737" s="196" t="n">
        <v>2.52</v>
      </c>
      <c r="K1737" s="196" t="n">
        <v>2.31</v>
      </c>
      <c r="L1737" s="196" t="n">
        <v>2.345</v>
      </c>
      <c r="M1737" s="196" t="n">
        <v>2.945</v>
      </c>
      <c r="N1737" s="197" t="n">
        <v>2.275</v>
      </c>
      <c r="O1737" s="196" t="n">
        <v>2.775</v>
      </c>
      <c r="P1737" s="196" t="n">
        <v>2.415</v>
      </c>
      <c r="Q1737" s="196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6" t="s">
        <v>85</v>
      </c>
      <c r="CM1737" s="177"/>
    </row>
    <row r="1738" customFormat="false" ht="11.25" hidden="false" customHeight="false" outlineLevel="0" collapsed="false">
      <c r="A1738" s="177" t="n">
        <v>36432</v>
      </c>
      <c r="B1738" s="203" t="n">
        <f aca="false">IF(A1738&lt;&gt;"",MONTH(A1738),0)</f>
        <v>9</v>
      </c>
      <c r="C1738" s="11" t="s">
        <v>164</v>
      </c>
      <c r="D1738" s="196" t="n">
        <v>3.255</v>
      </c>
      <c r="E1738" s="196" t="n">
        <v>2.395</v>
      </c>
      <c r="F1738" s="1" t="n">
        <v>2.395</v>
      </c>
      <c r="G1738" s="16" t="n">
        <v>2.42</v>
      </c>
      <c r="H1738" s="196" t="n">
        <v>2.475</v>
      </c>
      <c r="I1738" s="196" t="n">
        <v>2.525</v>
      </c>
      <c r="J1738" s="196" t="n">
        <v>2.615</v>
      </c>
      <c r="K1738" s="196" t="n">
        <v>2.41</v>
      </c>
      <c r="L1738" s="196" t="n">
        <v>2.44</v>
      </c>
      <c r="M1738" s="196" t="n">
        <v>2.99</v>
      </c>
      <c r="N1738" s="197" t="n">
        <v>2.35</v>
      </c>
      <c r="O1738" s="196" t="n">
        <v>2.835</v>
      </c>
      <c r="P1738" s="196" t="n">
        <v>2.475</v>
      </c>
      <c r="Q1738" s="196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6" t="s">
        <v>85</v>
      </c>
      <c r="CM1738" s="177"/>
    </row>
    <row r="1739" customFormat="false" ht="11.25" hidden="false" customHeight="false" outlineLevel="0" collapsed="false">
      <c r="A1739" s="177" t="n">
        <v>36433</v>
      </c>
      <c r="B1739" s="203" t="n">
        <f aca="false">IF(A1739&lt;&gt;"",MONTH(A1739),0)</f>
        <v>9</v>
      </c>
      <c r="C1739" s="11" t="s">
        <v>165</v>
      </c>
      <c r="D1739" s="196" t="n">
        <v>3.28</v>
      </c>
      <c r="E1739" s="196" t="n">
        <v>2.41</v>
      </c>
      <c r="F1739" s="1" t="n">
        <v>2.4</v>
      </c>
      <c r="G1739" s="16" t="n">
        <v>2.39</v>
      </c>
      <c r="H1739" s="196" t="n">
        <v>2.43</v>
      </c>
      <c r="I1739" s="196" t="n">
        <v>2.555</v>
      </c>
      <c r="J1739" s="196" t="n">
        <v>2.625</v>
      </c>
      <c r="K1739" s="196" t="n">
        <v>2.415</v>
      </c>
      <c r="L1739" s="196" t="n">
        <v>2.43</v>
      </c>
      <c r="M1739" s="196" t="n">
        <v>3</v>
      </c>
      <c r="N1739" s="197" t="n">
        <v>2.395</v>
      </c>
      <c r="O1739" s="196" t="n">
        <v>2.805</v>
      </c>
      <c r="P1739" s="196" t="n">
        <v>2.465</v>
      </c>
      <c r="Q1739" s="196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6" t="s">
        <v>85</v>
      </c>
      <c r="CM1739" s="177"/>
    </row>
    <row r="1740" customFormat="false" ht="11.25" hidden="false" customHeight="false" outlineLevel="0" collapsed="false">
      <c r="A1740" s="177" t="n">
        <v>36434</v>
      </c>
      <c r="B1740" s="203" t="n">
        <f aca="false">IF(A1740&lt;&gt;"",MONTH(A1740),0)</f>
        <v>10</v>
      </c>
      <c r="C1740" s="11" t="s">
        <v>166</v>
      </c>
      <c r="D1740" s="196" t="n">
        <v>3.13</v>
      </c>
      <c r="E1740" s="196" t="n">
        <v>2.315</v>
      </c>
      <c r="F1740" s="1" t="n">
        <v>2.22</v>
      </c>
      <c r="G1740" s="16" t="n">
        <v>2.285</v>
      </c>
      <c r="H1740" s="196" t="n">
        <v>2.3</v>
      </c>
      <c r="I1740" s="196" t="n">
        <v>2.35</v>
      </c>
      <c r="J1740" s="196" t="n">
        <v>2.52</v>
      </c>
      <c r="K1740" s="196" t="n">
        <v>2.315</v>
      </c>
      <c r="L1740" s="196" t="n">
        <v>2.38</v>
      </c>
      <c r="M1740" s="196" t="n">
        <v>2.87</v>
      </c>
      <c r="N1740" s="197" t="n">
        <v>2.23</v>
      </c>
      <c r="O1740" s="196" t="n">
        <v>2.715</v>
      </c>
      <c r="P1740" s="196" t="n">
        <v>2.295</v>
      </c>
      <c r="Q1740" s="196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6" t="s">
        <v>85</v>
      </c>
      <c r="CM1740" s="177"/>
    </row>
    <row r="1741" customFormat="false" ht="11.25" hidden="false" customHeight="false" outlineLevel="0" collapsed="false">
      <c r="A1741" s="177" t="n">
        <v>36435</v>
      </c>
      <c r="B1741" s="203" t="n">
        <f aca="false">IF(A1741&lt;&gt;"",MONTH(A1741),0)</f>
        <v>10</v>
      </c>
      <c r="C1741" s="11" t="s">
        <v>167</v>
      </c>
      <c r="D1741" s="196" t="n">
        <v>3.22</v>
      </c>
      <c r="E1741" s="196" t="n">
        <v>2.285</v>
      </c>
      <c r="F1741" s="1" t="n">
        <v>2.2</v>
      </c>
      <c r="G1741" s="16" t="n">
        <v>2.29</v>
      </c>
      <c r="H1741" s="196" t="n">
        <v>2.29</v>
      </c>
      <c r="I1741" s="196" t="n">
        <v>2.35</v>
      </c>
      <c r="J1741" s="196" t="n">
        <v>2.495</v>
      </c>
      <c r="K1741" s="196" t="n">
        <v>2.275</v>
      </c>
      <c r="L1741" s="196" t="n">
        <v>2.35</v>
      </c>
      <c r="M1741" s="196" t="n">
        <v>2.89</v>
      </c>
      <c r="N1741" s="197" t="n">
        <v>2.22</v>
      </c>
      <c r="O1741" s="196" t="n">
        <v>2.74</v>
      </c>
      <c r="P1741" s="196" t="n">
        <v>2.315</v>
      </c>
      <c r="Q1741" s="196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6" t="s">
        <v>85</v>
      </c>
      <c r="CM1741" s="177"/>
    </row>
    <row r="1742" customFormat="false" ht="11.25" hidden="false" customHeight="false" outlineLevel="0" collapsed="false">
      <c r="A1742" s="177" t="n">
        <v>36436</v>
      </c>
      <c r="B1742" s="203" t="n">
        <f aca="false">IF(A1742&lt;&gt;"",MONTH(A1742),0)</f>
        <v>10</v>
      </c>
      <c r="C1742" s="11" t="s">
        <v>161</v>
      </c>
      <c r="D1742" s="196" t="n">
        <v>3.22</v>
      </c>
      <c r="E1742" s="196" t="n">
        <v>2.285</v>
      </c>
      <c r="F1742" s="1" t="n">
        <v>2.2</v>
      </c>
      <c r="G1742" s="16" t="n">
        <v>2.29</v>
      </c>
      <c r="H1742" s="196" t="n">
        <v>2.29</v>
      </c>
      <c r="I1742" s="196" t="n">
        <v>2.35</v>
      </c>
      <c r="J1742" s="196" t="n">
        <v>2.495</v>
      </c>
      <c r="K1742" s="196" t="n">
        <v>2.275</v>
      </c>
      <c r="L1742" s="196" t="n">
        <v>2.35</v>
      </c>
      <c r="M1742" s="196" t="n">
        <v>2.89</v>
      </c>
      <c r="N1742" s="197" t="n">
        <v>2.22</v>
      </c>
      <c r="O1742" s="196" t="n">
        <v>2.74</v>
      </c>
      <c r="P1742" s="196" t="n">
        <v>2.315</v>
      </c>
      <c r="Q1742" s="196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6" t="s">
        <v>85</v>
      </c>
      <c r="CM1742" s="177"/>
    </row>
    <row r="1743" customFormat="false" ht="11.25" hidden="false" customHeight="false" outlineLevel="0" collapsed="false">
      <c r="A1743" s="177" t="n">
        <v>36437</v>
      </c>
      <c r="B1743" s="203" t="n">
        <f aca="false">IF(A1743&lt;&gt;"",MONTH(A1743),0)</f>
        <v>10</v>
      </c>
      <c r="C1743" s="11" t="s">
        <v>162</v>
      </c>
      <c r="D1743" s="196" t="n">
        <v>3.22</v>
      </c>
      <c r="E1743" s="196" t="n">
        <v>2.285</v>
      </c>
      <c r="F1743" s="1" t="n">
        <v>2.2</v>
      </c>
      <c r="G1743" s="16" t="n">
        <v>2.29</v>
      </c>
      <c r="H1743" s="196" t="n">
        <v>2.29</v>
      </c>
      <c r="I1743" s="196" t="n">
        <v>2.35</v>
      </c>
      <c r="J1743" s="196" t="n">
        <v>2.495</v>
      </c>
      <c r="K1743" s="196" t="n">
        <v>2.275</v>
      </c>
      <c r="L1743" s="196" t="n">
        <v>2.35</v>
      </c>
      <c r="M1743" s="196" t="n">
        <v>2.89</v>
      </c>
      <c r="N1743" s="197" t="n">
        <v>2.22</v>
      </c>
      <c r="O1743" s="196" t="n">
        <v>2.74</v>
      </c>
      <c r="P1743" s="196" t="n">
        <v>2.315</v>
      </c>
      <c r="Q1743" s="196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6" t="s">
        <v>85</v>
      </c>
      <c r="CM1743" s="177"/>
    </row>
    <row r="1744" customFormat="false" ht="11.25" hidden="false" customHeight="false" outlineLevel="0" collapsed="false">
      <c r="A1744" s="177" t="n">
        <v>36438</v>
      </c>
      <c r="B1744" s="203" t="n">
        <f aca="false">IF(A1744&lt;&gt;"",MONTH(A1744),0)</f>
        <v>10</v>
      </c>
      <c r="C1744" s="11" t="s">
        <v>163</v>
      </c>
      <c r="D1744" s="196" t="n">
        <v>3.2</v>
      </c>
      <c r="E1744" s="196" t="n">
        <v>2.35</v>
      </c>
      <c r="F1744" s="1" t="n">
        <v>2.355</v>
      </c>
      <c r="G1744" s="16" t="n">
        <v>2.425</v>
      </c>
      <c r="H1744" s="196" t="n">
        <v>2.435</v>
      </c>
      <c r="I1744" s="196" t="n">
        <v>2.485</v>
      </c>
      <c r="J1744" s="196" t="n">
        <v>2.66</v>
      </c>
      <c r="K1744" s="196" t="n">
        <v>2.385</v>
      </c>
      <c r="L1744" s="196" t="n">
        <v>2.455</v>
      </c>
      <c r="M1744" s="196" t="n">
        <v>3.055</v>
      </c>
      <c r="N1744" s="197" t="n">
        <v>2.355</v>
      </c>
      <c r="O1744" s="196" t="n">
        <v>2.845</v>
      </c>
      <c r="P1744" s="196" t="n">
        <v>2.465</v>
      </c>
      <c r="Q1744" s="196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6" t="s">
        <v>85</v>
      </c>
      <c r="CM1744" s="177"/>
    </row>
    <row r="1745" customFormat="false" ht="11.25" hidden="false" customHeight="false" outlineLevel="0" collapsed="false">
      <c r="A1745" s="177" t="n">
        <v>36439</v>
      </c>
      <c r="B1745" s="203" t="n">
        <f aca="false">IF(A1745&lt;&gt;"",MONTH(A1745),0)</f>
        <v>10</v>
      </c>
      <c r="C1745" s="11" t="s">
        <v>164</v>
      </c>
      <c r="D1745" s="196" t="n">
        <v>3.205</v>
      </c>
      <c r="E1745" s="196" t="n">
        <v>2.39</v>
      </c>
      <c r="F1745" s="1" t="n">
        <v>2.355</v>
      </c>
      <c r="G1745" s="16" t="n">
        <v>2.44</v>
      </c>
      <c r="H1745" s="196" t="n">
        <v>2.44</v>
      </c>
      <c r="I1745" s="196" t="n">
        <v>2.45</v>
      </c>
      <c r="J1745" s="196" t="n">
        <v>2.65</v>
      </c>
      <c r="K1745" s="196" t="n">
        <v>2.38</v>
      </c>
      <c r="L1745" s="196" t="n">
        <v>2.475</v>
      </c>
      <c r="M1745" s="196" t="n">
        <v>3.035</v>
      </c>
      <c r="N1745" s="197" t="n">
        <v>2.355</v>
      </c>
      <c r="O1745" s="196" t="n">
        <v>2.825</v>
      </c>
      <c r="P1745" s="196" t="n">
        <v>2.465</v>
      </c>
      <c r="Q1745" s="196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6" t="s">
        <v>85</v>
      </c>
      <c r="CM1745" s="177"/>
    </row>
    <row r="1746" customFormat="false" ht="11.25" hidden="false" customHeight="false" outlineLevel="0" collapsed="false">
      <c r="A1746" s="177" t="n">
        <v>36440</v>
      </c>
      <c r="B1746" s="203" t="n">
        <f aca="false">IF(A1746&lt;&gt;"",MONTH(A1746),0)</f>
        <v>10</v>
      </c>
      <c r="C1746" s="11" t="s">
        <v>165</v>
      </c>
      <c r="D1746" s="196" t="n">
        <v>3.245</v>
      </c>
      <c r="E1746" s="196" t="n">
        <v>2.375</v>
      </c>
      <c r="F1746" s="1" t="n">
        <v>2.345</v>
      </c>
      <c r="G1746" s="16" t="n">
        <v>2.435</v>
      </c>
      <c r="H1746" s="196" t="n">
        <v>2.425</v>
      </c>
      <c r="I1746" s="196" t="n">
        <v>2.465</v>
      </c>
      <c r="J1746" s="196" t="n">
        <v>2.6</v>
      </c>
      <c r="K1746" s="196" t="n">
        <v>2.375</v>
      </c>
      <c r="L1746" s="196" t="n">
        <v>2.435</v>
      </c>
      <c r="M1746" s="196" t="n">
        <v>2.955</v>
      </c>
      <c r="N1746" s="197" t="n">
        <v>2.345</v>
      </c>
      <c r="O1746" s="196" t="n">
        <v>2.79</v>
      </c>
      <c r="P1746" s="196" t="n">
        <v>2.465</v>
      </c>
      <c r="Q1746" s="196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6" t="s">
        <v>85</v>
      </c>
      <c r="CM1746" s="177"/>
    </row>
    <row r="1747" customFormat="false" ht="11.25" hidden="false" customHeight="false" outlineLevel="0" collapsed="false">
      <c r="A1747" s="177" t="n">
        <v>36441</v>
      </c>
      <c r="B1747" s="203" t="n">
        <f aca="false">IF(A1747&lt;&gt;"",MONTH(A1747),0)</f>
        <v>10</v>
      </c>
      <c r="C1747" s="11" t="s">
        <v>166</v>
      </c>
      <c r="D1747" s="196" t="n">
        <v>3.275</v>
      </c>
      <c r="E1747" s="196" t="n">
        <v>2.37</v>
      </c>
      <c r="F1747" s="1" t="n">
        <v>2.34</v>
      </c>
      <c r="G1747" s="16" t="n">
        <v>2.425</v>
      </c>
      <c r="H1747" s="196" t="n">
        <v>2.425</v>
      </c>
      <c r="I1747" s="196" t="n">
        <v>2.49</v>
      </c>
      <c r="J1747" s="196" t="n">
        <v>2.62</v>
      </c>
      <c r="K1747" s="196" t="n">
        <v>2.37</v>
      </c>
      <c r="L1747" s="196" t="n">
        <v>2.445</v>
      </c>
      <c r="M1747" s="196" t="n">
        <v>2.975</v>
      </c>
      <c r="N1747" s="197" t="n">
        <v>2.35</v>
      </c>
      <c r="O1747" s="196" t="n">
        <v>2.765</v>
      </c>
      <c r="P1747" s="196" t="n">
        <v>2.47</v>
      </c>
      <c r="Q1747" s="196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6" t="s">
        <v>85</v>
      </c>
      <c r="CM1747" s="177"/>
    </row>
    <row r="1748" customFormat="false" ht="11.25" hidden="false" customHeight="false" outlineLevel="0" collapsed="false">
      <c r="A1748" s="177" t="n">
        <v>36442</v>
      </c>
      <c r="B1748" s="203" t="n">
        <f aca="false">IF(A1748&lt;&gt;"",MONTH(A1748),0)</f>
        <v>10</v>
      </c>
      <c r="C1748" s="11" t="s">
        <v>167</v>
      </c>
      <c r="D1748" s="196" t="n">
        <v>3.235</v>
      </c>
      <c r="E1748" s="196" t="n">
        <v>2.27</v>
      </c>
      <c r="F1748" s="1" t="n">
        <v>2.205</v>
      </c>
      <c r="G1748" s="16" t="n">
        <v>2.285</v>
      </c>
      <c r="H1748" s="196" t="n">
        <v>2.285</v>
      </c>
      <c r="I1748" s="196" t="n">
        <v>2.355</v>
      </c>
      <c r="J1748" s="196" t="n">
        <v>2.565</v>
      </c>
      <c r="K1748" s="196" t="n">
        <v>2.285</v>
      </c>
      <c r="L1748" s="196" t="n">
        <v>2.345</v>
      </c>
      <c r="M1748" s="196" t="n">
        <v>2.945</v>
      </c>
      <c r="N1748" s="197" t="n">
        <v>2.27</v>
      </c>
      <c r="O1748" s="196" t="n">
        <v>2.705</v>
      </c>
      <c r="P1748" s="196" t="n">
        <v>2.315</v>
      </c>
      <c r="Q1748" s="196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6" t="s">
        <v>85</v>
      </c>
      <c r="CM1748" s="177"/>
    </row>
    <row r="1749" customFormat="false" ht="11.25" hidden="false" customHeight="false" outlineLevel="0" collapsed="false">
      <c r="A1749" s="177" t="n">
        <v>36443</v>
      </c>
      <c r="B1749" s="203" t="n">
        <f aca="false">IF(A1749&lt;&gt;"",MONTH(A1749),0)</f>
        <v>10</v>
      </c>
      <c r="C1749" s="11" t="s">
        <v>161</v>
      </c>
      <c r="D1749" s="196" t="n">
        <v>3.235</v>
      </c>
      <c r="E1749" s="196" t="n">
        <v>2.27</v>
      </c>
      <c r="F1749" s="1" t="n">
        <v>2.205</v>
      </c>
      <c r="G1749" s="16" t="n">
        <v>2.285</v>
      </c>
      <c r="H1749" s="196" t="n">
        <v>2.285</v>
      </c>
      <c r="I1749" s="196" t="n">
        <v>2.355</v>
      </c>
      <c r="J1749" s="196" t="n">
        <v>2.565</v>
      </c>
      <c r="K1749" s="196" t="n">
        <v>2.285</v>
      </c>
      <c r="L1749" s="196" t="n">
        <v>2.345</v>
      </c>
      <c r="M1749" s="196" t="n">
        <v>2.945</v>
      </c>
      <c r="N1749" s="197" t="n">
        <v>2.27</v>
      </c>
      <c r="O1749" s="196" t="n">
        <v>2.705</v>
      </c>
      <c r="P1749" s="196" t="n">
        <v>2.315</v>
      </c>
      <c r="Q1749" s="196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6" t="s">
        <v>85</v>
      </c>
      <c r="CM1749" s="177"/>
    </row>
    <row r="1750" customFormat="false" ht="11.25" hidden="false" customHeight="false" outlineLevel="0" collapsed="false">
      <c r="A1750" s="177" t="n">
        <v>36444</v>
      </c>
      <c r="B1750" s="203" t="n">
        <f aca="false">IF(A1750&lt;&gt;"",MONTH(A1750),0)</f>
        <v>10</v>
      </c>
      <c r="C1750" s="11" t="s">
        <v>162</v>
      </c>
      <c r="D1750" s="196" t="n">
        <v>3.235</v>
      </c>
      <c r="E1750" s="196" t="n">
        <v>2.27</v>
      </c>
      <c r="F1750" s="1" t="n">
        <v>2.205</v>
      </c>
      <c r="G1750" s="16" t="n">
        <v>2.285</v>
      </c>
      <c r="H1750" s="196" t="n">
        <v>2.285</v>
      </c>
      <c r="I1750" s="196" t="n">
        <v>2.355</v>
      </c>
      <c r="J1750" s="196" t="n">
        <v>2.565</v>
      </c>
      <c r="K1750" s="196" t="n">
        <v>2.285</v>
      </c>
      <c r="L1750" s="196" t="n">
        <v>2.345</v>
      </c>
      <c r="M1750" s="196" t="n">
        <v>2.945</v>
      </c>
      <c r="N1750" s="197" t="n">
        <v>2.27</v>
      </c>
      <c r="O1750" s="196" t="n">
        <v>2.705</v>
      </c>
      <c r="P1750" s="196" t="n">
        <v>2.315</v>
      </c>
      <c r="Q1750" s="196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6" t="s">
        <v>85</v>
      </c>
      <c r="CM1750" s="177"/>
    </row>
    <row r="1751" customFormat="false" ht="11.25" hidden="false" customHeight="false" outlineLevel="0" collapsed="false">
      <c r="A1751" s="177" t="n">
        <v>36445</v>
      </c>
      <c r="B1751" s="203" t="n">
        <f aca="false">IF(A1751&lt;&gt;"",MONTH(A1751),0)</f>
        <v>10</v>
      </c>
      <c r="C1751" s="11" t="s">
        <v>163</v>
      </c>
      <c r="D1751" s="196" t="n">
        <v>3.235</v>
      </c>
      <c r="E1751" s="196" t="n">
        <v>2.39</v>
      </c>
      <c r="F1751" s="1" t="n">
        <v>2.36</v>
      </c>
      <c r="G1751" s="16" t="n">
        <v>2.455</v>
      </c>
      <c r="H1751" s="196" t="n">
        <v>2.45</v>
      </c>
      <c r="I1751" s="196" t="n">
        <v>2.52</v>
      </c>
      <c r="J1751" s="196" t="n">
        <v>2.675</v>
      </c>
      <c r="K1751" s="196" t="n">
        <v>2.4</v>
      </c>
      <c r="L1751" s="196" t="n">
        <v>2.455</v>
      </c>
      <c r="M1751" s="196" t="n">
        <v>3.055</v>
      </c>
      <c r="N1751" s="197" t="n">
        <v>2.38</v>
      </c>
      <c r="O1751" s="196" t="n">
        <v>2.835</v>
      </c>
      <c r="P1751" s="196" t="n">
        <v>2.5</v>
      </c>
      <c r="Q1751" s="196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6" t="s">
        <v>85</v>
      </c>
      <c r="CM1751" s="177"/>
    </row>
    <row r="1752" customFormat="false" ht="11.25" hidden="false" customHeight="false" outlineLevel="0" collapsed="false">
      <c r="A1752" s="177" t="n">
        <v>36446</v>
      </c>
      <c r="B1752" s="203" t="n">
        <f aca="false">IF(A1752&lt;&gt;"",MONTH(A1752),0)</f>
        <v>10</v>
      </c>
      <c r="C1752" s="11" t="s">
        <v>164</v>
      </c>
      <c r="D1752" s="196" t="n">
        <v>3.485</v>
      </c>
      <c r="E1752" s="196" t="n">
        <v>2.49</v>
      </c>
      <c r="F1752" s="1" t="n">
        <v>2.47</v>
      </c>
      <c r="G1752" s="16" t="n">
        <v>2.585</v>
      </c>
      <c r="H1752" s="196" t="n">
        <v>2.585</v>
      </c>
      <c r="I1752" s="196" t="n">
        <v>2.655</v>
      </c>
      <c r="J1752" s="196" t="n">
        <v>2.82</v>
      </c>
      <c r="K1752" s="196" t="n">
        <v>2.51</v>
      </c>
      <c r="L1752" s="196" t="n">
        <v>2.55</v>
      </c>
      <c r="M1752" s="196" t="n">
        <v>3.18</v>
      </c>
      <c r="N1752" s="197" t="n">
        <v>2.48</v>
      </c>
      <c r="O1752" s="196" t="n">
        <v>2.955</v>
      </c>
      <c r="P1752" s="196" t="n">
        <v>2.65</v>
      </c>
      <c r="Q1752" s="196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6" t="s">
        <v>85</v>
      </c>
      <c r="CM1752" s="177"/>
    </row>
    <row r="1753" customFormat="false" ht="11.25" hidden="false" customHeight="false" outlineLevel="0" collapsed="false">
      <c r="A1753" s="177" t="n">
        <v>36447</v>
      </c>
      <c r="B1753" s="203" t="n">
        <f aca="false">IF(A1753&lt;&gt;"",MONTH(A1753),0)</f>
        <v>10</v>
      </c>
      <c r="C1753" s="11" t="s">
        <v>165</v>
      </c>
      <c r="D1753" s="196" t="n">
        <v>3.76</v>
      </c>
      <c r="E1753" s="196" t="n">
        <v>2.71</v>
      </c>
      <c r="F1753" s="1" t="n">
        <v>2.67</v>
      </c>
      <c r="G1753" s="16" t="n">
        <v>2.75</v>
      </c>
      <c r="H1753" s="196" t="n">
        <v>2.76</v>
      </c>
      <c r="I1753" s="196" t="n">
        <v>2.81</v>
      </c>
      <c r="J1753" s="196" t="n">
        <v>2.955</v>
      </c>
      <c r="K1753" s="196" t="n">
        <v>2.685</v>
      </c>
      <c r="L1753" s="196" t="n">
        <v>2.745</v>
      </c>
      <c r="M1753" s="196" t="n">
        <v>3.31</v>
      </c>
      <c r="N1753" s="197" t="n">
        <v>2.685</v>
      </c>
      <c r="O1753" s="196" t="n">
        <v>3.09</v>
      </c>
      <c r="P1753" s="196" t="n">
        <v>2.835</v>
      </c>
      <c r="Q1753" s="196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6" t="s">
        <v>85</v>
      </c>
      <c r="CM1753" s="177"/>
    </row>
    <row r="1754" customFormat="false" ht="11.25" hidden="false" customHeight="false" outlineLevel="0" collapsed="false">
      <c r="A1754" s="177" t="n">
        <v>36448</v>
      </c>
      <c r="B1754" s="203" t="n">
        <f aca="false">IF(A1754&lt;&gt;"",MONTH(A1754),0)</f>
        <v>10</v>
      </c>
      <c r="C1754" s="11" t="s">
        <v>166</v>
      </c>
      <c r="D1754" s="196" t="n">
        <v>3.665</v>
      </c>
      <c r="E1754" s="196" t="n">
        <v>2.64</v>
      </c>
      <c r="F1754" s="1" t="n">
        <v>2.605</v>
      </c>
      <c r="G1754" s="16" t="n">
        <v>2.67</v>
      </c>
      <c r="H1754" s="196" t="n">
        <v>2.67</v>
      </c>
      <c r="I1754" s="196" t="n">
        <v>2.705</v>
      </c>
      <c r="J1754" s="196" t="n">
        <v>2.89</v>
      </c>
      <c r="K1754" s="196" t="n">
        <v>2.625</v>
      </c>
      <c r="L1754" s="196" t="n">
        <v>2.685</v>
      </c>
      <c r="M1754" s="196" t="n">
        <v>3.25</v>
      </c>
      <c r="N1754" s="197" t="n">
        <v>2.625</v>
      </c>
      <c r="O1754" s="196" t="n">
        <v>3.005</v>
      </c>
      <c r="P1754" s="196" t="n">
        <v>2.725</v>
      </c>
      <c r="Q1754" s="196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6" t="s">
        <v>85</v>
      </c>
      <c r="CM1754" s="177"/>
    </row>
    <row r="1755" customFormat="false" ht="11.25" hidden="false" customHeight="false" outlineLevel="0" collapsed="false">
      <c r="A1755" s="177" t="n">
        <v>36449</v>
      </c>
      <c r="B1755" s="203" t="n">
        <f aca="false">IF(A1755&lt;&gt;"",MONTH(A1755),0)</f>
        <v>10</v>
      </c>
      <c r="C1755" s="11" t="s">
        <v>167</v>
      </c>
      <c r="D1755" s="196" t="n">
        <v>3.715</v>
      </c>
      <c r="E1755" s="196" t="n">
        <v>2.65</v>
      </c>
      <c r="F1755" s="1" t="n">
        <v>2.61</v>
      </c>
      <c r="G1755" s="16" t="n">
        <v>2.58</v>
      </c>
      <c r="H1755" s="196" t="n">
        <v>2.61</v>
      </c>
      <c r="I1755" s="196" t="n">
        <v>2.67</v>
      </c>
      <c r="J1755" s="196" t="n">
        <v>2.85</v>
      </c>
      <c r="K1755" s="196" t="n">
        <v>2.59</v>
      </c>
      <c r="L1755" s="196" t="n">
        <v>2.69</v>
      </c>
      <c r="M1755" s="196" t="n">
        <v>3.215</v>
      </c>
      <c r="N1755" s="197" t="n">
        <v>2.62</v>
      </c>
      <c r="O1755" s="196" t="n">
        <v>2.98</v>
      </c>
      <c r="P1755" s="196" t="n">
        <v>2.655</v>
      </c>
      <c r="Q1755" s="196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6" t="s">
        <v>85</v>
      </c>
      <c r="CM1755" s="177"/>
    </row>
    <row r="1756" customFormat="false" ht="11.25" hidden="false" customHeight="false" outlineLevel="0" collapsed="false">
      <c r="A1756" s="177" t="n">
        <v>36450</v>
      </c>
      <c r="B1756" s="203" t="n">
        <f aca="false">IF(A1756&lt;&gt;"",MONTH(A1756),0)</f>
        <v>10</v>
      </c>
      <c r="C1756" s="11" t="s">
        <v>161</v>
      </c>
      <c r="D1756" s="196" t="n">
        <v>3.715</v>
      </c>
      <c r="E1756" s="196" t="n">
        <v>2.65</v>
      </c>
      <c r="F1756" s="1" t="n">
        <v>2.61</v>
      </c>
      <c r="G1756" s="16" t="n">
        <v>2.58</v>
      </c>
      <c r="H1756" s="196" t="n">
        <v>2.61</v>
      </c>
      <c r="I1756" s="196" t="n">
        <v>2.67</v>
      </c>
      <c r="J1756" s="196" t="n">
        <v>2.85</v>
      </c>
      <c r="K1756" s="196" t="n">
        <v>2.59</v>
      </c>
      <c r="L1756" s="196" t="n">
        <v>2.69</v>
      </c>
      <c r="M1756" s="196" t="n">
        <v>3.215</v>
      </c>
      <c r="N1756" s="197" t="n">
        <v>2.62</v>
      </c>
      <c r="O1756" s="196" t="n">
        <v>2.98</v>
      </c>
      <c r="P1756" s="196" t="n">
        <v>2.655</v>
      </c>
      <c r="Q1756" s="196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6" t="s">
        <v>85</v>
      </c>
      <c r="CM1756" s="177"/>
    </row>
    <row r="1757" customFormat="false" ht="11.25" hidden="false" customHeight="false" outlineLevel="0" collapsed="false">
      <c r="A1757" s="177" t="n">
        <v>36451</v>
      </c>
      <c r="B1757" s="203" t="n">
        <f aca="false">IF(A1757&lt;&gt;"",MONTH(A1757),0)</f>
        <v>10</v>
      </c>
      <c r="C1757" s="11" t="s">
        <v>162</v>
      </c>
      <c r="D1757" s="196" t="n">
        <v>3.715</v>
      </c>
      <c r="E1757" s="196" t="n">
        <v>2.65</v>
      </c>
      <c r="F1757" s="1" t="n">
        <v>2.61</v>
      </c>
      <c r="G1757" s="16" t="n">
        <v>2.58</v>
      </c>
      <c r="H1757" s="196" t="n">
        <v>2.61</v>
      </c>
      <c r="I1757" s="196" t="n">
        <v>2.67</v>
      </c>
      <c r="J1757" s="196" t="n">
        <v>2.85</v>
      </c>
      <c r="K1757" s="196" t="n">
        <v>2.59</v>
      </c>
      <c r="L1757" s="196" t="n">
        <v>2.69</v>
      </c>
      <c r="M1757" s="196" t="n">
        <v>3.215</v>
      </c>
      <c r="N1757" s="197" t="n">
        <v>2.62</v>
      </c>
      <c r="O1757" s="196" t="n">
        <v>2.98</v>
      </c>
      <c r="P1757" s="196" t="n">
        <v>2.655</v>
      </c>
      <c r="Q1757" s="196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6" t="s">
        <v>85</v>
      </c>
      <c r="CM1757" s="177"/>
    </row>
    <row r="1758" customFormat="false" ht="11.25" hidden="false" customHeight="false" outlineLevel="0" collapsed="false">
      <c r="A1758" s="177" t="n">
        <v>36452</v>
      </c>
      <c r="B1758" s="203" t="n">
        <f aca="false">IF(A1758&lt;&gt;"",MONTH(A1758),0)</f>
        <v>10</v>
      </c>
      <c r="C1758" s="11" t="s">
        <v>163</v>
      </c>
      <c r="D1758" s="196" t="n">
        <v>3.785</v>
      </c>
      <c r="E1758" s="196" t="n">
        <v>2.75</v>
      </c>
      <c r="F1758" s="1" t="n">
        <v>2.705</v>
      </c>
      <c r="G1758" s="16" t="n">
        <v>2.77</v>
      </c>
      <c r="H1758" s="196" t="n">
        <v>2.76</v>
      </c>
      <c r="I1758" s="196" t="n">
        <v>2.815</v>
      </c>
      <c r="J1758" s="196" t="n">
        <v>2.96</v>
      </c>
      <c r="K1758" s="196" t="n">
        <v>2.74</v>
      </c>
      <c r="L1758" s="196" t="n">
        <v>2.785</v>
      </c>
      <c r="M1758" s="196" t="n">
        <v>3.335</v>
      </c>
      <c r="N1758" s="197" t="n">
        <v>2.75</v>
      </c>
      <c r="O1758" s="196" t="n">
        <v>3.08</v>
      </c>
      <c r="P1758" s="196" t="n">
        <v>2.825</v>
      </c>
      <c r="Q1758" s="196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6" t="s">
        <v>85</v>
      </c>
      <c r="CM1758" s="177"/>
    </row>
    <row r="1759" customFormat="false" ht="11.25" hidden="false" customHeight="false" outlineLevel="0" collapsed="false">
      <c r="A1759" s="177" t="n">
        <v>36453</v>
      </c>
      <c r="B1759" s="203" t="n">
        <f aca="false">IF(A1759&lt;&gt;"",MONTH(A1759),0)</f>
        <v>10</v>
      </c>
      <c r="C1759" s="11" t="s">
        <v>164</v>
      </c>
      <c r="D1759" s="196" t="n">
        <v>3.88</v>
      </c>
      <c r="E1759" s="196" t="n">
        <v>2.78</v>
      </c>
      <c r="F1759" s="1" t="n">
        <v>2.785</v>
      </c>
      <c r="G1759" s="16" t="n">
        <v>2.835</v>
      </c>
      <c r="H1759" s="196" t="n">
        <v>2.83</v>
      </c>
      <c r="I1759" s="196" t="n">
        <v>2.89</v>
      </c>
      <c r="J1759" s="196" t="n">
        <v>2.975</v>
      </c>
      <c r="K1759" s="196" t="n">
        <v>2.795</v>
      </c>
      <c r="L1759" s="196" t="n">
        <v>2.81</v>
      </c>
      <c r="M1759" s="196" t="n">
        <v>3.325</v>
      </c>
      <c r="N1759" s="197" t="n">
        <v>2.79</v>
      </c>
      <c r="O1759" s="196" t="n">
        <v>3.09</v>
      </c>
      <c r="P1759" s="196" t="n">
        <v>2.87</v>
      </c>
      <c r="Q1759" s="196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6" t="s">
        <v>85</v>
      </c>
      <c r="CM1759" s="177"/>
    </row>
    <row r="1760" customFormat="false" ht="11.25" hidden="false" customHeight="false" outlineLevel="0" collapsed="false">
      <c r="A1760" s="177" t="n">
        <v>36454</v>
      </c>
      <c r="B1760" s="203" t="n">
        <f aca="false">IF(A1760&lt;&gt;"",MONTH(A1760),0)</f>
        <v>10</v>
      </c>
      <c r="C1760" s="11" t="s">
        <v>165</v>
      </c>
      <c r="D1760" s="196" t="n">
        <v>3.89</v>
      </c>
      <c r="E1760" s="196" t="n">
        <v>2.775</v>
      </c>
      <c r="F1760" s="1" t="n">
        <v>2.775</v>
      </c>
      <c r="G1760" s="16" t="n">
        <v>2.84</v>
      </c>
      <c r="H1760" s="196" t="n">
        <v>2.835</v>
      </c>
      <c r="I1760" s="196" t="n">
        <v>2.9</v>
      </c>
      <c r="J1760" s="196" t="n">
        <v>2.96</v>
      </c>
      <c r="K1760" s="196" t="n">
        <v>2.785</v>
      </c>
      <c r="L1760" s="196" t="n">
        <v>2.82</v>
      </c>
      <c r="M1760" s="196" t="n">
        <v>3.3</v>
      </c>
      <c r="N1760" s="197" t="n">
        <v>2.785</v>
      </c>
      <c r="O1760" s="196" t="n">
        <v>3.065</v>
      </c>
      <c r="P1760" s="196" t="n">
        <v>2.865</v>
      </c>
      <c r="Q1760" s="196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6" t="s">
        <v>85</v>
      </c>
      <c r="CM1760" s="177"/>
    </row>
    <row r="1761" customFormat="false" ht="11.25" hidden="false" customHeight="false" outlineLevel="0" collapsed="false">
      <c r="A1761" s="177" t="n">
        <v>36455</v>
      </c>
      <c r="B1761" s="203" t="n">
        <f aca="false">IF(A1761&lt;&gt;"",MONTH(A1761),0)</f>
        <v>10</v>
      </c>
      <c r="C1761" s="11" t="s">
        <v>166</v>
      </c>
      <c r="D1761" s="196" t="n">
        <v>3.955</v>
      </c>
      <c r="E1761" s="196" t="n">
        <v>2.835</v>
      </c>
      <c r="F1761" s="1" t="n">
        <v>2.87</v>
      </c>
      <c r="G1761" s="16" t="n">
        <v>2.93</v>
      </c>
      <c r="H1761" s="196" t="n">
        <v>2.935</v>
      </c>
      <c r="I1761" s="196" t="n">
        <v>2.995</v>
      </c>
      <c r="J1761" s="196" t="n">
        <v>3.01</v>
      </c>
      <c r="K1761" s="196" t="n">
        <v>2.855</v>
      </c>
      <c r="L1761" s="196" t="n">
        <v>2.89</v>
      </c>
      <c r="M1761" s="196" t="n">
        <v>3.355</v>
      </c>
      <c r="N1761" s="197" t="n">
        <v>2.855</v>
      </c>
      <c r="O1761" s="196" t="n">
        <v>3.12</v>
      </c>
      <c r="P1761" s="196" t="n">
        <v>2.965</v>
      </c>
      <c r="Q1761" s="196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6" t="s">
        <v>85</v>
      </c>
      <c r="CM1761" s="177"/>
    </row>
    <row r="1762" customFormat="false" ht="11.25" hidden="false" customHeight="false" outlineLevel="0" collapsed="false">
      <c r="A1762" s="177" t="n">
        <v>36456</v>
      </c>
      <c r="B1762" s="203" t="n">
        <f aca="false">IF(A1762&lt;&gt;"",MONTH(A1762),0)</f>
        <v>10</v>
      </c>
      <c r="C1762" s="11" t="s">
        <v>167</v>
      </c>
      <c r="D1762" s="196" t="n">
        <v>3.92</v>
      </c>
      <c r="E1762" s="196" t="n">
        <v>2.795</v>
      </c>
      <c r="F1762" s="1" t="n">
        <v>2.845</v>
      </c>
      <c r="G1762" s="16" t="n">
        <v>2.85</v>
      </c>
      <c r="H1762" s="196" t="n">
        <v>2.87</v>
      </c>
      <c r="I1762" s="196" t="n">
        <v>3.005</v>
      </c>
      <c r="J1762" s="196" t="n">
        <v>2.965</v>
      </c>
      <c r="K1762" s="196" t="n">
        <v>2.81</v>
      </c>
      <c r="L1762" s="196" t="n">
        <v>2.875</v>
      </c>
      <c r="M1762" s="196" t="n">
        <v>3.3</v>
      </c>
      <c r="N1762" s="197" t="n">
        <v>2.835</v>
      </c>
      <c r="O1762" s="196" t="n">
        <v>3.07</v>
      </c>
      <c r="P1762" s="196" t="n">
        <v>2.9</v>
      </c>
      <c r="Q1762" s="196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6" t="s">
        <v>85</v>
      </c>
      <c r="CM1762" s="177"/>
    </row>
    <row r="1763" customFormat="false" ht="11.25" hidden="false" customHeight="false" outlineLevel="0" collapsed="false">
      <c r="A1763" s="177" t="n">
        <v>36457</v>
      </c>
      <c r="B1763" s="203" t="n">
        <f aca="false">IF(A1763&lt;&gt;"",MONTH(A1763),0)</f>
        <v>10</v>
      </c>
      <c r="C1763" s="11" t="s">
        <v>161</v>
      </c>
      <c r="D1763" s="196" t="n">
        <v>3.92</v>
      </c>
      <c r="E1763" s="196" t="n">
        <v>2.795</v>
      </c>
      <c r="F1763" s="1" t="n">
        <v>2.845</v>
      </c>
      <c r="G1763" s="16" t="n">
        <v>2.85</v>
      </c>
      <c r="H1763" s="196" t="n">
        <v>2.87</v>
      </c>
      <c r="I1763" s="196" t="n">
        <v>3.005</v>
      </c>
      <c r="J1763" s="196" t="n">
        <v>2.965</v>
      </c>
      <c r="K1763" s="196" t="n">
        <v>2.81</v>
      </c>
      <c r="L1763" s="196" t="n">
        <v>2.875</v>
      </c>
      <c r="M1763" s="196" t="n">
        <v>3.3</v>
      </c>
      <c r="N1763" s="197" t="n">
        <v>2.835</v>
      </c>
      <c r="O1763" s="196" t="n">
        <v>3.07</v>
      </c>
      <c r="P1763" s="196" t="n">
        <v>2.9</v>
      </c>
      <c r="Q1763" s="196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6" t="s">
        <v>85</v>
      </c>
      <c r="CM1763" s="177"/>
    </row>
    <row r="1764" customFormat="false" ht="11.25" hidden="false" customHeight="false" outlineLevel="0" collapsed="false">
      <c r="A1764" s="177" t="n">
        <v>36458</v>
      </c>
      <c r="B1764" s="203" t="n">
        <f aca="false">IF(A1764&lt;&gt;"",MONTH(A1764),0)</f>
        <v>10</v>
      </c>
      <c r="C1764" s="11" t="s">
        <v>162</v>
      </c>
      <c r="D1764" s="196" t="n">
        <v>3.92</v>
      </c>
      <c r="E1764" s="196" t="n">
        <v>2.795</v>
      </c>
      <c r="F1764" s="1" t="n">
        <v>2.845</v>
      </c>
      <c r="G1764" s="16" t="n">
        <v>2.85</v>
      </c>
      <c r="H1764" s="196" t="n">
        <v>2.87</v>
      </c>
      <c r="I1764" s="196" t="n">
        <v>3.005</v>
      </c>
      <c r="J1764" s="196" t="n">
        <v>2.965</v>
      </c>
      <c r="K1764" s="196" t="n">
        <v>2.81</v>
      </c>
      <c r="L1764" s="196" t="n">
        <v>2.875</v>
      </c>
      <c r="M1764" s="196" t="n">
        <v>3.3</v>
      </c>
      <c r="N1764" s="207" t="n">
        <v>2.835</v>
      </c>
      <c r="O1764" s="196" t="n">
        <v>3.07</v>
      </c>
      <c r="P1764" s="196" t="n">
        <v>2.9</v>
      </c>
      <c r="Q1764" s="196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6" t="s">
        <v>85</v>
      </c>
      <c r="CM1764" s="177"/>
    </row>
    <row r="1765" customFormat="false" ht="11.25" hidden="false" customHeight="false" outlineLevel="0" collapsed="false">
      <c r="A1765" s="177" t="n">
        <v>36459</v>
      </c>
      <c r="B1765" s="203" t="n">
        <f aca="false">IF(A1765&lt;&gt;"",MONTH(A1765),0)</f>
        <v>10</v>
      </c>
      <c r="C1765" s="11" t="s">
        <v>163</v>
      </c>
      <c r="D1765" s="196" t="n">
        <v>3.86</v>
      </c>
      <c r="E1765" s="196" t="n">
        <v>2.785</v>
      </c>
      <c r="F1765" s="1" t="n">
        <v>2.79</v>
      </c>
      <c r="G1765" s="16" t="n">
        <v>2.86</v>
      </c>
      <c r="H1765" s="196" t="n">
        <v>2.845</v>
      </c>
      <c r="I1765" s="196" t="n">
        <v>2.975</v>
      </c>
      <c r="J1765" s="196" t="n">
        <v>2.995</v>
      </c>
      <c r="K1765" s="196" t="n">
        <v>2.79</v>
      </c>
      <c r="L1765" s="196" t="n">
        <v>2.855</v>
      </c>
      <c r="M1765" s="196" t="n">
        <v>3.355</v>
      </c>
      <c r="N1765" s="207" t="n">
        <v>2.81</v>
      </c>
      <c r="O1765" s="196" t="n">
        <v>3.105</v>
      </c>
      <c r="P1765" s="196" t="n">
        <v>2.87</v>
      </c>
      <c r="Q1765" s="196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6" t="s">
        <v>85</v>
      </c>
      <c r="CM1765" s="177"/>
    </row>
    <row r="1766" customFormat="false" ht="11.25" hidden="false" customHeight="false" outlineLevel="0" collapsed="false">
      <c r="A1766" s="177" t="n">
        <v>36460</v>
      </c>
      <c r="B1766" s="203" t="n">
        <f aca="false">IF(A1766&lt;&gt;"",MONTH(A1766),0)</f>
        <v>10</v>
      </c>
      <c r="C1766" s="11" t="s">
        <v>164</v>
      </c>
      <c r="D1766" s="196" t="n">
        <v>3.815</v>
      </c>
      <c r="E1766" s="196" t="n">
        <v>2.75</v>
      </c>
      <c r="F1766" s="1" t="n">
        <v>2.775</v>
      </c>
      <c r="G1766" s="16" t="n">
        <v>2.835</v>
      </c>
      <c r="H1766" s="196" t="n">
        <v>2.855</v>
      </c>
      <c r="I1766" s="196" t="n">
        <v>2.965</v>
      </c>
      <c r="J1766" s="196" t="n">
        <v>2.96</v>
      </c>
      <c r="K1766" s="196" t="n">
        <v>2.765</v>
      </c>
      <c r="L1766" s="196" t="n">
        <v>2.815</v>
      </c>
      <c r="M1766" s="196" t="n">
        <v>3.32</v>
      </c>
      <c r="N1766" s="207" t="n">
        <v>2.8</v>
      </c>
      <c r="O1766" s="196" t="n">
        <v>3.065</v>
      </c>
      <c r="P1766" s="196" t="n">
        <v>2.875</v>
      </c>
      <c r="Q1766" s="196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6" t="s">
        <v>85</v>
      </c>
      <c r="CM1766" s="177"/>
    </row>
    <row r="1767" customFormat="false" ht="11.25" hidden="false" customHeight="false" outlineLevel="0" collapsed="false">
      <c r="A1767" s="177" t="n">
        <v>36461</v>
      </c>
      <c r="B1767" s="203" t="n">
        <f aca="false">IF(A1767&lt;&gt;"",MONTH(A1767),0)</f>
        <v>10</v>
      </c>
      <c r="C1767" s="11" t="s">
        <v>165</v>
      </c>
      <c r="D1767" s="196" t="n">
        <v>3.91</v>
      </c>
      <c r="E1767" s="196" t="n">
        <v>2.805</v>
      </c>
      <c r="F1767" s="1" t="n">
        <v>2.785</v>
      </c>
      <c r="G1767" s="16" t="n">
        <v>2.895</v>
      </c>
      <c r="H1767" s="196" t="n">
        <v>2.91</v>
      </c>
      <c r="I1767" s="196" t="n">
        <v>3.02</v>
      </c>
      <c r="J1767" s="196" t="n">
        <v>2.995</v>
      </c>
      <c r="K1767" s="196" t="n">
        <v>2.805</v>
      </c>
      <c r="L1767" s="196" t="n">
        <v>2.875</v>
      </c>
      <c r="M1767" s="196" t="n">
        <v>3.355</v>
      </c>
      <c r="N1767" s="207" t="n">
        <v>2.785</v>
      </c>
      <c r="O1767" s="196" t="n">
        <v>3.135</v>
      </c>
      <c r="P1767" s="196" t="n">
        <v>2.94</v>
      </c>
      <c r="Q1767" s="196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6" t="s">
        <v>85</v>
      </c>
      <c r="CM1767" s="177"/>
    </row>
    <row r="1768" customFormat="false" ht="11.25" hidden="false" customHeight="false" outlineLevel="0" collapsed="false">
      <c r="A1768" s="177" t="n">
        <v>36462</v>
      </c>
      <c r="B1768" s="203" t="n">
        <f aca="false">IF(A1768&lt;&gt;"",MONTH(A1768),0)</f>
        <v>10</v>
      </c>
      <c r="C1768" s="11" t="s">
        <v>166</v>
      </c>
      <c r="D1768" s="196" t="n">
        <v>3.875</v>
      </c>
      <c r="E1768" s="196" t="n">
        <v>2.835</v>
      </c>
      <c r="F1768" s="1" t="n">
        <v>2.785</v>
      </c>
      <c r="G1768" s="16" t="n">
        <v>2.855</v>
      </c>
      <c r="H1768" s="196" t="n">
        <v>2.875</v>
      </c>
      <c r="I1768" s="196" t="n">
        <v>2.995</v>
      </c>
      <c r="J1768" s="196" t="n">
        <v>2.995</v>
      </c>
      <c r="K1768" s="196" t="n">
        <v>2.8</v>
      </c>
      <c r="L1768" s="196" t="n">
        <v>2.86</v>
      </c>
      <c r="M1768" s="196" t="n">
        <v>3.345</v>
      </c>
      <c r="N1768" s="207" t="n">
        <v>2.785</v>
      </c>
      <c r="O1768" s="196" t="n">
        <v>3.13</v>
      </c>
      <c r="P1768" s="196" t="n">
        <v>2.935</v>
      </c>
      <c r="Q1768" s="196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6" t="s">
        <v>85</v>
      </c>
      <c r="CM1768" s="177"/>
    </row>
    <row r="1769" customFormat="false" ht="11.25" hidden="false" customHeight="false" outlineLevel="0" collapsed="false">
      <c r="A1769" s="177" t="n">
        <v>36463</v>
      </c>
      <c r="B1769" s="203" t="n">
        <f aca="false">IF(A1769&lt;&gt;"",MONTH(A1769),0)</f>
        <v>10</v>
      </c>
      <c r="C1769" s="11" t="s">
        <v>167</v>
      </c>
      <c r="D1769" s="196" t="n">
        <v>3.74</v>
      </c>
      <c r="E1769" s="196" t="n">
        <v>2.71</v>
      </c>
      <c r="F1769" s="1" t="n">
        <v>2.65</v>
      </c>
      <c r="G1769" s="16" t="n">
        <v>2.65</v>
      </c>
      <c r="H1769" s="196" t="n">
        <v>2.65</v>
      </c>
      <c r="I1769" s="196" t="n">
        <v>2.78</v>
      </c>
      <c r="J1769" s="196" t="n">
        <v>2.885</v>
      </c>
      <c r="K1769" s="196" t="n">
        <v>2.66</v>
      </c>
      <c r="L1769" s="196" t="n">
        <v>2.745</v>
      </c>
      <c r="M1769" s="196" t="n">
        <v>3.21</v>
      </c>
      <c r="N1769" s="207" t="n">
        <v>2.66</v>
      </c>
      <c r="O1769" s="196" t="n">
        <v>2.98</v>
      </c>
      <c r="P1769" s="196" t="n">
        <v>2.705</v>
      </c>
      <c r="Q1769" s="196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6" t="s">
        <v>85</v>
      </c>
      <c r="CM1769" s="177"/>
    </row>
    <row r="1770" customFormat="false" ht="11.25" hidden="false" customHeight="false" outlineLevel="0" collapsed="false">
      <c r="A1770" s="177" t="n">
        <v>36464</v>
      </c>
      <c r="B1770" s="203" t="n">
        <f aca="false">IF(A1770&lt;&gt;"",MONTH(A1770),0)</f>
        <v>10</v>
      </c>
      <c r="C1770" s="11" t="s">
        <v>161</v>
      </c>
      <c r="D1770" s="196" t="n">
        <v>3.74</v>
      </c>
      <c r="E1770" s="196" t="n">
        <v>2.71</v>
      </c>
      <c r="F1770" s="1" t="n">
        <v>2.65</v>
      </c>
      <c r="G1770" s="16" t="n">
        <v>2.65</v>
      </c>
      <c r="H1770" s="196" t="n">
        <v>2.65</v>
      </c>
      <c r="I1770" s="196" t="n">
        <v>2.78</v>
      </c>
      <c r="J1770" s="196" t="n">
        <v>2.885</v>
      </c>
      <c r="K1770" s="196" t="n">
        <v>2.66</v>
      </c>
      <c r="L1770" s="196" t="n">
        <v>2.745</v>
      </c>
      <c r="M1770" s="196" t="n">
        <v>3.21</v>
      </c>
      <c r="N1770" s="207" t="n">
        <v>2.66</v>
      </c>
      <c r="O1770" s="196" t="n">
        <v>2.98</v>
      </c>
      <c r="P1770" s="196" t="n">
        <v>2.705</v>
      </c>
      <c r="Q1770" s="196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6" t="s">
        <v>85</v>
      </c>
      <c r="CM1770" s="177"/>
    </row>
    <row r="1771" customFormat="false" ht="11.25" hidden="false" customHeight="false" outlineLevel="0" collapsed="false">
      <c r="A1771" s="177" t="n">
        <v>36465</v>
      </c>
      <c r="B1771" s="203" t="n">
        <v>11</v>
      </c>
      <c r="C1771" s="11" t="s">
        <v>162</v>
      </c>
      <c r="D1771" s="196" t="n">
        <v>3.74</v>
      </c>
      <c r="E1771" s="196" t="n">
        <v>2.685</v>
      </c>
      <c r="F1771" s="1" t="n">
        <v>2.675</v>
      </c>
      <c r="G1771" s="16" t="n">
        <v>2.71</v>
      </c>
      <c r="H1771" s="196" t="n">
        <v>2.7</v>
      </c>
      <c r="I1771" s="196" t="n">
        <v>2.795</v>
      </c>
      <c r="J1771" s="196" t="n">
        <v>2.935</v>
      </c>
      <c r="K1771" s="196" t="n">
        <v>2.69</v>
      </c>
      <c r="L1771" s="196" t="n">
        <v>2.755</v>
      </c>
      <c r="M1771" s="196" t="n">
        <v>3.195</v>
      </c>
      <c r="N1771" s="207" t="n">
        <v>2.7</v>
      </c>
      <c r="O1771" s="196" t="n">
        <v>3.035</v>
      </c>
      <c r="P1771" s="196" t="n">
        <v>2.735</v>
      </c>
      <c r="Q1771" s="196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6" t="s">
        <v>85</v>
      </c>
      <c r="CM1771" s="177"/>
    </row>
    <row r="1772" customFormat="false" ht="11.25" hidden="false" customHeight="false" outlineLevel="0" collapsed="false">
      <c r="A1772" s="177" t="n">
        <v>36466</v>
      </c>
      <c r="B1772" s="203" t="n">
        <v>11</v>
      </c>
      <c r="C1772" s="11" t="s">
        <v>163</v>
      </c>
      <c r="D1772" s="196" t="n">
        <v>3.45</v>
      </c>
      <c r="E1772" s="196" t="n">
        <v>2.55</v>
      </c>
      <c r="F1772" s="1" t="n">
        <v>2.565</v>
      </c>
      <c r="G1772" s="16" t="n">
        <v>2.64</v>
      </c>
      <c r="H1772" s="196" t="n">
        <v>2.625</v>
      </c>
      <c r="I1772" s="196" t="n">
        <v>2.73</v>
      </c>
      <c r="J1772" s="196" t="n">
        <v>2.855</v>
      </c>
      <c r="K1772" s="196" t="n">
        <v>2.58</v>
      </c>
      <c r="L1772" s="196" t="n">
        <v>2.595</v>
      </c>
      <c r="M1772" s="196" t="n">
        <v>3.13</v>
      </c>
      <c r="N1772" s="207" t="n">
        <v>2.555</v>
      </c>
      <c r="O1772" s="196" t="n">
        <v>2.98</v>
      </c>
      <c r="P1772" s="196" t="n">
        <v>2.665</v>
      </c>
      <c r="Q1772" s="196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6" t="s">
        <v>85</v>
      </c>
      <c r="CM1772" s="177"/>
    </row>
    <row r="1773" customFormat="false" ht="11.25" hidden="false" customHeight="false" outlineLevel="0" collapsed="false">
      <c r="A1773" s="177" t="n">
        <v>36467</v>
      </c>
      <c r="B1773" s="203" t="n">
        <v>11</v>
      </c>
      <c r="C1773" s="11" t="s">
        <v>164</v>
      </c>
      <c r="D1773" s="196" t="n">
        <v>3.395</v>
      </c>
      <c r="E1773" s="196" t="n">
        <v>2.595</v>
      </c>
      <c r="F1773" s="1" t="n">
        <v>2.59</v>
      </c>
      <c r="G1773" s="16" t="n">
        <v>2.635</v>
      </c>
      <c r="H1773" s="196" t="n">
        <v>2.665</v>
      </c>
      <c r="I1773" s="196" t="n">
        <v>2.815</v>
      </c>
      <c r="J1773" s="196" t="n">
        <v>2.865</v>
      </c>
      <c r="K1773" s="196" t="n">
        <v>2.61</v>
      </c>
      <c r="L1773" s="196" t="n">
        <v>2.615</v>
      </c>
      <c r="M1773" s="196" t="n">
        <v>3.155</v>
      </c>
      <c r="N1773" s="207" t="n">
        <v>2.565</v>
      </c>
      <c r="O1773" s="196" t="n">
        <v>2.955</v>
      </c>
      <c r="P1773" s="196" t="n">
        <v>2.725</v>
      </c>
      <c r="Q1773" s="196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6" t="s">
        <v>85</v>
      </c>
      <c r="CM1773" s="177"/>
    </row>
    <row r="1774" customFormat="false" ht="11.25" hidden="false" customHeight="false" outlineLevel="0" collapsed="false">
      <c r="A1774" s="177" t="n">
        <v>36468</v>
      </c>
      <c r="B1774" s="203" t="n">
        <v>11</v>
      </c>
      <c r="C1774" s="11" t="s">
        <v>165</v>
      </c>
      <c r="D1774" s="196" t="n">
        <v>3.3</v>
      </c>
      <c r="E1774" s="196" t="n">
        <v>2.63</v>
      </c>
      <c r="F1774" s="1" t="n">
        <v>2.61</v>
      </c>
      <c r="G1774" s="16" t="n">
        <v>2.69</v>
      </c>
      <c r="H1774" s="196" t="n">
        <v>2.685</v>
      </c>
      <c r="I1774" s="196" t="n">
        <v>2.835</v>
      </c>
      <c r="J1774" s="196" t="n">
        <v>2.845</v>
      </c>
      <c r="K1774" s="196" t="n">
        <v>2.635</v>
      </c>
      <c r="L1774" s="196" t="n">
        <v>2.645</v>
      </c>
      <c r="M1774" s="196" t="n">
        <v>3.145</v>
      </c>
      <c r="N1774" s="207" t="n">
        <v>2.59</v>
      </c>
      <c r="O1774" s="196" t="n">
        <v>2.945</v>
      </c>
      <c r="P1774" s="196" t="n">
        <v>2.755</v>
      </c>
      <c r="Q1774" s="196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6" t="s">
        <v>85</v>
      </c>
      <c r="CM1774" s="177"/>
    </row>
    <row r="1775" customFormat="false" ht="11.25" hidden="false" customHeight="false" outlineLevel="0" collapsed="false">
      <c r="A1775" s="177" t="n">
        <v>36469</v>
      </c>
      <c r="B1775" s="203" t="n">
        <v>11</v>
      </c>
      <c r="C1775" s="11" t="s">
        <v>166</v>
      </c>
      <c r="D1775" s="196" t="n">
        <v>3.28</v>
      </c>
      <c r="E1775" s="196" t="n">
        <v>2.59</v>
      </c>
      <c r="F1775" s="1" t="n">
        <v>2.53</v>
      </c>
      <c r="G1775" s="16" t="n">
        <v>2.6</v>
      </c>
      <c r="H1775" s="196" t="n">
        <v>2.6</v>
      </c>
      <c r="I1775" s="196" t="n">
        <v>2.74</v>
      </c>
      <c r="J1775" s="196" t="n">
        <v>2.795</v>
      </c>
      <c r="K1775" s="196" t="n">
        <v>2.57</v>
      </c>
      <c r="L1775" s="196" t="n">
        <v>2.6</v>
      </c>
      <c r="M1775" s="196" t="n">
        <v>3.095</v>
      </c>
      <c r="N1775" s="207" t="n">
        <v>2.555</v>
      </c>
      <c r="O1775" s="196" t="n">
        <v>2.92</v>
      </c>
      <c r="P1775" s="196" t="n">
        <v>2.64</v>
      </c>
      <c r="Q1775" s="196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6" t="s">
        <v>85</v>
      </c>
      <c r="CM1775" s="177"/>
    </row>
    <row r="1776" customFormat="false" ht="11.25" hidden="false" customHeight="false" outlineLevel="0" collapsed="false">
      <c r="A1776" s="177" t="n">
        <v>36470</v>
      </c>
      <c r="B1776" s="203" t="n">
        <v>11</v>
      </c>
      <c r="C1776" s="11" t="s">
        <v>167</v>
      </c>
      <c r="D1776" s="196" t="n">
        <v>3.21</v>
      </c>
      <c r="E1776" s="196" t="n">
        <v>2.365</v>
      </c>
      <c r="F1776" s="1" t="n">
        <v>2.315</v>
      </c>
      <c r="G1776" s="16" t="n">
        <v>2.42</v>
      </c>
      <c r="H1776" s="196" t="n">
        <v>2.425</v>
      </c>
      <c r="I1776" s="196" t="n">
        <v>2.625</v>
      </c>
      <c r="J1776" s="196" t="n">
        <v>2.545</v>
      </c>
      <c r="K1776" s="196" t="n">
        <v>2.35</v>
      </c>
      <c r="L1776" s="196" t="n">
        <v>2.4</v>
      </c>
      <c r="M1776" s="196" t="n">
        <v>2.765</v>
      </c>
      <c r="N1776" s="207" t="n">
        <v>2.305</v>
      </c>
      <c r="O1776" s="196" t="n">
        <v>2.715</v>
      </c>
      <c r="P1776" s="196" t="n">
        <v>2.47</v>
      </c>
      <c r="Q1776" s="196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6" t="s">
        <v>85</v>
      </c>
      <c r="CM1776" s="177"/>
    </row>
    <row r="1777" customFormat="false" ht="11.25" hidden="false" customHeight="false" outlineLevel="0" collapsed="false">
      <c r="A1777" s="177" t="n">
        <v>36471</v>
      </c>
      <c r="B1777" s="203" t="n">
        <v>11</v>
      </c>
      <c r="C1777" s="11" t="s">
        <v>161</v>
      </c>
      <c r="D1777" s="196" t="n">
        <v>3.21</v>
      </c>
      <c r="E1777" s="196" t="n">
        <v>2.365</v>
      </c>
      <c r="F1777" s="1" t="n">
        <v>2.315</v>
      </c>
      <c r="G1777" s="16" t="n">
        <v>2.42</v>
      </c>
      <c r="H1777" s="196" t="n">
        <v>2.425</v>
      </c>
      <c r="I1777" s="196" t="n">
        <v>2.625</v>
      </c>
      <c r="J1777" s="196" t="n">
        <v>2.545</v>
      </c>
      <c r="K1777" s="196" t="n">
        <v>2.35</v>
      </c>
      <c r="L1777" s="196" t="n">
        <v>2.4</v>
      </c>
      <c r="M1777" s="196" t="n">
        <v>2.765</v>
      </c>
      <c r="N1777" s="207" t="n">
        <v>2.305</v>
      </c>
      <c r="O1777" s="196" t="n">
        <v>2.715</v>
      </c>
      <c r="P1777" s="196" t="n">
        <v>2.47</v>
      </c>
      <c r="Q1777" s="196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6" t="s">
        <v>85</v>
      </c>
      <c r="CM1777" s="177"/>
    </row>
    <row r="1778" customFormat="false" ht="11.25" hidden="false" customHeight="false" outlineLevel="0" collapsed="false">
      <c r="A1778" s="177" t="n">
        <v>36472</v>
      </c>
      <c r="B1778" s="203" t="n">
        <v>11</v>
      </c>
      <c r="C1778" s="11" t="s">
        <v>162</v>
      </c>
      <c r="D1778" s="196" t="n">
        <v>3.21</v>
      </c>
      <c r="E1778" s="196" t="n">
        <v>2.365</v>
      </c>
      <c r="F1778" s="1" t="n">
        <v>2.315</v>
      </c>
      <c r="G1778" s="16" t="n">
        <v>2.42</v>
      </c>
      <c r="H1778" s="196" t="n">
        <v>2.425</v>
      </c>
      <c r="I1778" s="196" t="n">
        <v>2.625</v>
      </c>
      <c r="J1778" s="196" t="n">
        <v>2.545</v>
      </c>
      <c r="K1778" s="196" t="n">
        <v>2.35</v>
      </c>
      <c r="L1778" s="196" t="n">
        <v>2.4</v>
      </c>
      <c r="M1778" s="196" t="n">
        <v>2.765</v>
      </c>
      <c r="N1778" s="207" t="n">
        <v>2.305</v>
      </c>
      <c r="O1778" s="196" t="n">
        <v>2.715</v>
      </c>
      <c r="P1778" s="196" t="n">
        <v>2.47</v>
      </c>
      <c r="Q1778" s="196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6" t="s">
        <v>85</v>
      </c>
      <c r="CM1778" s="177"/>
    </row>
    <row r="1779" customFormat="false" ht="11.25" hidden="false" customHeight="false" outlineLevel="0" collapsed="false">
      <c r="A1779" s="177" t="n">
        <v>36473</v>
      </c>
      <c r="B1779" s="203" t="n">
        <v>11</v>
      </c>
      <c r="C1779" s="11" t="s">
        <v>163</v>
      </c>
      <c r="D1779" s="196" t="n">
        <v>3.135</v>
      </c>
      <c r="E1779" s="196" t="n">
        <v>2.275</v>
      </c>
      <c r="F1779" s="1" t="n">
        <v>2.3</v>
      </c>
      <c r="G1779" s="16" t="n">
        <v>2.375</v>
      </c>
      <c r="H1779" s="196" t="n">
        <v>2.39</v>
      </c>
      <c r="I1779" s="196" t="n">
        <v>2.59</v>
      </c>
      <c r="J1779" s="196" t="n">
        <v>2.53</v>
      </c>
      <c r="K1779" s="196" t="n">
        <v>2.34</v>
      </c>
      <c r="L1779" s="196" t="n">
        <v>2.355</v>
      </c>
      <c r="M1779" s="196" t="n">
        <v>2.84</v>
      </c>
      <c r="N1779" s="207" t="n">
        <v>2.26</v>
      </c>
      <c r="O1779" s="196" t="n">
        <v>2.725</v>
      </c>
      <c r="P1779" s="196" t="n">
        <v>2.44</v>
      </c>
      <c r="Q1779" s="196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6" t="s">
        <v>85</v>
      </c>
    </row>
    <row r="1780" customFormat="false" ht="11.25" hidden="false" customHeight="false" outlineLevel="0" collapsed="false">
      <c r="A1780" s="177" t="n">
        <v>36474</v>
      </c>
      <c r="B1780" s="203" t="n">
        <v>11</v>
      </c>
      <c r="C1780" s="11" t="s">
        <v>164</v>
      </c>
      <c r="D1780" s="196" t="n">
        <v>2.945</v>
      </c>
      <c r="E1780" s="196" t="n">
        <v>2.155</v>
      </c>
      <c r="F1780" s="1" t="n">
        <v>2.11</v>
      </c>
      <c r="G1780" s="16" t="n">
        <v>2.22</v>
      </c>
      <c r="H1780" s="196" t="n">
        <v>2.24</v>
      </c>
      <c r="I1780" s="196" t="n">
        <v>2.44</v>
      </c>
      <c r="J1780" s="196" t="n">
        <v>2.42</v>
      </c>
      <c r="K1780" s="196" t="n">
        <v>2.155</v>
      </c>
      <c r="L1780" s="196" t="n">
        <v>2.205</v>
      </c>
      <c r="M1780" s="196" t="n">
        <v>2.76</v>
      </c>
      <c r="N1780" s="207" t="n">
        <v>2.095</v>
      </c>
      <c r="O1780" s="196" t="n">
        <v>2.645</v>
      </c>
      <c r="P1780" s="196" t="n">
        <v>2.285</v>
      </c>
      <c r="Q1780" s="196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6" t="s">
        <v>85</v>
      </c>
    </row>
    <row r="1781" customFormat="false" ht="11.25" hidden="false" customHeight="false" outlineLevel="0" collapsed="false">
      <c r="A1781" s="177" t="n">
        <v>36475</v>
      </c>
      <c r="B1781" s="203" t="n">
        <v>11</v>
      </c>
      <c r="C1781" s="11" t="s">
        <v>165</v>
      </c>
      <c r="D1781" s="196" t="n">
        <v>2.865</v>
      </c>
      <c r="E1781" s="196" t="n">
        <v>2.065</v>
      </c>
      <c r="F1781" s="1" t="n">
        <v>1.935</v>
      </c>
      <c r="G1781" s="16" t="n">
        <v>2.155</v>
      </c>
      <c r="H1781" s="196" t="n">
        <v>2.19</v>
      </c>
      <c r="I1781" s="196" t="n">
        <v>2.395</v>
      </c>
      <c r="J1781" s="196" t="n">
        <v>2.345</v>
      </c>
      <c r="K1781" s="196" t="n">
        <v>2.03</v>
      </c>
      <c r="L1781" s="196" t="n">
        <v>2.1</v>
      </c>
      <c r="M1781" s="196" t="n">
        <v>2.7</v>
      </c>
      <c r="N1781" s="207" t="n">
        <v>1.945</v>
      </c>
      <c r="O1781" s="196" t="n">
        <v>2.61</v>
      </c>
      <c r="P1781" s="196" t="n">
        <v>2.255</v>
      </c>
      <c r="Q1781" s="196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6" t="s">
        <v>85</v>
      </c>
    </row>
    <row r="1782" customFormat="false" ht="11.25" hidden="false" customHeight="false" outlineLevel="0" collapsed="false">
      <c r="A1782" s="177" t="n">
        <v>36476</v>
      </c>
      <c r="B1782" s="203" t="n">
        <v>11</v>
      </c>
      <c r="C1782" s="11" t="s">
        <v>166</v>
      </c>
      <c r="D1782" s="196" t="n">
        <v>2.885</v>
      </c>
      <c r="E1782" s="196" t="n">
        <v>2.06</v>
      </c>
      <c r="F1782" s="1" t="n">
        <v>1.94</v>
      </c>
      <c r="G1782" s="16" t="n">
        <v>2.12</v>
      </c>
      <c r="H1782" s="196" t="n">
        <v>2.17</v>
      </c>
      <c r="I1782" s="196" t="n">
        <v>2.395</v>
      </c>
      <c r="J1782" s="196" t="n">
        <v>2.32</v>
      </c>
      <c r="K1782" s="196" t="n">
        <v>2.09</v>
      </c>
      <c r="L1782" s="196" t="n">
        <v>2.09</v>
      </c>
      <c r="M1782" s="196" t="n">
        <v>2.685</v>
      </c>
      <c r="N1782" s="207" t="n">
        <v>1.925</v>
      </c>
      <c r="O1782" s="196" t="n">
        <v>2.63</v>
      </c>
      <c r="P1782" s="196" t="n">
        <v>2.245</v>
      </c>
      <c r="Q1782" s="196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6" t="s">
        <v>85</v>
      </c>
    </row>
    <row r="1783" customFormat="false" ht="11.25" hidden="false" customHeight="false" outlineLevel="0" collapsed="false">
      <c r="A1783" s="177" t="n">
        <v>36477</v>
      </c>
      <c r="B1783" s="203" t="n">
        <v>11</v>
      </c>
      <c r="C1783" s="11" t="s">
        <v>167</v>
      </c>
      <c r="D1783" s="196" t="n">
        <v>2.73</v>
      </c>
      <c r="E1783" s="196" t="n">
        <v>1.905</v>
      </c>
      <c r="F1783" s="1" t="n">
        <v>1.74</v>
      </c>
      <c r="G1783" s="16" t="n">
        <v>1.845</v>
      </c>
      <c r="H1783" s="196" t="n">
        <v>1.89</v>
      </c>
      <c r="I1783" s="196" t="n">
        <v>2.135</v>
      </c>
      <c r="J1783" s="196" t="n">
        <v>2.085</v>
      </c>
      <c r="K1783" s="196" t="n">
        <v>1.81</v>
      </c>
      <c r="L1783" s="196" t="n">
        <v>1.95</v>
      </c>
      <c r="M1783" s="196" t="n">
        <v>2.335</v>
      </c>
      <c r="N1783" s="207" t="n">
        <v>1.7</v>
      </c>
      <c r="O1783" s="196" t="n">
        <v>2.33</v>
      </c>
      <c r="P1783" s="196" t="n">
        <v>1.98</v>
      </c>
      <c r="Q1783" s="196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6" t="s">
        <v>85</v>
      </c>
    </row>
    <row r="1784" customFormat="false" ht="11.25" hidden="false" customHeight="false" outlineLevel="0" collapsed="false">
      <c r="A1784" s="177" t="n">
        <v>36478</v>
      </c>
      <c r="B1784" s="203" t="n">
        <v>11</v>
      </c>
      <c r="C1784" s="11" t="s">
        <v>161</v>
      </c>
      <c r="D1784" s="196" t="n">
        <v>2.73</v>
      </c>
      <c r="E1784" s="196" t="n">
        <v>1.905</v>
      </c>
      <c r="F1784" s="1" t="n">
        <v>1.74</v>
      </c>
      <c r="G1784" s="16" t="n">
        <v>1.845</v>
      </c>
      <c r="H1784" s="196" t="n">
        <v>1.89</v>
      </c>
      <c r="I1784" s="196" t="n">
        <v>2.135</v>
      </c>
      <c r="J1784" s="196" t="n">
        <v>2.085</v>
      </c>
      <c r="K1784" s="196" t="n">
        <v>1.81</v>
      </c>
      <c r="L1784" s="196" t="n">
        <v>1.95</v>
      </c>
      <c r="M1784" s="196" t="n">
        <v>2.335</v>
      </c>
      <c r="N1784" s="207" t="n">
        <v>1.7</v>
      </c>
      <c r="O1784" s="196" t="n">
        <v>2.33</v>
      </c>
      <c r="P1784" s="196" t="n">
        <v>1.98</v>
      </c>
      <c r="Q1784" s="196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6" t="s">
        <v>85</v>
      </c>
    </row>
    <row r="1785" customFormat="false" ht="11.25" hidden="false" customHeight="false" outlineLevel="0" collapsed="false">
      <c r="A1785" s="177" t="n">
        <v>36479</v>
      </c>
      <c r="B1785" s="203" t="n">
        <v>11</v>
      </c>
      <c r="C1785" s="11" t="s">
        <v>162</v>
      </c>
      <c r="D1785" s="196" t="n">
        <v>2.73</v>
      </c>
      <c r="E1785" s="196" t="n">
        <v>1.905</v>
      </c>
      <c r="F1785" s="1" t="n">
        <v>1.74</v>
      </c>
      <c r="G1785" s="16" t="n">
        <v>1.845</v>
      </c>
      <c r="H1785" s="196" t="n">
        <v>1.89</v>
      </c>
      <c r="I1785" s="196" t="n">
        <v>2.135</v>
      </c>
      <c r="J1785" s="196" t="n">
        <v>2.085</v>
      </c>
      <c r="K1785" s="196" t="n">
        <v>1.81</v>
      </c>
      <c r="L1785" s="196" t="n">
        <v>1.95</v>
      </c>
      <c r="M1785" s="196" t="n">
        <v>2.335</v>
      </c>
      <c r="N1785" s="207" t="n">
        <v>1.7</v>
      </c>
      <c r="O1785" s="196" t="n">
        <v>2.33</v>
      </c>
      <c r="P1785" s="196" t="n">
        <v>1.98</v>
      </c>
      <c r="Q1785" s="196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6" t="s">
        <v>85</v>
      </c>
    </row>
    <row r="1786" customFormat="false" ht="11.25" hidden="false" customHeight="false" outlineLevel="0" collapsed="false">
      <c r="A1786" s="177" t="n">
        <v>36480</v>
      </c>
      <c r="B1786" s="203" t="n">
        <v>11</v>
      </c>
      <c r="C1786" s="11" t="s">
        <v>163</v>
      </c>
      <c r="D1786" s="196" t="n">
        <v>2.56</v>
      </c>
      <c r="E1786" s="196" t="n">
        <v>1.855</v>
      </c>
      <c r="F1786" s="1" t="n">
        <v>1.89</v>
      </c>
      <c r="G1786" s="16" t="n">
        <v>2.02</v>
      </c>
      <c r="H1786" s="196" t="n">
        <v>2.095</v>
      </c>
      <c r="I1786" s="196" t="n">
        <v>2.31</v>
      </c>
      <c r="J1786" s="196" t="n">
        <v>2.19</v>
      </c>
      <c r="K1786" s="196" t="n">
        <v>1.95</v>
      </c>
      <c r="L1786" s="196" t="n">
        <v>1.9</v>
      </c>
      <c r="M1786" s="196" t="n">
        <v>2.615</v>
      </c>
      <c r="N1786" s="207" t="n">
        <v>1.785</v>
      </c>
      <c r="O1786" s="196" t="n">
        <v>2.51</v>
      </c>
      <c r="P1786" s="196" t="n">
        <v>2.16</v>
      </c>
      <c r="Q1786" s="196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6" t="s">
        <v>85</v>
      </c>
    </row>
    <row r="1787" customFormat="false" ht="11.25" hidden="false" customHeight="false" outlineLevel="0" collapsed="false">
      <c r="A1787" s="177" t="n">
        <v>36481</v>
      </c>
      <c r="B1787" s="203" t="n">
        <v>11</v>
      </c>
      <c r="C1787" s="11" t="s">
        <v>164</v>
      </c>
      <c r="D1787" s="196" t="n">
        <v>2.595</v>
      </c>
      <c r="E1787" s="196" t="n">
        <v>1.855</v>
      </c>
      <c r="F1787" s="1" t="n">
        <v>1.82</v>
      </c>
      <c r="G1787" s="16" t="n">
        <v>1.95</v>
      </c>
      <c r="H1787" s="196" t="n">
        <v>2</v>
      </c>
      <c r="I1787" s="196" t="n">
        <v>2.23</v>
      </c>
      <c r="J1787" s="196" t="n">
        <v>2.165</v>
      </c>
      <c r="K1787" s="196" t="n">
        <v>1.895</v>
      </c>
      <c r="L1787" s="196" t="n">
        <v>1.89</v>
      </c>
      <c r="M1787" s="196" t="n">
        <v>2.555</v>
      </c>
      <c r="N1787" s="207" t="n">
        <v>1.75</v>
      </c>
      <c r="O1787" s="196" t="n">
        <v>2.45</v>
      </c>
      <c r="P1787" s="196" t="n">
        <v>2.07</v>
      </c>
      <c r="Q1787" s="196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6" t="s">
        <v>85</v>
      </c>
    </row>
    <row r="1788" customFormat="false" ht="11.25" hidden="false" customHeight="false" outlineLevel="0" collapsed="false">
      <c r="A1788" s="177" t="n">
        <v>36482</v>
      </c>
      <c r="B1788" s="203" t="n">
        <v>11</v>
      </c>
      <c r="C1788" s="11" t="s">
        <v>165</v>
      </c>
      <c r="D1788" s="196" t="n">
        <v>2.735</v>
      </c>
      <c r="E1788" s="196" t="n">
        <v>1.945</v>
      </c>
      <c r="F1788" s="1" t="n">
        <v>1.88</v>
      </c>
      <c r="G1788" s="16" t="n">
        <v>2.015</v>
      </c>
      <c r="H1788" s="196" t="n">
        <v>2.05</v>
      </c>
      <c r="I1788" s="196" t="n">
        <v>2.24</v>
      </c>
      <c r="J1788" s="196" t="n">
        <v>2.22</v>
      </c>
      <c r="K1788" s="196" t="n">
        <v>1.96</v>
      </c>
      <c r="L1788" s="196" t="n">
        <v>2.02</v>
      </c>
      <c r="M1788" s="196" t="n">
        <v>2.56</v>
      </c>
      <c r="N1788" s="207" t="n">
        <v>1.79</v>
      </c>
      <c r="O1788" s="196" t="n">
        <v>2.47</v>
      </c>
      <c r="P1788" s="196" t="n">
        <v>2.1</v>
      </c>
      <c r="Q1788" s="196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6" t="s">
        <v>85</v>
      </c>
    </row>
    <row r="1789" customFormat="false" ht="11.25" hidden="false" customHeight="false" outlineLevel="0" collapsed="false">
      <c r="A1789" s="177" t="n">
        <v>36483</v>
      </c>
      <c r="B1789" s="203" t="n">
        <v>11</v>
      </c>
      <c r="C1789" s="11" t="s">
        <v>166</v>
      </c>
      <c r="D1789" s="196" t="n">
        <v>2.82</v>
      </c>
      <c r="E1789" s="196" t="n">
        <v>1.985</v>
      </c>
      <c r="F1789" s="1" t="n">
        <v>1.94</v>
      </c>
      <c r="G1789" s="16" t="n">
        <v>2.045</v>
      </c>
      <c r="H1789" s="196" t="n">
        <v>2.065</v>
      </c>
      <c r="I1789" s="196" t="n">
        <v>2.22</v>
      </c>
      <c r="J1789" s="196" t="n">
        <v>2.265</v>
      </c>
      <c r="K1789" s="196" t="n">
        <v>2.02</v>
      </c>
      <c r="L1789" s="196" t="n">
        <v>2.05</v>
      </c>
      <c r="M1789" s="196" t="n">
        <v>2.565</v>
      </c>
      <c r="N1789" s="207" t="n">
        <v>1.845</v>
      </c>
      <c r="O1789" s="196" t="n">
        <v>2.48</v>
      </c>
      <c r="P1789" s="196" t="n">
        <v>2.1</v>
      </c>
      <c r="Q1789" s="196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6" t="s">
        <v>85</v>
      </c>
    </row>
    <row r="1790" customFormat="false" ht="11.25" hidden="false" customHeight="false" outlineLevel="0" collapsed="false">
      <c r="A1790" s="177" t="n">
        <v>36484</v>
      </c>
      <c r="B1790" s="203" t="n">
        <v>11</v>
      </c>
      <c r="C1790" s="11" t="s">
        <v>167</v>
      </c>
      <c r="D1790" s="196" t="n">
        <v>2.77</v>
      </c>
      <c r="E1790" s="196" t="n">
        <v>2</v>
      </c>
      <c r="F1790" s="1" t="n">
        <v>1.945</v>
      </c>
      <c r="G1790" s="16" t="n">
        <v>2.005</v>
      </c>
      <c r="H1790" s="196" t="n">
        <v>2.015</v>
      </c>
      <c r="I1790" s="196" t="n">
        <v>2.15</v>
      </c>
      <c r="J1790" s="196" t="n">
        <v>2.325</v>
      </c>
      <c r="K1790" s="196" t="n">
        <v>2</v>
      </c>
      <c r="L1790" s="196" t="n">
        <v>2.055</v>
      </c>
      <c r="M1790" s="196" t="n">
        <v>2.56</v>
      </c>
      <c r="N1790" s="207" t="n">
        <v>1.905</v>
      </c>
      <c r="O1790" s="196" t="n">
        <v>2.44</v>
      </c>
      <c r="P1790" s="196" t="n">
        <v>2.03</v>
      </c>
      <c r="Q1790" s="196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6" t="s">
        <v>85</v>
      </c>
    </row>
    <row r="1791" customFormat="false" ht="11.25" hidden="false" customHeight="false" outlineLevel="0" collapsed="false">
      <c r="A1791" s="177" t="n">
        <v>36485</v>
      </c>
      <c r="B1791" s="203" t="n">
        <v>11</v>
      </c>
      <c r="C1791" s="11" t="s">
        <v>161</v>
      </c>
      <c r="D1791" s="196" t="n">
        <v>2.77</v>
      </c>
      <c r="E1791" s="196" t="n">
        <v>2</v>
      </c>
      <c r="F1791" s="1" t="n">
        <v>1.945</v>
      </c>
      <c r="G1791" s="16" t="n">
        <v>2.005</v>
      </c>
      <c r="H1791" s="196" t="n">
        <v>2.015</v>
      </c>
      <c r="I1791" s="196" t="n">
        <v>2.15</v>
      </c>
      <c r="J1791" s="196" t="n">
        <v>2.325</v>
      </c>
      <c r="K1791" s="196" t="n">
        <v>2</v>
      </c>
      <c r="L1791" s="196" t="n">
        <v>2.055</v>
      </c>
      <c r="M1791" s="196" t="n">
        <v>2.56</v>
      </c>
      <c r="N1791" s="207" t="n">
        <v>1.905</v>
      </c>
      <c r="O1791" s="196" t="n">
        <v>2.44</v>
      </c>
      <c r="P1791" s="196" t="n">
        <v>2.03</v>
      </c>
      <c r="Q1791" s="196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6" t="s">
        <v>85</v>
      </c>
    </row>
    <row r="1792" customFormat="false" ht="11.25" hidden="false" customHeight="false" outlineLevel="0" collapsed="false">
      <c r="A1792" s="177" t="n">
        <v>36486</v>
      </c>
      <c r="B1792" s="203" t="n">
        <v>11</v>
      </c>
      <c r="C1792" s="11" t="s">
        <v>162</v>
      </c>
      <c r="D1792" s="196" t="n">
        <v>2.77</v>
      </c>
      <c r="E1792" s="196" t="n">
        <v>2</v>
      </c>
      <c r="F1792" s="1" t="n">
        <v>1.945</v>
      </c>
      <c r="G1792" s="16" t="n">
        <v>2.005</v>
      </c>
      <c r="H1792" s="196" t="n">
        <v>2.015</v>
      </c>
      <c r="I1792" s="196" t="n">
        <v>2.15</v>
      </c>
      <c r="J1792" s="196" t="n">
        <v>2.325</v>
      </c>
      <c r="K1792" s="196" t="n">
        <v>2</v>
      </c>
      <c r="L1792" s="196" t="n">
        <v>2.055</v>
      </c>
      <c r="M1792" s="196" t="n">
        <v>2.56</v>
      </c>
      <c r="N1792" s="207" t="n">
        <v>1.905</v>
      </c>
      <c r="O1792" s="196" t="n">
        <v>2.44</v>
      </c>
      <c r="P1792" s="196" t="n">
        <v>2.03</v>
      </c>
      <c r="Q1792" s="196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6" t="s">
        <v>85</v>
      </c>
    </row>
    <row r="1793" customFormat="false" ht="11.25" hidden="false" customHeight="false" outlineLevel="0" collapsed="false">
      <c r="A1793" s="177" t="n">
        <v>36487</v>
      </c>
      <c r="B1793" s="203" t="n">
        <v>11</v>
      </c>
      <c r="C1793" s="11" t="s">
        <v>163</v>
      </c>
      <c r="D1793" s="196" t="n">
        <v>2.515</v>
      </c>
      <c r="E1793" s="196" t="n">
        <v>1.915</v>
      </c>
      <c r="F1793" s="1" t="n">
        <v>1.875</v>
      </c>
      <c r="G1793" s="16" t="n">
        <v>2</v>
      </c>
      <c r="H1793" s="196" t="n">
        <v>1.98</v>
      </c>
      <c r="I1793" s="196" t="n">
        <v>2.035</v>
      </c>
      <c r="J1793" s="196" t="n">
        <v>2.28</v>
      </c>
      <c r="K1793" s="196" t="n">
        <v>1.92</v>
      </c>
      <c r="L1793" s="196" t="n">
        <v>1.945</v>
      </c>
      <c r="M1793" s="196" t="n">
        <v>2.575</v>
      </c>
      <c r="N1793" s="207" t="n">
        <v>1.825</v>
      </c>
      <c r="O1793" s="196" t="n">
        <v>2.43</v>
      </c>
      <c r="P1793" s="196" t="n">
        <v>1.965</v>
      </c>
      <c r="Q1793" s="196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6" t="s">
        <v>85</v>
      </c>
    </row>
    <row r="1794" customFormat="false" ht="11.25" hidden="false" customHeight="false" outlineLevel="0" collapsed="false">
      <c r="A1794" s="177" t="n">
        <v>36488</v>
      </c>
      <c r="B1794" s="203" t="n">
        <v>11</v>
      </c>
      <c r="C1794" s="11" t="s">
        <v>164</v>
      </c>
      <c r="D1794" s="196" t="n">
        <v>2.605</v>
      </c>
      <c r="E1794" s="196" t="n">
        <v>1.965</v>
      </c>
      <c r="F1794" s="1" t="n">
        <v>1.955</v>
      </c>
      <c r="G1794" s="16" t="n">
        <v>2.025</v>
      </c>
      <c r="H1794" s="196" t="n">
        <v>2.025</v>
      </c>
      <c r="I1794" s="196" t="n">
        <v>1.99</v>
      </c>
      <c r="J1794" s="196" t="n">
        <v>2.33</v>
      </c>
      <c r="K1794" s="196" t="n">
        <v>1.99</v>
      </c>
      <c r="L1794" s="196" t="n">
        <v>1.98</v>
      </c>
      <c r="M1794" s="196" t="n">
        <v>2.615</v>
      </c>
      <c r="N1794" s="207" t="n">
        <v>1.88</v>
      </c>
      <c r="O1794" s="196" t="n">
        <v>2.47</v>
      </c>
      <c r="P1794" s="196" t="n">
        <v>2.01</v>
      </c>
      <c r="Q1794" s="196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6" t="s">
        <v>85</v>
      </c>
    </row>
    <row r="1795" customFormat="false" ht="11.25" hidden="false" customHeight="false" outlineLevel="0" collapsed="false">
      <c r="A1795" s="177" t="n">
        <v>36489</v>
      </c>
      <c r="B1795" s="203" t="n">
        <v>11</v>
      </c>
      <c r="C1795" s="11" t="s">
        <v>165</v>
      </c>
      <c r="D1795" s="196" t="n">
        <v>2.64</v>
      </c>
      <c r="E1795" s="196" t="n">
        <v>1.99</v>
      </c>
      <c r="F1795" s="1" t="n">
        <v>1.895</v>
      </c>
      <c r="G1795" s="16" t="n">
        <v>1.9</v>
      </c>
      <c r="H1795" s="196" t="n">
        <v>1.9</v>
      </c>
      <c r="I1795" s="196" t="n">
        <v>1.935</v>
      </c>
      <c r="J1795" s="196" t="n">
        <v>2.28</v>
      </c>
      <c r="K1795" s="196" t="n">
        <v>1.925</v>
      </c>
      <c r="L1795" s="196" t="n">
        <v>2.015</v>
      </c>
      <c r="M1795" s="196" t="n">
        <v>2.445</v>
      </c>
      <c r="N1795" s="207" t="n">
        <v>1.735</v>
      </c>
      <c r="O1795" s="196" t="n">
        <v>2.35</v>
      </c>
      <c r="P1795" s="196" t="n">
        <v>1.915</v>
      </c>
      <c r="Q1795" s="196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6" t="s">
        <v>85</v>
      </c>
    </row>
    <row r="1796" customFormat="false" ht="11.25" hidden="false" customHeight="false" outlineLevel="0" collapsed="false">
      <c r="A1796" s="177" t="n">
        <v>36490</v>
      </c>
      <c r="B1796" s="203" t="n">
        <v>11</v>
      </c>
      <c r="C1796" s="11" t="s">
        <v>166</v>
      </c>
      <c r="D1796" s="196" t="n">
        <v>2.64</v>
      </c>
      <c r="E1796" s="196" t="n">
        <v>1.99</v>
      </c>
      <c r="F1796" s="1" t="n">
        <v>1.895</v>
      </c>
      <c r="G1796" s="16" t="n">
        <v>1.9</v>
      </c>
      <c r="H1796" s="196" t="n">
        <v>1.9</v>
      </c>
      <c r="I1796" s="196" t="n">
        <v>1.935</v>
      </c>
      <c r="J1796" s="196" t="n">
        <v>2.28</v>
      </c>
      <c r="K1796" s="196" t="n">
        <v>1.925</v>
      </c>
      <c r="L1796" s="196" t="n">
        <v>2.015</v>
      </c>
      <c r="M1796" s="196" t="n">
        <v>2.445</v>
      </c>
      <c r="N1796" s="207" t="n">
        <v>1.735</v>
      </c>
      <c r="O1796" s="196" t="n">
        <v>2.35</v>
      </c>
      <c r="P1796" s="196" t="n">
        <v>1.915</v>
      </c>
      <c r="Q1796" s="196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6" t="s">
        <v>85</v>
      </c>
    </row>
    <row r="1797" customFormat="false" ht="11.25" hidden="false" customHeight="false" outlineLevel="0" collapsed="false">
      <c r="A1797" s="177" t="n">
        <v>36491</v>
      </c>
      <c r="B1797" s="203" t="n">
        <v>11</v>
      </c>
      <c r="C1797" s="11" t="s">
        <v>167</v>
      </c>
      <c r="D1797" s="196" t="n">
        <v>2.64</v>
      </c>
      <c r="E1797" s="196" t="n">
        <v>1.99</v>
      </c>
      <c r="F1797" s="1" t="n">
        <v>1.895</v>
      </c>
      <c r="G1797" s="16" t="n">
        <v>1.9</v>
      </c>
      <c r="H1797" s="196" t="n">
        <v>1.9</v>
      </c>
      <c r="I1797" s="196" t="n">
        <v>1.935</v>
      </c>
      <c r="J1797" s="196" t="n">
        <v>2.28</v>
      </c>
      <c r="K1797" s="196" t="n">
        <v>1.925</v>
      </c>
      <c r="L1797" s="196" t="n">
        <v>2.015</v>
      </c>
      <c r="M1797" s="196" t="n">
        <v>2.445</v>
      </c>
      <c r="N1797" s="207" t="n">
        <v>1.735</v>
      </c>
      <c r="O1797" s="196" t="n">
        <v>2.35</v>
      </c>
      <c r="P1797" s="196" t="n">
        <v>1.915</v>
      </c>
      <c r="Q1797" s="196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6" t="s">
        <v>85</v>
      </c>
    </row>
    <row r="1798" customFormat="false" ht="11.25" hidden="false" customHeight="false" outlineLevel="0" collapsed="false">
      <c r="A1798" s="177" t="n">
        <v>36492</v>
      </c>
      <c r="B1798" s="203" t="n">
        <v>11</v>
      </c>
      <c r="C1798" s="11" t="s">
        <v>161</v>
      </c>
      <c r="D1798" s="196" t="n">
        <v>2.64</v>
      </c>
      <c r="E1798" s="196" t="n">
        <v>1.99</v>
      </c>
      <c r="F1798" s="1" t="n">
        <v>1.895</v>
      </c>
      <c r="G1798" s="16" t="n">
        <v>1.9</v>
      </c>
      <c r="H1798" s="196" t="n">
        <v>1.9</v>
      </c>
      <c r="I1798" s="196" t="n">
        <v>1.935</v>
      </c>
      <c r="J1798" s="196" t="n">
        <v>2.28</v>
      </c>
      <c r="K1798" s="196" t="n">
        <v>1.925</v>
      </c>
      <c r="L1798" s="196" t="n">
        <v>2.015</v>
      </c>
      <c r="M1798" s="196" t="n">
        <v>2.445</v>
      </c>
      <c r="N1798" s="207" t="n">
        <v>1.735</v>
      </c>
      <c r="O1798" s="196" t="n">
        <v>2.35</v>
      </c>
      <c r="P1798" s="196" t="n">
        <v>1.915</v>
      </c>
      <c r="Q1798" s="196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6" t="s">
        <v>85</v>
      </c>
    </row>
    <row r="1799" customFormat="false" ht="11.25" hidden="false" customHeight="false" outlineLevel="0" collapsed="false">
      <c r="A1799" s="177" t="n">
        <v>36493</v>
      </c>
      <c r="B1799" s="203" t="n">
        <v>11</v>
      </c>
      <c r="C1799" s="11" t="s">
        <v>162</v>
      </c>
      <c r="D1799" s="196" t="n">
        <v>2.64</v>
      </c>
      <c r="E1799" s="196" t="n">
        <v>1.99</v>
      </c>
      <c r="F1799" s="1" t="n">
        <v>1.895</v>
      </c>
      <c r="G1799" s="16" t="n">
        <v>1.9</v>
      </c>
      <c r="H1799" s="196" t="n">
        <v>1.9</v>
      </c>
      <c r="I1799" s="196" t="n">
        <v>1.935</v>
      </c>
      <c r="J1799" s="196" t="n">
        <v>2.28</v>
      </c>
      <c r="K1799" s="196" t="n">
        <v>1.925</v>
      </c>
      <c r="L1799" s="196" t="n">
        <v>2.015</v>
      </c>
      <c r="M1799" s="196" t="n">
        <v>2.445</v>
      </c>
      <c r="N1799" s="207" t="n">
        <v>1.735</v>
      </c>
      <c r="O1799" s="196" t="n">
        <v>2.35</v>
      </c>
      <c r="P1799" s="196" t="n">
        <v>1.915</v>
      </c>
      <c r="Q1799" s="196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6" t="s">
        <v>85</v>
      </c>
    </row>
    <row r="1800" customFormat="false" ht="11.25" hidden="false" customHeight="false" outlineLevel="0" collapsed="false">
      <c r="A1800" s="177" t="n">
        <v>36494</v>
      </c>
      <c r="B1800" s="203" t="n">
        <v>11</v>
      </c>
      <c r="C1800" s="11" t="s">
        <v>163</v>
      </c>
      <c r="D1800" s="196" t="n">
        <v>2.68</v>
      </c>
      <c r="E1800" s="196" t="n">
        <v>1.98</v>
      </c>
      <c r="F1800" s="1" t="n">
        <v>1.935</v>
      </c>
      <c r="G1800" s="16" t="n">
        <v>2.085</v>
      </c>
      <c r="H1800" s="196" t="n">
        <v>2.065</v>
      </c>
      <c r="I1800" s="196" t="n">
        <v>2.205</v>
      </c>
      <c r="J1800" s="196" t="n">
        <v>2.31</v>
      </c>
      <c r="K1800" s="196" t="n">
        <v>1.975</v>
      </c>
      <c r="L1800" s="196" t="n">
        <v>1.995</v>
      </c>
      <c r="M1800" s="196" t="n">
        <v>2.605</v>
      </c>
      <c r="N1800" s="207" t="n">
        <v>1.915</v>
      </c>
      <c r="O1800" s="196" t="n">
        <v>2.465</v>
      </c>
      <c r="P1800" s="196" t="n">
        <v>2.08</v>
      </c>
      <c r="Q1800" s="196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6" t="s">
        <v>85</v>
      </c>
    </row>
    <row r="1801" customFormat="false" ht="11.25" hidden="false" customHeight="false" outlineLevel="0" collapsed="false">
      <c r="A1801" s="177" t="n">
        <v>36495</v>
      </c>
      <c r="B1801" s="203" t="n">
        <v>12</v>
      </c>
      <c r="C1801" s="11" t="s">
        <v>164</v>
      </c>
      <c r="D1801" s="196" t="n">
        <v>2.79</v>
      </c>
      <c r="E1801" s="196" t="n">
        <v>2.035</v>
      </c>
      <c r="F1801" s="1" t="n">
        <v>2.025</v>
      </c>
      <c r="G1801" s="16" t="n">
        <v>2.12</v>
      </c>
      <c r="H1801" s="196" t="n">
        <v>2.11</v>
      </c>
      <c r="I1801" s="196" t="n">
        <v>2.215</v>
      </c>
      <c r="J1801" s="196" t="n">
        <v>2.34</v>
      </c>
      <c r="K1801" s="196" t="n">
        <v>2.08</v>
      </c>
      <c r="L1801" s="196" t="n">
        <v>2.095</v>
      </c>
      <c r="M1801" s="196" t="n">
        <v>2.565</v>
      </c>
      <c r="N1801" s="207" t="n">
        <v>1.98</v>
      </c>
      <c r="O1801" s="196" t="n">
        <v>2.44</v>
      </c>
      <c r="P1801" s="196" t="n">
        <v>2.15</v>
      </c>
      <c r="Q1801" s="196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6" t="s">
        <v>85</v>
      </c>
    </row>
    <row r="1802" customFormat="false" ht="11.25" hidden="false" customHeight="false" outlineLevel="0" collapsed="false">
      <c r="A1802" s="177" t="n">
        <v>36496</v>
      </c>
      <c r="B1802" s="203" t="n">
        <v>12</v>
      </c>
      <c r="C1802" s="11" t="s">
        <v>165</v>
      </c>
      <c r="D1802" s="196" t="n">
        <v>2.72</v>
      </c>
      <c r="E1802" s="196" t="n">
        <v>2.025</v>
      </c>
      <c r="F1802" s="1" t="n">
        <v>1.96</v>
      </c>
      <c r="G1802" s="16" t="n">
        <v>2.06</v>
      </c>
      <c r="H1802" s="196" t="n">
        <v>2.065</v>
      </c>
      <c r="I1802" s="196" t="n">
        <v>2.17</v>
      </c>
      <c r="J1802" s="196" t="n">
        <v>2.315</v>
      </c>
      <c r="K1802" s="196" t="n">
        <v>2.04</v>
      </c>
      <c r="L1802" s="196" t="n">
        <v>2.085</v>
      </c>
      <c r="M1802" s="196" t="n">
        <v>2.495</v>
      </c>
      <c r="N1802" s="207" t="n">
        <v>1.99</v>
      </c>
      <c r="O1802" s="196" t="n">
        <v>2.415</v>
      </c>
      <c r="P1802" s="196" t="n">
        <v>2.09</v>
      </c>
      <c r="Q1802" s="196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6" t="s">
        <v>85</v>
      </c>
    </row>
    <row r="1803" customFormat="false" ht="11.25" hidden="false" customHeight="false" outlineLevel="0" collapsed="false">
      <c r="A1803" s="177" t="n">
        <v>36497</v>
      </c>
      <c r="B1803" s="203" t="n">
        <v>12</v>
      </c>
      <c r="C1803" s="11" t="s">
        <v>166</v>
      </c>
      <c r="D1803" s="196" t="n">
        <v>2.735</v>
      </c>
      <c r="E1803" s="196" t="n">
        <v>1.995</v>
      </c>
      <c r="F1803" s="1" t="n">
        <v>1.95</v>
      </c>
      <c r="G1803" s="16" t="n">
        <v>2.045</v>
      </c>
      <c r="H1803" s="196" t="n">
        <v>2.045</v>
      </c>
      <c r="I1803" s="196" t="n">
        <v>2.175</v>
      </c>
      <c r="J1803" s="196" t="n">
        <v>2.24</v>
      </c>
      <c r="K1803" s="196" t="n">
        <v>2.005</v>
      </c>
      <c r="L1803" s="196" t="n">
        <v>2.03</v>
      </c>
      <c r="M1803" s="196" t="n">
        <v>2.39</v>
      </c>
      <c r="N1803" s="207" t="n">
        <v>1.955</v>
      </c>
      <c r="O1803" s="196" t="n">
        <v>2.365</v>
      </c>
      <c r="P1803" s="196" t="n">
        <v>2.07</v>
      </c>
      <c r="Q1803" s="196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6" t="s">
        <v>85</v>
      </c>
    </row>
    <row r="1804" customFormat="false" ht="11.25" hidden="false" customHeight="false" outlineLevel="0" collapsed="false">
      <c r="A1804" s="177" t="n">
        <v>36498</v>
      </c>
      <c r="B1804" s="203" t="n">
        <v>12</v>
      </c>
      <c r="C1804" s="11" t="s">
        <v>167</v>
      </c>
      <c r="D1804" s="196" t="n">
        <v>2.7</v>
      </c>
      <c r="E1804" s="196" t="n">
        <v>1.98</v>
      </c>
      <c r="F1804" s="1" t="n">
        <v>1.95</v>
      </c>
      <c r="G1804" s="16" t="n">
        <v>2.02</v>
      </c>
      <c r="H1804" s="196" t="n">
        <v>2.03</v>
      </c>
      <c r="I1804" s="196" t="n">
        <v>2.17</v>
      </c>
      <c r="J1804" s="196" t="n">
        <v>2.235</v>
      </c>
      <c r="K1804" s="196" t="n">
        <v>1.995</v>
      </c>
      <c r="L1804" s="196" t="n">
        <v>2.025</v>
      </c>
      <c r="M1804" s="196" t="n">
        <v>2.4</v>
      </c>
      <c r="N1804" s="207" t="n">
        <v>1.965</v>
      </c>
      <c r="O1804" s="196" t="n">
        <v>2.335</v>
      </c>
      <c r="P1804" s="196" t="n">
        <v>2.07</v>
      </c>
      <c r="Q1804" s="196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6" t="s">
        <v>85</v>
      </c>
    </row>
    <row r="1805" customFormat="false" ht="11.25" hidden="false" customHeight="false" outlineLevel="0" collapsed="false">
      <c r="A1805" s="177" t="n">
        <v>36499</v>
      </c>
      <c r="B1805" s="203" t="n">
        <v>12</v>
      </c>
      <c r="C1805" s="11" t="s">
        <v>161</v>
      </c>
      <c r="D1805" s="196" t="n">
        <v>2.7</v>
      </c>
      <c r="E1805" s="196" t="n">
        <v>1.98</v>
      </c>
      <c r="F1805" s="1" t="n">
        <v>1.95</v>
      </c>
      <c r="G1805" s="16" t="n">
        <v>2.02</v>
      </c>
      <c r="H1805" s="196" t="n">
        <v>2.03</v>
      </c>
      <c r="I1805" s="196" t="n">
        <v>2.17</v>
      </c>
      <c r="J1805" s="196" t="n">
        <v>2.235</v>
      </c>
      <c r="K1805" s="196" t="n">
        <v>1.995</v>
      </c>
      <c r="L1805" s="196" t="n">
        <v>2.025</v>
      </c>
      <c r="M1805" s="196" t="n">
        <v>2.4</v>
      </c>
      <c r="N1805" s="207" t="n">
        <v>1.965</v>
      </c>
      <c r="O1805" s="196" t="n">
        <v>2.335</v>
      </c>
      <c r="P1805" s="196" t="n">
        <v>2.07</v>
      </c>
      <c r="Q1805" s="196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6" t="s">
        <v>85</v>
      </c>
    </row>
    <row r="1806" customFormat="false" ht="11.25" hidden="false" customHeight="false" outlineLevel="0" collapsed="false">
      <c r="A1806" s="177" t="n">
        <v>36500</v>
      </c>
      <c r="B1806" s="203" t="n">
        <v>12</v>
      </c>
      <c r="C1806" s="11" t="s">
        <v>162</v>
      </c>
      <c r="D1806" s="196" t="n">
        <v>2.7</v>
      </c>
      <c r="E1806" s="196" t="n">
        <v>1.98</v>
      </c>
      <c r="F1806" s="1" t="n">
        <v>1.95</v>
      </c>
      <c r="G1806" s="16" t="n">
        <v>2.02</v>
      </c>
      <c r="H1806" s="196" t="n">
        <v>2.03</v>
      </c>
      <c r="I1806" s="196" t="n">
        <v>2.17</v>
      </c>
      <c r="J1806" s="196" t="n">
        <v>2.235</v>
      </c>
      <c r="K1806" s="196" t="n">
        <v>1.995</v>
      </c>
      <c r="L1806" s="196" t="n">
        <v>2.025</v>
      </c>
      <c r="M1806" s="196" t="n">
        <v>2.4</v>
      </c>
      <c r="N1806" s="207" t="n">
        <v>1.965</v>
      </c>
      <c r="O1806" s="196" t="n">
        <v>2.335</v>
      </c>
      <c r="P1806" s="196" t="n">
        <v>2.07</v>
      </c>
      <c r="Q1806" s="196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6" t="s">
        <v>85</v>
      </c>
    </row>
    <row r="1807" customFormat="false" ht="11.25" hidden="false" customHeight="false" outlineLevel="0" collapsed="false">
      <c r="A1807" s="177" t="n">
        <v>36501</v>
      </c>
      <c r="B1807" s="203" t="n">
        <v>12</v>
      </c>
      <c r="C1807" s="11" t="s">
        <v>163</v>
      </c>
      <c r="D1807" s="196" t="n">
        <v>2.58</v>
      </c>
      <c r="E1807" s="196" t="n">
        <v>2.035</v>
      </c>
      <c r="F1807" s="1" t="n">
        <v>1.975</v>
      </c>
      <c r="G1807" s="16" t="n">
        <v>2.105</v>
      </c>
      <c r="H1807" s="196" t="n">
        <v>2.095</v>
      </c>
      <c r="I1807" s="196" t="n">
        <v>2.18</v>
      </c>
      <c r="J1807" s="196" t="n">
        <v>2.275</v>
      </c>
      <c r="K1807" s="196" t="n">
        <v>2.045</v>
      </c>
      <c r="L1807" s="196" t="n">
        <v>2.065</v>
      </c>
      <c r="M1807" s="196" t="n">
        <v>2.47</v>
      </c>
      <c r="N1807" s="207" t="n">
        <v>2.01</v>
      </c>
      <c r="O1807" s="196" t="n">
        <v>2.385</v>
      </c>
      <c r="P1807" s="196" t="n">
        <v>2.095</v>
      </c>
      <c r="Q1807" s="196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6" t="s">
        <v>85</v>
      </c>
    </row>
    <row r="1808" customFormat="false" ht="11.25" hidden="false" customHeight="false" outlineLevel="0" collapsed="false">
      <c r="A1808" s="177" t="n">
        <v>36502</v>
      </c>
      <c r="B1808" s="203" t="n">
        <v>12</v>
      </c>
      <c r="C1808" s="11" t="s">
        <v>164</v>
      </c>
      <c r="D1808" s="196" t="n">
        <v>2.625</v>
      </c>
      <c r="E1808" s="196" t="n">
        <v>2.12</v>
      </c>
      <c r="F1808" s="1" t="n">
        <v>2.05</v>
      </c>
      <c r="G1808" s="16" t="n">
        <v>2.14</v>
      </c>
      <c r="H1808" s="196" t="n">
        <v>2.14</v>
      </c>
      <c r="I1808" s="196" t="n">
        <v>2.165</v>
      </c>
      <c r="J1808" s="196" t="n">
        <v>2.295</v>
      </c>
      <c r="K1808" s="196" t="n">
        <v>2.1</v>
      </c>
      <c r="L1808" s="196" t="n">
        <v>2.145</v>
      </c>
      <c r="M1808" s="196" t="n">
        <v>2.465</v>
      </c>
      <c r="N1808" s="207" t="n">
        <v>2.085</v>
      </c>
      <c r="O1808" s="196" t="n">
        <v>2.415</v>
      </c>
      <c r="P1808" s="196" t="n">
        <v>2.15</v>
      </c>
      <c r="Q1808" s="196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6" t="s">
        <v>85</v>
      </c>
    </row>
    <row r="1809" customFormat="false" ht="11.25" hidden="false" customHeight="false" outlineLevel="0" collapsed="false">
      <c r="A1809" s="177" t="n">
        <v>36503</v>
      </c>
      <c r="B1809" s="203" t="n">
        <v>12</v>
      </c>
      <c r="C1809" s="11" t="s">
        <v>165</v>
      </c>
      <c r="D1809" s="196" t="n">
        <v>2.665</v>
      </c>
      <c r="E1809" s="196" t="n">
        <v>2.215</v>
      </c>
      <c r="F1809" s="1" t="n">
        <v>2.12</v>
      </c>
      <c r="G1809" s="16" t="n">
        <v>2.195</v>
      </c>
      <c r="H1809" s="196" t="n">
        <v>2.185</v>
      </c>
      <c r="I1809" s="196" t="n">
        <v>2.23</v>
      </c>
      <c r="J1809" s="196" t="n">
        <v>2.37</v>
      </c>
      <c r="K1809" s="196" t="n">
        <v>2.17</v>
      </c>
      <c r="L1809" s="196" t="n">
        <v>2.245</v>
      </c>
      <c r="M1809" s="196" t="n">
        <v>2.525</v>
      </c>
      <c r="N1809" s="207" t="n">
        <v>2.105</v>
      </c>
      <c r="O1809" s="196" t="n">
        <v>2.455</v>
      </c>
      <c r="P1809" s="196" t="n">
        <v>2.19</v>
      </c>
      <c r="Q1809" s="196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6" t="s">
        <v>85</v>
      </c>
    </row>
    <row r="1810" customFormat="false" ht="11.25" hidden="false" customHeight="false" outlineLevel="0" collapsed="false">
      <c r="A1810" s="177" t="n">
        <v>36504</v>
      </c>
      <c r="B1810" s="203" t="n">
        <v>12</v>
      </c>
      <c r="C1810" s="11" t="s">
        <v>166</v>
      </c>
      <c r="D1810" s="196" t="n">
        <v>2.665</v>
      </c>
      <c r="E1810" s="196" t="n">
        <v>2.26</v>
      </c>
      <c r="F1810" s="1" t="n">
        <v>2.115</v>
      </c>
      <c r="G1810" s="16" t="n">
        <v>2.195</v>
      </c>
      <c r="H1810" s="196" t="n">
        <v>2.185</v>
      </c>
      <c r="I1810" s="196" t="n">
        <v>2.205</v>
      </c>
      <c r="J1810" s="196" t="n">
        <v>2.395</v>
      </c>
      <c r="K1810" s="196" t="n">
        <v>2.145</v>
      </c>
      <c r="L1810" s="196" t="n">
        <v>2.28</v>
      </c>
      <c r="M1810" s="196" t="n">
        <v>2.5</v>
      </c>
      <c r="N1810" s="207" t="n">
        <v>2.095</v>
      </c>
      <c r="O1810" s="196" t="n">
        <v>2.43</v>
      </c>
      <c r="P1810" s="196" t="n">
        <v>2.185</v>
      </c>
      <c r="Q1810" s="196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6" t="s">
        <v>85</v>
      </c>
    </row>
    <row r="1811" customFormat="false" ht="11.25" hidden="false" customHeight="false" outlineLevel="0" collapsed="false">
      <c r="A1811" s="177" t="n">
        <v>36505</v>
      </c>
      <c r="B1811" s="203" t="n">
        <v>12</v>
      </c>
      <c r="C1811" s="11" t="s">
        <v>167</v>
      </c>
      <c r="D1811" s="196" t="n">
        <v>2.77</v>
      </c>
      <c r="E1811" s="196" t="n">
        <v>2.315</v>
      </c>
      <c r="F1811" s="1" t="n">
        <v>2.11</v>
      </c>
      <c r="G1811" s="16" t="n">
        <v>2.17</v>
      </c>
      <c r="H1811" s="196" t="n">
        <v>2.17</v>
      </c>
      <c r="I1811" s="196" t="n">
        <v>2.255</v>
      </c>
      <c r="J1811" s="196" t="n">
        <v>2.4</v>
      </c>
      <c r="K1811" s="196" t="n">
        <v>2.16</v>
      </c>
      <c r="L1811" s="196" t="n">
        <v>2.32</v>
      </c>
      <c r="M1811" s="196" t="n">
        <v>2.52</v>
      </c>
      <c r="N1811" s="207" t="n">
        <v>2.12</v>
      </c>
      <c r="O1811" s="196" t="n">
        <v>2.435</v>
      </c>
      <c r="P1811" s="196" t="n">
        <v>2.195</v>
      </c>
      <c r="Q1811" s="196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6" t="s">
        <v>85</v>
      </c>
    </row>
    <row r="1812" customFormat="false" ht="11.25" hidden="false" customHeight="false" outlineLevel="0" collapsed="false">
      <c r="A1812" s="177" t="n">
        <v>36506</v>
      </c>
      <c r="B1812" s="203" t="n">
        <v>12</v>
      </c>
      <c r="C1812" s="11" t="s">
        <v>161</v>
      </c>
      <c r="D1812" s="196" t="n">
        <v>2.77</v>
      </c>
      <c r="E1812" s="196" t="n">
        <v>2.315</v>
      </c>
      <c r="F1812" s="1" t="n">
        <v>2.11</v>
      </c>
      <c r="G1812" s="16" t="n">
        <v>2.17</v>
      </c>
      <c r="H1812" s="196" t="n">
        <v>2.17</v>
      </c>
      <c r="I1812" s="196" t="n">
        <v>2.255</v>
      </c>
      <c r="J1812" s="196" t="n">
        <v>2.4</v>
      </c>
      <c r="K1812" s="196" t="n">
        <v>2.16</v>
      </c>
      <c r="L1812" s="196" t="n">
        <v>2.32</v>
      </c>
      <c r="M1812" s="196" t="n">
        <v>2.52</v>
      </c>
      <c r="N1812" s="207" t="n">
        <v>2.12</v>
      </c>
      <c r="O1812" s="196" t="n">
        <v>2.435</v>
      </c>
      <c r="P1812" s="196" t="n">
        <v>2.195</v>
      </c>
      <c r="Q1812" s="196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6" t="s">
        <v>85</v>
      </c>
    </row>
    <row r="1813" customFormat="false" ht="11.25" hidden="false" customHeight="false" outlineLevel="0" collapsed="false">
      <c r="A1813" s="177" t="n">
        <v>36507</v>
      </c>
      <c r="B1813" s="203" t="n">
        <v>12</v>
      </c>
      <c r="C1813" s="11" t="s">
        <v>162</v>
      </c>
      <c r="D1813" s="196" t="n">
        <v>2.77</v>
      </c>
      <c r="E1813" s="196" t="n">
        <v>2.315</v>
      </c>
      <c r="F1813" s="196" t="n">
        <v>2.11</v>
      </c>
      <c r="G1813" s="198" t="n">
        <v>2.17</v>
      </c>
      <c r="H1813" s="196" t="n">
        <v>2.17</v>
      </c>
      <c r="I1813" s="196" t="n">
        <v>2.255</v>
      </c>
      <c r="J1813" s="196" t="n">
        <v>2.4</v>
      </c>
      <c r="K1813" s="196" t="n">
        <v>2.16</v>
      </c>
      <c r="L1813" s="196" t="n">
        <v>2.32</v>
      </c>
      <c r="M1813" s="196" t="n">
        <v>2.52</v>
      </c>
      <c r="N1813" s="196" t="n">
        <v>2.12</v>
      </c>
      <c r="O1813" s="196" t="n">
        <v>2.435</v>
      </c>
      <c r="P1813" s="196" t="n">
        <v>2.195</v>
      </c>
      <c r="Q1813" s="196" t="n">
        <v>2.245</v>
      </c>
      <c r="R1813" s="196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6" t="s">
        <v>85</v>
      </c>
    </row>
    <row r="1814" customFormat="false" ht="11.25" hidden="false" customHeight="false" outlineLevel="0" collapsed="false">
      <c r="A1814" s="177" t="n">
        <v>36508</v>
      </c>
      <c r="B1814" s="203" t="n">
        <v>12</v>
      </c>
      <c r="C1814" s="11" t="s">
        <v>163</v>
      </c>
      <c r="D1814" s="196" t="n">
        <v>2.82</v>
      </c>
      <c r="E1814" s="196" t="n">
        <v>2.315</v>
      </c>
      <c r="F1814" s="196" t="n">
        <v>2.21</v>
      </c>
      <c r="G1814" s="198" t="n">
        <v>2.28</v>
      </c>
      <c r="H1814" s="196" t="n">
        <v>2.28</v>
      </c>
      <c r="I1814" s="196" t="n">
        <v>2.35</v>
      </c>
      <c r="J1814" s="196" t="n">
        <v>2.425</v>
      </c>
      <c r="K1814" s="196" t="n">
        <v>2.22</v>
      </c>
      <c r="L1814" s="196" t="n">
        <v>2.31</v>
      </c>
      <c r="M1814" s="196" t="n">
        <v>2.58</v>
      </c>
      <c r="N1814" s="196" t="n">
        <v>2.185</v>
      </c>
      <c r="O1814" s="196" t="n">
        <v>2.515</v>
      </c>
      <c r="P1814" s="196" t="n">
        <v>2.295</v>
      </c>
      <c r="Q1814" s="196" t="n">
        <v>2.25</v>
      </c>
      <c r="R1814" s="196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6" t="s">
        <v>85</v>
      </c>
    </row>
    <row r="1815" customFormat="false" ht="11.25" hidden="false" customHeight="false" outlineLevel="0" collapsed="false">
      <c r="A1815" s="177" t="n">
        <v>36509</v>
      </c>
      <c r="B1815" s="203" t="n">
        <v>12</v>
      </c>
      <c r="C1815" s="11" t="s">
        <v>164</v>
      </c>
      <c r="D1815" s="196" t="n">
        <v>3.06</v>
      </c>
      <c r="E1815" s="196" t="n">
        <v>2.395</v>
      </c>
      <c r="F1815" s="196" t="n">
        <v>2.315</v>
      </c>
      <c r="G1815" s="198" t="n">
        <v>2.415</v>
      </c>
      <c r="H1815" s="196" t="n">
        <v>2.43</v>
      </c>
      <c r="I1815" s="196" t="n">
        <v>2.485</v>
      </c>
      <c r="J1815" s="196" t="n">
        <v>2.555</v>
      </c>
      <c r="K1815" s="196" t="n">
        <v>2.34</v>
      </c>
      <c r="L1815" s="196" t="n">
        <v>2.415</v>
      </c>
      <c r="M1815" s="196" t="n">
        <v>2.725</v>
      </c>
      <c r="N1815" s="196" t="n">
        <v>2.31</v>
      </c>
      <c r="O1815" s="196" t="n">
        <v>2.61</v>
      </c>
      <c r="P1815" s="196" t="n">
        <v>2.455</v>
      </c>
      <c r="Q1815" s="196" t="n">
        <v>2.37</v>
      </c>
      <c r="R1815" s="196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6" t="s">
        <v>85</v>
      </c>
    </row>
    <row r="1816" customFormat="false" ht="11.25" hidden="false" customHeight="false" outlineLevel="0" collapsed="false">
      <c r="A1816" s="177" t="n">
        <v>36510</v>
      </c>
      <c r="B1816" s="203" t="n">
        <v>12</v>
      </c>
      <c r="C1816" s="11" t="s">
        <v>165</v>
      </c>
      <c r="D1816" s="196" t="n">
        <v>3.09</v>
      </c>
      <c r="E1816" s="196" t="n">
        <v>2.43</v>
      </c>
      <c r="F1816" s="196" t="n">
        <v>2.365</v>
      </c>
      <c r="G1816" s="198" t="n">
        <v>2.475</v>
      </c>
      <c r="H1816" s="196" t="n">
        <v>2.47</v>
      </c>
      <c r="I1816" s="196" t="n">
        <v>2.565</v>
      </c>
      <c r="J1816" s="196" t="n">
        <v>2.535</v>
      </c>
      <c r="K1816" s="196" t="n">
        <v>2.4</v>
      </c>
      <c r="L1816" s="196" t="n">
        <v>2.44</v>
      </c>
      <c r="M1816" s="196" t="n">
        <v>2.705</v>
      </c>
      <c r="N1816" s="196" t="n">
        <v>2.33</v>
      </c>
      <c r="O1816" s="196" t="n">
        <v>2.655</v>
      </c>
      <c r="P1816" s="196" t="n">
        <v>2.5</v>
      </c>
      <c r="Q1816" s="196" t="n">
        <v>2.415</v>
      </c>
      <c r="R1816" s="196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6" t="s">
        <v>85</v>
      </c>
    </row>
    <row r="1817" customFormat="false" ht="11.25" hidden="false" customHeight="false" outlineLevel="0" collapsed="false">
      <c r="A1817" s="177" t="n">
        <v>36511</v>
      </c>
      <c r="B1817" s="203" t="n">
        <v>12</v>
      </c>
      <c r="C1817" s="11" t="s">
        <v>166</v>
      </c>
      <c r="D1817" s="196" t="n">
        <v>3.07</v>
      </c>
      <c r="E1817" s="196" t="n">
        <v>2.405</v>
      </c>
      <c r="F1817" s="196" t="n">
        <v>2.35</v>
      </c>
      <c r="G1817" s="198" t="n">
        <v>2.44</v>
      </c>
      <c r="H1817" s="196" t="n">
        <v>2.44</v>
      </c>
      <c r="I1817" s="196" t="n">
        <v>2.53</v>
      </c>
      <c r="J1817" s="196" t="n">
        <v>2.525</v>
      </c>
      <c r="K1817" s="196" t="n">
        <v>2.37</v>
      </c>
      <c r="L1817" s="196" t="n">
        <v>2.415</v>
      </c>
      <c r="M1817" s="196" t="n">
        <v>2.68</v>
      </c>
      <c r="N1817" s="196" t="n">
        <v>2.32</v>
      </c>
      <c r="O1817" s="196" t="n">
        <v>2.635</v>
      </c>
      <c r="P1817" s="196" t="n">
        <v>2.475</v>
      </c>
      <c r="Q1817" s="196" t="n">
        <v>2.37</v>
      </c>
      <c r="R1817" s="196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6" t="s">
        <v>85</v>
      </c>
    </row>
    <row r="1818" customFormat="false" ht="11.25" hidden="false" customHeight="false" outlineLevel="0" collapsed="false">
      <c r="A1818" s="177" t="n">
        <v>36512</v>
      </c>
      <c r="B1818" s="203" t="n">
        <v>12</v>
      </c>
      <c r="C1818" s="11" t="s">
        <v>167</v>
      </c>
      <c r="D1818" s="196" t="n">
        <v>3.035</v>
      </c>
      <c r="E1818" s="196" t="n">
        <v>2.365</v>
      </c>
      <c r="F1818" s="196" t="n">
        <v>2.355</v>
      </c>
      <c r="G1818" s="198" t="n">
        <v>2.43</v>
      </c>
      <c r="H1818" s="196" t="n">
        <v>2.435</v>
      </c>
      <c r="I1818" s="196" t="n">
        <v>2.565</v>
      </c>
      <c r="J1818" s="196" t="n">
        <v>2.505</v>
      </c>
      <c r="K1818" s="196" t="n">
        <v>2.365</v>
      </c>
      <c r="L1818" s="196" t="n">
        <v>2.38</v>
      </c>
      <c r="M1818" s="196" t="n">
        <v>2.68</v>
      </c>
      <c r="N1818" s="196" t="n">
        <v>2.315</v>
      </c>
      <c r="O1818" s="196" t="n">
        <v>2.62</v>
      </c>
      <c r="P1818" s="196" t="n">
        <v>2.485</v>
      </c>
      <c r="Q1818" s="196" t="n">
        <v>2.355</v>
      </c>
      <c r="R1818" s="196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6" t="s">
        <v>85</v>
      </c>
    </row>
    <row r="1819" customFormat="false" ht="11.25" hidden="false" customHeight="false" outlineLevel="0" collapsed="false">
      <c r="A1819" s="177" t="n">
        <v>36513</v>
      </c>
      <c r="B1819" s="203" t="n">
        <v>12</v>
      </c>
      <c r="C1819" s="11" t="s">
        <v>161</v>
      </c>
      <c r="D1819" s="196" t="n">
        <v>3.035</v>
      </c>
      <c r="E1819" s="196" t="n">
        <v>2.365</v>
      </c>
      <c r="F1819" s="196" t="n">
        <v>2.355</v>
      </c>
      <c r="G1819" s="198" t="n">
        <v>2.43</v>
      </c>
      <c r="H1819" s="196" t="n">
        <v>2.435</v>
      </c>
      <c r="I1819" s="196" t="n">
        <v>2.565</v>
      </c>
      <c r="J1819" s="196" t="n">
        <v>2.505</v>
      </c>
      <c r="K1819" s="196" t="n">
        <v>2.365</v>
      </c>
      <c r="L1819" s="196" t="n">
        <v>2.38</v>
      </c>
      <c r="M1819" s="196" t="n">
        <v>2.68</v>
      </c>
      <c r="N1819" s="196" t="n">
        <v>2.315</v>
      </c>
      <c r="O1819" s="196" t="n">
        <v>2.62</v>
      </c>
      <c r="P1819" s="196" t="n">
        <v>2.485</v>
      </c>
      <c r="Q1819" s="196" t="n">
        <v>2.355</v>
      </c>
      <c r="R1819" s="196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6" t="s">
        <v>85</v>
      </c>
    </row>
    <row r="1820" customFormat="false" ht="11.25" hidden="false" customHeight="false" outlineLevel="0" collapsed="false">
      <c r="A1820" s="177" t="n">
        <v>36514</v>
      </c>
      <c r="B1820" s="203" t="n">
        <v>12</v>
      </c>
      <c r="C1820" s="11" t="s">
        <v>162</v>
      </c>
      <c r="D1820" s="196" t="n">
        <v>3.035</v>
      </c>
      <c r="E1820" s="196" t="n">
        <v>2.365</v>
      </c>
      <c r="F1820" s="196" t="n">
        <v>2.355</v>
      </c>
      <c r="G1820" s="198" t="n">
        <v>2.43</v>
      </c>
      <c r="H1820" s="196" t="n">
        <v>2.435</v>
      </c>
      <c r="I1820" s="196" t="n">
        <v>2.565</v>
      </c>
      <c r="J1820" s="196" t="n">
        <v>2.505</v>
      </c>
      <c r="K1820" s="196" t="n">
        <v>2.365</v>
      </c>
      <c r="L1820" s="196" t="n">
        <v>2.38</v>
      </c>
      <c r="M1820" s="196" t="n">
        <v>2.68</v>
      </c>
      <c r="N1820" s="196" t="n">
        <v>2.315</v>
      </c>
      <c r="O1820" s="196" t="n">
        <v>2.62</v>
      </c>
      <c r="P1820" s="196" t="n">
        <v>2.485</v>
      </c>
      <c r="Q1820" s="196" t="n">
        <v>2.355</v>
      </c>
      <c r="R1820" s="196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6" t="s">
        <v>85</v>
      </c>
    </row>
    <row r="1821" customFormat="false" ht="11.25" hidden="false" customHeight="false" outlineLevel="0" collapsed="false">
      <c r="A1821" s="177" t="n">
        <v>36515</v>
      </c>
      <c r="B1821" s="203" t="n">
        <v>12</v>
      </c>
      <c r="C1821" s="11" t="s">
        <v>163</v>
      </c>
      <c r="D1821" s="196" t="n">
        <v>3.055</v>
      </c>
      <c r="E1821" s="196" t="n">
        <v>2.405</v>
      </c>
      <c r="F1821" s="196" t="n">
        <v>2.505</v>
      </c>
      <c r="G1821" s="198" t="n">
        <v>2.535</v>
      </c>
      <c r="H1821" s="196" t="n">
        <v>2.56</v>
      </c>
      <c r="I1821" s="196" t="n">
        <v>2.67</v>
      </c>
      <c r="J1821" s="196" t="n">
        <v>2.535</v>
      </c>
      <c r="K1821" s="196" t="n">
        <v>2.465</v>
      </c>
      <c r="L1821" s="196" t="n">
        <v>2.42</v>
      </c>
      <c r="M1821" s="196" t="n">
        <v>2.685</v>
      </c>
      <c r="N1821" s="196" t="n">
        <v>2.455</v>
      </c>
      <c r="O1821" s="196" t="n">
        <v>2.685</v>
      </c>
      <c r="P1821" s="196" t="n">
        <v>2.645</v>
      </c>
      <c r="Q1821" s="196" t="n">
        <v>2.37</v>
      </c>
      <c r="R1821" s="196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6" t="s">
        <v>85</v>
      </c>
    </row>
    <row r="1822" customFormat="false" ht="11.25" hidden="false" customHeight="false" outlineLevel="0" collapsed="false">
      <c r="A1822" s="177" t="n">
        <v>36516</v>
      </c>
      <c r="B1822" s="203" t="n">
        <v>12</v>
      </c>
      <c r="C1822" s="11" t="s">
        <v>164</v>
      </c>
      <c r="D1822" s="196" t="n">
        <v>2.89</v>
      </c>
      <c r="E1822" s="196" t="n">
        <v>2.29</v>
      </c>
      <c r="F1822" s="196" t="n">
        <v>2.39</v>
      </c>
      <c r="G1822" s="198" t="n">
        <v>2.455</v>
      </c>
      <c r="H1822" s="196" t="n">
        <v>2.47</v>
      </c>
      <c r="I1822" s="196" t="n">
        <v>2.595</v>
      </c>
      <c r="J1822" s="196" t="n">
        <v>2.45</v>
      </c>
      <c r="K1822" s="196" t="n">
        <v>2.36</v>
      </c>
      <c r="L1822" s="196" t="n">
        <v>2.34</v>
      </c>
      <c r="M1822" s="196" t="n">
        <v>2.58</v>
      </c>
      <c r="N1822" s="196" t="n">
        <v>2.36</v>
      </c>
      <c r="O1822" s="196" t="n">
        <v>2.6</v>
      </c>
      <c r="P1822" s="196" t="n">
        <v>2.535</v>
      </c>
      <c r="Q1822" s="196" t="n">
        <v>2.275</v>
      </c>
      <c r="R1822" s="196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6" t="s">
        <v>85</v>
      </c>
    </row>
    <row r="1823" customFormat="false" ht="11.25" hidden="false" customHeight="false" outlineLevel="0" collapsed="false">
      <c r="A1823" s="177" t="n">
        <v>36517</v>
      </c>
      <c r="B1823" s="203" t="n">
        <v>12</v>
      </c>
      <c r="C1823" s="11" t="s">
        <v>165</v>
      </c>
      <c r="D1823" s="196" t="n">
        <v>2.75</v>
      </c>
      <c r="E1823" s="196" t="n">
        <v>2.165</v>
      </c>
      <c r="F1823" s="196" t="n">
        <v>2.195</v>
      </c>
      <c r="G1823" s="198" t="n">
        <v>2.28</v>
      </c>
      <c r="H1823" s="196" t="n">
        <v>2.28</v>
      </c>
      <c r="I1823" s="196" t="n">
        <v>2.45</v>
      </c>
      <c r="J1823" s="196" t="n">
        <v>2.32</v>
      </c>
      <c r="K1823" s="196" t="n">
        <v>2.175</v>
      </c>
      <c r="L1823" s="196" t="n">
        <v>2.18</v>
      </c>
      <c r="M1823" s="196" t="n">
        <v>2.47</v>
      </c>
      <c r="N1823" s="196" t="n">
        <v>2.18</v>
      </c>
      <c r="O1823" s="196" t="n">
        <v>2.47</v>
      </c>
      <c r="P1823" s="196" t="n">
        <v>2.375</v>
      </c>
      <c r="Q1823" s="196" t="n">
        <v>2.135</v>
      </c>
      <c r="R1823" s="196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6" t="s">
        <v>85</v>
      </c>
    </row>
    <row r="1824" customFormat="false" ht="11.25" hidden="false" customHeight="false" outlineLevel="0" collapsed="false">
      <c r="A1824" s="177" t="n">
        <v>36518</v>
      </c>
      <c r="B1824" s="203" t="n">
        <v>12</v>
      </c>
      <c r="C1824" s="11" t="s">
        <v>166</v>
      </c>
      <c r="D1824" s="196" t="n">
        <v>2.725</v>
      </c>
      <c r="E1824" s="196" t="n">
        <v>2.1</v>
      </c>
      <c r="F1824" s="196" t="n">
        <v>2.125</v>
      </c>
      <c r="G1824" s="198" t="n">
        <v>2.23</v>
      </c>
      <c r="H1824" s="196" t="n">
        <v>2.25</v>
      </c>
      <c r="I1824" s="196" t="n">
        <v>2.425</v>
      </c>
      <c r="J1824" s="196" t="n">
        <v>2.255</v>
      </c>
      <c r="K1824" s="196" t="n">
        <v>2.16</v>
      </c>
      <c r="L1824" s="196" t="n">
        <v>2.135</v>
      </c>
      <c r="M1824" s="196" t="n">
        <v>2.39</v>
      </c>
      <c r="N1824" s="196" t="n">
        <v>2.09</v>
      </c>
      <c r="O1824" s="196" t="n">
        <v>2.42</v>
      </c>
      <c r="P1824" s="196" t="n">
        <v>2.335</v>
      </c>
      <c r="Q1824" s="196" t="n">
        <v>2.085</v>
      </c>
      <c r="R1824" s="196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6" t="s">
        <v>85</v>
      </c>
    </row>
    <row r="1825" customFormat="false" ht="11.25" hidden="false" customHeight="false" outlineLevel="0" collapsed="false">
      <c r="A1825" s="177" t="n">
        <v>36519</v>
      </c>
      <c r="B1825" s="203" t="n">
        <v>12</v>
      </c>
      <c r="C1825" s="11" t="s">
        <v>167</v>
      </c>
      <c r="D1825" s="196" t="n">
        <v>2.725</v>
      </c>
      <c r="E1825" s="196" t="n">
        <v>2.1</v>
      </c>
      <c r="F1825" s="196" t="n">
        <v>2.125</v>
      </c>
      <c r="G1825" s="198" t="n">
        <v>2.23</v>
      </c>
      <c r="H1825" s="196" t="n">
        <v>2.25</v>
      </c>
      <c r="I1825" s="196" t="n">
        <v>2.425</v>
      </c>
      <c r="J1825" s="196" t="n">
        <v>2.255</v>
      </c>
      <c r="K1825" s="196" t="n">
        <v>2.16</v>
      </c>
      <c r="L1825" s="196" t="n">
        <v>2.135</v>
      </c>
      <c r="M1825" s="196" t="n">
        <v>2.39</v>
      </c>
      <c r="N1825" s="196" t="n">
        <v>2.09</v>
      </c>
      <c r="O1825" s="196" t="n">
        <v>2.42</v>
      </c>
      <c r="P1825" s="196" t="n">
        <v>2.335</v>
      </c>
      <c r="Q1825" s="196" t="n">
        <v>2.085</v>
      </c>
      <c r="R1825" s="196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6" t="s">
        <v>85</v>
      </c>
    </row>
    <row r="1826" customFormat="false" ht="11.25" hidden="false" customHeight="false" outlineLevel="0" collapsed="false">
      <c r="A1826" s="177" t="n">
        <v>36520</v>
      </c>
      <c r="B1826" s="203" t="n">
        <v>12</v>
      </c>
      <c r="C1826" s="11" t="s">
        <v>161</v>
      </c>
      <c r="D1826" s="196" t="n">
        <v>2.725</v>
      </c>
      <c r="E1826" s="196" t="n">
        <v>2.1</v>
      </c>
      <c r="F1826" s="196" t="n">
        <v>2.125</v>
      </c>
      <c r="G1826" s="198" t="n">
        <v>2.23</v>
      </c>
      <c r="H1826" s="196" t="n">
        <v>2.25</v>
      </c>
      <c r="I1826" s="196" t="n">
        <v>2.425</v>
      </c>
      <c r="J1826" s="196" t="n">
        <v>2.255</v>
      </c>
      <c r="K1826" s="196" t="n">
        <v>2.16</v>
      </c>
      <c r="L1826" s="196" t="n">
        <v>2.135</v>
      </c>
      <c r="M1826" s="196" t="n">
        <v>2.39</v>
      </c>
      <c r="N1826" s="196" t="n">
        <v>2.09</v>
      </c>
      <c r="O1826" s="196" t="n">
        <v>2.42</v>
      </c>
      <c r="P1826" s="196" t="n">
        <v>2.335</v>
      </c>
      <c r="Q1826" s="196" t="n">
        <v>2.085</v>
      </c>
      <c r="R1826" s="196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6" t="s">
        <v>85</v>
      </c>
    </row>
    <row r="1827" customFormat="false" ht="11.25" hidden="false" customHeight="false" outlineLevel="0" collapsed="false">
      <c r="A1827" s="177" t="n">
        <v>36521</v>
      </c>
      <c r="B1827" s="203" t="n">
        <v>12</v>
      </c>
      <c r="C1827" s="11" t="s">
        <v>162</v>
      </c>
      <c r="D1827" s="196" t="n">
        <v>2.725</v>
      </c>
      <c r="E1827" s="196" t="n">
        <v>2.1</v>
      </c>
      <c r="F1827" s="196" t="n">
        <v>2.125</v>
      </c>
      <c r="G1827" s="198" t="n">
        <v>2.23</v>
      </c>
      <c r="H1827" s="196" t="n">
        <v>2.25</v>
      </c>
      <c r="I1827" s="196" t="n">
        <v>2.425</v>
      </c>
      <c r="J1827" s="196" t="n">
        <v>2.255</v>
      </c>
      <c r="K1827" s="196" t="n">
        <v>2.16</v>
      </c>
      <c r="L1827" s="196" t="n">
        <v>2.135</v>
      </c>
      <c r="M1827" s="196" t="n">
        <v>2.39</v>
      </c>
      <c r="N1827" s="196" t="n">
        <v>2.09</v>
      </c>
      <c r="O1827" s="196" t="n">
        <v>2.42</v>
      </c>
      <c r="P1827" s="196" t="n">
        <v>2.335</v>
      </c>
      <c r="Q1827" s="196" t="n">
        <v>2.085</v>
      </c>
      <c r="R1827" s="196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6" t="s">
        <v>85</v>
      </c>
    </row>
    <row r="1828" customFormat="false" ht="11.25" hidden="false" customHeight="false" outlineLevel="0" collapsed="false">
      <c r="A1828" s="177" t="n">
        <v>36522</v>
      </c>
      <c r="B1828" s="203" t="n">
        <v>12</v>
      </c>
      <c r="C1828" s="11" t="s">
        <v>163</v>
      </c>
      <c r="D1828" s="196" t="n">
        <v>2.61</v>
      </c>
      <c r="E1828" s="196" t="n">
        <v>2.115</v>
      </c>
      <c r="F1828" s="196" t="n">
        <v>2.095</v>
      </c>
      <c r="G1828" s="198" t="n">
        <v>2.18</v>
      </c>
      <c r="H1828" s="196" t="n">
        <v>2.19</v>
      </c>
      <c r="I1828" s="196" t="n">
        <v>2.36</v>
      </c>
      <c r="J1828" s="196" t="n">
        <v>2.25</v>
      </c>
      <c r="K1828" s="196" t="n">
        <v>2.16</v>
      </c>
      <c r="L1828" s="196" t="n">
        <v>2.19</v>
      </c>
      <c r="M1828" s="196" t="n">
        <v>2.395</v>
      </c>
      <c r="N1828" s="196" t="n">
        <v>2.09</v>
      </c>
      <c r="O1828" s="196" t="n">
        <v>2.385</v>
      </c>
      <c r="P1828" s="196" t="n">
        <v>2.25</v>
      </c>
      <c r="Q1828" s="196" t="n">
        <v>2.085</v>
      </c>
      <c r="R1828" s="196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6" t="s">
        <v>85</v>
      </c>
    </row>
    <row r="1829" customFormat="false" ht="11.25" hidden="false" customHeight="false" outlineLevel="0" collapsed="false">
      <c r="A1829" s="177" t="n">
        <v>36523</v>
      </c>
      <c r="B1829" s="203" t="n">
        <v>12</v>
      </c>
      <c r="C1829" s="11" t="s">
        <v>164</v>
      </c>
      <c r="D1829" s="196" t="n">
        <v>2.615</v>
      </c>
      <c r="E1829" s="196" t="n">
        <v>2.215</v>
      </c>
      <c r="F1829" s="196" t="n">
        <v>2.105</v>
      </c>
      <c r="G1829" s="198" t="n">
        <v>2.17</v>
      </c>
      <c r="H1829" s="196" t="n">
        <v>2.165</v>
      </c>
      <c r="I1829" s="196" t="n">
        <v>2.32</v>
      </c>
      <c r="J1829" s="196" t="n">
        <v>2.25</v>
      </c>
      <c r="K1829" s="196" t="n">
        <v>2.17</v>
      </c>
      <c r="L1829" s="196" t="n">
        <v>2.205</v>
      </c>
      <c r="M1829" s="196" t="n">
        <v>2.38</v>
      </c>
      <c r="N1829" s="196" t="n">
        <v>2.115</v>
      </c>
      <c r="O1829" s="196" t="n">
        <v>2.36</v>
      </c>
      <c r="P1829" s="196" t="n">
        <v>2.195</v>
      </c>
      <c r="Q1829" s="196" t="n">
        <v>2.125</v>
      </c>
      <c r="R1829" s="196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6" t="s">
        <v>85</v>
      </c>
    </row>
    <row r="1830" customFormat="false" ht="11.25" hidden="false" customHeight="false" outlineLevel="0" collapsed="false">
      <c r="A1830" s="177" t="n">
        <v>36524</v>
      </c>
      <c r="B1830" s="203" t="n">
        <v>12</v>
      </c>
      <c r="C1830" s="11" t="s">
        <v>165</v>
      </c>
      <c r="D1830" s="196" t="n">
        <v>2.665</v>
      </c>
      <c r="E1830" s="196" t="n">
        <v>2.28</v>
      </c>
      <c r="F1830" s="196" t="n">
        <v>2.115</v>
      </c>
      <c r="G1830" s="198" t="n">
        <v>2.165</v>
      </c>
      <c r="H1830" s="196" t="n">
        <v>2.175</v>
      </c>
      <c r="I1830" s="196" t="n">
        <v>2.34</v>
      </c>
      <c r="J1830" s="196" t="n">
        <v>2.285</v>
      </c>
      <c r="K1830" s="196" t="n">
        <v>2.19</v>
      </c>
      <c r="L1830" s="196" t="n">
        <v>2.25</v>
      </c>
      <c r="M1830" s="196" t="n">
        <v>2.405</v>
      </c>
      <c r="N1830" s="196" t="n">
        <v>2.105</v>
      </c>
      <c r="O1830" s="196" t="n">
        <v>2.375</v>
      </c>
      <c r="P1830" s="196" t="n">
        <v>2.22</v>
      </c>
      <c r="Q1830" s="196" t="n">
        <v>2.145</v>
      </c>
      <c r="R1830" s="196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6" t="s">
        <v>85</v>
      </c>
    </row>
    <row r="1831" customFormat="false" ht="11.25" hidden="false" customHeight="false" outlineLevel="0" collapsed="false">
      <c r="A1831" s="177" t="n">
        <v>36525</v>
      </c>
      <c r="B1831" s="203" t="n">
        <v>12</v>
      </c>
      <c r="C1831" s="11" t="s">
        <v>166</v>
      </c>
      <c r="D1831" s="196" t="n">
        <v>2.68</v>
      </c>
      <c r="E1831" s="196" t="n">
        <v>2.28</v>
      </c>
      <c r="F1831" s="196" t="n">
        <v>2.125</v>
      </c>
      <c r="G1831" s="198" t="n">
        <v>2.165</v>
      </c>
      <c r="H1831" s="196" t="n">
        <v>2.165</v>
      </c>
      <c r="I1831" s="196" t="n">
        <v>2.32</v>
      </c>
      <c r="J1831" s="196" t="n">
        <v>2.325</v>
      </c>
      <c r="K1831" s="196" t="n">
        <v>2.175</v>
      </c>
      <c r="L1831" s="196" t="n">
        <v>2.28</v>
      </c>
      <c r="M1831" s="196" t="n">
        <v>2.43</v>
      </c>
      <c r="N1831" s="196" t="n">
        <v>2.1</v>
      </c>
      <c r="O1831" s="196" t="n">
        <v>2.37</v>
      </c>
      <c r="P1831" s="196" t="n">
        <v>2.16</v>
      </c>
      <c r="Q1831" s="196" t="n">
        <v>2.14</v>
      </c>
      <c r="R1831" s="196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6" t="s">
        <v>85</v>
      </c>
    </row>
    <row r="1832" customFormat="false" ht="11.25" hidden="false" customHeight="false" outlineLevel="0" collapsed="false">
      <c r="A1832" s="6" t="s">
        <v>147</v>
      </c>
      <c r="B1832" s="6" t="s">
        <v>148</v>
      </c>
      <c r="C1832" s="6" t="s">
        <v>149</v>
      </c>
      <c r="D1832" s="199" t="s">
        <v>150</v>
      </c>
      <c r="E1832" s="199" t="s">
        <v>151</v>
      </c>
      <c r="F1832" s="200" t="s">
        <v>152</v>
      </c>
      <c r="G1832" s="201" t="s">
        <v>153</v>
      </c>
      <c r="H1832" s="199" t="s">
        <v>142</v>
      </c>
      <c r="I1832" s="199" t="s">
        <v>33</v>
      </c>
      <c r="J1832" s="199" t="s">
        <v>15</v>
      </c>
      <c r="K1832" s="199" t="s">
        <v>82</v>
      </c>
      <c r="L1832" s="199" t="s">
        <v>155</v>
      </c>
      <c r="M1832" s="199" t="s">
        <v>64</v>
      </c>
      <c r="N1832" s="200" t="s">
        <v>156</v>
      </c>
      <c r="O1832" s="199" t="s">
        <v>11</v>
      </c>
      <c r="P1832" s="199" t="s">
        <v>27</v>
      </c>
      <c r="Q1832" s="199" t="s">
        <v>157</v>
      </c>
      <c r="R1832" s="202" t="s">
        <v>158</v>
      </c>
      <c r="S1832" s="4" t="s">
        <v>133</v>
      </c>
      <c r="T1832" s="4" t="s">
        <v>143</v>
      </c>
      <c r="U1832" s="4" t="s">
        <v>159</v>
      </c>
      <c r="V1832" s="4" t="s">
        <v>160</v>
      </c>
      <c r="W1832" s="202" t="s">
        <v>29</v>
      </c>
      <c r="X1832" s="196" t="s">
        <v>85</v>
      </c>
      <c r="Y1832" s="199"/>
      <c r="Z1832" s="199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3" t="n">
        <v>1</v>
      </c>
      <c r="C1833" s="11" t="s">
        <v>167</v>
      </c>
      <c r="D1833" s="196" t="n">
        <v>2.675</v>
      </c>
      <c r="E1833" s="196" t="n">
        <v>2.28</v>
      </c>
      <c r="F1833" s="196" t="n">
        <v>2.12</v>
      </c>
      <c r="G1833" s="198" t="n">
        <v>2.145</v>
      </c>
      <c r="H1833" s="196" t="n">
        <v>2.15</v>
      </c>
      <c r="I1833" s="196" t="n">
        <v>2.29</v>
      </c>
      <c r="J1833" s="196" t="n">
        <v>2.405</v>
      </c>
      <c r="K1833" s="196" t="n">
        <v>2.18</v>
      </c>
      <c r="L1833" s="196" t="n">
        <v>2.295</v>
      </c>
      <c r="M1833" s="196" t="n">
        <v>2.42</v>
      </c>
      <c r="N1833" s="196" t="n">
        <v>2.065</v>
      </c>
      <c r="O1833" s="196" t="n">
        <v>2.37</v>
      </c>
      <c r="P1833" s="196" t="n">
        <v>2.185</v>
      </c>
      <c r="Q1833" s="196" t="n">
        <v>2.145</v>
      </c>
      <c r="R1833" s="196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6" t="s">
        <v>85</v>
      </c>
    </row>
    <row r="1834" customFormat="false" ht="11.25" hidden="false" customHeight="false" outlineLevel="0" collapsed="false">
      <c r="A1834" s="177" t="n">
        <v>36527</v>
      </c>
      <c r="B1834" s="203" t="n">
        <v>1</v>
      </c>
      <c r="C1834" s="11" t="s">
        <v>161</v>
      </c>
      <c r="D1834" s="196" t="n">
        <v>2.675</v>
      </c>
      <c r="E1834" s="196" t="n">
        <v>2.28</v>
      </c>
      <c r="F1834" s="196" t="n">
        <v>2.12</v>
      </c>
      <c r="G1834" s="198" t="n">
        <v>2.145</v>
      </c>
      <c r="H1834" s="196" t="n">
        <v>2.15</v>
      </c>
      <c r="I1834" s="196" t="n">
        <v>2.29</v>
      </c>
      <c r="J1834" s="196" t="n">
        <v>2.405</v>
      </c>
      <c r="K1834" s="196" t="n">
        <v>2.18</v>
      </c>
      <c r="L1834" s="196" t="n">
        <v>2.295</v>
      </c>
      <c r="M1834" s="196" t="n">
        <v>2.42</v>
      </c>
      <c r="N1834" s="196" t="n">
        <v>2.065</v>
      </c>
      <c r="O1834" s="196" t="n">
        <v>2.37</v>
      </c>
      <c r="P1834" s="196" t="n">
        <v>2.185</v>
      </c>
      <c r="Q1834" s="196" t="n">
        <v>2.145</v>
      </c>
      <c r="R1834" s="196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6" t="s">
        <v>85</v>
      </c>
    </row>
    <row r="1835" customFormat="false" ht="11.25" hidden="false" customHeight="false" outlineLevel="0" collapsed="false">
      <c r="A1835" s="177" t="n">
        <v>36528</v>
      </c>
      <c r="B1835" s="203" t="n">
        <v>1</v>
      </c>
      <c r="C1835" s="11" t="s">
        <v>162</v>
      </c>
      <c r="D1835" s="196" t="n">
        <v>2.675</v>
      </c>
      <c r="E1835" s="196" t="n">
        <v>2.28</v>
      </c>
      <c r="F1835" s="196" t="n">
        <v>2.12</v>
      </c>
      <c r="G1835" s="198" t="n">
        <v>2.145</v>
      </c>
      <c r="H1835" s="196" t="n">
        <v>2.15</v>
      </c>
      <c r="I1835" s="196" t="n">
        <v>2.29</v>
      </c>
      <c r="J1835" s="196" t="n">
        <v>2.405</v>
      </c>
      <c r="K1835" s="196" t="n">
        <v>2.18</v>
      </c>
      <c r="L1835" s="196" t="n">
        <v>2.295</v>
      </c>
      <c r="M1835" s="196" t="n">
        <v>2.42</v>
      </c>
      <c r="N1835" s="196" t="n">
        <v>2.065</v>
      </c>
      <c r="O1835" s="196" t="n">
        <v>2.37</v>
      </c>
      <c r="P1835" s="196" t="n">
        <v>2.185</v>
      </c>
      <c r="Q1835" s="196" t="n">
        <v>2.145</v>
      </c>
      <c r="R1835" s="196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6" t="s">
        <v>85</v>
      </c>
    </row>
    <row r="1836" customFormat="false" ht="11.25" hidden="false" customHeight="false" outlineLevel="0" collapsed="false">
      <c r="A1836" s="177" t="n">
        <v>36529</v>
      </c>
      <c r="B1836" s="203" t="n">
        <v>1</v>
      </c>
      <c r="C1836" s="11" t="s">
        <v>163</v>
      </c>
      <c r="D1836" s="196" t="n">
        <v>2.675</v>
      </c>
      <c r="E1836" s="196" t="n">
        <v>2.28</v>
      </c>
      <c r="F1836" s="196" t="n">
        <v>2.12</v>
      </c>
      <c r="G1836" s="198" t="n">
        <v>2.185</v>
      </c>
      <c r="H1836" s="196" t="n">
        <v>2.165</v>
      </c>
      <c r="I1836" s="196" t="n">
        <v>2.275</v>
      </c>
      <c r="J1836" s="196" t="n">
        <v>2.405</v>
      </c>
      <c r="K1836" s="196" t="n">
        <v>2.18</v>
      </c>
      <c r="L1836" s="196" t="n">
        <v>2.295</v>
      </c>
      <c r="M1836" s="196" t="n">
        <v>2.42</v>
      </c>
      <c r="N1836" s="196" t="n">
        <v>2.075</v>
      </c>
      <c r="O1836" s="196" t="n">
        <v>2.375</v>
      </c>
      <c r="P1836" s="196" t="n">
        <v>2.21</v>
      </c>
      <c r="Q1836" s="196" t="n">
        <v>2.145</v>
      </c>
      <c r="R1836" s="196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6" t="s">
        <v>85</v>
      </c>
      <c r="AA1836" s="6"/>
    </row>
    <row r="1837" customFormat="false" ht="11.25" hidden="false" customHeight="false" outlineLevel="0" collapsed="false">
      <c r="A1837" s="177" t="n">
        <v>36530</v>
      </c>
      <c r="B1837" s="203" t="n">
        <v>1</v>
      </c>
      <c r="C1837" s="11" t="s">
        <v>164</v>
      </c>
      <c r="D1837" s="196" t="n">
        <v>2.59</v>
      </c>
      <c r="E1837" s="196" t="n">
        <v>2.145</v>
      </c>
      <c r="F1837" s="196" t="n">
        <v>2.05</v>
      </c>
      <c r="G1837" s="198" t="n">
        <v>2.155</v>
      </c>
      <c r="H1837" s="196" t="n">
        <v>2.135</v>
      </c>
      <c r="I1837" s="196" t="n">
        <v>2.145</v>
      </c>
      <c r="J1837" s="196" t="n">
        <v>2.265</v>
      </c>
      <c r="K1837" s="196" t="n">
        <v>2.11</v>
      </c>
      <c r="L1837" s="196" t="n">
        <v>2.16</v>
      </c>
      <c r="M1837" s="196" t="n">
        <v>2.355</v>
      </c>
      <c r="N1837" s="196" t="n">
        <v>2.08</v>
      </c>
      <c r="O1837" s="196" t="n">
        <v>2.3</v>
      </c>
      <c r="P1837" s="196" t="n">
        <v>2.15</v>
      </c>
      <c r="Q1837" s="196" t="n">
        <v>2.105</v>
      </c>
      <c r="R1837" s="196" t="n">
        <v>2.135</v>
      </c>
      <c r="S1837" s="196" t="n">
        <v>2.22</v>
      </c>
      <c r="T1837" s="196" t="n">
        <v>2.125</v>
      </c>
      <c r="U1837" s="196" t="n">
        <v>2.075</v>
      </c>
      <c r="V1837" s="196" t="n">
        <v>2.185</v>
      </c>
      <c r="W1837" s="1" t="n">
        <v>2.105</v>
      </c>
      <c r="X1837" s="196" t="s">
        <v>85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3" t="n">
        <v>1</v>
      </c>
      <c r="C1838" s="11" t="s">
        <v>165</v>
      </c>
      <c r="D1838" s="196" t="n">
        <v>2.6</v>
      </c>
      <c r="E1838" s="196" t="n">
        <v>2.105</v>
      </c>
      <c r="F1838" s="196" t="n">
        <v>2.1</v>
      </c>
      <c r="G1838" s="198" t="n">
        <v>2.2</v>
      </c>
      <c r="H1838" s="196" t="n">
        <v>2.19</v>
      </c>
      <c r="I1838" s="196" t="n">
        <v>2.165</v>
      </c>
      <c r="J1838" s="196" t="n">
        <v>2.27</v>
      </c>
      <c r="K1838" s="196" t="n">
        <v>2.15</v>
      </c>
      <c r="L1838" s="196" t="n">
        <v>2.14</v>
      </c>
      <c r="M1838" s="196" t="n">
        <v>2.4</v>
      </c>
      <c r="N1838" s="196" t="n">
        <v>2.09</v>
      </c>
      <c r="O1838" s="196" t="n">
        <v>2.36</v>
      </c>
      <c r="P1838" s="196" t="n">
        <v>2.21</v>
      </c>
      <c r="Q1838" s="196" t="n">
        <v>2.085</v>
      </c>
      <c r="R1838" s="196" t="n">
        <v>2.165</v>
      </c>
      <c r="S1838" s="196" t="n">
        <v>2.23</v>
      </c>
      <c r="T1838" s="196" t="n">
        <v>2.16</v>
      </c>
      <c r="U1838" s="196" t="n">
        <v>2.105</v>
      </c>
      <c r="V1838" s="196" t="n">
        <v>2.19</v>
      </c>
      <c r="W1838" s="1" t="n">
        <v>2.105</v>
      </c>
      <c r="X1838" s="196" t="s">
        <v>85</v>
      </c>
    </row>
    <row r="1839" customFormat="false" ht="11.25" hidden="false" customHeight="false" outlineLevel="0" collapsed="false">
      <c r="A1839" s="177" t="n">
        <v>36532</v>
      </c>
      <c r="B1839" s="203" t="n">
        <v>1</v>
      </c>
      <c r="C1839" s="11" t="s">
        <v>166</v>
      </c>
      <c r="D1839" s="196" t="n">
        <v>2.615</v>
      </c>
      <c r="E1839" s="196" t="n">
        <v>2.09</v>
      </c>
      <c r="F1839" s="196" t="n">
        <v>2.1</v>
      </c>
      <c r="G1839" s="198" t="n">
        <v>2.165</v>
      </c>
      <c r="H1839" s="196" t="n">
        <v>2.16</v>
      </c>
      <c r="I1839" s="196" t="n">
        <v>2.18</v>
      </c>
      <c r="J1839" s="196" t="n">
        <v>2.27</v>
      </c>
      <c r="K1839" s="196" t="n">
        <v>2.12</v>
      </c>
      <c r="L1839" s="196" t="n">
        <v>2.14</v>
      </c>
      <c r="M1839" s="196" t="n">
        <v>2.4</v>
      </c>
      <c r="N1839" s="196" t="n">
        <v>2.1</v>
      </c>
      <c r="O1839" s="196" t="n">
        <v>2.345</v>
      </c>
      <c r="P1839" s="196" t="n">
        <v>2.165</v>
      </c>
      <c r="Q1839" s="196" t="n">
        <v>2.075</v>
      </c>
      <c r="R1839" s="196" t="n">
        <v>2.145</v>
      </c>
      <c r="S1839" s="196" t="n">
        <v>2.245</v>
      </c>
      <c r="T1839" s="196" t="n">
        <v>2.165</v>
      </c>
      <c r="U1839" s="196" t="n">
        <v>2.11</v>
      </c>
      <c r="V1839" s="196" t="n">
        <v>2.18</v>
      </c>
      <c r="W1839" s="196" t="n">
        <v>2.11</v>
      </c>
      <c r="X1839" s="196" t="s">
        <v>85</v>
      </c>
    </row>
    <row r="1840" customFormat="false" ht="11.25" hidden="false" customHeight="false" outlineLevel="0" collapsed="false">
      <c r="A1840" s="177" t="n">
        <v>36533</v>
      </c>
      <c r="B1840" s="203" t="n">
        <v>1</v>
      </c>
      <c r="C1840" s="11" t="s">
        <v>167</v>
      </c>
      <c r="D1840" s="196" t="n">
        <v>2.64</v>
      </c>
      <c r="E1840" s="196" t="n">
        <v>2.115</v>
      </c>
      <c r="F1840" s="196" t="n">
        <v>2.09</v>
      </c>
      <c r="G1840" s="198" t="n">
        <v>2.145</v>
      </c>
      <c r="H1840" s="196" t="n">
        <v>2.14</v>
      </c>
      <c r="I1840" s="196" t="n">
        <v>2.195</v>
      </c>
      <c r="J1840" s="196" t="n">
        <v>2.265</v>
      </c>
      <c r="K1840" s="196" t="n">
        <v>2.1</v>
      </c>
      <c r="L1840" s="196" t="n">
        <v>2.15</v>
      </c>
      <c r="M1840" s="196" t="n">
        <v>2.405</v>
      </c>
      <c r="N1840" s="196" t="n">
        <v>2.045</v>
      </c>
      <c r="O1840" s="196" t="n">
        <v>2.33</v>
      </c>
      <c r="P1840" s="196" t="n">
        <v>2.155</v>
      </c>
      <c r="Q1840" s="196" t="n">
        <v>2.095</v>
      </c>
      <c r="R1840" s="196" t="n">
        <v>2.12</v>
      </c>
      <c r="S1840" s="196" t="n">
        <v>2.24</v>
      </c>
      <c r="T1840" s="196" t="n">
        <v>2.17</v>
      </c>
      <c r="U1840" s="196" t="n">
        <v>2.095</v>
      </c>
      <c r="V1840" s="196" t="n">
        <v>2.165</v>
      </c>
      <c r="W1840" s="196" t="n">
        <v>2.105</v>
      </c>
      <c r="X1840" s="196" t="s">
        <v>85</v>
      </c>
    </row>
    <row r="1841" customFormat="false" ht="11.25" hidden="false" customHeight="false" outlineLevel="0" collapsed="false">
      <c r="A1841" s="177" t="n">
        <v>36534</v>
      </c>
      <c r="B1841" s="203" t="n">
        <v>1</v>
      </c>
      <c r="C1841" s="11" t="s">
        <v>161</v>
      </c>
      <c r="D1841" s="196" t="n">
        <v>2.64</v>
      </c>
      <c r="E1841" s="196" t="n">
        <v>2.115</v>
      </c>
      <c r="F1841" s="196" t="n">
        <v>2.09</v>
      </c>
      <c r="G1841" s="198" t="n">
        <v>2.145</v>
      </c>
      <c r="H1841" s="196" t="n">
        <v>2.14</v>
      </c>
      <c r="I1841" s="196" t="n">
        <v>2.195</v>
      </c>
      <c r="J1841" s="196" t="n">
        <v>2.265</v>
      </c>
      <c r="K1841" s="196" t="n">
        <v>2.1</v>
      </c>
      <c r="L1841" s="196" t="n">
        <v>2.15</v>
      </c>
      <c r="M1841" s="196" t="n">
        <v>2.405</v>
      </c>
      <c r="N1841" s="196" t="n">
        <v>2.045</v>
      </c>
      <c r="O1841" s="196" t="n">
        <v>2.33</v>
      </c>
      <c r="P1841" s="196" t="n">
        <v>2.155</v>
      </c>
      <c r="Q1841" s="196" t="n">
        <v>2.095</v>
      </c>
      <c r="R1841" s="196" t="n">
        <v>2.12</v>
      </c>
      <c r="S1841" s="196" t="n">
        <v>2.24</v>
      </c>
      <c r="T1841" s="196" t="n">
        <v>2.17</v>
      </c>
      <c r="U1841" s="196" t="n">
        <v>2.095</v>
      </c>
      <c r="V1841" s="196" t="n">
        <v>2.165</v>
      </c>
      <c r="W1841" s="196" t="n">
        <v>2.105</v>
      </c>
      <c r="X1841" s="196" t="s">
        <v>85</v>
      </c>
    </row>
    <row r="1842" customFormat="false" ht="11.25" hidden="false" customHeight="false" outlineLevel="0" collapsed="false">
      <c r="A1842" s="177" t="n">
        <v>36535</v>
      </c>
      <c r="B1842" s="203" t="n">
        <v>1</v>
      </c>
      <c r="C1842" s="11" t="s">
        <v>162</v>
      </c>
      <c r="D1842" s="196" t="n">
        <v>2.64</v>
      </c>
      <c r="E1842" s="196" t="n">
        <v>2.115</v>
      </c>
      <c r="F1842" s="196" t="n">
        <v>2.09</v>
      </c>
      <c r="G1842" s="198" t="n">
        <v>2.145</v>
      </c>
      <c r="H1842" s="196" t="n">
        <v>2.14</v>
      </c>
      <c r="I1842" s="196" t="n">
        <v>2.195</v>
      </c>
      <c r="J1842" s="196" t="n">
        <v>2.265</v>
      </c>
      <c r="K1842" s="196" t="n">
        <v>2.1</v>
      </c>
      <c r="L1842" s="196" t="n">
        <v>2.15</v>
      </c>
      <c r="M1842" s="196" t="n">
        <v>2.405</v>
      </c>
      <c r="N1842" s="196" t="n">
        <v>2.045</v>
      </c>
      <c r="O1842" s="196" t="n">
        <v>2.33</v>
      </c>
      <c r="P1842" s="196" t="n">
        <v>2.155</v>
      </c>
      <c r="Q1842" s="196" t="n">
        <v>2.095</v>
      </c>
      <c r="R1842" s="196" t="n">
        <v>2.12</v>
      </c>
      <c r="S1842" s="196" t="n">
        <v>2.24</v>
      </c>
      <c r="T1842" s="196" t="n">
        <v>2.17</v>
      </c>
      <c r="U1842" s="196" t="n">
        <v>2.095</v>
      </c>
      <c r="V1842" s="196" t="n">
        <v>2.165</v>
      </c>
      <c r="W1842" s="196" t="n">
        <v>2.105</v>
      </c>
      <c r="X1842" s="196" t="s">
        <v>85</v>
      </c>
    </row>
    <row r="1843" customFormat="false" ht="11.25" hidden="false" customHeight="false" outlineLevel="0" collapsed="false">
      <c r="A1843" s="177" t="n">
        <v>36536</v>
      </c>
      <c r="B1843" s="203" t="n">
        <v>1</v>
      </c>
      <c r="C1843" s="11" t="s">
        <v>163</v>
      </c>
      <c r="D1843" s="196" t="n">
        <v>2.645</v>
      </c>
      <c r="E1843" s="196" t="n">
        <v>2.13</v>
      </c>
      <c r="F1843" s="196" t="n">
        <v>2.07</v>
      </c>
      <c r="G1843" s="198" t="n">
        <v>2.16</v>
      </c>
      <c r="H1843" s="196" t="n">
        <v>2.15</v>
      </c>
      <c r="I1843" s="196" t="n">
        <v>2.195</v>
      </c>
      <c r="J1843" s="196" t="n">
        <v>2.28</v>
      </c>
      <c r="K1843" s="196" t="n">
        <v>2.12</v>
      </c>
      <c r="L1843" s="196" t="n">
        <v>2.16</v>
      </c>
      <c r="M1843" s="196" t="n">
        <v>2.415</v>
      </c>
      <c r="N1843" s="196" t="n">
        <v>2.065</v>
      </c>
      <c r="O1843" s="196" t="n">
        <v>2.35</v>
      </c>
      <c r="P1843" s="196" t="n">
        <v>2.15</v>
      </c>
      <c r="Q1843" s="196" t="n">
        <v>2.095</v>
      </c>
      <c r="R1843" s="196" t="n">
        <v>2.13</v>
      </c>
      <c r="S1843" s="196" t="n">
        <v>2.25</v>
      </c>
      <c r="T1843" s="196" t="n">
        <v>2.16</v>
      </c>
      <c r="U1843" s="196" t="n">
        <v>2.085</v>
      </c>
      <c r="V1843" s="196" t="n">
        <v>2.165</v>
      </c>
      <c r="W1843" s="196" t="n">
        <v>2.095</v>
      </c>
      <c r="X1843" s="196" t="s">
        <v>85</v>
      </c>
    </row>
    <row r="1844" customFormat="false" ht="11.25" hidden="false" customHeight="false" outlineLevel="0" collapsed="false">
      <c r="A1844" s="177" t="n">
        <v>36537</v>
      </c>
      <c r="B1844" s="203" t="n">
        <v>1</v>
      </c>
      <c r="C1844" s="11" t="s">
        <v>164</v>
      </c>
      <c r="D1844" s="196" t="n">
        <v>2.75</v>
      </c>
      <c r="E1844" s="196" t="n">
        <v>2.205</v>
      </c>
      <c r="F1844" s="196" t="n">
        <v>2.1</v>
      </c>
      <c r="G1844" s="198" t="n">
        <v>2.155</v>
      </c>
      <c r="H1844" s="196" t="n">
        <v>2.155</v>
      </c>
      <c r="I1844" s="196" t="n">
        <v>2.23</v>
      </c>
      <c r="J1844" s="196" t="n">
        <v>2.335</v>
      </c>
      <c r="K1844" s="196" t="n">
        <v>2.15</v>
      </c>
      <c r="L1844" s="196" t="n">
        <v>2.22</v>
      </c>
      <c r="M1844" s="196" t="n">
        <v>2.45</v>
      </c>
      <c r="N1844" s="196" t="n">
        <v>2.085</v>
      </c>
      <c r="O1844" s="196" t="n">
        <v>2.38</v>
      </c>
      <c r="P1844" s="196" t="n">
        <v>2.16</v>
      </c>
      <c r="Q1844" s="196" t="n">
        <v>2.175</v>
      </c>
      <c r="R1844" s="196" t="n">
        <v>2.15</v>
      </c>
      <c r="S1844" s="196" t="n">
        <v>2.28</v>
      </c>
      <c r="T1844" s="196" t="n">
        <v>2.19</v>
      </c>
      <c r="U1844" s="196" t="n">
        <v>2.12</v>
      </c>
      <c r="V1844" s="196" t="n">
        <v>2.185</v>
      </c>
      <c r="W1844" s="196" t="n">
        <v>2.125</v>
      </c>
      <c r="X1844" s="196" t="s">
        <v>85</v>
      </c>
    </row>
    <row r="1845" customFormat="false" ht="11.25" hidden="false" customHeight="false" outlineLevel="0" collapsed="false">
      <c r="A1845" s="177" t="n">
        <v>36538</v>
      </c>
      <c r="B1845" s="203" t="n">
        <v>1</v>
      </c>
      <c r="C1845" s="11" t="s">
        <v>165</v>
      </c>
      <c r="D1845" s="196" t="n">
        <v>2.745</v>
      </c>
      <c r="E1845" s="196" t="n">
        <v>2.265</v>
      </c>
      <c r="F1845" s="196" t="n">
        <v>2.11</v>
      </c>
      <c r="G1845" s="198" t="n">
        <v>2.125</v>
      </c>
      <c r="H1845" s="196" t="n">
        <v>2.135</v>
      </c>
      <c r="I1845" s="196" t="n">
        <v>2.25</v>
      </c>
      <c r="J1845" s="196" t="n">
        <v>2.345</v>
      </c>
      <c r="K1845" s="196" t="n">
        <v>2.145</v>
      </c>
      <c r="L1845" s="196" t="n">
        <v>2.255</v>
      </c>
      <c r="M1845" s="196" t="n">
        <v>2.455</v>
      </c>
      <c r="N1845" s="196" t="n">
        <v>2.11</v>
      </c>
      <c r="O1845" s="196" t="n">
        <v>2.39</v>
      </c>
      <c r="P1845" s="196" t="n">
        <v>2.17</v>
      </c>
      <c r="Q1845" s="196" t="n">
        <v>2.2</v>
      </c>
      <c r="R1845" s="196" t="n">
        <v>2.155</v>
      </c>
      <c r="S1845" s="196" t="n">
        <v>2.3</v>
      </c>
      <c r="T1845" s="196" t="n">
        <v>2.2</v>
      </c>
      <c r="U1845" s="196" t="n">
        <v>2.125</v>
      </c>
      <c r="V1845" s="196" t="n">
        <v>2.215</v>
      </c>
      <c r="W1845" s="196" t="n">
        <v>2.145</v>
      </c>
      <c r="X1845" s="196" t="s">
        <v>85</v>
      </c>
    </row>
    <row r="1846" customFormat="false" ht="11.25" hidden="false" customHeight="false" outlineLevel="0" collapsed="false">
      <c r="A1846" s="177" t="n">
        <v>36539</v>
      </c>
      <c r="B1846" s="203" t="n">
        <v>1</v>
      </c>
      <c r="C1846" s="11" t="s">
        <v>166</v>
      </c>
      <c r="D1846" s="196" t="n">
        <v>2.78</v>
      </c>
      <c r="E1846" s="196" t="n">
        <v>2.27</v>
      </c>
      <c r="F1846" s="196" t="n">
        <v>2.09</v>
      </c>
      <c r="G1846" s="198" t="n">
        <v>2.125</v>
      </c>
      <c r="H1846" s="196" t="n">
        <v>2.145</v>
      </c>
      <c r="I1846" s="196" t="n">
        <v>2.28</v>
      </c>
      <c r="J1846" s="196" t="n">
        <v>2.335</v>
      </c>
      <c r="K1846" s="196" t="n">
        <v>2.135</v>
      </c>
      <c r="L1846" s="196" t="n">
        <v>2.255</v>
      </c>
      <c r="M1846" s="196" t="n">
        <v>2.45</v>
      </c>
      <c r="N1846" s="196" t="n">
        <v>2.09</v>
      </c>
      <c r="O1846" s="196" t="n">
        <v>2.385</v>
      </c>
      <c r="P1846" s="196" t="n">
        <v>2.17</v>
      </c>
      <c r="Q1846" s="196" t="n">
        <v>2.195</v>
      </c>
      <c r="R1846" s="196" t="n">
        <v>2.145</v>
      </c>
      <c r="S1846" s="196" t="n">
        <v>2.34</v>
      </c>
      <c r="T1846" s="196" t="n">
        <v>2.235</v>
      </c>
      <c r="U1846" s="196" t="n">
        <v>2.155</v>
      </c>
      <c r="V1846" s="196" t="n">
        <v>2.245</v>
      </c>
      <c r="W1846" s="196" t="n">
        <v>2.165</v>
      </c>
      <c r="X1846" s="196" t="s">
        <v>85</v>
      </c>
    </row>
    <row r="1847" customFormat="false" ht="11.25" hidden="false" customHeight="false" outlineLevel="0" collapsed="false">
      <c r="A1847" s="177" t="n">
        <v>36540</v>
      </c>
      <c r="B1847" s="203" t="n">
        <v>1</v>
      </c>
      <c r="C1847" s="11" t="s">
        <v>167</v>
      </c>
      <c r="D1847" s="196" t="n">
        <v>2.85</v>
      </c>
      <c r="E1847" s="196" t="n">
        <v>2.295</v>
      </c>
      <c r="F1847" s="196" t="n">
        <v>2.09</v>
      </c>
      <c r="G1847" s="198" t="n">
        <v>2.13</v>
      </c>
      <c r="H1847" s="196" t="n">
        <v>2.15</v>
      </c>
      <c r="I1847" s="196" t="n">
        <v>2.27</v>
      </c>
      <c r="J1847" s="196" t="n">
        <v>2.33</v>
      </c>
      <c r="K1847" s="196" t="n">
        <v>2.13</v>
      </c>
      <c r="L1847" s="196" t="n">
        <v>2.255</v>
      </c>
      <c r="M1847" s="196" t="n">
        <v>2.46</v>
      </c>
      <c r="N1847" s="196" t="n">
        <v>2.08</v>
      </c>
      <c r="O1847" s="196" t="n">
        <v>2.375</v>
      </c>
      <c r="P1847" s="196" t="n">
        <v>2.175</v>
      </c>
      <c r="Q1847" s="196" t="n">
        <v>2.22</v>
      </c>
      <c r="R1847" s="196" t="n">
        <v>2.13</v>
      </c>
      <c r="S1847" s="196" t="n">
        <v>2.335</v>
      </c>
      <c r="T1847" s="196" t="n">
        <v>2.23</v>
      </c>
      <c r="U1847" s="196" t="n">
        <v>2.155</v>
      </c>
      <c r="V1847" s="196" t="n">
        <v>2.245</v>
      </c>
      <c r="W1847" s="196" t="n">
        <v>2.18</v>
      </c>
      <c r="X1847" s="196" t="s">
        <v>85</v>
      </c>
    </row>
    <row r="1848" customFormat="false" ht="11.25" hidden="false" customHeight="false" outlineLevel="0" collapsed="false">
      <c r="A1848" s="177" t="n">
        <v>36541</v>
      </c>
      <c r="B1848" s="203" t="n">
        <v>1</v>
      </c>
      <c r="C1848" s="11" t="s">
        <v>161</v>
      </c>
      <c r="D1848" s="196" t="n">
        <v>2.85</v>
      </c>
      <c r="E1848" s="196" t="n">
        <v>2.295</v>
      </c>
      <c r="F1848" s="196" t="n">
        <v>2.09</v>
      </c>
      <c r="G1848" s="198" t="n">
        <v>2.13</v>
      </c>
      <c r="H1848" s="196" t="n">
        <v>2.15</v>
      </c>
      <c r="I1848" s="196" t="n">
        <v>2.27</v>
      </c>
      <c r="J1848" s="196" t="n">
        <v>2.33</v>
      </c>
      <c r="K1848" s="196" t="n">
        <v>2.13</v>
      </c>
      <c r="L1848" s="196" t="n">
        <v>2.255</v>
      </c>
      <c r="M1848" s="196" t="n">
        <v>2.46</v>
      </c>
      <c r="N1848" s="196" t="n">
        <v>2.08</v>
      </c>
      <c r="O1848" s="196" t="n">
        <v>2.375</v>
      </c>
      <c r="P1848" s="196" t="n">
        <v>2.175</v>
      </c>
      <c r="Q1848" s="196" t="n">
        <v>2.22</v>
      </c>
      <c r="R1848" s="196" t="n">
        <v>2.13</v>
      </c>
      <c r="S1848" s="196" t="n">
        <v>2.335</v>
      </c>
      <c r="T1848" s="196" t="n">
        <v>2.23</v>
      </c>
      <c r="U1848" s="196" t="n">
        <v>2.155</v>
      </c>
      <c r="V1848" s="196" t="n">
        <v>2.245</v>
      </c>
      <c r="W1848" s="196" t="n">
        <v>2.18</v>
      </c>
      <c r="X1848" s="196" t="s">
        <v>85</v>
      </c>
    </row>
    <row r="1849" customFormat="false" ht="11.25" hidden="false" customHeight="false" outlineLevel="0" collapsed="false">
      <c r="A1849" s="177" t="n">
        <v>36542</v>
      </c>
      <c r="B1849" s="203" t="n">
        <v>1</v>
      </c>
      <c r="C1849" s="11" t="s">
        <v>162</v>
      </c>
      <c r="D1849" s="196" t="n">
        <v>2.85</v>
      </c>
      <c r="E1849" s="196" t="n">
        <v>2.295</v>
      </c>
      <c r="F1849" s="196" t="n">
        <v>2.09</v>
      </c>
      <c r="G1849" s="198" t="n">
        <v>2.13</v>
      </c>
      <c r="H1849" s="196" t="n">
        <v>2.15</v>
      </c>
      <c r="I1849" s="196" t="n">
        <v>2.27</v>
      </c>
      <c r="J1849" s="196" t="n">
        <v>2.33</v>
      </c>
      <c r="K1849" s="196" t="n">
        <v>2.13</v>
      </c>
      <c r="L1849" s="196" t="n">
        <v>2.255</v>
      </c>
      <c r="M1849" s="196" t="n">
        <v>2.46</v>
      </c>
      <c r="N1849" s="196" t="n">
        <v>2.08</v>
      </c>
      <c r="O1849" s="196" t="n">
        <v>2.375</v>
      </c>
      <c r="P1849" s="196" t="n">
        <v>2.175</v>
      </c>
      <c r="Q1849" s="196" t="n">
        <v>2.22</v>
      </c>
      <c r="R1849" s="196" t="n">
        <v>2.13</v>
      </c>
      <c r="S1849" s="196" t="n">
        <v>2.335</v>
      </c>
      <c r="T1849" s="196" t="n">
        <v>2.23</v>
      </c>
      <c r="U1849" s="196" t="n">
        <v>2.155</v>
      </c>
      <c r="V1849" s="196" t="n">
        <v>2.245</v>
      </c>
      <c r="W1849" s="196" t="n">
        <v>2.18</v>
      </c>
      <c r="X1849" s="196" t="s">
        <v>85</v>
      </c>
    </row>
    <row r="1850" customFormat="false" ht="11.25" hidden="false" customHeight="false" outlineLevel="0" collapsed="false">
      <c r="A1850" s="177" t="n">
        <v>36543</v>
      </c>
      <c r="B1850" s="203" t="n">
        <v>1</v>
      </c>
      <c r="C1850" s="11" t="s">
        <v>163</v>
      </c>
      <c r="D1850" s="196" t="n">
        <v>2.85</v>
      </c>
      <c r="E1850" s="196" t="n">
        <v>2.295</v>
      </c>
      <c r="F1850" s="196" t="n">
        <v>2.09</v>
      </c>
      <c r="G1850" s="198" t="n">
        <v>2.13</v>
      </c>
      <c r="H1850" s="196" t="n">
        <v>2.15</v>
      </c>
      <c r="I1850" s="196" t="n">
        <v>2.27</v>
      </c>
      <c r="J1850" s="196" t="n">
        <v>2.33</v>
      </c>
      <c r="K1850" s="196" t="n">
        <v>2.13</v>
      </c>
      <c r="L1850" s="196" t="n">
        <v>2.255</v>
      </c>
      <c r="M1850" s="196" t="n">
        <v>2.46</v>
      </c>
      <c r="N1850" s="196" t="n">
        <v>2.08</v>
      </c>
      <c r="O1850" s="196" t="n">
        <v>2.375</v>
      </c>
      <c r="P1850" s="196" t="n">
        <v>2.175</v>
      </c>
      <c r="Q1850" s="196" t="n">
        <v>2.22</v>
      </c>
      <c r="R1850" s="196" t="n">
        <v>2.13</v>
      </c>
      <c r="S1850" s="196" t="n">
        <v>2.335</v>
      </c>
      <c r="T1850" s="196" t="n">
        <v>2.23</v>
      </c>
      <c r="U1850" s="196" t="n">
        <v>2.155</v>
      </c>
      <c r="V1850" s="196" t="n">
        <v>2.245</v>
      </c>
      <c r="W1850" s="196" t="n">
        <v>2.18</v>
      </c>
      <c r="X1850" s="196" t="s">
        <v>85</v>
      </c>
    </row>
    <row r="1851" customFormat="false" ht="11.25" hidden="false" customHeight="false" outlineLevel="0" collapsed="false">
      <c r="A1851" s="177" t="n">
        <v>36544</v>
      </c>
      <c r="B1851" s="203" t="n">
        <v>1</v>
      </c>
      <c r="C1851" s="11" t="s">
        <v>164</v>
      </c>
      <c r="D1851" s="196" t="n">
        <v>2.87</v>
      </c>
      <c r="E1851" s="196" t="n">
        <v>2.27</v>
      </c>
      <c r="F1851" s="196" t="n">
        <v>2.14</v>
      </c>
      <c r="G1851" s="198" t="n">
        <v>2.195</v>
      </c>
      <c r="H1851" s="196" t="n">
        <v>2.205</v>
      </c>
      <c r="I1851" s="196" t="n">
        <v>2.345</v>
      </c>
      <c r="J1851" s="196" t="n">
        <v>2.345</v>
      </c>
      <c r="K1851" s="196" t="n">
        <v>2.185</v>
      </c>
      <c r="L1851" s="196" t="n">
        <v>2.26</v>
      </c>
      <c r="M1851" s="196" t="n">
        <v>2.46</v>
      </c>
      <c r="N1851" s="196" t="n">
        <v>2.13</v>
      </c>
      <c r="O1851" s="196" t="n">
        <v>2.395</v>
      </c>
      <c r="P1851" s="196" t="n">
        <v>2.245</v>
      </c>
      <c r="Q1851" s="196" t="n">
        <v>2.22</v>
      </c>
      <c r="R1851" s="196" t="n">
        <v>2.185</v>
      </c>
      <c r="S1851" s="196" t="n">
        <v>2.405</v>
      </c>
      <c r="T1851" s="196" t="n">
        <v>2.3</v>
      </c>
      <c r="U1851" s="196" t="n">
        <v>2.23</v>
      </c>
      <c r="V1851" s="196" t="n">
        <v>2.35</v>
      </c>
      <c r="W1851" s="196" t="n">
        <v>2.26</v>
      </c>
      <c r="X1851" s="196" t="s">
        <v>85</v>
      </c>
    </row>
    <row r="1852" customFormat="false" ht="11.25" hidden="false" customHeight="false" outlineLevel="0" collapsed="false">
      <c r="A1852" s="177" t="n">
        <v>36545</v>
      </c>
      <c r="B1852" s="203" t="n">
        <v>1</v>
      </c>
      <c r="C1852" s="11" t="s">
        <v>165</v>
      </c>
      <c r="D1852" s="196" t="n">
        <v>2.965</v>
      </c>
      <c r="E1852" s="196" t="n">
        <v>2.29</v>
      </c>
      <c r="F1852" s="196" t="n">
        <v>2.17</v>
      </c>
      <c r="G1852" s="198" t="n">
        <v>2.24</v>
      </c>
      <c r="H1852" s="196" t="n">
        <v>2.26</v>
      </c>
      <c r="I1852" s="196" t="n">
        <v>2.405</v>
      </c>
      <c r="J1852" s="196" t="n">
        <v>2.34</v>
      </c>
      <c r="K1852" s="196" t="n">
        <v>2.21</v>
      </c>
      <c r="L1852" s="196" t="n">
        <v>2.265</v>
      </c>
      <c r="M1852" s="196" t="n">
        <v>2.435</v>
      </c>
      <c r="N1852" s="196" t="n">
        <v>2.15</v>
      </c>
      <c r="O1852" s="196" t="n">
        <v>2.405</v>
      </c>
      <c r="P1852" s="196" t="n">
        <v>2.3</v>
      </c>
      <c r="Q1852" s="196" t="n">
        <v>2.245</v>
      </c>
      <c r="R1852" s="196" t="n">
        <v>2.215</v>
      </c>
      <c r="S1852" s="196" t="n">
        <v>2.475</v>
      </c>
      <c r="T1852" s="196" t="n">
        <v>2.345</v>
      </c>
      <c r="U1852" s="196" t="n">
        <v>2.285</v>
      </c>
      <c r="V1852" s="196" t="n">
        <v>2.425</v>
      </c>
      <c r="W1852" s="196" t="n">
        <v>2.3</v>
      </c>
      <c r="X1852" s="196" t="s">
        <v>85</v>
      </c>
    </row>
    <row r="1853" customFormat="false" ht="11.25" hidden="false" customHeight="false" outlineLevel="0" collapsed="false">
      <c r="A1853" s="177" t="n">
        <v>36546</v>
      </c>
      <c r="B1853" s="203" t="n">
        <v>1</v>
      </c>
      <c r="C1853" s="11" t="s">
        <v>166</v>
      </c>
      <c r="D1853" s="196" t="n">
        <v>3.085</v>
      </c>
      <c r="E1853" s="196" t="n">
        <v>2.375</v>
      </c>
      <c r="F1853" s="196" t="n">
        <v>2.265</v>
      </c>
      <c r="G1853" s="198" t="n">
        <v>2.345</v>
      </c>
      <c r="H1853" s="196" t="n">
        <v>2.38</v>
      </c>
      <c r="I1853" s="196" t="n">
        <v>2.525</v>
      </c>
      <c r="J1853" s="196" t="n">
        <v>2.44</v>
      </c>
      <c r="K1853" s="196" t="n">
        <v>2.31</v>
      </c>
      <c r="L1853" s="196" t="n">
        <v>2.35</v>
      </c>
      <c r="M1853" s="196" t="n">
        <v>2.54</v>
      </c>
      <c r="N1853" s="196" t="n">
        <v>2.275</v>
      </c>
      <c r="O1853" s="196" t="n">
        <v>2.505</v>
      </c>
      <c r="P1853" s="196" t="n">
        <v>2.42</v>
      </c>
      <c r="Q1853" s="196" t="n">
        <v>2.345</v>
      </c>
      <c r="R1853" s="196" t="n">
        <v>2.325</v>
      </c>
      <c r="S1853" s="196" t="n">
        <v>2.62</v>
      </c>
      <c r="T1853" s="196" t="n">
        <v>2.48</v>
      </c>
      <c r="U1853" s="196" t="n">
        <v>2.4</v>
      </c>
      <c r="V1853" s="196" t="n">
        <v>2.56</v>
      </c>
      <c r="W1853" s="196" t="n">
        <v>2.42</v>
      </c>
      <c r="X1853" s="196" t="s">
        <v>85</v>
      </c>
    </row>
    <row r="1854" customFormat="false" ht="11.25" hidden="false" customHeight="false" outlineLevel="0" collapsed="false">
      <c r="A1854" s="177" t="n">
        <v>36547</v>
      </c>
      <c r="B1854" s="203" t="n">
        <v>1</v>
      </c>
      <c r="C1854" s="11" t="s">
        <v>167</v>
      </c>
      <c r="D1854" s="196" t="n">
        <v>3.095</v>
      </c>
      <c r="E1854" s="196" t="n">
        <v>2.455</v>
      </c>
      <c r="F1854" s="196" t="n">
        <v>2.33</v>
      </c>
      <c r="G1854" s="198" t="n">
        <v>2.37</v>
      </c>
      <c r="H1854" s="196" t="n">
        <v>2.39</v>
      </c>
      <c r="I1854" s="196" t="n">
        <v>2.555</v>
      </c>
      <c r="J1854" s="196" t="n">
        <v>2.47</v>
      </c>
      <c r="K1854" s="196" t="n">
        <v>2.365</v>
      </c>
      <c r="L1854" s="196" t="n">
        <v>2.4</v>
      </c>
      <c r="M1854" s="196" t="n">
        <v>2.555</v>
      </c>
      <c r="N1854" s="196" t="n">
        <v>2.315</v>
      </c>
      <c r="O1854" s="196" t="n">
        <v>2.515</v>
      </c>
      <c r="P1854" s="196" t="n">
        <v>2.445</v>
      </c>
      <c r="Q1854" s="196" t="n">
        <v>2.37</v>
      </c>
      <c r="R1854" s="196" t="n">
        <v>2.38</v>
      </c>
      <c r="S1854" s="196" t="n">
        <v>2.585</v>
      </c>
      <c r="T1854" s="196" t="n">
        <v>2.515</v>
      </c>
      <c r="U1854" s="196" t="n">
        <v>2.42</v>
      </c>
      <c r="V1854" s="196" t="n">
        <v>2.54</v>
      </c>
      <c r="W1854" s="196" t="n">
        <v>2.445</v>
      </c>
      <c r="X1854" s="196" t="s">
        <v>85</v>
      </c>
    </row>
    <row r="1855" customFormat="false" ht="11.25" hidden="false" customHeight="false" outlineLevel="0" collapsed="false">
      <c r="A1855" s="177" t="n">
        <v>36548</v>
      </c>
      <c r="B1855" s="203" t="n">
        <v>1</v>
      </c>
      <c r="C1855" s="11" t="s">
        <v>161</v>
      </c>
      <c r="D1855" s="196" t="n">
        <v>3.095</v>
      </c>
      <c r="E1855" s="196" t="n">
        <v>2.455</v>
      </c>
      <c r="F1855" s="196" t="n">
        <v>2.33</v>
      </c>
      <c r="G1855" s="198" t="n">
        <v>2.37</v>
      </c>
      <c r="H1855" s="196" t="n">
        <v>2.39</v>
      </c>
      <c r="I1855" s="196" t="n">
        <v>2.555</v>
      </c>
      <c r="J1855" s="196" t="n">
        <v>2.47</v>
      </c>
      <c r="K1855" s="196" t="n">
        <v>2.365</v>
      </c>
      <c r="L1855" s="196" t="n">
        <v>2.4</v>
      </c>
      <c r="M1855" s="196" t="n">
        <v>2.555</v>
      </c>
      <c r="N1855" s="196" t="n">
        <v>2.315</v>
      </c>
      <c r="O1855" s="196" t="n">
        <v>2.515</v>
      </c>
      <c r="P1855" s="196" t="n">
        <v>2.445</v>
      </c>
      <c r="Q1855" s="196" t="n">
        <v>2.37</v>
      </c>
      <c r="R1855" s="196" t="n">
        <v>2.38</v>
      </c>
      <c r="S1855" s="196" t="n">
        <v>2.585</v>
      </c>
      <c r="T1855" s="196" t="n">
        <v>2.515</v>
      </c>
      <c r="U1855" s="196" t="n">
        <v>2.42</v>
      </c>
      <c r="V1855" s="196" t="n">
        <v>2.54</v>
      </c>
      <c r="W1855" s="196" t="n">
        <v>2.445</v>
      </c>
      <c r="X1855" s="196" t="s">
        <v>85</v>
      </c>
    </row>
    <row r="1856" customFormat="false" ht="11.25" hidden="false" customHeight="false" outlineLevel="0" collapsed="false">
      <c r="A1856" s="177" t="n">
        <v>36549</v>
      </c>
      <c r="B1856" s="203" t="n">
        <v>1</v>
      </c>
      <c r="C1856" s="11" t="s">
        <v>162</v>
      </c>
      <c r="D1856" s="196" t="n">
        <v>3.095</v>
      </c>
      <c r="E1856" s="196" t="n">
        <v>2.455</v>
      </c>
      <c r="F1856" s="196" t="n">
        <v>2.33</v>
      </c>
      <c r="G1856" s="198" t="n">
        <v>2.37</v>
      </c>
      <c r="H1856" s="196" t="n">
        <v>2.39</v>
      </c>
      <c r="I1856" s="196" t="n">
        <v>2.555</v>
      </c>
      <c r="J1856" s="196" t="n">
        <v>2.47</v>
      </c>
      <c r="K1856" s="196" t="n">
        <v>2.365</v>
      </c>
      <c r="L1856" s="196" t="n">
        <v>2.4</v>
      </c>
      <c r="M1856" s="196" t="n">
        <v>2.555</v>
      </c>
      <c r="N1856" s="196" t="n">
        <v>2.315</v>
      </c>
      <c r="O1856" s="196" t="n">
        <v>2.515</v>
      </c>
      <c r="P1856" s="196" t="n">
        <v>2.445</v>
      </c>
      <c r="Q1856" s="196" t="n">
        <v>2.37</v>
      </c>
      <c r="R1856" s="196" t="n">
        <v>2.38</v>
      </c>
      <c r="S1856" s="196" t="n">
        <v>2.585</v>
      </c>
      <c r="T1856" s="196" t="n">
        <v>2.515</v>
      </c>
      <c r="U1856" s="196" t="n">
        <v>2.42</v>
      </c>
      <c r="V1856" s="196" t="n">
        <v>2.54</v>
      </c>
      <c r="W1856" s="196" t="n">
        <v>2.445</v>
      </c>
      <c r="X1856" s="196" t="s">
        <v>85</v>
      </c>
    </row>
    <row r="1857" customFormat="false" ht="11.25" hidden="false" customHeight="false" outlineLevel="0" collapsed="false">
      <c r="A1857" s="177" t="n">
        <v>36550</v>
      </c>
      <c r="B1857" s="203" t="n">
        <v>1</v>
      </c>
      <c r="C1857" s="11" t="s">
        <v>163</v>
      </c>
      <c r="D1857" s="196" t="n">
        <v>2.93</v>
      </c>
      <c r="E1857" s="196" t="n">
        <v>2.335</v>
      </c>
      <c r="F1857" s="196" t="n">
        <v>2.29</v>
      </c>
      <c r="G1857" s="198" t="n">
        <v>2.335</v>
      </c>
      <c r="H1857" s="196" t="n">
        <v>2.375</v>
      </c>
      <c r="I1857" s="196" t="n">
        <v>2.535</v>
      </c>
      <c r="J1857" s="196" t="n">
        <v>2.445</v>
      </c>
      <c r="K1857" s="196" t="n">
        <v>2.335</v>
      </c>
      <c r="L1857" s="196" t="n">
        <v>2.35</v>
      </c>
      <c r="M1857" s="196" t="n">
        <v>2.545</v>
      </c>
      <c r="N1857" s="196" t="n">
        <v>2.29</v>
      </c>
      <c r="O1857" s="196" t="n">
        <v>2.5</v>
      </c>
      <c r="P1857" s="196" t="n">
        <v>2.425</v>
      </c>
      <c r="Q1857" s="196" t="n">
        <v>2.315</v>
      </c>
      <c r="R1857" s="196" t="n">
        <v>2.34</v>
      </c>
      <c r="S1857" s="196" t="n">
        <v>2.65</v>
      </c>
      <c r="T1857" s="196" t="n">
        <v>2.47</v>
      </c>
      <c r="U1857" s="196" t="n">
        <v>2.42</v>
      </c>
      <c r="V1857" s="196" t="n">
        <v>2.545</v>
      </c>
      <c r="W1857" s="196" t="n">
        <v>2.425</v>
      </c>
      <c r="X1857" s="196" t="s">
        <v>85</v>
      </c>
    </row>
    <row r="1858" customFormat="false" ht="11.25" hidden="false" customHeight="false" outlineLevel="0" collapsed="false">
      <c r="A1858" s="177" t="n">
        <v>36551</v>
      </c>
      <c r="B1858" s="203" t="n">
        <v>1</v>
      </c>
      <c r="C1858" s="11" t="s">
        <v>164</v>
      </c>
      <c r="D1858" s="196" t="n">
        <v>3.015</v>
      </c>
      <c r="E1858" s="196" t="n">
        <v>2.325</v>
      </c>
      <c r="F1858" s="196" t="n">
        <v>2.36</v>
      </c>
      <c r="G1858" s="198" t="n">
        <v>2.42</v>
      </c>
      <c r="H1858" s="196" t="n">
        <v>2.45</v>
      </c>
      <c r="I1858" s="196" t="n">
        <v>2.65</v>
      </c>
      <c r="J1858" s="196" t="n">
        <v>2.495</v>
      </c>
      <c r="K1858" s="196" t="n">
        <v>2.38</v>
      </c>
      <c r="L1858" s="196" t="n">
        <v>2.37</v>
      </c>
      <c r="M1858" s="196" t="n">
        <v>2.595</v>
      </c>
      <c r="N1858" s="196" t="n">
        <v>2.35</v>
      </c>
      <c r="O1858" s="196" t="n">
        <v>2.545</v>
      </c>
      <c r="P1858" s="196" t="n">
        <v>2.53</v>
      </c>
      <c r="Q1858" s="196" t="n">
        <v>2.325</v>
      </c>
      <c r="R1858" s="196" t="n">
        <v>2.395</v>
      </c>
      <c r="S1858" s="196" t="n">
        <v>2.765</v>
      </c>
      <c r="T1858" s="196" t="n">
        <v>2.58</v>
      </c>
      <c r="U1858" s="196" t="n">
        <v>2.5</v>
      </c>
      <c r="V1858" s="196" t="n">
        <v>2.625</v>
      </c>
      <c r="W1858" s="196" t="n">
        <v>2.52</v>
      </c>
      <c r="X1858" s="196" t="s">
        <v>85</v>
      </c>
    </row>
    <row r="1859" customFormat="false" ht="11.25" hidden="false" customHeight="false" outlineLevel="0" collapsed="false">
      <c r="A1859" s="177" t="n">
        <v>36552</v>
      </c>
      <c r="B1859" s="203" t="n">
        <v>1</v>
      </c>
      <c r="C1859" s="11" t="s">
        <v>165</v>
      </c>
      <c r="D1859" s="196" t="n">
        <v>2.985</v>
      </c>
      <c r="E1859" s="196" t="n">
        <v>2.36</v>
      </c>
      <c r="F1859" s="196" t="n">
        <v>2.365</v>
      </c>
      <c r="G1859" s="198" t="n">
        <v>2.465</v>
      </c>
      <c r="H1859" s="196" t="n">
        <v>2.52</v>
      </c>
      <c r="I1859" s="196" t="n">
        <v>2.73</v>
      </c>
      <c r="J1859" s="196" t="n">
        <v>2.535</v>
      </c>
      <c r="K1859" s="196" t="n">
        <v>2.4</v>
      </c>
      <c r="L1859" s="196" t="n">
        <v>2.4</v>
      </c>
      <c r="M1859" s="196" t="n">
        <v>2.61</v>
      </c>
      <c r="N1859" s="196" t="n">
        <v>2.345</v>
      </c>
      <c r="O1859" s="196" t="n">
        <v>2.58</v>
      </c>
      <c r="P1859" s="196" t="n">
        <v>2.575</v>
      </c>
      <c r="Q1859" s="196" t="s">
        <v>170</v>
      </c>
      <c r="R1859" s="196" t="n">
        <v>2.41</v>
      </c>
      <c r="S1859" s="196" t="n">
        <v>2.78</v>
      </c>
      <c r="T1859" s="196" t="n">
        <v>2.63</v>
      </c>
      <c r="U1859" s="196" t="n">
        <v>2.535</v>
      </c>
      <c r="V1859" s="196" t="n">
        <v>2.645</v>
      </c>
      <c r="W1859" s="196" t="n">
        <v>2.53</v>
      </c>
      <c r="X1859" s="196" t="s">
        <v>85</v>
      </c>
    </row>
    <row r="1860" customFormat="false" ht="11.25" hidden="false" customHeight="false" outlineLevel="0" collapsed="false">
      <c r="A1860" s="177" t="n">
        <v>36553</v>
      </c>
      <c r="B1860" s="203" t="n">
        <v>1</v>
      </c>
      <c r="C1860" s="11" t="s">
        <v>166</v>
      </c>
      <c r="D1860" s="196" t="n">
        <v>2.925</v>
      </c>
      <c r="E1860" s="196" t="n">
        <v>2.305</v>
      </c>
      <c r="F1860" s="196" t="n">
        <v>2.29</v>
      </c>
      <c r="G1860" s="198" t="n">
        <v>2.415</v>
      </c>
      <c r="H1860" s="196" t="n">
        <v>2.47</v>
      </c>
      <c r="I1860" s="196" t="n">
        <v>2.745</v>
      </c>
      <c r="J1860" s="196" t="n">
        <v>2.44</v>
      </c>
      <c r="K1860" s="196" t="n">
        <v>2.33</v>
      </c>
      <c r="L1860" s="196" t="n">
        <v>2.33</v>
      </c>
      <c r="M1860" s="196" t="n">
        <v>2.485</v>
      </c>
      <c r="N1860" s="196" t="n">
        <v>2.275</v>
      </c>
      <c r="O1860" s="196" t="n">
        <v>2.51</v>
      </c>
      <c r="P1860" s="196" t="n">
        <v>2.56</v>
      </c>
      <c r="Q1860" s="196" t="n">
        <v>2.29</v>
      </c>
      <c r="R1860" s="196" t="n">
        <v>2.345</v>
      </c>
      <c r="S1860" s="196" t="n">
        <v>2.73</v>
      </c>
      <c r="T1860" s="196" t="n">
        <v>2.62</v>
      </c>
      <c r="U1860" s="196" t="n">
        <v>2.49</v>
      </c>
      <c r="V1860" s="196" t="n">
        <v>2.58</v>
      </c>
      <c r="W1860" s="196" t="n">
        <v>2.52</v>
      </c>
      <c r="X1860" s="196" t="s">
        <v>85</v>
      </c>
    </row>
    <row r="1861" customFormat="false" ht="11.25" hidden="false" customHeight="false" outlineLevel="0" collapsed="false">
      <c r="A1861" s="177" t="n">
        <v>36554</v>
      </c>
      <c r="B1861" s="203" t="n">
        <v>1</v>
      </c>
      <c r="C1861" s="11" t="s">
        <v>167</v>
      </c>
      <c r="D1861" s="196" t="n">
        <v>2.945</v>
      </c>
      <c r="E1861" s="196" t="n">
        <v>2.37</v>
      </c>
      <c r="F1861" s="196" t="n">
        <v>2.42</v>
      </c>
      <c r="G1861" s="198" t="n">
        <v>2.485</v>
      </c>
      <c r="H1861" s="196" t="n">
        <v>2.565</v>
      </c>
      <c r="I1861" s="196" t="n">
        <v>2.835</v>
      </c>
      <c r="J1861" s="196" t="n">
        <v>2.485</v>
      </c>
      <c r="K1861" s="196" t="n">
        <v>2.4</v>
      </c>
      <c r="L1861" s="196" t="n">
        <v>2.39</v>
      </c>
      <c r="M1861" s="196" t="n">
        <v>2.615</v>
      </c>
      <c r="N1861" s="196" t="n">
        <v>2.355</v>
      </c>
      <c r="O1861" s="196" t="n">
        <v>2.555</v>
      </c>
      <c r="P1861" s="196" t="n">
        <v>2.665</v>
      </c>
      <c r="Q1861" s="196" t="n">
        <v>2.315</v>
      </c>
      <c r="R1861" s="196" t="n">
        <v>2.415</v>
      </c>
      <c r="S1861" s="196" t="n">
        <v>2.755</v>
      </c>
      <c r="T1861" s="196" t="n">
        <v>2.775</v>
      </c>
      <c r="U1861" s="196" t="n">
        <v>2.575</v>
      </c>
      <c r="V1861" s="196" t="n">
        <v>2.665</v>
      </c>
      <c r="W1861" s="196" t="n">
        <v>2.595</v>
      </c>
      <c r="X1861" s="196" t="s">
        <v>85</v>
      </c>
    </row>
    <row r="1862" customFormat="false" ht="11.25" hidden="false" customHeight="false" outlineLevel="0" collapsed="false">
      <c r="A1862" s="177" t="n">
        <v>36555</v>
      </c>
      <c r="B1862" s="203" t="n">
        <v>1</v>
      </c>
      <c r="C1862" s="11" t="s">
        <v>161</v>
      </c>
      <c r="D1862" s="196" t="n">
        <v>2.945</v>
      </c>
      <c r="E1862" s="196" t="n">
        <v>2.37</v>
      </c>
      <c r="F1862" s="196" t="n">
        <v>2.42</v>
      </c>
      <c r="G1862" s="198" t="n">
        <v>2.485</v>
      </c>
      <c r="H1862" s="196" t="n">
        <v>2.565</v>
      </c>
      <c r="I1862" s="196" t="n">
        <v>2.835</v>
      </c>
      <c r="J1862" s="196" t="n">
        <v>2.485</v>
      </c>
      <c r="K1862" s="196" t="n">
        <v>2.4</v>
      </c>
      <c r="L1862" s="196" t="n">
        <v>2.39</v>
      </c>
      <c r="M1862" s="196" t="n">
        <v>2.615</v>
      </c>
      <c r="N1862" s="196" t="n">
        <v>2.355</v>
      </c>
      <c r="O1862" s="196" t="n">
        <v>2.555</v>
      </c>
      <c r="P1862" s="196" t="n">
        <v>2.665</v>
      </c>
      <c r="Q1862" s="196" t="n">
        <v>2.315</v>
      </c>
      <c r="R1862" s="196" t="n">
        <v>2.415</v>
      </c>
      <c r="S1862" s="196" t="n">
        <v>2.755</v>
      </c>
      <c r="T1862" s="196" t="n">
        <v>2.775</v>
      </c>
      <c r="U1862" s="196" t="n">
        <v>2.575</v>
      </c>
      <c r="V1862" s="196" t="n">
        <v>2.665</v>
      </c>
      <c r="W1862" s="196" t="n">
        <v>2.595</v>
      </c>
      <c r="X1862" s="196" t="s">
        <v>85</v>
      </c>
    </row>
    <row r="1863" customFormat="false" ht="11.25" hidden="false" customHeight="false" outlineLevel="0" collapsed="false">
      <c r="A1863" s="177" t="n">
        <v>36556</v>
      </c>
      <c r="B1863" s="203" t="n">
        <v>1</v>
      </c>
      <c r="C1863" s="11" t="s">
        <v>162</v>
      </c>
      <c r="D1863" s="196" t="n">
        <v>2.945</v>
      </c>
      <c r="E1863" s="196" t="n">
        <v>2.37</v>
      </c>
      <c r="F1863" s="196" t="n">
        <v>2.42</v>
      </c>
      <c r="G1863" s="198" t="n">
        <v>2.485</v>
      </c>
      <c r="H1863" s="196" t="n">
        <v>2.565</v>
      </c>
      <c r="I1863" s="196" t="n">
        <v>2.835</v>
      </c>
      <c r="J1863" s="196" t="n">
        <v>2.485</v>
      </c>
      <c r="K1863" s="196" t="n">
        <v>2.4</v>
      </c>
      <c r="L1863" s="196" t="n">
        <v>2.39</v>
      </c>
      <c r="M1863" s="196" t="n">
        <v>2.615</v>
      </c>
      <c r="N1863" s="196" t="n">
        <v>2.355</v>
      </c>
      <c r="O1863" s="196" t="n">
        <v>2.555</v>
      </c>
      <c r="P1863" s="196" t="n">
        <v>2.665</v>
      </c>
      <c r="Q1863" s="196" t="n">
        <v>2.315</v>
      </c>
      <c r="R1863" s="196" t="n">
        <v>2.415</v>
      </c>
      <c r="S1863" s="196" t="n">
        <v>2.755</v>
      </c>
      <c r="T1863" s="196" t="n">
        <v>2.775</v>
      </c>
      <c r="U1863" s="196" t="n">
        <v>2.575</v>
      </c>
      <c r="V1863" s="196" t="n">
        <v>2.665</v>
      </c>
      <c r="W1863" s="196" t="n">
        <v>2.595</v>
      </c>
      <c r="X1863" s="196" t="s">
        <v>85</v>
      </c>
    </row>
    <row r="1864" customFormat="false" ht="11.25" hidden="false" customHeight="false" outlineLevel="0" collapsed="false">
      <c r="A1864" s="177" t="n">
        <v>36557</v>
      </c>
      <c r="B1864" s="203" t="n">
        <v>2</v>
      </c>
      <c r="C1864" s="11" t="s">
        <v>163</v>
      </c>
      <c r="D1864" s="196" t="n">
        <v>3</v>
      </c>
      <c r="E1864" s="196" t="n">
        <v>2.42</v>
      </c>
      <c r="F1864" s="196" t="n">
        <v>2.37</v>
      </c>
      <c r="G1864" s="198" t="n">
        <v>2.5</v>
      </c>
      <c r="H1864" s="196" t="n">
        <v>2.515</v>
      </c>
      <c r="I1864" s="196" t="n">
        <v>2.7</v>
      </c>
      <c r="J1864" s="196" t="n">
        <v>2.57</v>
      </c>
      <c r="K1864" s="196" t="n">
        <v>2.405</v>
      </c>
      <c r="L1864" s="196" t="n">
        <v>2.46</v>
      </c>
      <c r="M1864" s="196" t="n">
        <v>2.715</v>
      </c>
      <c r="N1864" s="196" t="n">
        <v>2.38</v>
      </c>
      <c r="O1864" s="196" t="n">
        <v>2.65</v>
      </c>
      <c r="P1864" s="196" t="n">
        <v>2.585</v>
      </c>
      <c r="Q1864" s="196" t="n">
        <v>2.365</v>
      </c>
      <c r="R1864" s="196" t="n">
        <v>2.425</v>
      </c>
      <c r="S1864" s="196" t="n">
        <v>2.7</v>
      </c>
      <c r="T1864" s="196" t="n">
        <v>2.615</v>
      </c>
      <c r="U1864" s="196" t="n">
        <v>2.525</v>
      </c>
      <c r="V1864" s="196" t="n">
        <v>2.625</v>
      </c>
      <c r="W1864" s="196" t="n">
        <v>2.545</v>
      </c>
      <c r="X1864" s="196" t="s">
        <v>85</v>
      </c>
    </row>
    <row r="1865" customFormat="false" ht="11.25" hidden="false" customHeight="false" outlineLevel="0" collapsed="false">
      <c r="A1865" s="177" t="n">
        <v>36558</v>
      </c>
      <c r="B1865" s="203" t="n">
        <v>2</v>
      </c>
      <c r="C1865" s="11" t="s">
        <v>164</v>
      </c>
      <c r="D1865" s="196" t="n">
        <v>3.055</v>
      </c>
      <c r="E1865" s="196" t="n">
        <v>2.52</v>
      </c>
      <c r="F1865" s="196" t="n">
        <v>2.465</v>
      </c>
      <c r="G1865" s="198" t="n">
        <v>2.575</v>
      </c>
      <c r="H1865" s="196" t="n">
        <v>2.615</v>
      </c>
      <c r="I1865" s="196" t="n">
        <v>2.815</v>
      </c>
      <c r="J1865" s="196" t="n">
        <v>2.655</v>
      </c>
      <c r="K1865" s="196" t="n">
        <v>2.5</v>
      </c>
      <c r="L1865" s="196" t="n">
        <v>2.55</v>
      </c>
      <c r="M1865" s="196" t="n">
        <v>2.765</v>
      </c>
      <c r="N1865" s="196" t="n">
        <v>2.38</v>
      </c>
      <c r="O1865" s="196" t="n">
        <v>2.715</v>
      </c>
      <c r="P1865" s="196" t="n">
        <v>2.68</v>
      </c>
      <c r="Q1865" s="196" t="n">
        <v>2.455</v>
      </c>
      <c r="R1865" s="196" t="n">
        <v>2.515</v>
      </c>
      <c r="S1865" s="196" t="n">
        <v>2.795</v>
      </c>
      <c r="T1865" s="196" t="n">
        <v>2.73</v>
      </c>
      <c r="U1865" s="196" t="n">
        <v>2.59</v>
      </c>
      <c r="V1865" s="196" t="n">
        <v>2.68</v>
      </c>
      <c r="W1865" s="196" t="n">
        <v>2.62</v>
      </c>
      <c r="X1865" s="196" t="s">
        <v>85</v>
      </c>
    </row>
    <row r="1866" customFormat="false" ht="11.25" hidden="false" customHeight="false" outlineLevel="0" collapsed="false">
      <c r="A1866" s="177" t="n">
        <v>36559</v>
      </c>
      <c r="B1866" s="203" t="n">
        <v>2</v>
      </c>
      <c r="C1866" s="11" t="s">
        <v>165</v>
      </c>
      <c r="D1866" s="196" t="n">
        <v>3.155</v>
      </c>
      <c r="E1866" s="196" t="n">
        <v>2.56</v>
      </c>
      <c r="F1866" s="196" t="n">
        <v>2.55</v>
      </c>
      <c r="G1866" s="198" t="n">
        <v>2.66</v>
      </c>
      <c r="H1866" s="196" t="n">
        <v>2.695</v>
      </c>
      <c r="I1866" s="196" t="n">
        <v>2.915</v>
      </c>
      <c r="J1866" s="196" t="n">
        <v>2.69</v>
      </c>
      <c r="K1866" s="196" t="n">
        <v>2.58</v>
      </c>
      <c r="L1866" s="196" t="n">
        <v>2.59</v>
      </c>
      <c r="M1866" s="196" t="n">
        <v>2.825</v>
      </c>
      <c r="N1866" s="196" t="n">
        <v>2.54</v>
      </c>
      <c r="O1866" s="196" t="n">
        <v>2.8</v>
      </c>
      <c r="P1866" s="196" t="n">
        <v>2.775</v>
      </c>
      <c r="Q1866" s="196" t="n">
        <v>2.54</v>
      </c>
      <c r="R1866" s="196" t="n">
        <v>2.59</v>
      </c>
      <c r="S1866" s="196" t="n">
        <v>2.875</v>
      </c>
      <c r="T1866" s="196" t="n">
        <v>2.805</v>
      </c>
      <c r="U1866" s="196" t="n">
        <v>2.7</v>
      </c>
      <c r="V1866" s="196" t="n">
        <v>2.78</v>
      </c>
      <c r="W1866" s="196" t="n">
        <v>2.71</v>
      </c>
      <c r="X1866" s="196" t="s">
        <v>85</v>
      </c>
    </row>
    <row r="1867" customFormat="false" ht="11.25" hidden="false" customHeight="false" outlineLevel="0" collapsed="false">
      <c r="A1867" s="177" t="n">
        <v>36560</v>
      </c>
      <c r="B1867" s="203" t="n">
        <v>2</v>
      </c>
      <c r="C1867" s="11" t="s">
        <v>166</v>
      </c>
      <c r="D1867" s="196" t="n">
        <v>3.06</v>
      </c>
      <c r="E1867" s="196" t="n">
        <v>2.44</v>
      </c>
      <c r="F1867" s="196" t="n">
        <v>2.39</v>
      </c>
      <c r="G1867" s="198" t="n">
        <v>2.5</v>
      </c>
      <c r="H1867" s="196" t="n">
        <v>2.57</v>
      </c>
      <c r="I1867" s="196" t="n">
        <v>2.855</v>
      </c>
      <c r="J1867" s="196" t="n">
        <v>2.545</v>
      </c>
      <c r="K1867" s="196" t="n">
        <v>2.42</v>
      </c>
      <c r="L1867" s="196" t="n">
        <v>2.485</v>
      </c>
      <c r="M1867" s="196" t="n">
        <v>2.645</v>
      </c>
      <c r="N1867" s="196" t="n">
        <v>2.375</v>
      </c>
      <c r="O1867" s="196" t="n">
        <v>2.675</v>
      </c>
      <c r="P1867" s="196" t="n">
        <v>2.65</v>
      </c>
      <c r="Q1867" s="196" t="n">
        <v>2.39</v>
      </c>
      <c r="R1867" s="196" t="n">
        <v>2.435</v>
      </c>
      <c r="S1867" s="196" t="n">
        <v>2.795</v>
      </c>
      <c r="T1867" s="196" t="n">
        <v>2.685</v>
      </c>
      <c r="U1867" s="196" t="n">
        <v>2.59</v>
      </c>
      <c r="V1867" s="196" t="n">
        <v>2.705</v>
      </c>
      <c r="W1867" s="196" t="n">
        <v>2.625</v>
      </c>
      <c r="X1867" s="196" t="s">
        <v>85</v>
      </c>
    </row>
    <row r="1868" customFormat="false" ht="11.25" hidden="false" customHeight="false" outlineLevel="0" collapsed="false">
      <c r="A1868" s="177" t="n">
        <v>36561</v>
      </c>
      <c r="B1868" s="203" t="n">
        <v>2</v>
      </c>
      <c r="C1868" s="11" t="s">
        <v>167</v>
      </c>
      <c r="D1868" s="196" t="n">
        <v>3.04</v>
      </c>
      <c r="E1868" s="196" t="n">
        <v>2.29</v>
      </c>
      <c r="F1868" s="196" t="n">
        <v>2.27</v>
      </c>
      <c r="G1868" s="198" t="n">
        <v>2.365</v>
      </c>
      <c r="H1868" s="196" t="n">
        <v>2.44</v>
      </c>
      <c r="I1868" s="196" t="n">
        <v>2.78</v>
      </c>
      <c r="J1868" s="196" t="n">
        <v>2.46</v>
      </c>
      <c r="K1868" s="196" t="n">
        <v>2.31</v>
      </c>
      <c r="L1868" s="196" t="n">
        <v>2.325</v>
      </c>
      <c r="M1868" s="196" t="n">
        <v>2.675</v>
      </c>
      <c r="N1868" s="196" t="n">
        <v>2.235</v>
      </c>
      <c r="O1868" s="196" t="n">
        <v>2.595</v>
      </c>
      <c r="P1868" s="196" t="n">
        <v>2.515</v>
      </c>
      <c r="Q1868" s="196" t="n">
        <v>2.26</v>
      </c>
      <c r="R1868" s="196" t="n">
        <v>2.315</v>
      </c>
      <c r="S1868" s="196" t="n">
        <v>2.715</v>
      </c>
      <c r="T1868" s="196" t="n">
        <v>2.575</v>
      </c>
      <c r="U1868" s="196" t="n">
        <v>2.49</v>
      </c>
      <c r="V1868" s="196" t="n">
        <v>2.59</v>
      </c>
      <c r="W1868" s="196" t="n">
        <v>2.505</v>
      </c>
      <c r="X1868" s="196" t="s">
        <v>85</v>
      </c>
    </row>
    <row r="1869" customFormat="false" ht="11.25" hidden="false" customHeight="false" outlineLevel="0" collapsed="false">
      <c r="A1869" s="177" t="n">
        <v>36562</v>
      </c>
      <c r="B1869" s="203" t="n">
        <v>2</v>
      </c>
      <c r="C1869" s="11" t="s">
        <v>161</v>
      </c>
      <c r="D1869" s="196" t="n">
        <v>3.04</v>
      </c>
      <c r="E1869" s="196" t="n">
        <v>2.29</v>
      </c>
      <c r="F1869" s="196" t="n">
        <v>2.27</v>
      </c>
      <c r="G1869" s="198" t="n">
        <v>2.365</v>
      </c>
      <c r="H1869" s="196" t="n">
        <v>2.44</v>
      </c>
      <c r="I1869" s="196" t="n">
        <v>2.78</v>
      </c>
      <c r="J1869" s="196" t="n">
        <v>2.46</v>
      </c>
      <c r="K1869" s="196" t="n">
        <v>2.31</v>
      </c>
      <c r="L1869" s="196" t="n">
        <v>2.325</v>
      </c>
      <c r="M1869" s="196" t="n">
        <v>2.675</v>
      </c>
      <c r="N1869" s="196" t="n">
        <v>2.235</v>
      </c>
      <c r="O1869" s="196" t="n">
        <v>2.595</v>
      </c>
      <c r="P1869" s="196" t="n">
        <v>2.515</v>
      </c>
      <c r="Q1869" s="196" t="n">
        <v>2.26</v>
      </c>
      <c r="R1869" s="196" t="n">
        <v>2.315</v>
      </c>
      <c r="S1869" s="196" t="n">
        <v>2.715</v>
      </c>
      <c r="T1869" s="196" t="n">
        <v>2.575</v>
      </c>
      <c r="U1869" s="196" t="n">
        <v>2.49</v>
      </c>
      <c r="V1869" s="196" t="n">
        <v>2.59</v>
      </c>
      <c r="W1869" s="196" t="n">
        <v>2.505</v>
      </c>
      <c r="X1869" s="196" t="s">
        <v>85</v>
      </c>
    </row>
    <row r="1870" customFormat="false" ht="11.25" hidden="false" customHeight="false" outlineLevel="0" collapsed="false">
      <c r="A1870" s="177" t="n">
        <v>36563</v>
      </c>
      <c r="B1870" s="203" t="n">
        <v>2</v>
      </c>
      <c r="C1870" s="11" t="s">
        <v>162</v>
      </c>
      <c r="D1870" s="196" t="n">
        <v>3.04</v>
      </c>
      <c r="E1870" s="196" t="n">
        <v>2.29</v>
      </c>
      <c r="F1870" s="196" t="n">
        <v>2.27</v>
      </c>
      <c r="G1870" s="198" t="n">
        <v>2.365</v>
      </c>
      <c r="H1870" s="196" t="n">
        <v>2.44</v>
      </c>
      <c r="I1870" s="196" t="n">
        <v>2.78</v>
      </c>
      <c r="J1870" s="196" t="n">
        <v>2.46</v>
      </c>
      <c r="K1870" s="196" t="n">
        <v>2.31</v>
      </c>
      <c r="L1870" s="196" t="n">
        <v>2.325</v>
      </c>
      <c r="M1870" s="196" t="n">
        <v>2.675</v>
      </c>
      <c r="N1870" s="196" t="n">
        <v>2.235</v>
      </c>
      <c r="O1870" s="196" t="n">
        <v>2.595</v>
      </c>
      <c r="P1870" s="196" t="n">
        <v>2.515</v>
      </c>
      <c r="Q1870" s="196" t="n">
        <v>2.26</v>
      </c>
      <c r="R1870" s="196" t="n">
        <v>2.315</v>
      </c>
      <c r="S1870" s="196" t="n">
        <v>2.715</v>
      </c>
      <c r="T1870" s="196" t="n">
        <v>2.575</v>
      </c>
      <c r="U1870" s="196" t="n">
        <v>2.49</v>
      </c>
      <c r="V1870" s="196" t="n">
        <v>2.59</v>
      </c>
      <c r="W1870" s="196" t="n">
        <v>2.505</v>
      </c>
      <c r="X1870" s="196" t="s">
        <v>85</v>
      </c>
    </row>
    <row r="1871" customFormat="false" ht="11.25" hidden="false" customHeight="false" outlineLevel="0" collapsed="false">
      <c r="A1871" s="177" t="n">
        <v>36564</v>
      </c>
      <c r="B1871" s="203" t="n">
        <v>2</v>
      </c>
      <c r="C1871" s="11" t="s">
        <v>163</v>
      </c>
      <c r="D1871" s="196" t="n">
        <v>3.065</v>
      </c>
      <c r="E1871" s="196" t="n">
        <v>2.365</v>
      </c>
      <c r="F1871" s="196" t="n">
        <v>2.315</v>
      </c>
      <c r="G1871" s="198" t="n">
        <v>2.4</v>
      </c>
      <c r="H1871" s="196" t="n">
        <v>2.465</v>
      </c>
      <c r="I1871" s="196" t="n">
        <v>2.81</v>
      </c>
      <c r="J1871" s="196" t="n">
        <v>2.47</v>
      </c>
      <c r="K1871" s="196" t="n">
        <v>2.375</v>
      </c>
      <c r="L1871" s="196" t="n">
        <v>2.38</v>
      </c>
      <c r="M1871" s="196" t="n">
        <v>2.7</v>
      </c>
      <c r="N1871" s="196" t="n">
        <v>2.3</v>
      </c>
      <c r="O1871" s="196" t="n">
        <v>2.635</v>
      </c>
      <c r="P1871" s="196" t="n">
        <v>2.53</v>
      </c>
      <c r="Q1871" s="196" t="n">
        <v>2.34</v>
      </c>
      <c r="R1871" s="196" t="n">
        <v>2.385</v>
      </c>
      <c r="S1871" s="196" t="n">
        <v>2.74</v>
      </c>
      <c r="T1871" s="196" t="n">
        <v>2.61</v>
      </c>
      <c r="U1871" s="196" t="n">
        <v>2.505</v>
      </c>
      <c r="V1871" s="196" t="n">
        <v>2.585</v>
      </c>
      <c r="W1871" s="196" t="n">
        <v>2.525</v>
      </c>
      <c r="X1871" s="196" t="s">
        <v>85</v>
      </c>
    </row>
    <row r="1872" customFormat="false" ht="11.25" hidden="false" customHeight="false" outlineLevel="0" collapsed="false">
      <c r="A1872" s="177" t="n">
        <v>36565</v>
      </c>
      <c r="B1872" s="203" t="n">
        <v>2</v>
      </c>
      <c r="C1872" s="11" t="s">
        <v>164</v>
      </c>
      <c r="D1872" s="196" t="n">
        <v>2.955</v>
      </c>
      <c r="E1872" s="196" t="n">
        <v>2.26</v>
      </c>
      <c r="F1872" s="196" t="n">
        <v>2.22</v>
      </c>
      <c r="G1872" s="198" t="n">
        <v>2.29</v>
      </c>
      <c r="H1872" s="196" t="n">
        <v>2.34</v>
      </c>
      <c r="I1872" s="196" t="n">
        <v>2.6</v>
      </c>
      <c r="J1872" s="196" t="n">
        <v>2.35</v>
      </c>
      <c r="K1872" s="196" t="n">
        <v>2.285</v>
      </c>
      <c r="L1872" s="196" t="n">
        <v>2.27</v>
      </c>
      <c r="M1872" s="196" t="n">
        <v>2.63</v>
      </c>
      <c r="N1872" s="196" t="n">
        <v>2.225</v>
      </c>
      <c r="O1872" s="196" t="n">
        <v>2.545</v>
      </c>
      <c r="P1872" s="196" t="n">
        <v>2.385</v>
      </c>
      <c r="Q1872" s="196" t="n">
        <v>2.23</v>
      </c>
      <c r="R1872" s="196" t="n">
        <v>2.295</v>
      </c>
      <c r="S1872" s="196" t="n">
        <v>2.605</v>
      </c>
      <c r="T1872" s="196" t="n">
        <v>2.49</v>
      </c>
      <c r="U1872" s="196" t="n">
        <v>2.39</v>
      </c>
      <c r="V1872" s="196" t="n">
        <v>2.47</v>
      </c>
      <c r="W1872" s="196" t="n">
        <v>2.415</v>
      </c>
      <c r="X1872" s="196" t="s">
        <v>85</v>
      </c>
    </row>
    <row r="1873" customFormat="false" ht="11.25" hidden="false" customHeight="false" outlineLevel="0" collapsed="false">
      <c r="A1873" s="177" t="n">
        <v>36566</v>
      </c>
      <c r="B1873" s="203" t="n">
        <v>2</v>
      </c>
      <c r="C1873" s="11" t="s">
        <v>165</v>
      </c>
      <c r="D1873" s="196" t="n">
        <v>3.035</v>
      </c>
      <c r="E1873" s="196" t="n">
        <v>2.32</v>
      </c>
      <c r="F1873" s="196" t="n">
        <v>2.275</v>
      </c>
      <c r="G1873" s="198" t="n">
        <v>2.375</v>
      </c>
      <c r="H1873" s="196" t="n">
        <v>2.39</v>
      </c>
      <c r="I1873" s="196" t="n">
        <v>2.615</v>
      </c>
      <c r="J1873" s="196" t="n">
        <v>2.415</v>
      </c>
      <c r="K1873" s="196" t="n">
        <v>2.335</v>
      </c>
      <c r="L1873" s="196" t="n">
        <v>2.335</v>
      </c>
      <c r="M1873" s="196" t="n">
        <v>2.645</v>
      </c>
      <c r="N1873" s="196" t="n">
        <v>2.27</v>
      </c>
      <c r="O1873" s="196" t="n">
        <v>2.555</v>
      </c>
      <c r="P1873" s="196" t="n">
        <v>2.44</v>
      </c>
      <c r="Q1873" s="196" t="n">
        <v>2.28</v>
      </c>
      <c r="R1873" s="196" t="n">
        <v>2.345</v>
      </c>
      <c r="S1873" s="196" t="n">
        <v>2.64</v>
      </c>
      <c r="T1873" s="196" t="n">
        <v>2.51</v>
      </c>
      <c r="U1873" s="196" t="n">
        <v>2.41</v>
      </c>
      <c r="V1873" s="196" t="n">
        <v>2.53</v>
      </c>
      <c r="W1873" s="196" t="n">
        <v>2.43</v>
      </c>
      <c r="X1873" s="196" t="s">
        <v>85</v>
      </c>
    </row>
    <row r="1874" customFormat="false" ht="11.25" hidden="false" customHeight="false" outlineLevel="0" collapsed="false">
      <c r="A1874" s="177" t="n">
        <v>36567</v>
      </c>
      <c r="B1874" s="203" t="n">
        <v>2</v>
      </c>
      <c r="C1874" s="11" t="s">
        <v>166</v>
      </c>
      <c r="D1874" s="196" t="n">
        <v>3.11</v>
      </c>
      <c r="E1874" s="196" t="n">
        <v>2.355</v>
      </c>
      <c r="F1874" s="196" t="n">
        <v>2.335</v>
      </c>
      <c r="G1874" s="198" t="n">
        <v>2.385</v>
      </c>
      <c r="H1874" s="196" t="n">
        <v>2.415</v>
      </c>
      <c r="I1874" s="196" t="n">
        <v>2.64</v>
      </c>
      <c r="J1874" s="196" t="n">
        <v>2.46</v>
      </c>
      <c r="K1874" s="196" t="n">
        <v>2.37</v>
      </c>
      <c r="L1874" s="196" t="n">
        <v>2.37</v>
      </c>
      <c r="M1874" s="196" t="n">
        <v>2.65</v>
      </c>
      <c r="N1874" s="196" t="n">
        <v>2.27</v>
      </c>
      <c r="O1874" s="196" t="n">
        <v>2.575</v>
      </c>
      <c r="P1874" s="196" t="n">
        <v>2.465</v>
      </c>
      <c r="Q1874" s="196" t="n">
        <v>2.34</v>
      </c>
      <c r="R1874" s="196" t="n">
        <v>2.365</v>
      </c>
      <c r="S1874" s="196" t="n">
        <v>2.66</v>
      </c>
      <c r="T1874" s="196" t="n">
        <v>2.525</v>
      </c>
      <c r="U1874" s="196" t="n">
        <v>2.43</v>
      </c>
      <c r="V1874" s="196" t="n">
        <v>2.565</v>
      </c>
      <c r="W1874" s="196" t="n">
        <v>2.465</v>
      </c>
      <c r="X1874" s="196" t="s">
        <v>85</v>
      </c>
    </row>
    <row r="1875" customFormat="false" ht="11.25" hidden="false" customHeight="false" outlineLevel="0" collapsed="false">
      <c r="A1875" s="177" t="n">
        <v>36568</v>
      </c>
      <c r="B1875" s="203" t="n">
        <v>2</v>
      </c>
      <c r="C1875" s="11" t="s">
        <v>167</v>
      </c>
      <c r="D1875" s="196" t="n">
        <v>3.145</v>
      </c>
      <c r="E1875" s="196" t="n">
        <v>2.36</v>
      </c>
      <c r="F1875" s="196" t="n">
        <v>2.315</v>
      </c>
      <c r="G1875" s="198" t="n">
        <v>2.34</v>
      </c>
      <c r="H1875" s="196" t="n">
        <v>2.41</v>
      </c>
      <c r="I1875" s="196" t="n">
        <v>2.65</v>
      </c>
      <c r="J1875" s="196" t="n">
        <v>2.47</v>
      </c>
      <c r="K1875" s="196" t="n">
        <v>2.35</v>
      </c>
      <c r="L1875" s="196" t="n">
        <v>2.38</v>
      </c>
      <c r="M1875" s="196" t="n">
        <v>2.655</v>
      </c>
      <c r="N1875" s="196" t="n">
        <v>2.275</v>
      </c>
      <c r="O1875" s="196" t="n">
        <v>2.57</v>
      </c>
      <c r="P1875" s="196" t="n">
        <v>2.45</v>
      </c>
      <c r="Q1875" s="196" t="n">
        <v>2.33</v>
      </c>
      <c r="R1875" s="196" t="n">
        <v>2.35</v>
      </c>
      <c r="S1875" s="196" t="n">
        <v>2.675</v>
      </c>
      <c r="T1875" s="196" t="n">
        <v>2.52</v>
      </c>
      <c r="U1875" s="196" t="n">
        <v>2.435</v>
      </c>
      <c r="V1875" s="196" t="n">
        <v>2.565</v>
      </c>
      <c r="W1875" s="196" t="n">
        <v>2.465</v>
      </c>
      <c r="X1875" s="196" t="s">
        <v>85</v>
      </c>
    </row>
    <row r="1876" customFormat="false" ht="11.25" hidden="false" customHeight="false" outlineLevel="0" collapsed="false">
      <c r="A1876" s="177" t="n">
        <v>36569</v>
      </c>
      <c r="B1876" s="203" t="n">
        <v>2</v>
      </c>
      <c r="C1876" s="11" t="s">
        <v>161</v>
      </c>
      <c r="D1876" s="196" t="n">
        <v>3.145</v>
      </c>
      <c r="E1876" s="196" t="n">
        <v>2.36</v>
      </c>
      <c r="F1876" s="196" t="n">
        <v>2.315</v>
      </c>
      <c r="G1876" s="198" t="n">
        <v>2.34</v>
      </c>
      <c r="H1876" s="196" t="n">
        <v>2.41</v>
      </c>
      <c r="I1876" s="196" t="n">
        <v>2.65</v>
      </c>
      <c r="J1876" s="196" t="n">
        <v>2.47</v>
      </c>
      <c r="K1876" s="196" t="n">
        <v>2.35</v>
      </c>
      <c r="L1876" s="196" t="n">
        <v>2.38</v>
      </c>
      <c r="M1876" s="196" t="n">
        <v>2.655</v>
      </c>
      <c r="N1876" s="196" t="n">
        <v>2.275</v>
      </c>
      <c r="O1876" s="196" t="n">
        <v>2.57</v>
      </c>
      <c r="P1876" s="196" t="n">
        <v>2.45</v>
      </c>
      <c r="Q1876" s="196" t="n">
        <v>2.33</v>
      </c>
      <c r="R1876" s="196" t="n">
        <v>2.35</v>
      </c>
      <c r="S1876" s="196" t="n">
        <v>2.675</v>
      </c>
      <c r="T1876" s="196" t="n">
        <v>2.52</v>
      </c>
      <c r="U1876" s="196" t="n">
        <v>2.435</v>
      </c>
      <c r="V1876" s="196" t="n">
        <v>2.565</v>
      </c>
      <c r="W1876" s="196" t="n">
        <v>2.465</v>
      </c>
      <c r="X1876" s="196" t="s">
        <v>85</v>
      </c>
    </row>
    <row r="1877" customFormat="false" ht="11.25" hidden="false" customHeight="false" outlineLevel="0" collapsed="false">
      <c r="A1877" s="177" t="n">
        <v>36570</v>
      </c>
      <c r="B1877" s="203" t="n">
        <v>2</v>
      </c>
      <c r="C1877" s="11" t="s">
        <v>162</v>
      </c>
      <c r="D1877" s="196" t="n">
        <v>3.145</v>
      </c>
      <c r="E1877" s="196" t="n">
        <v>2.36</v>
      </c>
      <c r="F1877" s="196" t="n">
        <v>2.315</v>
      </c>
      <c r="G1877" s="198" t="n">
        <v>2.34</v>
      </c>
      <c r="H1877" s="196" t="n">
        <v>2.41</v>
      </c>
      <c r="I1877" s="196" t="n">
        <v>2.65</v>
      </c>
      <c r="J1877" s="196" t="n">
        <v>2.47</v>
      </c>
      <c r="K1877" s="196" t="n">
        <v>2.35</v>
      </c>
      <c r="L1877" s="196" t="n">
        <v>2.38</v>
      </c>
      <c r="M1877" s="196" t="n">
        <v>2.655</v>
      </c>
      <c r="N1877" s="196" t="n">
        <v>2.275</v>
      </c>
      <c r="O1877" s="196" t="n">
        <v>2.57</v>
      </c>
      <c r="P1877" s="196" t="n">
        <v>2.45</v>
      </c>
      <c r="Q1877" s="196" t="n">
        <v>2.33</v>
      </c>
      <c r="R1877" s="196" t="n">
        <v>2.35</v>
      </c>
      <c r="S1877" s="196" t="n">
        <v>2.675</v>
      </c>
      <c r="T1877" s="196" t="n">
        <v>2.52</v>
      </c>
      <c r="U1877" s="196" t="n">
        <v>2.435</v>
      </c>
      <c r="V1877" s="196" t="n">
        <v>2.565</v>
      </c>
      <c r="W1877" s="196" t="n">
        <v>2.465</v>
      </c>
      <c r="X1877" s="196" t="s">
        <v>85</v>
      </c>
    </row>
    <row r="1878" customFormat="false" ht="11.25" hidden="false" customHeight="false" outlineLevel="0" collapsed="false">
      <c r="A1878" s="177" t="n">
        <v>36571</v>
      </c>
      <c r="B1878" s="203" t="n">
        <v>2</v>
      </c>
      <c r="C1878" s="11" t="s">
        <v>163</v>
      </c>
      <c r="D1878" s="196" t="n">
        <v>3.065</v>
      </c>
      <c r="E1878" s="196" t="n">
        <v>2.32</v>
      </c>
      <c r="F1878" s="196" t="n">
        <v>2.31</v>
      </c>
      <c r="G1878" s="198" t="n">
        <v>2.345</v>
      </c>
      <c r="H1878" s="196" t="n">
        <v>2.38</v>
      </c>
      <c r="I1878" s="196" t="n">
        <v>2.61</v>
      </c>
      <c r="J1878" s="196" t="n">
        <v>2.46</v>
      </c>
      <c r="K1878" s="196" t="n">
        <v>2.345</v>
      </c>
      <c r="L1878" s="196" t="n">
        <v>2.355</v>
      </c>
      <c r="M1878" s="196" t="n">
        <v>2.685</v>
      </c>
      <c r="N1878" s="196" t="n">
        <v>2.285</v>
      </c>
      <c r="O1878" s="196" t="n">
        <v>2.575</v>
      </c>
      <c r="P1878" s="196" t="n">
        <v>2.435</v>
      </c>
      <c r="Q1878" s="196" t="n">
        <v>2.315</v>
      </c>
      <c r="R1878" s="196" t="n">
        <v>2.355</v>
      </c>
      <c r="S1878" s="196" t="n">
        <v>2.625</v>
      </c>
      <c r="T1878" s="196" t="n">
        <v>2.505</v>
      </c>
      <c r="U1878" s="196" t="n">
        <v>2.41</v>
      </c>
      <c r="V1878" s="196" t="n">
        <v>2.52</v>
      </c>
      <c r="W1878" s="196" t="n">
        <v>2.43</v>
      </c>
      <c r="X1878" s="196" t="s">
        <v>85</v>
      </c>
    </row>
    <row r="1879" customFormat="false" ht="11.25" hidden="false" customHeight="false" outlineLevel="0" collapsed="false">
      <c r="A1879" s="177" t="n">
        <v>36572</v>
      </c>
      <c r="B1879" s="203" t="n">
        <v>2</v>
      </c>
      <c r="C1879" s="11" t="s">
        <v>164</v>
      </c>
      <c r="D1879" s="196" t="n">
        <v>3.145</v>
      </c>
      <c r="E1879" s="196" t="n">
        <v>2.365</v>
      </c>
      <c r="F1879" s="196" t="n">
        <v>2.335</v>
      </c>
      <c r="G1879" s="198" t="n">
        <v>2.4</v>
      </c>
      <c r="H1879" s="196" t="n">
        <v>2.43</v>
      </c>
      <c r="I1879" s="196" t="n">
        <v>2.61</v>
      </c>
      <c r="J1879" s="196" t="n">
        <v>2.475</v>
      </c>
      <c r="K1879" s="196" t="n">
        <v>2.37</v>
      </c>
      <c r="L1879" s="196" t="n">
        <v>2.375</v>
      </c>
      <c r="M1879" s="196" t="n">
        <v>2.715</v>
      </c>
      <c r="N1879" s="196" t="n">
        <v>2.305</v>
      </c>
      <c r="O1879" s="196" t="n">
        <v>2.6</v>
      </c>
      <c r="P1879" s="196" t="n">
        <v>2.465</v>
      </c>
      <c r="Q1879" s="196" t="n">
        <v>2.335</v>
      </c>
      <c r="R1879" s="196" t="n">
        <v>2.395</v>
      </c>
      <c r="S1879" s="196" t="n">
        <v>2.65</v>
      </c>
      <c r="T1879" s="196" t="n">
        <v>2.53</v>
      </c>
      <c r="U1879" s="196" t="n">
        <v>2.46</v>
      </c>
      <c r="V1879" s="196" t="n">
        <v>2.585</v>
      </c>
      <c r="W1879" s="196" t="n">
        <v>2.475</v>
      </c>
      <c r="X1879" s="196" t="s">
        <v>85</v>
      </c>
    </row>
    <row r="1880" customFormat="false" ht="11.25" hidden="false" customHeight="false" outlineLevel="0" collapsed="false">
      <c r="A1880" s="177" t="n">
        <v>36573</v>
      </c>
      <c r="B1880" s="203" t="n">
        <v>2</v>
      </c>
      <c r="C1880" s="11" t="s">
        <v>165</v>
      </c>
      <c r="D1880" s="196" t="n">
        <v>3.15</v>
      </c>
      <c r="E1880" s="196" t="n">
        <v>2.405</v>
      </c>
      <c r="F1880" s="196" t="n">
        <v>2.37</v>
      </c>
      <c r="G1880" s="198" t="n">
        <v>2.445</v>
      </c>
      <c r="H1880" s="196" t="n">
        <v>2.48</v>
      </c>
      <c r="I1880" s="196" t="n">
        <v>2.645</v>
      </c>
      <c r="J1880" s="196" t="n">
        <v>2.525</v>
      </c>
      <c r="K1880" s="196" t="n">
        <v>2.41</v>
      </c>
      <c r="L1880" s="196" t="n">
        <v>2.4</v>
      </c>
      <c r="M1880" s="196" t="n">
        <v>2.725</v>
      </c>
      <c r="N1880" s="196" t="n">
        <v>2.355</v>
      </c>
      <c r="O1880" s="196" t="n">
        <v>2.625</v>
      </c>
      <c r="P1880" s="196" t="n">
        <v>2.51</v>
      </c>
      <c r="Q1880" s="196" t="n">
        <v>2.34</v>
      </c>
      <c r="R1880" s="196" t="n">
        <v>2.425</v>
      </c>
      <c r="S1880" s="196" t="n">
        <v>2.675</v>
      </c>
      <c r="T1880" s="196" t="n">
        <v>2.57</v>
      </c>
      <c r="U1880" s="196" t="n">
        <v>2.495</v>
      </c>
      <c r="V1880" s="196" t="n">
        <v>2.615</v>
      </c>
      <c r="W1880" s="196" t="n">
        <v>2.51</v>
      </c>
      <c r="X1880" s="196" t="s">
        <v>85</v>
      </c>
    </row>
    <row r="1881" customFormat="false" ht="11.25" hidden="false" customHeight="false" outlineLevel="0" collapsed="false">
      <c r="A1881" s="177" t="n">
        <v>36574</v>
      </c>
      <c r="B1881" s="203" t="n">
        <v>2</v>
      </c>
      <c r="C1881" s="11" t="s">
        <v>166</v>
      </c>
      <c r="D1881" s="196" t="n">
        <v>3.145</v>
      </c>
      <c r="E1881" s="196" t="n">
        <v>2.385</v>
      </c>
      <c r="F1881" s="196" t="n">
        <v>2.365</v>
      </c>
      <c r="G1881" s="198" t="n">
        <v>2.445</v>
      </c>
      <c r="H1881" s="196" t="n">
        <v>2.47</v>
      </c>
      <c r="I1881" s="196" t="n">
        <v>2.655</v>
      </c>
      <c r="J1881" s="196" t="n">
        <v>2.5</v>
      </c>
      <c r="K1881" s="196" t="n">
        <v>2.39</v>
      </c>
      <c r="L1881" s="196" t="n">
        <v>2.395</v>
      </c>
      <c r="M1881" s="196" t="n">
        <v>2.72</v>
      </c>
      <c r="N1881" s="196" t="n">
        <v>2.355</v>
      </c>
      <c r="O1881" s="196" t="n">
        <v>2.62</v>
      </c>
      <c r="P1881" s="196" t="n">
        <v>2.515</v>
      </c>
      <c r="Q1881" s="196" t="n">
        <v>2.355</v>
      </c>
      <c r="R1881" s="196" t="n">
        <v>2.405</v>
      </c>
      <c r="S1881" s="196" t="n">
        <v>2.695</v>
      </c>
      <c r="T1881" s="196" t="n">
        <v>2.57</v>
      </c>
      <c r="U1881" s="196" t="n">
        <v>2.49</v>
      </c>
      <c r="V1881" s="196" t="n">
        <v>2.59</v>
      </c>
      <c r="W1881" s="196" t="n">
        <v>2.515</v>
      </c>
      <c r="X1881" s="196" t="s">
        <v>85</v>
      </c>
    </row>
    <row r="1882" customFormat="false" ht="11.25" hidden="false" customHeight="false" outlineLevel="0" collapsed="false">
      <c r="A1882" s="177" t="n">
        <v>36575</v>
      </c>
      <c r="B1882" s="203" t="n">
        <v>2</v>
      </c>
      <c r="C1882" s="11" t="s">
        <v>167</v>
      </c>
      <c r="D1882" s="196" t="n">
        <v>3.17</v>
      </c>
      <c r="E1882" s="196" t="n">
        <v>2.405</v>
      </c>
      <c r="F1882" s="196" t="n">
        <v>2.375</v>
      </c>
      <c r="G1882" s="198" t="n">
        <v>2.44</v>
      </c>
      <c r="H1882" s="196" t="n">
        <v>2.465</v>
      </c>
      <c r="I1882" s="196" t="n">
        <v>2.645</v>
      </c>
      <c r="J1882" s="196" t="n">
        <v>2.53</v>
      </c>
      <c r="K1882" s="196" t="n">
        <v>2.41</v>
      </c>
      <c r="L1882" s="196" t="n">
        <v>2.41</v>
      </c>
      <c r="M1882" s="196" t="n">
        <v>2.74</v>
      </c>
      <c r="N1882" s="196" t="n">
        <v>2.355</v>
      </c>
      <c r="O1882" s="196" t="n">
        <v>2.645</v>
      </c>
      <c r="P1882" s="196" t="n">
        <v>2.51</v>
      </c>
      <c r="Q1882" s="196" t="n">
        <v>2.365</v>
      </c>
      <c r="R1882" s="196" t="n">
        <v>2.41</v>
      </c>
      <c r="S1882" s="196" t="n">
        <v>2.69</v>
      </c>
      <c r="T1882" s="196" t="n">
        <v>2.575</v>
      </c>
      <c r="U1882" s="196" t="n">
        <v>2.5</v>
      </c>
      <c r="V1882" s="196" t="n">
        <v>2.58</v>
      </c>
      <c r="W1882" s="196" t="n">
        <v>2.51</v>
      </c>
      <c r="X1882" s="196" t="s">
        <v>85</v>
      </c>
    </row>
    <row r="1883" customFormat="false" ht="11.25" hidden="false" customHeight="false" outlineLevel="0" collapsed="false">
      <c r="A1883" s="177" t="n">
        <v>36576</v>
      </c>
      <c r="B1883" s="203" t="n">
        <v>2</v>
      </c>
      <c r="C1883" s="11" t="s">
        <v>161</v>
      </c>
      <c r="D1883" s="196" t="n">
        <v>3.17</v>
      </c>
      <c r="E1883" s="196" t="n">
        <v>2.405</v>
      </c>
      <c r="F1883" s="196" t="n">
        <v>2.375</v>
      </c>
      <c r="G1883" s="198" t="n">
        <v>2.44</v>
      </c>
      <c r="H1883" s="196" t="n">
        <v>2.465</v>
      </c>
      <c r="I1883" s="196" t="n">
        <v>2.645</v>
      </c>
      <c r="J1883" s="196" t="n">
        <v>2.53</v>
      </c>
      <c r="K1883" s="196" t="n">
        <v>2.41</v>
      </c>
      <c r="L1883" s="196" t="n">
        <v>2.41</v>
      </c>
      <c r="M1883" s="196" t="n">
        <v>2.74</v>
      </c>
      <c r="N1883" s="196" t="n">
        <v>2.355</v>
      </c>
      <c r="O1883" s="196" t="n">
        <v>2.645</v>
      </c>
      <c r="P1883" s="196" t="n">
        <v>2.51</v>
      </c>
      <c r="Q1883" s="196" t="n">
        <v>2.365</v>
      </c>
      <c r="R1883" s="196" t="n">
        <v>2.41</v>
      </c>
      <c r="S1883" s="196" t="n">
        <v>2.69</v>
      </c>
      <c r="T1883" s="196" t="n">
        <v>2.575</v>
      </c>
      <c r="U1883" s="196" t="n">
        <v>2.5</v>
      </c>
      <c r="V1883" s="196" t="n">
        <v>2.58</v>
      </c>
      <c r="W1883" s="196" t="n">
        <v>2.51</v>
      </c>
      <c r="X1883" s="196" t="s">
        <v>85</v>
      </c>
    </row>
    <row r="1884" customFormat="false" ht="11.25" hidden="false" customHeight="false" outlineLevel="0" collapsed="false">
      <c r="A1884" s="177" t="n">
        <v>36577</v>
      </c>
      <c r="B1884" s="203" t="n">
        <v>2</v>
      </c>
      <c r="C1884" s="11" t="s">
        <v>162</v>
      </c>
      <c r="D1884" s="196" t="n">
        <v>3.17</v>
      </c>
      <c r="E1884" s="196" t="n">
        <v>2.405</v>
      </c>
      <c r="F1884" s="196" t="n">
        <v>2.375</v>
      </c>
      <c r="G1884" s="198" t="n">
        <v>2.44</v>
      </c>
      <c r="H1884" s="196" t="n">
        <v>2.465</v>
      </c>
      <c r="I1884" s="196" t="n">
        <v>2.645</v>
      </c>
      <c r="J1884" s="196" t="n">
        <v>2.53</v>
      </c>
      <c r="K1884" s="196" t="n">
        <v>2.41</v>
      </c>
      <c r="L1884" s="196" t="n">
        <v>2.41</v>
      </c>
      <c r="M1884" s="196" t="n">
        <v>2.74</v>
      </c>
      <c r="N1884" s="196" t="n">
        <v>2.355</v>
      </c>
      <c r="O1884" s="196" t="n">
        <v>2.645</v>
      </c>
      <c r="P1884" s="196" t="n">
        <v>2.51</v>
      </c>
      <c r="Q1884" s="196" t="n">
        <v>2.365</v>
      </c>
      <c r="R1884" s="196" t="n">
        <v>2.41</v>
      </c>
      <c r="S1884" s="196" t="n">
        <v>2.69</v>
      </c>
      <c r="T1884" s="196" t="n">
        <v>2.575</v>
      </c>
      <c r="U1884" s="196" t="n">
        <v>2.5</v>
      </c>
      <c r="V1884" s="196" t="n">
        <v>2.58</v>
      </c>
      <c r="W1884" s="196" t="n">
        <v>2.51</v>
      </c>
      <c r="X1884" s="196" t="s">
        <v>85</v>
      </c>
    </row>
    <row r="1885" customFormat="false" ht="11.25" hidden="false" customHeight="false" outlineLevel="0" collapsed="false">
      <c r="A1885" s="177" t="n">
        <v>36578</v>
      </c>
      <c r="B1885" s="203" t="n">
        <v>2</v>
      </c>
      <c r="C1885" s="11" t="s">
        <v>163</v>
      </c>
      <c r="D1885" s="196" t="n">
        <v>3.17</v>
      </c>
      <c r="E1885" s="196" t="n">
        <v>2.405</v>
      </c>
      <c r="F1885" s="196" t="n">
        <v>2.375</v>
      </c>
      <c r="G1885" s="198" t="n">
        <v>2.44</v>
      </c>
      <c r="H1885" s="196" t="n">
        <v>2.465</v>
      </c>
      <c r="I1885" s="196" t="n">
        <v>2.645</v>
      </c>
      <c r="J1885" s="196" t="n">
        <v>2.53</v>
      </c>
      <c r="K1885" s="196" t="n">
        <v>2.41</v>
      </c>
      <c r="L1885" s="196" t="n">
        <v>2.41</v>
      </c>
      <c r="M1885" s="196" t="n">
        <v>2.74</v>
      </c>
      <c r="N1885" s="196" t="n">
        <v>2.355</v>
      </c>
      <c r="O1885" s="196" t="n">
        <v>2.645</v>
      </c>
      <c r="P1885" s="196" t="n">
        <v>2.51</v>
      </c>
      <c r="Q1885" s="196" t="n">
        <v>2.365</v>
      </c>
      <c r="R1885" s="196" t="n">
        <v>2.41</v>
      </c>
      <c r="S1885" s="196" t="n">
        <v>2.69</v>
      </c>
      <c r="T1885" s="196" t="n">
        <v>2.575</v>
      </c>
      <c r="U1885" s="196" t="n">
        <v>2.5</v>
      </c>
      <c r="V1885" s="196" t="n">
        <v>2.58</v>
      </c>
      <c r="W1885" s="196" t="n">
        <v>2.51</v>
      </c>
      <c r="X1885" s="196" t="s">
        <v>85</v>
      </c>
    </row>
    <row r="1886" customFormat="false" ht="11.25" hidden="false" customHeight="false" outlineLevel="0" collapsed="false">
      <c r="A1886" s="177" t="n">
        <v>36579</v>
      </c>
      <c r="B1886" s="203" t="n">
        <v>2</v>
      </c>
      <c r="C1886" s="11" t="s">
        <v>164</v>
      </c>
      <c r="D1886" s="196" t="n">
        <v>3.08</v>
      </c>
      <c r="E1886" s="196" t="n">
        <v>2.31</v>
      </c>
      <c r="F1886" s="196" t="n">
        <v>2.305</v>
      </c>
      <c r="G1886" s="198" t="n">
        <v>2.355</v>
      </c>
      <c r="H1886" s="196" t="n">
        <v>2.385</v>
      </c>
      <c r="I1886" s="196" t="n">
        <v>2.545</v>
      </c>
      <c r="J1886" s="196" t="n">
        <v>2.465</v>
      </c>
      <c r="K1886" s="196" t="n">
        <v>2.34</v>
      </c>
      <c r="L1886" s="196" t="n">
        <v>2.35</v>
      </c>
      <c r="M1886" s="196" t="n">
        <v>2.71</v>
      </c>
      <c r="N1886" s="196" t="n">
        <v>2.3</v>
      </c>
      <c r="O1886" s="196" t="n">
        <v>2.63</v>
      </c>
      <c r="P1886" s="196" t="n">
        <v>2.435</v>
      </c>
      <c r="Q1886" s="196" t="n">
        <v>2.315</v>
      </c>
      <c r="R1886" s="196" t="n">
        <v>2.355</v>
      </c>
      <c r="S1886" s="196" t="n">
        <v>2.585</v>
      </c>
      <c r="T1886" s="196" t="n">
        <v>2.505</v>
      </c>
      <c r="U1886" s="196" t="n">
        <v>2.395</v>
      </c>
      <c r="V1886" s="196" t="n">
        <v>2.45</v>
      </c>
      <c r="W1886" s="196" t="n">
        <v>2.415</v>
      </c>
      <c r="X1886" s="196" t="s">
        <v>85</v>
      </c>
    </row>
    <row r="1887" customFormat="false" ht="11.25" hidden="false" customHeight="false" outlineLevel="0" collapsed="false">
      <c r="A1887" s="177" t="n">
        <v>36580</v>
      </c>
      <c r="B1887" s="203" t="n">
        <v>2</v>
      </c>
      <c r="C1887" s="11" t="s">
        <v>165</v>
      </c>
      <c r="D1887" s="196" t="n">
        <v>3.055</v>
      </c>
      <c r="E1887" s="196" t="n">
        <v>2.27</v>
      </c>
      <c r="F1887" s="196" t="n">
        <v>2.25</v>
      </c>
      <c r="G1887" s="198" t="n">
        <v>2.34</v>
      </c>
      <c r="H1887" s="196" t="n">
        <v>2.35</v>
      </c>
      <c r="I1887" s="196" t="n">
        <v>2.5</v>
      </c>
      <c r="J1887" s="196" t="n">
        <v>2.425</v>
      </c>
      <c r="K1887" s="196" t="n">
        <v>2.285</v>
      </c>
      <c r="L1887" s="196" t="n">
        <v>2.32</v>
      </c>
      <c r="M1887" s="196" t="n">
        <v>2.685</v>
      </c>
      <c r="N1887" s="196" t="n">
        <v>2.245</v>
      </c>
      <c r="O1887" s="196" t="n">
        <v>2.595</v>
      </c>
      <c r="P1887" s="196" t="n">
        <v>2.38</v>
      </c>
      <c r="Q1887" s="196" t="n">
        <v>2.26</v>
      </c>
      <c r="R1887" s="196" t="n">
        <v>2.28</v>
      </c>
      <c r="S1887" s="196" t="n">
        <v>2.535</v>
      </c>
      <c r="T1887" s="196" t="n">
        <v>2.455</v>
      </c>
      <c r="U1887" s="196" t="n">
        <v>2.33</v>
      </c>
      <c r="V1887" s="196" t="n">
        <v>2.38</v>
      </c>
      <c r="W1887" s="196" t="n">
        <v>2.35</v>
      </c>
      <c r="X1887" s="196" t="s">
        <v>85</v>
      </c>
    </row>
    <row r="1888" customFormat="false" ht="11.25" hidden="false" customHeight="false" outlineLevel="0" collapsed="false">
      <c r="A1888" s="177" t="n">
        <v>36581</v>
      </c>
      <c r="B1888" s="203" t="n">
        <v>2</v>
      </c>
      <c r="C1888" s="11" t="s">
        <v>166</v>
      </c>
      <c r="D1888" s="196" t="n">
        <v>3.105</v>
      </c>
      <c r="E1888" s="196" t="n">
        <v>2.305</v>
      </c>
      <c r="F1888" s="196" t="n">
        <v>2.255</v>
      </c>
      <c r="G1888" s="198" t="n">
        <v>2.35</v>
      </c>
      <c r="H1888" s="196" t="n">
        <v>2.375</v>
      </c>
      <c r="I1888" s="196" t="n">
        <v>2.515</v>
      </c>
      <c r="J1888" s="196" t="n">
        <v>2.45</v>
      </c>
      <c r="K1888" s="196" t="n">
        <v>2.31</v>
      </c>
      <c r="L1888" s="196" t="n">
        <v>2.335</v>
      </c>
      <c r="M1888" s="196" t="n">
        <v>2.7</v>
      </c>
      <c r="N1888" s="196" t="n">
        <v>2.265</v>
      </c>
      <c r="O1888" s="196" t="n">
        <v>2.61</v>
      </c>
      <c r="P1888" s="196" t="n">
        <v>2.41</v>
      </c>
      <c r="Q1888" s="196" t="n">
        <v>2.305</v>
      </c>
      <c r="R1888" s="196" t="n">
        <v>2.315</v>
      </c>
      <c r="S1888" s="196" t="n">
        <v>2.565</v>
      </c>
      <c r="T1888" s="196" t="n">
        <v>2.485</v>
      </c>
      <c r="U1888" s="196" t="n">
        <v>2.35</v>
      </c>
      <c r="V1888" s="196" t="n">
        <v>2.42</v>
      </c>
      <c r="W1888" s="196" t="n">
        <v>2.375</v>
      </c>
      <c r="X1888" s="196" t="s">
        <v>85</v>
      </c>
    </row>
    <row r="1889" customFormat="false" ht="11.25" hidden="false" customHeight="false" outlineLevel="0" collapsed="false">
      <c r="A1889" s="177" t="n">
        <v>36582</v>
      </c>
      <c r="B1889" s="203" t="n">
        <v>2</v>
      </c>
      <c r="C1889" s="11" t="s">
        <v>167</v>
      </c>
      <c r="D1889" s="196" t="n">
        <v>3.125</v>
      </c>
      <c r="E1889" s="196" t="n">
        <v>2.315</v>
      </c>
      <c r="F1889" s="196" t="n">
        <v>2.26</v>
      </c>
      <c r="G1889" s="198" t="n">
        <v>2.36</v>
      </c>
      <c r="H1889" s="196" t="n">
        <v>2.375</v>
      </c>
      <c r="I1889" s="196" t="n">
        <v>2.515</v>
      </c>
      <c r="J1889" s="196" t="n">
        <v>2.445</v>
      </c>
      <c r="K1889" s="196" t="n">
        <v>2.31</v>
      </c>
      <c r="L1889" s="196" t="n">
        <v>2.34</v>
      </c>
      <c r="M1889" s="196" t="n">
        <v>2.68</v>
      </c>
      <c r="N1889" s="196" t="n">
        <v>2.26</v>
      </c>
      <c r="O1889" s="196" t="n">
        <v>2.6</v>
      </c>
      <c r="P1889" s="196" t="n">
        <v>2.425</v>
      </c>
      <c r="Q1889" s="196" t="n">
        <v>2.295</v>
      </c>
      <c r="R1889" s="196" t="n">
        <v>2.305</v>
      </c>
      <c r="S1889" s="196" t="n">
        <v>2.57</v>
      </c>
      <c r="T1889" s="196" t="n">
        <v>2.48</v>
      </c>
      <c r="U1889" s="196" t="n">
        <v>2.39</v>
      </c>
      <c r="V1889" s="196" t="n">
        <v>2.465</v>
      </c>
      <c r="W1889" s="196" t="n">
        <v>2.395</v>
      </c>
      <c r="X1889" s="196" t="s">
        <v>85</v>
      </c>
    </row>
    <row r="1890" customFormat="false" ht="11.25" hidden="false" customHeight="false" outlineLevel="0" collapsed="false">
      <c r="A1890" s="177" t="n">
        <v>36583</v>
      </c>
      <c r="B1890" s="203" t="n">
        <v>2</v>
      </c>
      <c r="C1890" s="11" t="s">
        <v>161</v>
      </c>
      <c r="D1890" s="196" t="n">
        <v>3.125</v>
      </c>
      <c r="E1890" s="196" t="n">
        <v>2.315</v>
      </c>
      <c r="F1890" s="196" t="n">
        <v>2.26</v>
      </c>
      <c r="G1890" s="198" t="n">
        <v>2.36</v>
      </c>
      <c r="H1890" s="196" t="n">
        <v>2.375</v>
      </c>
      <c r="I1890" s="196" t="n">
        <v>2.515</v>
      </c>
      <c r="J1890" s="196" t="n">
        <v>2.445</v>
      </c>
      <c r="K1890" s="196" t="n">
        <v>2.31</v>
      </c>
      <c r="L1890" s="196" t="n">
        <v>2.34</v>
      </c>
      <c r="M1890" s="196" t="n">
        <v>2.68</v>
      </c>
      <c r="N1890" s="196" t="n">
        <v>2.26</v>
      </c>
      <c r="O1890" s="196" t="n">
        <v>2.6</v>
      </c>
      <c r="P1890" s="196" t="n">
        <v>2.425</v>
      </c>
      <c r="Q1890" s="196" t="n">
        <v>2.295</v>
      </c>
      <c r="R1890" s="196" t="n">
        <v>2.305</v>
      </c>
      <c r="S1890" s="196" t="n">
        <v>2.57</v>
      </c>
      <c r="T1890" s="196" t="n">
        <v>2.48</v>
      </c>
      <c r="U1890" s="196" t="n">
        <v>2.39</v>
      </c>
      <c r="V1890" s="196" t="n">
        <v>2.465</v>
      </c>
      <c r="W1890" s="196" t="n">
        <v>2.395</v>
      </c>
      <c r="X1890" s="196" t="s">
        <v>85</v>
      </c>
    </row>
    <row r="1891" customFormat="false" ht="11.25" hidden="false" customHeight="false" outlineLevel="0" collapsed="false">
      <c r="A1891" s="177" t="n">
        <v>36584</v>
      </c>
      <c r="B1891" s="203" t="n">
        <v>2</v>
      </c>
      <c r="C1891" s="11" t="s">
        <v>162</v>
      </c>
      <c r="D1891" s="196" t="n">
        <v>3.125</v>
      </c>
      <c r="E1891" s="196" t="n">
        <v>2.315</v>
      </c>
      <c r="F1891" s="196" t="n">
        <v>2.26</v>
      </c>
      <c r="G1891" s="198" t="n">
        <v>2.36</v>
      </c>
      <c r="H1891" s="196" t="n">
        <v>2.375</v>
      </c>
      <c r="I1891" s="196" t="n">
        <v>2.515</v>
      </c>
      <c r="J1891" s="196" t="n">
        <v>2.445</v>
      </c>
      <c r="K1891" s="196" t="n">
        <v>2.31</v>
      </c>
      <c r="L1891" s="196" t="n">
        <v>2.34</v>
      </c>
      <c r="M1891" s="196" t="n">
        <v>2.68</v>
      </c>
      <c r="N1891" s="196" t="n">
        <v>2.26</v>
      </c>
      <c r="O1891" s="196" t="n">
        <v>2.6</v>
      </c>
      <c r="P1891" s="196" t="n">
        <v>2.425</v>
      </c>
      <c r="Q1891" s="196" t="n">
        <v>2.295</v>
      </c>
      <c r="R1891" s="196" t="n">
        <v>2.305</v>
      </c>
      <c r="S1891" s="196" t="n">
        <v>2.57</v>
      </c>
      <c r="T1891" s="196" t="n">
        <v>2.48</v>
      </c>
      <c r="U1891" s="196" t="n">
        <v>2.39</v>
      </c>
      <c r="V1891" s="196" t="n">
        <v>2.465</v>
      </c>
      <c r="W1891" s="196" t="n">
        <v>2.395</v>
      </c>
      <c r="X1891" s="196" t="s">
        <v>85</v>
      </c>
    </row>
    <row r="1892" customFormat="false" ht="11.25" hidden="false" customHeight="false" outlineLevel="0" collapsed="false">
      <c r="A1892" s="177" t="n">
        <v>36585</v>
      </c>
      <c r="B1892" s="203" t="n">
        <v>2</v>
      </c>
      <c r="C1892" s="11" t="s">
        <v>163</v>
      </c>
      <c r="D1892" s="196" t="n">
        <v>3.165</v>
      </c>
      <c r="E1892" s="196" t="n">
        <v>2.325</v>
      </c>
      <c r="F1892" s="196" t="n">
        <v>2.285</v>
      </c>
      <c r="G1892" s="198" t="n">
        <v>2.39</v>
      </c>
      <c r="H1892" s="196" t="n">
        <v>2.435</v>
      </c>
      <c r="I1892" s="196" t="n">
        <v>2.605</v>
      </c>
      <c r="J1892" s="196" t="n">
        <v>2.455</v>
      </c>
      <c r="K1892" s="196" t="n">
        <v>2.325</v>
      </c>
      <c r="L1892" s="196" t="n">
        <v>2.35</v>
      </c>
      <c r="M1892" s="196" t="n">
        <v>2.68</v>
      </c>
      <c r="N1892" s="196" t="n">
        <v>2.275</v>
      </c>
      <c r="O1892" s="196" t="n">
        <v>2.61</v>
      </c>
      <c r="P1892" s="196" t="n">
        <v>2.48</v>
      </c>
      <c r="Q1892" s="196" t="n">
        <v>2.33</v>
      </c>
      <c r="R1892" s="196" t="n">
        <v>2.33</v>
      </c>
      <c r="S1892" s="196" t="n">
        <v>2.615</v>
      </c>
      <c r="T1892" s="196" t="n">
        <v>2.56</v>
      </c>
      <c r="U1892" s="196" t="n">
        <v>2.425</v>
      </c>
      <c r="V1892" s="196" t="n">
        <v>2.49</v>
      </c>
      <c r="W1892" s="196" t="n">
        <v>2.45</v>
      </c>
      <c r="X1892" s="196" t="s">
        <v>85</v>
      </c>
    </row>
    <row r="1893" customFormat="false" ht="11.25" hidden="false" customHeight="false" outlineLevel="0" collapsed="false">
      <c r="A1893" s="177" t="n">
        <v>36586</v>
      </c>
      <c r="B1893" s="203" t="n">
        <v>3</v>
      </c>
      <c r="C1893" s="11" t="s">
        <v>164</v>
      </c>
      <c r="D1893" s="196" t="n">
        <v>3.275</v>
      </c>
      <c r="E1893" s="196" t="n">
        <v>2.44</v>
      </c>
      <c r="F1893" s="196" t="n">
        <v>2.385</v>
      </c>
      <c r="G1893" s="198" t="n">
        <v>2.525</v>
      </c>
      <c r="H1893" s="196" t="n">
        <v>2.515</v>
      </c>
      <c r="I1893" s="196" t="n">
        <v>2.66</v>
      </c>
      <c r="J1893" s="196" t="n">
        <v>2.555</v>
      </c>
      <c r="K1893" s="196" t="n">
        <v>2.43</v>
      </c>
      <c r="L1893" s="196" t="n">
        <v>2.47</v>
      </c>
      <c r="M1893" s="196" t="n">
        <v>2.76</v>
      </c>
      <c r="N1893" s="196" t="n">
        <v>2.36</v>
      </c>
      <c r="O1893" s="196" t="n">
        <v>2.67</v>
      </c>
      <c r="P1893" s="196" t="n">
        <v>2.565</v>
      </c>
      <c r="Q1893" s="196" t="n">
        <v>2.425</v>
      </c>
      <c r="R1893" s="196" t="n">
        <v>2.435</v>
      </c>
      <c r="S1893" s="196" t="n">
        <v>2.695</v>
      </c>
      <c r="T1893" s="196" t="n">
        <v>2.625</v>
      </c>
      <c r="U1893" s="196" t="n">
        <v>2.555</v>
      </c>
      <c r="V1893" s="196" t="n">
        <v>2.56</v>
      </c>
      <c r="W1893" s="196" t="n">
        <v>2.55</v>
      </c>
      <c r="X1893" s="196" t="s">
        <v>85</v>
      </c>
    </row>
    <row r="1894" customFormat="false" ht="11.25" hidden="false" customHeight="false" outlineLevel="0" collapsed="false">
      <c r="A1894" s="177" t="n">
        <v>36587</v>
      </c>
      <c r="B1894" s="203" t="n">
        <v>3</v>
      </c>
      <c r="C1894" s="11" t="s">
        <v>165</v>
      </c>
      <c r="D1894" s="196" t="n">
        <v>3.32</v>
      </c>
      <c r="E1894" s="196" t="n">
        <v>2.525</v>
      </c>
      <c r="F1894" s="196" t="n">
        <v>2.485</v>
      </c>
      <c r="G1894" s="198" t="n">
        <v>2.62</v>
      </c>
      <c r="H1894" s="196" t="n">
        <v>2.62</v>
      </c>
      <c r="I1894" s="196" t="n">
        <v>2.71</v>
      </c>
      <c r="J1894" s="196" t="n">
        <v>2.69</v>
      </c>
      <c r="K1894" s="196" t="n">
        <f aca="false">VLOOKUP($A1894,[4]Sheet1!$A$1:$Z$10001,24,0)</f>
        <v>2.545</v>
      </c>
      <c r="L1894" s="196" t="n">
        <v>2.56</v>
      </c>
      <c r="M1894" s="196" t="n">
        <v>2.875</v>
      </c>
      <c r="N1894" s="196" t="n">
        <v>2.475</v>
      </c>
      <c r="O1894" s="196" t="n">
        <v>2.745</v>
      </c>
      <c r="P1894" s="196" t="n">
        <v>2.64</v>
      </c>
      <c r="Q1894" s="196" t="n">
        <v>2.515</v>
      </c>
      <c r="R1894" s="196" t="n">
        <v>2.545</v>
      </c>
      <c r="S1894" s="196" t="n">
        <v>2.76</v>
      </c>
      <c r="T1894" s="196" t="n">
        <v>2.7</v>
      </c>
      <c r="U1894" s="196" t="n">
        <v>2.625</v>
      </c>
      <c r="V1894" s="196" t="n">
        <v>2.655</v>
      </c>
      <c r="W1894" s="196" t="n">
        <v>2.635</v>
      </c>
      <c r="X1894" s="196" t="s">
        <v>85</v>
      </c>
    </row>
    <row r="1895" customFormat="false" ht="11.25" hidden="false" customHeight="false" outlineLevel="0" collapsed="false">
      <c r="A1895" s="177" t="n">
        <v>36588</v>
      </c>
      <c r="B1895" s="203" t="n">
        <v>3</v>
      </c>
      <c r="C1895" s="11" t="s">
        <v>166</v>
      </c>
      <c r="D1895" s="196" t="n">
        <v>3.51</v>
      </c>
      <c r="E1895" s="196" t="n">
        <v>2.59</v>
      </c>
      <c r="F1895" s="196" t="n">
        <v>2.55</v>
      </c>
      <c r="G1895" s="198" t="n">
        <v>2.64</v>
      </c>
      <c r="H1895" s="196" t="n">
        <v>2.665</v>
      </c>
      <c r="I1895" s="196" t="n">
        <v>2.8</v>
      </c>
      <c r="J1895" s="196" t="n">
        <v>2.73</v>
      </c>
      <c r="K1895" s="196" t="n">
        <f aca="false">VLOOKUP($A1895,[4]Sheet1!$A$1:$Z$10001,24,0)</f>
        <v>2.6</v>
      </c>
      <c r="L1895" s="196" t="n">
        <v>2.595</v>
      </c>
      <c r="M1895" s="196" t="n">
        <v>2.96</v>
      </c>
      <c r="N1895" s="196" t="n">
        <v>2.535</v>
      </c>
      <c r="O1895" s="196" t="n">
        <v>2.79</v>
      </c>
      <c r="P1895" s="196" t="n">
        <v>2.72</v>
      </c>
      <c r="Q1895" s="196" t="n">
        <v>2.61</v>
      </c>
      <c r="R1895" s="196" t="n">
        <v>2.6</v>
      </c>
      <c r="S1895" s="196" t="n">
        <v>2.83</v>
      </c>
      <c r="T1895" s="196" t="n">
        <v>2.785</v>
      </c>
      <c r="U1895" s="196" t="n">
        <v>2.69</v>
      </c>
      <c r="V1895" s="196" t="n">
        <v>2.71</v>
      </c>
      <c r="W1895" s="196" t="n">
        <v>2.705</v>
      </c>
      <c r="X1895" s="196" t="s">
        <v>85</v>
      </c>
    </row>
    <row r="1896" customFormat="false" ht="11.25" hidden="false" customHeight="false" outlineLevel="0" collapsed="false">
      <c r="A1896" s="177" t="n">
        <v>36589</v>
      </c>
      <c r="B1896" s="203" t="n">
        <v>3</v>
      </c>
      <c r="C1896" s="11" t="s">
        <v>167</v>
      </c>
      <c r="D1896" s="196" t="n">
        <v>3.415</v>
      </c>
      <c r="E1896" s="196" t="n">
        <v>2.49</v>
      </c>
      <c r="F1896" s="196" t="n">
        <v>2.46</v>
      </c>
      <c r="G1896" s="198" t="n">
        <v>2.555</v>
      </c>
      <c r="H1896" s="196" t="n">
        <v>2.58</v>
      </c>
      <c r="I1896" s="196" t="n">
        <v>2.725</v>
      </c>
      <c r="J1896" s="196" t="n">
        <v>2.67</v>
      </c>
      <c r="K1896" s="196" t="n">
        <f aca="false">VLOOKUP($A1896,[4]Sheet1!$A$1:$Z$10001,24,0)</f>
        <v>2.495</v>
      </c>
      <c r="L1896" s="196" t="n">
        <v>2.515</v>
      </c>
      <c r="M1896" s="196" t="n">
        <v>2.91</v>
      </c>
      <c r="N1896" s="196" t="n">
        <v>2.445</v>
      </c>
      <c r="O1896" s="196" t="n">
        <v>2.75</v>
      </c>
      <c r="P1896" s="196" t="n">
        <v>2.635</v>
      </c>
      <c r="Q1896" s="196" t="n">
        <v>2.61</v>
      </c>
      <c r="R1896" s="196" t="n">
        <v>2.495</v>
      </c>
      <c r="S1896" s="196" t="n">
        <v>2.76</v>
      </c>
      <c r="T1896" s="196" t="n">
        <v>2.71</v>
      </c>
      <c r="U1896" s="196" t="n">
        <v>2.595</v>
      </c>
      <c r="V1896" s="196" t="n">
        <v>2.615</v>
      </c>
      <c r="W1896" s="196" t="n">
        <v>2.605</v>
      </c>
      <c r="X1896" s="196" t="s">
        <v>85</v>
      </c>
    </row>
    <row r="1897" customFormat="false" ht="11.25" hidden="false" customHeight="false" outlineLevel="0" collapsed="false">
      <c r="A1897" s="177" t="n">
        <v>36590</v>
      </c>
      <c r="B1897" s="203" t="n">
        <v>3</v>
      </c>
      <c r="C1897" s="11" t="s">
        <v>161</v>
      </c>
      <c r="D1897" s="196" t="n">
        <v>3.415</v>
      </c>
      <c r="E1897" s="196" t="n">
        <v>2.49</v>
      </c>
      <c r="F1897" s="196" t="n">
        <v>2.46</v>
      </c>
      <c r="G1897" s="198" t="n">
        <v>2.555</v>
      </c>
      <c r="H1897" s="196" t="n">
        <v>2.58</v>
      </c>
      <c r="I1897" s="196" t="n">
        <v>2.725</v>
      </c>
      <c r="J1897" s="196" t="n">
        <v>2.67</v>
      </c>
      <c r="K1897" s="196" t="n">
        <f aca="false">VLOOKUP($A1897,[4]Sheet1!$A$1:$Z$10001,24,0)</f>
        <v>2.495</v>
      </c>
      <c r="L1897" s="196" t="n">
        <v>2.515</v>
      </c>
      <c r="M1897" s="196" t="n">
        <v>2.91</v>
      </c>
      <c r="N1897" s="196" t="n">
        <v>2.445</v>
      </c>
      <c r="O1897" s="196" t="n">
        <v>2.75</v>
      </c>
      <c r="P1897" s="196" t="n">
        <v>2.635</v>
      </c>
      <c r="Q1897" s="196" t="n">
        <v>2.61</v>
      </c>
      <c r="R1897" s="196" t="n">
        <v>2.495</v>
      </c>
      <c r="S1897" s="196" t="n">
        <v>2.76</v>
      </c>
      <c r="T1897" s="196" t="n">
        <v>2.71</v>
      </c>
      <c r="U1897" s="196" t="n">
        <v>2.595</v>
      </c>
      <c r="V1897" s="196" t="n">
        <v>2.615</v>
      </c>
      <c r="W1897" s="196" t="n">
        <v>2.605</v>
      </c>
      <c r="X1897" s="196" t="s">
        <v>85</v>
      </c>
    </row>
    <row r="1898" customFormat="false" ht="11.25" hidden="false" customHeight="false" outlineLevel="0" collapsed="false">
      <c r="A1898" s="177" t="n">
        <v>36591</v>
      </c>
      <c r="B1898" s="203" t="n">
        <v>3</v>
      </c>
      <c r="C1898" s="11" t="s">
        <v>162</v>
      </c>
      <c r="D1898" s="196" t="n">
        <v>3.415</v>
      </c>
      <c r="E1898" s="196" t="n">
        <v>2.49</v>
      </c>
      <c r="F1898" s="196" t="n">
        <v>2.46</v>
      </c>
      <c r="G1898" s="198" t="n">
        <v>2.555</v>
      </c>
      <c r="H1898" s="196" t="n">
        <v>2.58</v>
      </c>
      <c r="I1898" s="196" t="n">
        <v>2.725</v>
      </c>
      <c r="J1898" s="196" t="n">
        <v>2.67</v>
      </c>
      <c r="K1898" s="196" t="n">
        <f aca="false">VLOOKUP($A1898,[4]Sheet1!$A$1:$Z$10001,24,0)</f>
        <v>2.495</v>
      </c>
      <c r="L1898" s="196" t="n">
        <v>2.515</v>
      </c>
      <c r="M1898" s="196" t="n">
        <v>2.91</v>
      </c>
      <c r="N1898" s="196" t="n">
        <v>2.445</v>
      </c>
      <c r="O1898" s="196" t="n">
        <v>2.75</v>
      </c>
      <c r="P1898" s="196" t="n">
        <v>2.635</v>
      </c>
      <c r="Q1898" s="196" t="n">
        <v>2.61</v>
      </c>
      <c r="R1898" s="196" t="n">
        <v>2.495</v>
      </c>
      <c r="S1898" s="196" t="n">
        <v>2.76</v>
      </c>
      <c r="T1898" s="196" t="n">
        <v>2.71</v>
      </c>
      <c r="U1898" s="196" t="n">
        <v>2.595</v>
      </c>
      <c r="V1898" s="196" t="n">
        <v>2.615</v>
      </c>
      <c r="W1898" s="196" t="n">
        <v>2.605</v>
      </c>
      <c r="X1898" s="196" t="s">
        <v>85</v>
      </c>
    </row>
    <row r="1899" customFormat="false" ht="11.25" hidden="false" customHeight="false" outlineLevel="0" collapsed="false">
      <c r="A1899" s="177" t="n">
        <v>36592</v>
      </c>
      <c r="B1899" s="203" t="n">
        <v>3</v>
      </c>
      <c r="C1899" s="11" t="s">
        <v>163</v>
      </c>
      <c r="D1899" s="196" t="n">
        <v>3.495</v>
      </c>
      <c r="E1899" s="196" t="n">
        <v>2.555</v>
      </c>
      <c r="F1899" s="196" t="n">
        <v>2.52</v>
      </c>
      <c r="G1899" s="198" t="n">
        <v>2.655</v>
      </c>
      <c r="H1899" s="196" t="n">
        <v>2.67</v>
      </c>
      <c r="I1899" s="196" t="n">
        <v>2.76</v>
      </c>
      <c r="J1899" s="196" t="n">
        <v>2.725</v>
      </c>
      <c r="K1899" s="196" t="n">
        <f aca="false">VLOOKUP($A1899,[4]Sheet1!$A$1:$Z$10001,24,0)</f>
        <v>2.555</v>
      </c>
      <c r="L1899" s="196" t="n">
        <v>2.595</v>
      </c>
      <c r="M1899" s="196" t="n">
        <v>3.035</v>
      </c>
      <c r="N1899" s="196" t="n">
        <v>2.495</v>
      </c>
      <c r="O1899" s="196" t="n">
        <v>2.86</v>
      </c>
      <c r="P1899" s="196" t="n">
        <v>2.715</v>
      </c>
      <c r="Q1899" s="196" t="n">
        <v>2.57</v>
      </c>
      <c r="R1899" s="196" t="n">
        <v>2.555</v>
      </c>
      <c r="S1899" s="196" t="n">
        <v>2.79</v>
      </c>
      <c r="T1899" s="196" t="n">
        <v>2.76</v>
      </c>
      <c r="U1899" s="196" t="n">
        <v>2.725</v>
      </c>
      <c r="V1899" s="196" t="n">
        <v>2.66</v>
      </c>
      <c r="W1899" s="196" t="n">
        <v>2.655</v>
      </c>
      <c r="X1899" s="196" t="s">
        <v>85</v>
      </c>
    </row>
    <row r="1900" customFormat="false" ht="11.25" hidden="false" customHeight="false" outlineLevel="0" collapsed="false">
      <c r="A1900" s="177" t="n">
        <v>36593</v>
      </c>
      <c r="B1900" s="203" t="n">
        <v>3</v>
      </c>
      <c r="C1900" s="11" t="s">
        <v>164</v>
      </c>
      <c r="D1900" s="196" t="n">
        <v>3.525</v>
      </c>
      <c r="E1900" s="196" t="n">
        <v>2.605</v>
      </c>
      <c r="F1900" s="196" t="n">
        <v>2.54</v>
      </c>
      <c r="G1900" s="198" t="n">
        <v>2.71</v>
      </c>
      <c r="H1900" s="196" t="n">
        <v>2.715</v>
      </c>
      <c r="I1900" s="196" t="n">
        <v>2.78</v>
      </c>
      <c r="J1900" s="196" t="n">
        <v>2.755</v>
      </c>
      <c r="K1900" s="196" t="n">
        <f aca="false">VLOOKUP($A1900,[4]Sheet1!$A$1:$Z$10001,24,0)</f>
        <v>2.6</v>
      </c>
      <c r="L1900" s="196" t="n">
        <v>2.63</v>
      </c>
      <c r="M1900" s="196" t="n">
        <v>3.075</v>
      </c>
      <c r="N1900" s="196" t="n">
        <v>2.54</v>
      </c>
      <c r="O1900" s="196" t="n">
        <v>2.915</v>
      </c>
      <c r="P1900" s="196" t="n">
        <v>2.75</v>
      </c>
      <c r="Q1900" s="196" t="n">
        <v>2.61</v>
      </c>
      <c r="R1900" s="196" t="n">
        <v>2.6</v>
      </c>
      <c r="S1900" s="196" t="n">
        <v>2.82</v>
      </c>
      <c r="T1900" s="196" t="n">
        <v>2.8</v>
      </c>
      <c r="U1900" s="196" t="n">
        <v>2.67</v>
      </c>
      <c r="V1900" s="196" t="n">
        <v>2.695</v>
      </c>
      <c r="W1900" s="196" t="n">
        <v>2.69</v>
      </c>
      <c r="X1900" s="196" t="s">
        <v>85</v>
      </c>
    </row>
    <row r="1901" customFormat="false" ht="11.25" hidden="false" customHeight="false" outlineLevel="0" collapsed="false">
      <c r="A1901" s="177" t="n">
        <v>36594</v>
      </c>
      <c r="B1901" s="203" t="n">
        <v>3</v>
      </c>
      <c r="C1901" s="11" t="s">
        <v>165</v>
      </c>
      <c r="D1901" s="196" t="n">
        <v>3.475</v>
      </c>
      <c r="E1901" s="196" t="n">
        <v>2.58</v>
      </c>
      <c r="F1901" s="196" t="n">
        <v>2.52</v>
      </c>
      <c r="G1901" s="198" t="n">
        <v>2.675</v>
      </c>
      <c r="H1901" s="196" t="n">
        <v>2.68</v>
      </c>
      <c r="I1901" s="196" t="n">
        <v>2.755</v>
      </c>
      <c r="J1901" s="196" t="n">
        <v>2.735</v>
      </c>
      <c r="K1901" s="196" t="n">
        <f aca="false">VLOOKUP($A1901,[4]Sheet1!$A$1:$Z$10001,24,0)</f>
        <v>2.57</v>
      </c>
      <c r="L1901" s="196" t="n">
        <v>2.625</v>
      </c>
      <c r="M1901" s="196" t="n">
        <v>3.015</v>
      </c>
      <c r="N1901" s="196" t="n">
        <v>2.475</v>
      </c>
      <c r="O1901" s="196" t="n">
        <v>2.835</v>
      </c>
      <c r="P1901" s="196" t="n">
        <v>2.72</v>
      </c>
      <c r="Q1901" s="196" t="n">
        <v>2.605</v>
      </c>
      <c r="R1901" s="196" t="n">
        <v>2.57</v>
      </c>
      <c r="S1901" s="196" t="n">
        <v>2.795</v>
      </c>
      <c r="T1901" s="196" t="n">
        <v>2.75</v>
      </c>
      <c r="U1901" s="196" t="n">
        <v>2.645</v>
      </c>
      <c r="V1901" s="196" t="n">
        <v>2.715</v>
      </c>
      <c r="W1901" s="196" t="n">
        <v>2.67</v>
      </c>
      <c r="X1901" s="196" t="s">
        <v>85</v>
      </c>
    </row>
    <row r="1902" customFormat="false" ht="11.25" hidden="false" customHeight="false" outlineLevel="0" collapsed="false">
      <c r="A1902" s="177" t="n">
        <v>36595</v>
      </c>
      <c r="B1902" s="203" t="n">
        <v>3</v>
      </c>
      <c r="C1902" s="11" t="s">
        <v>166</v>
      </c>
      <c r="D1902" s="196" t="n">
        <v>3.425</v>
      </c>
      <c r="E1902" s="196" t="n">
        <v>2.525</v>
      </c>
      <c r="F1902" s="196" t="n">
        <v>2.47</v>
      </c>
      <c r="G1902" s="198" t="n">
        <v>2.575</v>
      </c>
      <c r="H1902" s="196" t="n">
        <v>2.6</v>
      </c>
      <c r="I1902" s="196" t="n">
        <v>2.685</v>
      </c>
      <c r="J1902" s="196" t="n">
        <v>2.67</v>
      </c>
      <c r="K1902" s="196" t="n">
        <f aca="false">VLOOKUP($A1902,[4]Sheet1!$A$1:$Z$10001,24,0)</f>
        <v>2.52</v>
      </c>
      <c r="L1902" s="196" t="n">
        <v>2.56</v>
      </c>
      <c r="M1902" s="196" t="n">
        <v>2.94</v>
      </c>
      <c r="N1902" s="196" t="n">
        <v>2.49</v>
      </c>
      <c r="O1902" s="196" t="n">
        <v>2.775</v>
      </c>
      <c r="P1902" s="196" t="n">
        <v>2.625</v>
      </c>
      <c r="Q1902" s="196" t="n">
        <v>2.535</v>
      </c>
      <c r="R1902" s="196" t="n">
        <v>2.52</v>
      </c>
      <c r="S1902" s="196" t="n">
        <v>2.77</v>
      </c>
      <c r="T1902" s="196" t="n">
        <v>2.68</v>
      </c>
      <c r="U1902" s="196" t="n">
        <v>2.61</v>
      </c>
      <c r="V1902" s="196" t="n">
        <v>2.695</v>
      </c>
      <c r="W1902" s="196" t="n">
        <v>2.63</v>
      </c>
      <c r="X1902" s="196" t="s">
        <v>85</v>
      </c>
    </row>
    <row r="1903" customFormat="false" ht="11.25" hidden="false" customHeight="false" outlineLevel="0" collapsed="false">
      <c r="A1903" s="177" t="n">
        <v>36596</v>
      </c>
      <c r="B1903" s="203" t="n">
        <v>3</v>
      </c>
      <c r="C1903" s="11" t="s">
        <v>167</v>
      </c>
      <c r="D1903" s="196" t="n">
        <v>3.565</v>
      </c>
      <c r="E1903" s="196" t="n">
        <v>2.58</v>
      </c>
      <c r="F1903" s="196" t="n">
        <v>2.485</v>
      </c>
      <c r="G1903" s="198" t="n">
        <v>2.6</v>
      </c>
      <c r="H1903" s="196" t="n">
        <v>2.65</v>
      </c>
      <c r="I1903" s="196" t="n">
        <v>2.76</v>
      </c>
      <c r="J1903" s="196" t="n">
        <v>2.72</v>
      </c>
      <c r="K1903" s="196" t="n">
        <f aca="false">VLOOKUP($A1903,[4]Sheet1!$A$1:$Z$10001,24,0)</f>
        <v>2.56</v>
      </c>
      <c r="L1903" s="196" t="n">
        <v>2.61</v>
      </c>
      <c r="M1903" s="196" t="n">
        <v>2.965</v>
      </c>
      <c r="N1903" s="196" t="n">
        <v>2.5</v>
      </c>
      <c r="O1903" s="196" t="n">
        <v>2.825</v>
      </c>
      <c r="P1903" s="196" t="n">
        <v>2.71</v>
      </c>
      <c r="Q1903" s="196" t="n">
        <v>2.58</v>
      </c>
      <c r="R1903" s="196" t="n">
        <v>2.56</v>
      </c>
      <c r="S1903" s="196" t="n">
        <v>2.845</v>
      </c>
      <c r="T1903" s="196" t="n">
        <v>2.74</v>
      </c>
      <c r="U1903" s="196" t="n">
        <v>2.67</v>
      </c>
      <c r="V1903" s="196" t="n">
        <v>2.71</v>
      </c>
      <c r="W1903" s="196" t="n">
        <v>2.695</v>
      </c>
      <c r="X1903" s="196" t="s">
        <v>85</v>
      </c>
    </row>
    <row r="1904" customFormat="false" ht="11.25" hidden="false" customHeight="false" outlineLevel="0" collapsed="false">
      <c r="A1904" s="177" t="n">
        <v>36597</v>
      </c>
      <c r="B1904" s="203" t="n">
        <v>3</v>
      </c>
      <c r="C1904" s="11" t="s">
        <v>161</v>
      </c>
      <c r="D1904" s="196" t="n">
        <v>3.565</v>
      </c>
      <c r="E1904" s="196" t="n">
        <v>2.58</v>
      </c>
      <c r="F1904" s="196" t="n">
        <v>2.485</v>
      </c>
      <c r="G1904" s="198" t="n">
        <v>2.6</v>
      </c>
      <c r="H1904" s="196" t="n">
        <v>2.65</v>
      </c>
      <c r="I1904" s="196" t="n">
        <v>2.76</v>
      </c>
      <c r="J1904" s="196" t="n">
        <v>2.72</v>
      </c>
      <c r="K1904" s="196" t="n">
        <f aca="false">VLOOKUP($A1904,[4]Sheet1!$A$1:$Z$10001,24,0)</f>
        <v>2.56</v>
      </c>
      <c r="L1904" s="196" t="n">
        <v>2.61</v>
      </c>
      <c r="M1904" s="196" t="n">
        <v>2.965</v>
      </c>
      <c r="N1904" s="196" t="n">
        <v>2.5</v>
      </c>
      <c r="O1904" s="196" t="n">
        <v>2.825</v>
      </c>
      <c r="P1904" s="196" t="n">
        <v>2.71</v>
      </c>
      <c r="Q1904" s="196" t="n">
        <v>2.58</v>
      </c>
      <c r="R1904" s="196" t="n">
        <v>2.56</v>
      </c>
      <c r="S1904" s="196" t="n">
        <v>2.845</v>
      </c>
      <c r="T1904" s="196" t="n">
        <v>2.74</v>
      </c>
      <c r="U1904" s="196" t="n">
        <v>2.67</v>
      </c>
      <c r="V1904" s="196" t="n">
        <v>2.71</v>
      </c>
      <c r="W1904" s="196" t="n">
        <v>2.695</v>
      </c>
      <c r="X1904" s="196" t="s">
        <v>85</v>
      </c>
    </row>
    <row r="1905" customFormat="false" ht="11.25" hidden="false" customHeight="false" outlineLevel="0" collapsed="false">
      <c r="A1905" s="177" t="n">
        <v>36598</v>
      </c>
      <c r="B1905" s="203" t="n">
        <v>3</v>
      </c>
      <c r="C1905" s="11" t="s">
        <v>162</v>
      </c>
      <c r="D1905" s="196" t="n">
        <v>3.565</v>
      </c>
      <c r="E1905" s="196" t="n">
        <v>2.58</v>
      </c>
      <c r="F1905" s="196" t="n">
        <v>2.485</v>
      </c>
      <c r="G1905" s="198" t="n">
        <v>2.6</v>
      </c>
      <c r="H1905" s="196" t="n">
        <v>2.65</v>
      </c>
      <c r="I1905" s="196" t="n">
        <v>2.76</v>
      </c>
      <c r="J1905" s="196" t="n">
        <v>2.72</v>
      </c>
      <c r="K1905" s="196" t="n">
        <f aca="false">VLOOKUP($A1905,[4]Sheet1!$A$1:$Z$10001,24,0)</f>
        <v>2.56</v>
      </c>
      <c r="L1905" s="196" t="n">
        <v>2.61</v>
      </c>
      <c r="M1905" s="196" t="n">
        <v>2.965</v>
      </c>
      <c r="N1905" s="196" t="n">
        <v>2.5</v>
      </c>
      <c r="O1905" s="196" t="n">
        <v>2.825</v>
      </c>
      <c r="P1905" s="196" t="n">
        <v>2.71</v>
      </c>
      <c r="Q1905" s="196" t="n">
        <v>2.58</v>
      </c>
      <c r="R1905" s="196" t="n">
        <v>2.56</v>
      </c>
      <c r="S1905" s="196" t="n">
        <v>2.845</v>
      </c>
      <c r="T1905" s="196" t="n">
        <v>2.74</v>
      </c>
      <c r="U1905" s="196" t="n">
        <v>2.67</v>
      </c>
      <c r="V1905" s="196" t="n">
        <v>2.71</v>
      </c>
      <c r="W1905" s="196" t="n">
        <v>2.695</v>
      </c>
      <c r="X1905" s="196" t="s">
        <v>85</v>
      </c>
    </row>
    <row r="1906" customFormat="false" ht="11.25" hidden="false" customHeight="false" outlineLevel="0" collapsed="false">
      <c r="A1906" s="177" t="n">
        <v>36599</v>
      </c>
      <c r="B1906" s="203" t="n">
        <v>3</v>
      </c>
      <c r="C1906" s="11" t="s">
        <v>163</v>
      </c>
      <c r="D1906" s="196" t="n">
        <v>3.575</v>
      </c>
      <c r="E1906" s="196" t="n">
        <v>2.595</v>
      </c>
      <c r="F1906" s="196" t="n">
        <v>2.475</v>
      </c>
      <c r="G1906" s="198" t="n">
        <v>2.62</v>
      </c>
      <c r="H1906" s="196" t="n">
        <v>2.66</v>
      </c>
      <c r="I1906" s="196" t="n">
        <v>2.8</v>
      </c>
      <c r="J1906" s="196" t="n">
        <v>2.745</v>
      </c>
      <c r="K1906" s="196" t="n">
        <f aca="false">VLOOKUP($A1906,[4]Sheet1!$A$1:$Z$10001,24,0)</f>
        <v>2.55</v>
      </c>
      <c r="L1906" s="196" t="n">
        <v>2.62</v>
      </c>
      <c r="M1906" s="196" t="n">
        <v>2.96</v>
      </c>
      <c r="N1906" s="196" t="n">
        <v>2.46</v>
      </c>
      <c r="O1906" s="196" t="n">
        <v>2.85</v>
      </c>
      <c r="P1906" s="196" t="n">
        <v>2.725</v>
      </c>
      <c r="Q1906" s="196" t="n">
        <v>2.585</v>
      </c>
      <c r="R1906" s="196" t="n">
        <v>2.55</v>
      </c>
      <c r="S1906" s="196" t="n">
        <v>2.875</v>
      </c>
      <c r="T1906" s="196" t="n">
        <v>2.775</v>
      </c>
      <c r="U1906" s="196" t="n">
        <v>2.69</v>
      </c>
      <c r="V1906" s="196" t="n">
        <v>2.745</v>
      </c>
      <c r="W1906" s="196" t="n">
        <v>2.715</v>
      </c>
      <c r="X1906" s="196" t="s">
        <v>85</v>
      </c>
    </row>
    <row r="1907" customFormat="false" ht="11.25" hidden="false" customHeight="false" outlineLevel="0" collapsed="false">
      <c r="A1907" s="177" t="n">
        <v>36600</v>
      </c>
      <c r="B1907" s="203" t="n">
        <v>3</v>
      </c>
      <c r="C1907" s="11" t="s">
        <v>164</v>
      </c>
      <c r="D1907" s="196" t="n">
        <v>3.55</v>
      </c>
      <c r="E1907" s="196" t="n">
        <v>2.615</v>
      </c>
      <c r="F1907" s="196" t="n">
        <v>2.495</v>
      </c>
      <c r="G1907" s="198" t="n">
        <v>2.635</v>
      </c>
      <c r="H1907" s="196" t="n">
        <v>2.685</v>
      </c>
      <c r="I1907" s="196" t="n">
        <v>2.83</v>
      </c>
      <c r="J1907" s="196" t="n">
        <v>2.74</v>
      </c>
      <c r="K1907" s="196" t="n">
        <f aca="false">VLOOKUP($A1907,[4]Sheet1!$A$1:$Z$10001,24,0)</f>
        <v>2.57</v>
      </c>
      <c r="L1907" s="196" t="n">
        <v>2.645</v>
      </c>
      <c r="M1907" s="196" t="n">
        <v>2.945</v>
      </c>
      <c r="N1907" s="196" t="n">
        <v>2.46</v>
      </c>
      <c r="O1907" s="196" t="n">
        <v>2.845</v>
      </c>
      <c r="P1907" s="196" t="n">
        <v>2.755</v>
      </c>
      <c r="Q1907" s="196" t="n">
        <v>2.605</v>
      </c>
      <c r="R1907" s="196" t="n">
        <v>2.57</v>
      </c>
      <c r="S1907" s="196" t="n">
        <v>2.89</v>
      </c>
      <c r="T1907" s="196" t="n">
        <v>2.805</v>
      </c>
      <c r="U1907" s="196" t="n">
        <v>2.72</v>
      </c>
      <c r="V1907" s="196" t="n">
        <v>2.78</v>
      </c>
      <c r="W1907" s="196" t="n">
        <v>2.745</v>
      </c>
      <c r="X1907" s="196" t="s">
        <v>85</v>
      </c>
    </row>
    <row r="1908" customFormat="false" ht="11.25" hidden="false" customHeight="false" outlineLevel="0" collapsed="false">
      <c r="A1908" s="177" t="n">
        <v>36601</v>
      </c>
      <c r="B1908" s="203" t="n">
        <f aca="false">IF(A1908&lt;&gt;"",MONTH(A1908),0)</f>
        <v>3</v>
      </c>
      <c r="C1908" s="11" t="s">
        <v>165</v>
      </c>
      <c r="D1908" s="196" t="n">
        <f aca="false">VLOOKUP($A1908,[4]Sheet1!$A$1:$U$10001,15,0)</f>
        <v>3.555</v>
      </c>
      <c r="E1908" s="196" t="n">
        <f aca="false">VLOOKUP($A1908,[4]Sheet1!$A$1:$U$10001,16,0)</f>
        <v>2.62</v>
      </c>
      <c r="F1908" s="196" t="n">
        <f aca="false">VLOOKUP($A1908,[4]Sheet1!$A$1:$X$10001,22,0)</f>
        <v>2.505</v>
      </c>
      <c r="G1908" s="198" t="n">
        <f aca="false">VLOOKUP($A1908,[4]Sheet1!$A$1:$X$10001,3,0)</f>
        <v>2.64</v>
      </c>
      <c r="H1908" s="196" t="n">
        <f aca="false">VLOOKUP($A1908,[4]Sheet1!$A$1:$U$10001,2,0)</f>
        <v>2.675</v>
      </c>
      <c r="I1908" s="196" t="n">
        <f aca="false">VLOOKUP($A1908,[4]Sheet1!$A$1:$U$10001,21,0)</f>
        <v>2.76</v>
      </c>
      <c r="J1908" s="196" t="n">
        <f aca="false">VLOOKUP($A1908,[4]Sheet1!$A$1:$U$10001,13,0)</f>
        <v>2.74</v>
      </c>
      <c r="K1908" s="196" t="n">
        <f aca="false">VLOOKUP($A1908,[4]Sheet1!$A$1:$Z$10001,24,0)</f>
        <v>2.57</v>
      </c>
      <c r="L1908" s="196" t="n">
        <f aca="false">VLOOKUP($A1908,[4]Sheet1!$A$1:$U$10001,17,0)</f>
        <v>2.64</v>
      </c>
      <c r="M1908" s="196" t="n">
        <f aca="false">VLOOKUP($A1908,[4]Sheet1!$A$1:$U$10001,14,0)</f>
        <v>2.935</v>
      </c>
      <c r="N1908" s="196" t="n">
        <f aca="false">VLOOKUP($A1908,[4]Sheet1!$A$1:$X$10001,23,0)</f>
        <v>2.47</v>
      </c>
      <c r="O1908" s="196" t="n">
        <f aca="false">VLOOKUP($A1908,[4]Sheet1!$A$1:$U$10001,4,0)</f>
        <v>2.835</v>
      </c>
      <c r="P1908" s="196" t="n">
        <f aca="false">VLOOKUP($A1908,[4]Sheet1!$A$1:$U$10001,6,0)</f>
        <v>2.725</v>
      </c>
      <c r="Q1908" s="196" t="n">
        <f aca="false">VLOOKUP($A1908,[4]Sheet1!$A$1:$U$10001,20,0)</f>
        <v>2.605</v>
      </c>
      <c r="R1908" s="196" t="n">
        <f aca="false">VLOOKUP($A1908,[4]Sheet1!$A$1:$X$10001,24,0)</f>
        <v>2.57</v>
      </c>
      <c r="S1908" s="196" t="n">
        <f aca="false">VLOOKUP($A1908,[4]Sheet1!$A$1:$AB$10001,25,0)</f>
        <v>2.85</v>
      </c>
      <c r="T1908" s="196" t="n">
        <f aca="false">VLOOKUP($A1908,[4]Sheet1!$A$1:$AB$10001,26,0)</f>
        <v>2.755</v>
      </c>
      <c r="U1908" s="196" t="n">
        <f aca="false">VLOOKUP($A1908,[4]Sheet1!$A$1:$AB$10001,27,0)</f>
        <v>2.68</v>
      </c>
      <c r="V1908" s="196" t="n">
        <f aca="false">VLOOKUP($A1908,[4]Sheet1!$A$1:$AB$10001,28,0)</f>
        <v>2.77</v>
      </c>
      <c r="W1908" s="196" t="n">
        <f aca="false">VLOOKUP($A1908,[4]Sheet1!$A$1:$AC$10001,29,0)</f>
        <v>2.71</v>
      </c>
      <c r="X1908" s="196" t="s">
        <v>85</v>
      </c>
    </row>
    <row r="1909" customFormat="false" ht="11.25" hidden="false" customHeight="false" outlineLevel="0" collapsed="false">
      <c r="A1909" s="177" t="n">
        <v>36602</v>
      </c>
      <c r="B1909" s="203" t="n">
        <f aca="false">IF(A1909&lt;&gt;"",MONTH(A1909),0)</f>
        <v>3</v>
      </c>
      <c r="C1909" s="11" t="s">
        <v>166</v>
      </c>
      <c r="D1909" s="196" t="n">
        <f aca="false">VLOOKUP($A1909,[4]Sheet1!$A$1:$U$10001,15,0)</f>
        <v>3.565</v>
      </c>
      <c r="E1909" s="196" t="n">
        <f aca="false">VLOOKUP($A1909,[4]Sheet1!$A$1:$U$10001,16,0)</f>
        <v>2.595</v>
      </c>
      <c r="F1909" s="196" t="n">
        <f aca="false">VLOOKUP($A1909,[4]Sheet1!$A$1:$X$10001,22,0)</f>
        <v>2.47</v>
      </c>
      <c r="G1909" s="198" t="n">
        <f aca="false">VLOOKUP($A1909,[4]Sheet1!$A$1:$X$10001,3,0)</f>
        <v>2.57</v>
      </c>
      <c r="H1909" s="196" t="n">
        <f aca="false">VLOOKUP($A1909,[4]Sheet1!$A$1:$U$10001,2,0)</f>
        <v>2.67</v>
      </c>
      <c r="I1909" s="196" t="n">
        <f aca="false">VLOOKUP($A1909,[4]Sheet1!$A$1:$U$10001,21,0)</f>
        <v>2.815</v>
      </c>
      <c r="J1909" s="196" t="n">
        <f aca="false">VLOOKUP($A1909,[4]Sheet1!$A$1:$U$10001,13,0)</f>
        <v>2.71</v>
      </c>
      <c r="K1909" s="196" t="n">
        <f aca="false">VLOOKUP($A1909,[4]Sheet1!$A$1:$Z$10001,24,0)</f>
        <v>2.52</v>
      </c>
      <c r="L1909" s="196" t="n">
        <f aca="false">VLOOKUP($A1909,[4]Sheet1!$A$1:$U$10001,17,0)</f>
        <v>2.615</v>
      </c>
      <c r="M1909" s="196" t="n">
        <f aca="false">VLOOKUP($A1909,[4]Sheet1!$A$1:$U$10001,14,0)</f>
        <v>2.845</v>
      </c>
      <c r="N1909" s="196" t="n">
        <f aca="false">VLOOKUP($A1909,[4]Sheet1!$A$1:$X$10001,23,0)</f>
        <v>2.46</v>
      </c>
      <c r="O1909" s="196" t="n">
        <f aca="false">VLOOKUP($A1909,[4]Sheet1!$A$1:$U$10001,4,0)</f>
        <v>2.73</v>
      </c>
      <c r="P1909" s="196" t="n">
        <f aca="false">VLOOKUP($A1909,[4]Sheet1!$A$1:$U$10001,6,0)</f>
        <v>2.725</v>
      </c>
      <c r="Q1909" s="196" t="n">
        <f aca="false">VLOOKUP($A1909,[4]Sheet1!$A$1:$U$10001,20,0)</f>
        <v>2.585</v>
      </c>
      <c r="R1909" s="196" t="n">
        <f aca="false">VLOOKUP($A1909,[4]Sheet1!$A$1:$X$10001,24,0)</f>
        <v>2.52</v>
      </c>
      <c r="S1909" s="196" t="n">
        <f aca="false">VLOOKUP($A1909,[4]Sheet1!$A$1:$AB$10001,25,0)</f>
        <v>2.88</v>
      </c>
      <c r="T1909" s="196" t="n">
        <f aca="false">VLOOKUP($A1909,[4]Sheet1!$A$1:$AB$10001,26,0)</f>
        <v>2.785</v>
      </c>
      <c r="U1909" s="196" t="n">
        <f aca="false">VLOOKUP($A1909,[4]Sheet1!$A$1:$AB$10001,27,0)</f>
        <v>2.7</v>
      </c>
      <c r="V1909" s="196" t="n">
        <f aca="false">VLOOKUP($A1909,[4]Sheet1!$A$1:$AB$10001,28,0)</f>
        <v>2.725</v>
      </c>
      <c r="W1909" s="196" t="n">
        <f aca="false">VLOOKUP($A1909,[4]Sheet1!$A$1:$AC$10001,29,0)</f>
        <v>2.72</v>
      </c>
      <c r="X1909" s="196" t="s">
        <v>85</v>
      </c>
    </row>
    <row r="1910" customFormat="false" ht="11.25" hidden="false" customHeight="false" outlineLevel="0" collapsed="false">
      <c r="A1910" s="177" t="n">
        <v>36603</v>
      </c>
      <c r="B1910" s="203" t="n">
        <f aca="false">IF(A1910&lt;&gt;"",MONTH(A1910),0)</f>
        <v>3</v>
      </c>
      <c r="C1910" s="11" t="s">
        <v>167</v>
      </c>
      <c r="D1910" s="196" t="n">
        <f aca="false">VLOOKUP($A1910,[4]Sheet1!$A$1:$U$10001,15,0)</f>
        <v>3.565</v>
      </c>
      <c r="E1910" s="196" t="n">
        <f aca="false">VLOOKUP($A1910,[4]Sheet1!$A$1:$U$10001,16,0)</f>
        <v>2.595</v>
      </c>
      <c r="F1910" s="196" t="n">
        <f aca="false">VLOOKUP($A1910,[4]Sheet1!$A$1:$X$10001,22,0)</f>
        <v>2.47</v>
      </c>
      <c r="G1910" s="198" t="n">
        <f aca="false">VLOOKUP($A1910,[4]Sheet1!$A$1:$X$10001,3,0)</f>
        <v>2.57</v>
      </c>
      <c r="H1910" s="196" t="n">
        <f aca="false">VLOOKUP($A1910,[4]Sheet1!$A$1:$U$10001,2,0)</f>
        <v>2.67</v>
      </c>
      <c r="I1910" s="196" t="n">
        <f aca="false">VLOOKUP($A1910,[4]Sheet1!$A$1:$U$10001,21,0)</f>
        <v>2.815</v>
      </c>
      <c r="J1910" s="196" t="n">
        <f aca="false">VLOOKUP($A1910,[4]Sheet1!$A$1:$U$10001,13,0)</f>
        <v>2.71</v>
      </c>
      <c r="K1910" s="196" t="n">
        <f aca="false">VLOOKUP($A1910,[4]Sheet1!$A$1:$Z$10001,24,0)</f>
        <v>2.52</v>
      </c>
      <c r="L1910" s="196" t="n">
        <f aca="false">VLOOKUP($A1910,[4]Sheet1!$A$1:$U$10001,17,0)</f>
        <v>2.615</v>
      </c>
      <c r="M1910" s="196" t="n">
        <f aca="false">VLOOKUP($A1910,[4]Sheet1!$A$1:$U$10001,14,0)</f>
        <v>2.845</v>
      </c>
      <c r="N1910" s="196" t="n">
        <f aca="false">VLOOKUP($A1910,[4]Sheet1!$A$1:$X$10001,23,0)</f>
        <v>2.46</v>
      </c>
      <c r="O1910" s="196" t="n">
        <f aca="false">VLOOKUP($A1910,[4]Sheet1!$A$1:$U$10001,4,0)</f>
        <v>2.73</v>
      </c>
      <c r="P1910" s="196" t="n">
        <f aca="false">VLOOKUP($A1910,[4]Sheet1!$A$1:$U$10001,6,0)</f>
        <v>2.725</v>
      </c>
      <c r="Q1910" s="196" t="n">
        <f aca="false">VLOOKUP($A1910,[4]Sheet1!$A$1:$U$10001,20,0)</f>
        <v>2.585</v>
      </c>
      <c r="R1910" s="196" t="n">
        <f aca="false">VLOOKUP($A1910,[4]Sheet1!$A$1:$X$10001,24,0)</f>
        <v>2.52</v>
      </c>
      <c r="S1910" s="196" t="n">
        <f aca="false">VLOOKUP($A1910,[4]Sheet1!$A$1:$AB$10001,25,0)</f>
        <v>2.88</v>
      </c>
      <c r="T1910" s="196" t="n">
        <f aca="false">VLOOKUP($A1910,[4]Sheet1!$A$1:$AB$10001,26,0)</f>
        <v>2.785</v>
      </c>
      <c r="U1910" s="196" t="n">
        <f aca="false">VLOOKUP($A1910,[4]Sheet1!$A$1:$AB$10001,27,0)</f>
        <v>2.7</v>
      </c>
      <c r="V1910" s="196" t="n">
        <f aca="false">VLOOKUP($A1910,[4]Sheet1!$A$1:$AB$10001,28,0)</f>
        <v>2.725</v>
      </c>
      <c r="W1910" s="196" t="n">
        <f aca="false">VLOOKUP($A1910,[4]Sheet1!$A$1:$AC$10001,29,0)</f>
        <v>2.72</v>
      </c>
      <c r="X1910" s="196" t="s">
        <v>85</v>
      </c>
    </row>
    <row r="1911" customFormat="false" ht="11.25" hidden="false" customHeight="false" outlineLevel="0" collapsed="false">
      <c r="A1911" s="177" t="n">
        <v>36604</v>
      </c>
      <c r="B1911" s="203" t="n">
        <f aca="false">IF(A1911&lt;&gt;"",MONTH(A1911),0)</f>
        <v>3</v>
      </c>
      <c r="C1911" s="11" t="s">
        <v>161</v>
      </c>
      <c r="D1911" s="196" t="n">
        <f aca="false">VLOOKUP($A1911,[4]Sheet1!$A$1:$U$10001,15,0)</f>
        <v>3.565</v>
      </c>
      <c r="E1911" s="196" t="n">
        <f aca="false">VLOOKUP($A1911,[4]Sheet1!$A$1:$U$10001,16,0)</f>
        <v>2.595</v>
      </c>
      <c r="F1911" s="196" t="n">
        <f aca="false">VLOOKUP($A1911,[4]Sheet1!$A$1:$X$10001,22,0)</f>
        <v>2.47</v>
      </c>
      <c r="G1911" s="198" t="n">
        <f aca="false">VLOOKUP($A1911,[4]Sheet1!$A$1:$X$10001,3,0)</f>
        <v>2.57</v>
      </c>
      <c r="H1911" s="196" t="n">
        <f aca="false">VLOOKUP($A1911,[4]Sheet1!$A$1:$U$10001,2,0)</f>
        <v>2.67</v>
      </c>
      <c r="I1911" s="196" t="n">
        <f aca="false">VLOOKUP($A1911,[4]Sheet1!$A$1:$U$10001,21,0)</f>
        <v>2.815</v>
      </c>
      <c r="J1911" s="196" t="n">
        <f aca="false">VLOOKUP($A1911,[4]Sheet1!$A$1:$U$10001,13,0)</f>
        <v>2.71</v>
      </c>
      <c r="K1911" s="196" t="n">
        <f aca="false">VLOOKUP($A1911,[4]Sheet1!$A$1:$Z$10001,24,0)</f>
        <v>2.52</v>
      </c>
      <c r="L1911" s="196" t="n">
        <f aca="false">VLOOKUP($A1911,[4]Sheet1!$A$1:$U$10001,17,0)</f>
        <v>2.615</v>
      </c>
      <c r="M1911" s="196" t="n">
        <f aca="false">VLOOKUP($A1911,[4]Sheet1!$A$1:$U$10001,14,0)</f>
        <v>2.845</v>
      </c>
      <c r="N1911" s="196" t="n">
        <f aca="false">VLOOKUP($A1911,[4]Sheet1!$A$1:$X$10001,23,0)</f>
        <v>2.46</v>
      </c>
      <c r="O1911" s="196" t="n">
        <f aca="false">VLOOKUP($A1911,[4]Sheet1!$A$1:$U$10001,4,0)</f>
        <v>2.73</v>
      </c>
      <c r="P1911" s="196" t="n">
        <f aca="false">VLOOKUP($A1911,[4]Sheet1!$A$1:$U$10001,6,0)</f>
        <v>2.725</v>
      </c>
      <c r="Q1911" s="196" t="n">
        <f aca="false">VLOOKUP($A1911,[4]Sheet1!$A$1:$U$10001,20,0)</f>
        <v>2.585</v>
      </c>
      <c r="R1911" s="196" t="n">
        <f aca="false">VLOOKUP($A1911,[4]Sheet1!$A$1:$X$10001,24,0)</f>
        <v>2.52</v>
      </c>
      <c r="S1911" s="196" t="n">
        <f aca="false">VLOOKUP($A1911,[4]Sheet1!$A$1:$AB$10001,25,0)</f>
        <v>2.88</v>
      </c>
      <c r="T1911" s="196" t="n">
        <f aca="false">VLOOKUP($A1911,[4]Sheet1!$A$1:$AB$10001,26,0)</f>
        <v>2.785</v>
      </c>
      <c r="U1911" s="196" t="n">
        <f aca="false">VLOOKUP($A1911,[4]Sheet1!$A$1:$AB$10001,27,0)</f>
        <v>2.7</v>
      </c>
      <c r="V1911" s="196" t="n">
        <f aca="false">VLOOKUP($A1911,[4]Sheet1!$A$1:$AB$10001,28,0)</f>
        <v>2.725</v>
      </c>
      <c r="W1911" s="196" t="n">
        <f aca="false">VLOOKUP($A1911,[4]Sheet1!$A$1:$AC$10001,29,0)</f>
        <v>2.72</v>
      </c>
      <c r="X1911" s="196" t="s">
        <v>85</v>
      </c>
    </row>
    <row r="1912" customFormat="false" ht="11.25" hidden="false" customHeight="false" outlineLevel="0" collapsed="false">
      <c r="A1912" s="177" t="n">
        <v>36605</v>
      </c>
      <c r="B1912" s="203" t="n">
        <f aca="false">IF(A1912&lt;&gt;"",MONTH(A1912),0)</f>
        <v>3</v>
      </c>
      <c r="C1912" s="11" t="s">
        <v>162</v>
      </c>
      <c r="D1912" s="196" t="n">
        <f aca="false">VLOOKUP($A1912,[4]Sheet1!$A$1:$U$10001,15,0)</f>
        <v>3.565</v>
      </c>
      <c r="E1912" s="196" t="n">
        <f aca="false">VLOOKUP($A1912,[4]Sheet1!$A$1:$U$10001,16,0)</f>
        <v>2.595</v>
      </c>
      <c r="F1912" s="196" t="n">
        <f aca="false">VLOOKUP($A1912,[4]Sheet1!$A$1:$X$10001,22,0)</f>
        <v>2.47</v>
      </c>
      <c r="G1912" s="198" t="n">
        <f aca="false">VLOOKUP($A1912,[4]Sheet1!$A$1:$X$10001,3,0)</f>
        <v>2.57</v>
      </c>
      <c r="H1912" s="196" t="n">
        <f aca="false">VLOOKUP($A1912,[4]Sheet1!$A$1:$U$10001,2,0)</f>
        <v>2.67</v>
      </c>
      <c r="I1912" s="196" t="n">
        <f aca="false">VLOOKUP($A1912,[4]Sheet1!$A$1:$U$10001,21,0)</f>
        <v>2.815</v>
      </c>
      <c r="J1912" s="196" t="n">
        <f aca="false">VLOOKUP($A1912,[4]Sheet1!$A$1:$U$10001,13,0)</f>
        <v>2.71</v>
      </c>
      <c r="K1912" s="196" t="n">
        <f aca="false">VLOOKUP($A1912,[4]Sheet1!$A$1:$Z$10001,24,0)</f>
        <v>2.52</v>
      </c>
      <c r="L1912" s="196" t="n">
        <f aca="false">VLOOKUP($A1912,[4]Sheet1!$A$1:$U$10001,17,0)</f>
        <v>2.615</v>
      </c>
      <c r="M1912" s="196" t="n">
        <f aca="false">VLOOKUP($A1912,[4]Sheet1!$A$1:$U$10001,14,0)</f>
        <v>2.845</v>
      </c>
      <c r="N1912" s="196" t="n">
        <f aca="false">VLOOKUP($A1912,[4]Sheet1!$A$1:$X$10001,23,0)</f>
        <v>2.46</v>
      </c>
      <c r="O1912" s="196" t="n">
        <f aca="false">VLOOKUP($A1912,[4]Sheet1!$A$1:$U$10001,4,0)</f>
        <v>2.73</v>
      </c>
      <c r="P1912" s="196" t="n">
        <f aca="false">VLOOKUP($A1912,[4]Sheet1!$A$1:$U$10001,6,0)</f>
        <v>2.725</v>
      </c>
      <c r="Q1912" s="196" t="n">
        <f aca="false">VLOOKUP($A1912,[4]Sheet1!$A$1:$U$10001,20,0)</f>
        <v>2.585</v>
      </c>
      <c r="R1912" s="196" t="n">
        <f aca="false">VLOOKUP($A1912,[4]Sheet1!$A$1:$X$10001,24,0)</f>
        <v>2.52</v>
      </c>
      <c r="S1912" s="196" t="n">
        <f aca="false">VLOOKUP($A1912,[4]Sheet1!$A$1:$AB$10001,25,0)</f>
        <v>2.88</v>
      </c>
      <c r="T1912" s="196" t="n">
        <f aca="false">VLOOKUP($A1912,[4]Sheet1!$A$1:$AB$10001,26,0)</f>
        <v>2.785</v>
      </c>
      <c r="U1912" s="196" t="n">
        <f aca="false">VLOOKUP($A1912,[4]Sheet1!$A$1:$AB$10001,27,0)</f>
        <v>2.7</v>
      </c>
      <c r="V1912" s="196" t="n">
        <f aca="false">VLOOKUP($A1912,[4]Sheet1!$A$1:$AB$10001,28,0)</f>
        <v>2.725</v>
      </c>
      <c r="W1912" s="196" t="n">
        <f aca="false">VLOOKUP($A1912,[4]Sheet1!$A$1:$AC$10001,29,0)</f>
        <v>2.72</v>
      </c>
      <c r="X1912" s="196" t="s">
        <v>85</v>
      </c>
    </row>
    <row r="1913" customFormat="false" ht="11.25" hidden="false" customHeight="false" outlineLevel="0" collapsed="false">
      <c r="A1913" s="177" t="n">
        <v>36606</v>
      </c>
      <c r="B1913" s="203" t="n">
        <f aca="false">IF(A1913&lt;&gt;"",MONTH(A1913),0)</f>
        <v>3</v>
      </c>
      <c r="C1913" s="11" t="s">
        <v>163</v>
      </c>
      <c r="D1913" s="196" t="n">
        <f aca="false">VLOOKUP($A1913,[4]Sheet1!$A$1:$U$10001,15,0)</f>
        <v>3.48</v>
      </c>
      <c r="E1913" s="196" t="n">
        <f aca="false">VLOOKUP($A1913,[4]Sheet1!$A$1:$U$10001,16,0)</f>
        <v>2.535</v>
      </c>
      <c r="F1913" s="196" t="n">
        <f aca="false">VLOOKUP($A1913,[4]Sheet1!$A$1:$X$10001,22,0)</f>
        <v>2.445</v>
      </c>
      <c r="G1913" s="198" t="n">
        <f aca="false">VLOOKUP($A1913,[4]Sheet1!$A$1:$X$10001,3,0)</f>
        <v>2.62</v>
      </c>
      <c r="H1913" s="196" t="n">
        <f aca="false">VLOOKUP($A1913,[4]Sheet1!$A$1:$U$10001,2,0)</f>
        <v>2.645</v>
      </c>
      <c r="I1913" s="196" t="n">
        <f aca="false">VLOOKUP($A1913,[4]Sheet1!$A$1:$U$10001,21,0)</f>
        <v>2.735</v>
      </c>
      <c r="J1913" s="196" t="n">
        <f aca="false">VLOOKUP($A1913,[4]Sheet1!$A$1:$U$10001,13,0)</f>
        <v>2.7</v>
      </c>
      <c r="K1913" s="196" t="n">
        <f aca="false">VLOOKUP($A1913,[4]Sheet1!$A$1:$Z$10001,24,0)</f>
        <v>2.51</v>
      </c>
      <c r="L1913" s="196" t="n">
        <f aca="false">VLOOKUP($A1913,[4]Sheet1!$A$1:$U$10001,17,0)</f>
        <v>2.585</v>
      </c>
      <c r="M1913" s="196" t="n">
        <f aca="false">VLOOKUP($A1913,[4]Sheet1!$A$1:$U$10001,14,0)</f>
        <v>2.93</v>
      </c>
      <c r="N1913" s="196" t="n">
        <f aca="false">VLOOKUP($A1913,[4]Sheet1!$A$1:$X$10001,23,0)</f>
        <v>2.445</v>
      </c>
      <c r="O1913" s="196" t="n">
        <f aca="false">VLOOKUP($A1913,[4]Sheet1!$A$1:$U$10001,4,0)</f>
        <v>2.84</v>
      </c>
      <c r="P1913" s="196" t="n">
        <f aca="false">VLOOKUP($A1913,[4]Sheet1!$A$1:$U$10001,6,0)</f>
        <v>2.685</v>
      </c>
      <c r="Q1913" s="196" t="n">
        <f aca="false">VLOOKUP($A1913,[4]Sheet1!$A$1:$U$10001,20,0)</f>
        <v>2.545</v>
      </c>
      <c r="R1913" s="196" t="n">
        <f aca="false">VLOOKUP($A1913,[4]Sheet1!$A$1:$X$10001,24,0)</f>
        <v>2.51</v>
      </c>
      <c r="S1913" s="196" t="n">
        <f aca="false">VLOOKUP($A1913,[4]Sheet1!$A$1:$AB$10001,25,0)</f>
        <v>2.78</v>
      </c>
      <c r="T1913" s="196" t="n">
        <f aca="false">VLOOKUP($A1913,[4]Sheet1!$A$1:$AB$10001,26,0)</f>
        <v>2.72</v>
      </c>
      <c r="U1913" s="196" t="n">
        <f aca="false">VLOOKUP($A1913,[4]Sheet1!$A$1:$AB$10001,27,0)</f>
        <v>2.625</v>
      </c>
      <c r="V1913" s="196" t="n">
        <f aca="false">VLOOKUP($A1913,[4]Sheet1!$A$1:$AB$10001,28,0)</f>
        <v>2.65</v>
      </c>
      <c r="W1913" s="196" t="n">
        <f aca="false">VLOOKUP($A1913,[4]Sheet1!$A$1:$AC$10001,29,0)</f>
        <v>2.65</v>
      </c>
      <c r="X1913" s="196" t="s">
        <v>85</v>
      </c>
    </row>
    <row r="1914" customFormat="false" ht="11.25" hidden="false" customHeight="false" outlineLevel="0" collapsed="false">
      <c r="A1914" s="177" t="n">
        <v>36607</v>
      </c>
      <c r="B1914" s="203" t="n">
        <f aca="false">IF(A1914&lt;&gt;"",MONTH(A1914),0)</f>
        <v>3</v>
      </c>
      <c r="C1914" s="11" t="s">
        <v>164</v>
      </c>
      <c r="D1914" s="196" t="n">
        <f aca="false">VLOOKUP($A1914,[4]Sheet1!$A$1:$U$10001,15,0)</f>
        <v>3.46</v>
      </c>
      <c r="E1914" s="196" t="n">
        <f aca="false">VLOOKUP($A1914,[4]Sheet1!$A$1:$U$10001,16,0)</f>
        <v>2.535</v>
      </c>
      <c r="F1914" s="196" t="n">
        <f aca="false">VLOOKUP($A1914,[4]Sheet1!$A$1:$X$10001,22,0)</f>
        <v>2.44</v>
      </c>
      <c r="G1914" s="198" t="n">
        <f aca="false">VLOOKUP($A1914,[4]Sheet1!$A$1:$X$10001,3,0)</f>
        <v>2.59</v>
      </c>
      <c r="H1914" s="196" t="n">
        <f aca="false">VLOOKUP($A1914,[4]Sheet1!$A$1:$U$10001,2,0)</f>
        <v>2.63</v>
      </c>
      <c r="I1914" s="196" t="n">
        <f aca="false">VLOOKUP($A1914,[4]Sheet1!$A$1:$U$10001,21,0)</f>
        <v>2.745</v>
      </c>
      <c r="J1914" s="196" t="n">
        <f aca="false">VLOOKUP($A1914,[4]Sheet1!$A$1:$U$10001,13,0)</f>
        <v>2.71</v>
      </c>
      <c r="K1914" s="196" t="n">
        <f aca="false">VLOOKUP($A1914,[4]Sheet1!$A$1:$Z$10001,24,0)</f>
        <v>2.505</v>
      </c>
      <c r="L1914" s="196" t="n">
        <f aca="false">VLOOKUP($A1914,[4]Sheet1!$A$1:$U$10001,17,0)</f>
        <v>2.59</v>
      </c>
      <c r="M1914" s="196" t="n">
        <f aca="false">VLOOKUP($A1914,[4]Sheet1!$A$1:$U$10001,14,0)</f>
        <v>2.95</v>
      </c>
      <c r="N1914" s="196" t="n">
        <f aca="false">VLOOKUP($A1914,[4]Sheet1!$A$1:$X$10001,23,0)</f>
        <v>2.45</v>
      </c>
      <c r="O1914" s="196" t="n">
        <f aca="false">VLOOKUP($A1914,[4]Sheet1!$A$1:$U$10001,4,0)</f>
        <v>2.86</v>
      </c>
      <c r="P1914" s="196" t="n">
        <f aca="false">VLOOKUP($A1914,[4]Sheet1!$A$1:$U$10001,6,0)</f>
        <v>2.69</v>
      </c>
      <c r="Q1914" s="196" t="n">
        <f aca="false">VLOOKUP($A1914,[4]Sheet1!$A$1:$U$10001,20,0)</f>
        <v>2.535</v>
      </c>
      <c r="R1914" s="196" t="n">
        <f aca="false">VLOOKUP($A1914,[4]Sheet1!$A$1:$X$10001,24,0)</f>
        <v>2.505</v>
      </c>
      <c r="S1914" s="196" t="n">
        <f aca="false">VLOOKUP($A1914,[4]Sheet1!$A$1:$AB$10001,25,0)</f>
        <v>2.765</v>
      </c>
      <c r="T1914" s="196" t="n">
        <f aca="false">VLOOKUP($A1914,[4]Sheet1!$A$1:$AB$10001,26,0)</f>
        <v>2.725</v>
      </c>
      <c r="U1914" s="196" t="n">
        <f aca="false">VLOOKUP($A1914,[4]Sheet1!$A$1:$AB$10001,27,0)</f>
        <v>2.63</v>
      </c>
      <c r="V1914" s="196" t="n">
        <f aca="false">VLOOKUP($A1914,[4]Sheet1!$A$1:$AB$10001,28,0)</f>
        <v>2.65</v>
      </c>
      <c r="W1914" s="196" t="n">
        <f aca="false">VLOOKUP($A1914,[4]Sheet1!$A$1:$AC$10001,29,0)</f>
        <v>2.65</v>
      </c>
      <c r="X1914" s="196" t="s">
        <v>85</v>
      </c>
    </row>
    <row r="1915" customFormat="false" ht="11.25" hidden="false" customHeight="false" outlineLevel="0" collapsed="false">
      <c r="A1915" s="177" t="n">
        <v>36608</v>
      </c>
      <c r="B1915" s="203" t="n">
        <f aca="false">IF(A1915&lt;&gt;"",MONTH(A1915),0)</f>
        <v>3</v>
      </c>
      <c r="C1915" s="11" t="s">
        <v>165</v>
      </c>
      <c r="D1915" s="196" t="n">
        <f aca="false">VLOOKUP($A1915,[4]Sheet1!$A$1:$U$10001,15,0)</f>
        <v>3.54</v>
      </c>
      <c r="E1915" s="196" t="n">
        <f aca="false">VLOOKUP($A1915,[4]Sheet1!$A$1:$U$10001,16,0)</f>
        <v>2.565</v>
      </c>
      <c r="F1915" s="196" t="n">
        <f aca="false">VLOOKUP($A1915,[4]Sheet1!$A$1:$X$10001,22,0)</f>
        <v>2.47</v>
      </c>
      <c r="G1915" s="198" t="n">
        <f aca="false">VLOOKUP($A1915,[4]Sheet1!$A$1:$X$10001,3,0)</f>
        <v>2.625</v>
      </c>
      <c r="H1915" s="196" t="n">
        <f aca="false">VLOOKUP($A1915,[4]Sheet1!$A$1:$U$10001,2,0)</f>
        <v>2.67</v>
      </c>
      <c r="I1915" s="196" t="n">
        <f aca="false">VLOOKUP($A1915,[4]Sheet1!$A$1:$U$10001,21,0)</f>
        <v>2.785</v>
      </c>
      <c r="J1915" s="196" t="n">
        <f aca="false">VLOOKUP($A1915,[4]Sheet1!$A$1:$U$10001,13,0)</f>
        <v>2.73</v>
      </c>
      <c r="K1915" s="196" t="n">
        <f aca="false">VLOOKUP($A1915,[4]Sheet1!$A$1:$Z$10001,24,0)</f>
        <v>2.545</v>
      </c>
      <c r="L1915" s="196" t="n">
        <f aca="false">VLOOKUP($A1915,[4]Sheet1!$A$1:$U$10001,17,0)</f>
        <v>2.62</v>
      </c>
      <c r="M1915" s="196" t="n">
        <f aca="false">VLOOKUP($A1915,[4]Sheet1!$A$1:$U$10001,14,0)</f>
        <v>2.975</v>
      </c>
      <c r="N1915" s="196" t="n">
        <f aca="false">VLOOKUP($A1915,[4]Sheet1!$A$1:$X$10001,23,0)</f>
        <v>2.475</v>
      </c>
      <c r="O1915" s="196" t="n">
        <f aca="false">VLOOKUP($A1915,[4]Sheet1!$A$1:$U$10001,4,0)</f>
        <v>2.88</v>
      </c>
      <c r="P1915" s="196" t="n">
        <f aca="false">VLOOKUP($A1915,[4]Sheet1!$A$1:$U$10001,6,0)</f>
        <v>2.725</v>
      </c>
      <c r="Q1915" s="196" t="n">
        <f aca="false">VLOOKUP($A1915,[4]Sheet1!$A$1:$U$10001,20,0)</f>
        <v>2.595</v>
      </c>
      <c r="R1915" s="196" t="n">
        <f aca="false">VLOOKUP($A1915,[4]Sheet1!$A$1:$X$10001,24,0)</f>
        <v>2.545</v>
      </c>
      <c r="S1915" s="196" t="n">
        <f aca="false">VLOOKUP($A1915,[4]Sheet1!$A$1:$AB$10001,25,0)</f>
        <v>2.81</v>
      </c>
      <c r="T1915" s="196" t="n">
        <f aca="false">VLOOKUP($A1915,[4]Sheet1!$A$1:$AB$10001,26,0)</f>
        <v>2.765</v>
      </c>
      <c r="U1915" s="196" t="n">
        <f aca="false">VLOOKUP($A1915,[4]Sheet1!$A$1:$AB$10001,27,0)</f>
        <v>2.665</v>
      </c>
      <c r="V1915" s="196" t="n">
        <f aca="false">VLOOKUP($A1915,[4]Sheet1!$A$1:$AB$10001,28,0)</f>
        <v>2.69</v>
      </c>
      <c r="W1915" s="196" t="n">
        <f aca="false">VLOOKUP($A1915,[4]Sheet1!$A$1:$AC$10001,29,0)</f>
        <v>2.695</v>
      </c>
      <c r="X1915" s="196" t="s">
        <v>85</v>
      </c>
    </row>
    <row r="1916" customFormat="false" ht="11.25" hidden="false" customHeight="false" outlineLevel="0" collapsed="false">
      <c r="A1916" s="177" t="n">
        <v>36609</v>
      </c>
      <c r="B1916" s="203" t="n">
        <f aca="false">IF(A1916&lt;&gt;"",MONTH(A1916),0)</f>
        <v>3</v>
      </c>
      <c r="C1916" s="11" t="s">
        <v>166</v>
      </c>
      <c r="D1916" s="196" t="n">
        <f aca="false">VLOOKUP($A1916,[4]Sheet1!$A$1:$U$10001,15,0)</f>
        <v>3.535</v>
      </c>
      <c r="E1916" s="196" t="n">
        <f aca="false">VLOOKUP($A1916,[4]Sheet1!$A$1:$U$10001,16,0)</f>
        <v>2.565</v>
      </c>
      <c r="F1916" s="196" t="n">
        <f aca="false">VLOOKUP($A1916,[4]Sheet1!$A$1:$X$10001,22,0)</f>
        <v>2.495</v>
      </c>
      <c r="G1916" s="198" t="n">
        <f aca="false">VLOOKUP($A1916,[4]Sheet1!$A$1:$X$10001,3,0)</f>
        <v>2.605</v>
      </c>
      <c r="H1916" s="196" t="n">
        <f aca="false">VLOOKUP($A1916,[4]Sheet1!$A$1:$U$10001,2,0)</f>
        <v>2.635</v>
      </c>
      <c r="I1916" s="196" t="n">
        <f aca="false">VLOOKUP($A1916,[4]Sheet1!$A$1:$U$10001,21,0)</f>
        <v>2.75</v>
      </c>
      <c r="J1916" s="196" t="n">
        <f aca="false">VLOOKUP($A1916,[4]Sheet1!$A$1:$U$10001,13,0)</f>
        <v>2.72</v>
      </c>
      <c r="K1916" s="196" t="n">
        <f aca="false">VLOOKUP($A1916,[4]Sheet1!$A$1:$Z$10001,24,0)</f>
        <v>2.56</v>
      </c>
      <c r="L1916" s="196" t="n">
        <f aca="false">VLOOKUP($A1916,[4]Sheet1!$A$1:$U$10001,17,0)</f>
        <v>2.625</v>
      </c>
      <c r="M1916" s="196" t="n">
        <f aca="false">VLOOKUP($A1916,[4]Sheet1!$A$1:$U$10001,14,0)</f>
        <v>3</v>
      </c>
      <c r="N1916" s="196" t="n">
        <f aca="false">VLOOKUP($A1916,[4]Sheet1!$A$1:$X$10001,23,0)</f>
        <v>2.485</v>
      </c>
      <c r="O1916" s="196" t="n">
        <f aca="false">VLOOKUP($A1916,[4]Sheet1!$A$1:$U$10001,4,0)</f>
        <v>2.895</v>
      </c>
      <c r="P1916" s="196" t="n">
        <f aca="false">VLOOKUP($A1916,[4]Sheet1!$A$1:$U$10001,6,0)</f>
        <v>2.7</v>
      </c>
      <c r="Q1916" s="196" t="n">
        <f aca="false">VLOOKUP($A1916,[4]Sheet1!$A$1:$U$10001,20,0)</f>
        <v>2.605</v>
      </c>
      <c r="R1916" s="196" t="n">
        <f aca="false">VLOOKUP($A1916,[4]Sheet1!$A$1:$X$10001,24,0)</f>
        <v>2.56</v>
      </c>
      <c r="S1916" s="196" t="n">
        <f aca="false">VLOOKUP($A1916,[4]Sheet1!$A$1:$AB$10001,25,0)</f>
        <v>2.765</v>
      </c>
      <c r="T1916" s="196" t="n">
        <f aca="false">VLOOKUP($A1916,[4]Sheet1!$A$1:$AB$10001,26,0)</f>
        <v>2.735</v>
      </c>
      <c r="U1916" s="196" t="n">
        <f aca="false">VLOOKUP($A1916,[4]Sheet1!$A$1:$AB$10001,27,0)</f>
        <v>2.64</v>
      </c>
      <c r="V1916" s="196" t="n">
        <f aca="false">VLOOKUP($A1916,[4]Sheet1!$A$1:$AB$10001,28,0)</f>
        <v>2.66</v>
      </c>
      <c r="W1916" s="196" t="n">
        <f aca="false">VLOOKUP($A1916,[4]Sheet1!$A$1:$AC$10001,29,0)</f>
        <v>2.67</v>
      </c>
      <c r="X1916" s="196" t="s">
        <v>85</v>
      </c>
    </row>
    <row r="1917" customFormat="false" ht="11.25" hidden="false" customHeight="false" outlineLevel="0" collapsed="false">
      <c r="A1917" s="177" t="n">
        <v>36610</v>
      </c>
      <c r="B1917" s="203" t="n">
        <f aca="false">IF(A1917&lt;&gt;"",MONTH(A1917),0)</f>
        <v>3</v>
      </c>
      <c r="C1917" s="11" t="s">
        <v>167</v>
      </c>
      <c r="D1917" s="196" t="n">
        <f aca="false">VLOOKUP($A1917,[4]Sheet1!$A$1:$U$10001,15,0)</f>
        <v>3.57</v>
      </c>
      <c r="E1917" s="196" t="n">
        <f aca="false">VLOOKUP($A1917,[4]Sheet1!$A$1:$U$10001,16,0)</f>
        <v>2.575</v>
      </c>
      <c r="F1917" s="196" t="n">
        <f aca="false">VLOOKUP($A1917,[4]Sheet1!$A$1:$X$10001,22,0)</f>
        <v>2.5</v>
      </c>
      <c r="G1917" s="198" t="n">
        <f aca="false">VLOOKUP($A1917,[4]Sheet1!$A$1:$X$10001,3,0)</f>
        <v>2.62</v>
      </c>
      <c r="H1917" s="196" t="n">
        <f aca="false">VLOOKUP($A1917,[4]Sheet1!$A$1:$U$10001,2,0)</f>
        <v>2.68</v>
      </c>
      <c r="I1917" s="196" t="n">
        <f aca="false">VLOOKUP($A1917,[4]Sheet1!$A$1:$U$10001,21,0)</f>
        <v>2.815</v>
      </c>
      <c r="J1917" s="196" t="n">
        <f aca="false">VLOOKUP($A1917,[4]Sheet1!$A$1:$U$10001,13,0)</f>
        <v>2.735</v>
      </c>
      <c r="K1917" s="196" t="n">
        <f aca="false">VLOOKUP($A1917,[4]Sheet1!$A$1:$Z$10001,24,0)</f>
        <v>2.58</v>
      </c>
      <c r="L1917" s="196" t="n">
        <f aca="false">VLOOKUP($A1917,[4]Sheet1!$A$1:$U$10001,17,0)</f>
        <v>2.64</v>
      </c>
      <c r="M1917" s="196" t="n">
        <f aca="false">VLOOKUP($A1917,[4]Sheet1!$A$1:$U$10001,14,0)</f>
        <v>3.01</v>
      </c>
      <c r="N1917" s="196" t="n">
        <f aca="false">VLOOKUP($A1917,[4]Sheet1!$A$1:$X$10001,23,0)</f>
        <v>2.53</v>
      </c>
      <c r="O1917" s="196" t="n">
        <f aca="false">VLOOKUP($A1917,[4]Sheet1!$A$1:$U$10001,4,0)</f>
        <v>2.895</v>
      </c>
      <c r="P1917" s="196" t="n">
        <f aca="false">VLOOKUP($A1917,[4]Sheet1!$A$1:$U$10001,6,0)</f>
        <v>2.745</v>
      </c>
      <c r="Q1917" s="196" t="n">
        <f aca="false">VLOOKUP($A1917,[4]Sheet1!$A$1:$U$10001,20,0)</f>
        <v>2.595</v>
      </c>
      <c r="R1917" s="196" t="n">
        <f aca="false">VLOOKUP($A1917,[4]Sheet1!$A$1:$X$10001,24,0)</f>
        <v>2.58</v>
      </c>
      <c r="S1917" s="196" t="n">
        <f aca="false">VLOOKUP($A1917,[4]Sheet1!$A$1:$AB$10001,25,0)</f>
        <v>2.82</v>
      </c>
      <c r="T1917" s="196" t="n">
        <f aca="false">VLOOKUP($A1917,[4]Sheet1!$A$1:$AB$10001,26,0)</f>
        <v>2.79</v>
      </c>
      <c r="U1917" s="196" t="n">
        <f aca="false">VLOOKUP($A1917,[4]Sheet1!$A$1:$AB$10001,27,0)</f>
        <v>2.68</v>
      </c>
      <c r="V1917" s="196" t="n">
        <f aca="false">VLOOKUP($A1917,[4]Sheet1!$A$1:$AB$10001,28,0)</f>
        <v>2.71</v>
      </c>
      <c r="W1917" s="196" t="n">
        <f aca="false">VLOOKUP($A1917,[4]Sheet1!$A$1:$AC$10001,29,0)</f>
        <v>2.705</v>
      </c>
      <c r="X1917" s="196" t="s">
        <v>85</v>
      </c>
    </row>
    <row r="1918" customFormat="false" ht="11.25" hidden="false" customHeight="false" outlineLevel="0" collapsed="false">
      <c r="A1918" s="177" t="n">
        <v>36611</v>
      </c>
      <c r="B1918" s="203" t="n">
        <f aca="false">IF(A1918&lt;&gt;"",MONTH(A1918),0)</f>
        <v>3</v>
      </c>
      <c r="C1918" s="11" t="s">
        <v>161</v>
      </c>
      <c r="D1918" s="196" t="n">
        <f aca="false">VLOOKUP($A1918,[4]Sheet1!$A$1:$U$10001,15,0)</f>
        <v>3.57</v>
      </c>
      <c r="E1918" s="196" t="n">
        <f aca="false">VLOOKUP($A1918,[4]Sheet1!$A$1:$U$10001,16,0)</f>
        <v>2.575</v>
      </c>
      <c r="F1918" s="196" t="n">
        <f aca="false">VLOOKUP($A1918,[4]Sheet1!$A$1:$X$10001,22,0)</f>
        <v>2.5</v>
      </c>
      <c r="G1918" s="198" t="n">
        <f aca="false">VLOOKUP($A1918,[4]Sheet1!$A$1:$X$10001,3,0)</f>
        <v>2.62</v>
      </c>
      <c r="H1918" s="196" t="n">
        <f aca="false">VLOOKUP($A1918,[4]Sheet1!$A$1:$U$10001,2,0)</f>
        <v>2.68</v>
      </c>
      <c r="I1918" s="196" t="n">
        <f aca="false">VLOOKUP($A1918,[4]Sheet1!$A$1:$U$10001,21,0)</f>
        <v>2.815</v>
      </c>
      <c r="J1918" s="196" t="n">
        <f aca="false">VLOOKUP($A1918,[4]Sheet1!$A$1:$U$10001,13,0)</f>
        <v>2.735</v>
      </c>
      <c r="K1918" s="196" t="n">
        <f aca="false">VLOOKUP($A1918,[4]Sheet1!$A$1:$Z$10001,24,0)</f>
        <v>2.58</v>
      </c>
      <c r="L1918" s="196" t="n">
        <f aca="false">VLOOKUP($A1918,[4]Sheet1!$A$1:$U$10001,17,0)</f>
        <v>2.64</v>
      </c>
      <c r="M1918" s="196" t="n">
        <f aca="false">VLOOKUP($A1918,[4]Sheet1!$A$1:$U$10001,14,0)</f>
        <v>3.01</v>
      </c>
      <c r="N1918" s="196" t="n">
        <f aca="false">VLOOKUP($A1918,[4]Sheet1!$A$1:$X$10001,23,0)</f>
        <v>2.53</v>
      </c>
      <c r="O1918" s="196" t="n">
        <f aca="false">VLOOKUP($A1918,[4]Sheet1!$A$1:$U$10001,4,0)</f>
        <v>2.895</v>
      </c>
      <c r="P1918" s="196" t="n">
        <f aca="false">VLOOKUP($A1918,[4]Sheet1!$A$1:$U$10001,6,0)</f>
        <v>2.745</v>
      </c>
      <c r="Q1918" s="196" t="n">
        <f aca="false">VLOOKUP($A1918,[4]Sheet1!$A$1:$U$10001,20,0)</f>
        <v>2.595</v>
      </c>
      <c r="R1918" s="196" t="n">
        <f aca="false">VLOOKUP($A1918,[4]Sheet1!$A$1:$X$10001,24,0)</f>
        <v>2.58</v>
      </c>
      <c r="S1918" s="196" t="n">
        <f aca="false">VLOOKUP($A1918,[4]Sheet1!$A$1:$AB$10001,25,0)</f>
        <v>2.82</v>
      </c>
      <c r="T1918" s="196" t="n">
        <f aca="false">VLOOKUP($A1918,[4]Sheet1!$A$1:$AB$10001,26,0)</f>
        <v>2.79</v>
      </c>
      <c r="U1918" s="196" t="n">
        <f aca="false">VLOOKUP($A1918,[4]Sheet1!$A$1:$AB$10001,27,0)</f>
        <v>2.68</v>
      </c>
      <c r="V1918" s="196" t="n">
        <f aca="false">VLOOKUP($A1918,[4]Sheet1!$A$1:$AB$10001,28,0)</f>
        <v>2.71</v>
      </c>
      <c r="W1918" s="196" t="n">
        <f aca="false">VLOOKUP($A1918,[4]Sheet1!$A$1:$AC$10001,29,0)</f>
        <v>2.705</v>
      </c>
      <c r="X1918" s="196" t="s">
        <v>85</v>
      </c>
    </row>
    <row r="1919" customFormat="false" ht="11.25" hidden="false" customHeight="false" outlineLevel="0" collapsed="false">
      <c r="A1919" s="177" t="n">
        <v>36612</v>
      </c>
      <c r="B1919" s="203" t="n">
        <f aca="false">IF(A1919&lt;&gt;"",MONTH(A1919),0)</f>
        <v>3</v>
      </c>
      <c r="C1919" s="11" t="s">
        <v>162</v>
      </c>
      <c r="D1919" s="196" t="n">
        <f aca="false">VLOOKUP($A1919,[4]Sheet1!$A$1:$U$10001,15,0)</f>
        <v>3.57</v>
      </c>
      <c r="E1919" s="196" t="n">
        <f aca="false">VLOOKUP($A1919,[4]Sheet1!$A$1:$U$10001,16,0)</f>
        <v>2.575</v>
      </c>
      <c r="F1919" s="196" t="n">
        <f aca="false">VLOOKUP($A1919,[4]Sheet1!$A$1:$X$10001,22,0)</f>
        <v>2.5</v>
      </c>
      <c r="G1919" s="198" t="n">
        <f aca="false">VLOOKUP($A1919,[4]Sheet1!$A$1:$X$10001,3,0)</f>
        <v>2.62</v>
      </c>
      <c r="H1919" s="196" t="n">
        <f aca="false">VLOOKUP($A1919,[4]Sheet1!$A$1:$U$10001,2,0)</f>
        <v>2.68</v>
      </c>
      <c r="I1919" s="196" t="n">
        <f aca="false">VLOOKUP($A1919,[4]Sheet1!$A$1:$U$10001,21,0)</f>
        <v>2.815</v>
      </c>
      <c r="J1919" s="196" t="n">
        <f aca="false">VLOOKUP($A1919,[4]Sheet1!$A$1:$U$10001,13,0)</f>
        <v>2.735</v>
      </c>
      <c r="K1919" s="196" t="n">
        <f aca="false">VLOOKUP($A1919,[4]Sheet1!$A$1:$Z$10001,24,0)</f>
        <v>2.58</v>
      </c>
      <c r="L1919" s="196" t="n">
        <f aca="false">VLOOKUP($A1919,[4]Sheet1!$A$1:$U$10001,17,0)</f>
        <v>2.64</v>
      </c>
      <c r="M1919" s="196" t="n">
        <f aca="false">VLOOKUP($A1919,[4]Sheet1!$A$1:$U$10001,14,0)</f>
        <v>3.01</v>
      </c>
      <c r="N1919" s="196" t="n">
        <f aca="false">VLOOKUP($A1919,[4]Sheet1!$A$1:$X$10001,23,0)</f>
        <v>2.53</v>
      </c>
      <c r="O1919" s="196" t="n">
        <f aca="false">VLOOKUP($A1919,[4]Sheet1!$A$1:$U$10001,4,0)</f>
        <v>2.895</v>
      </c>
      <c r="P1919" s="196" t="n">
        <f aca="false">VLOOKUP($A1919,[4]Sheet1!$A$1:$U$10001,6,0)</f>
        <v>2.745</v>
      </c>
      <c r="Q1919" s="196" t="n">
        <f aca="false">VLOOKUP($A1919,[4]Sheet1!$A$1:$U$10001,20,0)</f>
        <v>2.595</v>
      </c>
      <c r="R1919" s="196" t="n">
        <f aca="false">VLOOKUP($A1919,[4]Sheet1!$A$1:$X$10001,24,0)</f>
        <v>2.58</v>
      </c>
      <c r="S1919" s="196" t="n">
        <f aca="false">VLOOKUP($A1919,[4]Sheet1!$A$1:$AB$10001,25,0)</f>
        <v>2.82</v>
      </c>
      <c r="T1919" s="196" t="n">
        <f aca="false">VLOOKUP($A1919,[4]Sheet1!$A$1:$AB$10001,26,0)</f>
        <v>2.79</v>
      </c>
      <c r="U1919" s="196" t="n">
        <f aca="false">VLOOKUP($A1919,[4]Sheet1!$A$1:$AB$10001,27,0)</f>
        <v>2.68</v>
      </c>
      <c r="V1919" s="196" t="n">
        <f aca="false">VLOOKUP($A1919,[4]Sheet1!$A$1:$AB$10001,28,0)</f>
        <v>2.71</v>
      </c>
      <c r="W1919" s="196" t="n">
        <f aca="false">VLOOKUP($A1919,[4]Sheet1!$A$1:$AC$10001,29,0)</f>
        <v>2.705</v>
      </c>
      <c r="X1919" s="196" t="s">
        <v>85</v>
      </c>
    </row>
    <row r="1920" customFormat="false" ht="11.25" hidden="false" customHeight="false" outlineLevel="0" collapsed="false">
      <c r="A1920" s="177" t="n">
        <v>36613</v>
      </c>
      <c r="B1920" s="203" t="n">
        <f aca="false">IF(A1920&lt;&gt;"",MONTH(A1920),0)</f>
        <v>3</v>
      </c>
      <c r="C1920" s="11" t="s">
        <v>163</v>
      </c>
      <c r="D1920" s="196" t="n">
        <f aca="false">VLOOKUP($A1920,[4]Sheet1!$A$1:$U$10001,15,0)</f>
        <v>3.59</v>
      </c>
      <c r="E1920" s="196" t="n">
        <f aca="false">VLOOKUP($A1920,[4]Sheet1!$A$1:$U$10001,16,0)</f>
        <v>2.585</v>
      </c>
      <c r="F1920" s="196" t="n">
        <f aca="false">VLOOKUP($A1920,[4]Sheet1!$A$1:$X$10001,22,0)</f>
        <v>2.53</v>
      </c>
      <c r="G1920" s="198" t="n">
        <f aca="false">VLOOKUP($A1920,[4]Sheet1!$A$1:$X$10001,3,0)</f>
        <v>2.665</v>
      </c>
      <c r="H1920" s="196" t="n">
        <f aca="false">VLOOKUP($A1920,[4]Sheet1!$A$1:$U$10001,2,0)</f>
        <v>2.725</v>
      </c>
      <c r="I1920" s="196" t="n">
        <f aca="false">VLOOKUP($A1920,[4]Sheet1!$A$1:$U$10001,21,0)</f>
        <v>2.815</v>
      </c>
      <c r="J1920" s="196" t="n">
        <f aca="false">VLOOKUP($A1920,[4]Sheet1!$A$1:$U$10001,13,0)</f>
        <v>2.75</v>
      </c>
      <c r="K1920" s="196" t="n">
        <f aca="false">VLOOKUP($A1920,[4]Sheet1!$A$1:$Z$10001,24,0)</f>
        <v>2.6</v>
      </c>
      <c r="L1920" s="196" t="n">
        <f aca="false">VLOOKUP($A1920,[4]Sheet1!$A$1:$U$10001,17,0)</f>
        <v>2.64</v>
      </c>
      <c r="M1920" s="196" t="n">
        <f aca="false">VLOOKUP($A1920,[4]Sheet1!$A$1:$U$10001,14,0)</f>
        <v>3.065</v>
      </c>
      <c r="N1920" s="196" t="n">
        <f aca="false">VLOOKUP($A1920,[4]Sheet1!$A$1:$X$10001,23,0)</f>
        <v>2.56</v>
      </c>
      <c r="O1920" s="196" t="n">
        <f aca="false">VLOOKUP($A1920,[4]Sheet1!$A$1:$U$10001,4,0)</f>
        <v>2.93</v>
      </c>
      <c r="P1920" s="196" t="n">
        <f aca="false">VLOOKUP($A1920,[4]Sheet1!$A$1:$U$10001,6,0)</f>
        <v>2.78</v>
      </c>
      <c r="Q1920" s="196" t="n">
        <f aca="false">VLOOKUP($A1920,[4]Sheet1!$A$1:$U$10001,20,0)</f>
        <v>2.605</v>
      </c>
      <c r="R1920" s="196" t="n">
        <f aca="false">VLOOKUP($A1920,[4]Sheet1!$A$1:$X$10001,24,0)</f>
        <v>2.6</v>
      </c>
      <c r="S1920" s="196" t="n">
        <f aca="false">VLOOKUP($A1920,[4]Sheet1!$A$1:$AB$10001,25,0)</f>
        <v>2.865</v>
      </c>
      <c r="T1920" s="196" t="n">
        <f aca="false">VLOOKUP($A1920,[4]Sheet1!$A$1:$AB$10001,26,0)</f>
        <v>2.82</v>
      </c>
      <c r="U1920" s="196" t="n">
        <f aca="false">VLOOKUP($A1920,[4]Sheet1!$A$1:$AB$10001,27,0)</f>
        <v>2.725</v>
      </c>
      <c r="V1920" s="196" t="n">
        <f aca="false">VLOOKUP($A1920,[4]Sheet1!$A$1:$AB$10001,28,0)</f>
        <v>2.755</v>
      </c>
      <c r="W1920" s="196" t="n">
        <f aca="false">VLOOKUP($A1920,[4]Sheet1!$A$1:$AC$10001,29,0)</f>
        <v>2.755</v>
      </c>
      <c r="X1920" s="196" t="s">
        <v>85</v>
      </c>
    </row>
    <row r="1921" customFormat="false" ht="11.25" hidden="false" customHeight="false" outlineLevel="0" collapsed="false">
      <c r="A1921" s="177" t="n">
        <v>36614</v>
      </c>
      <c r="B1921" s="203" t="n">
        <f aca="false">IF(A1921&lt;&gt;"",MONTH(A1921),0)</f>
        <v>3</v>
      </c>
      <c r="C1921" s="11" t="s">
        <v>164</v>
      </c>
      <c r="D1921" s="196" t="n">
        <f aca="false">VLOOKUP($A1921,[4]Sheet1!$A$1:$U$10001,15,0)</f>
        <v>3.715</v>
      </c>
      <c r="E1921" s="196" t="n">
        <f aca="false">VLOOKUP($A1921,[4]Sheet1!$A$1:$U$10001,16,0)</f>
        <v>2.72</v>
      </c>
      <c r="F1921" s="196" t="n">
        <f aca="false">VLOOKUP($A1921,[4]Sheet1!$A$1:$X$10001,22,0)</f>
        <v>2.675</v>
      </c>
      <c r="G1921" s="198" t="n">
        <f aca="false">VLOOKUP($A1921,[4]Sheet1!$A$1:$X$10001,3,0)</f>
        <v>2.805</v>
      </c>
      <c r="H1921" s="196" t="n">
        <f aca="false">VLOOKUP($A1921,[4]Sheet1!$A$1:$U$10001,2,0)</f>
        <v>2.855</v>
      </c>
      <c r="I1921" s="196" t="n">
        <f aca="false">VLOOKUP($A1921,[4]Sheet1!$A$1:$U$10001,21,0)</f>
        <v>2.925</v>
      </c>
      <c r="J1921" s="196" t="n">
        <f aca="false">VLOOKUP($A1921,[4]Sheet1!$A$1:$U$10001,13,0)</f>
        <v>2.875</v>
      </c>
      <c r="K1921" s="196" t="n">
        <f aca="false">VLOOKUP($A1921,[4]Sheet1!$A$1:$Z$10001,24,0)</f>
        <v>2.775</v>
      </c>
      <c r="L1921" s="196" t="n">
        <f aca="false">VLOOKUP($A1921,[4]Sheet1!$A$1:$U$10001,17,0)</f>
        <v>2.76</v>
      </c>
      <c r="M1921" s="196" t="n">
        <f aca="false">VLOOKUP($A1921,[4]Sheet1!$A$1:$U$10001,14,0)</f>
        <v>3.18</v>
      </c>
      <c r="N1921" s="196" t="n">
        <f aca="false">VLOOKUP($A1921,[4]Sheet1!$A$1:$X$10001,23,0)</f>
        <v>2.695</v>
      </c>
      <c r="O1921" s="196" t="n">
        <f aca="false">VLOOKUP($A1921,[4]Sheet1!$A$1:$U$10001,4,0)</f>
        <v>3.025</v>
      </c>
      <c r="P1921" s="196" t="n">
        <f aca="false">VLOOKUP($A1921,[4]Sheet1!$A$1:$U$10001,6,0)</f>
        <v>2.91</v>
      </c>
      <c r="Q1921" s="196" t="n">
        <f aca="false">VLOOKUP($A1921,[4]Sheet1!$A$1:$U$10001,20,0)</f>
        <v>2.715</v>
      </c>
      <c r="R1921" s="196" t="n">
        <f aca="false">VLOOKUP($A1921,[4]Sheet1!$A$1:$X$10001,24,0)</f>
        <v>2.775</v>
      </c>
      <c r="S1921" s="196" t="n">
        <f aca="false">VLOOKUP($A1921,[4]Sheet1!$A$1:$AB$10001,25,0)</f>
        <v>2.98</v>
      </c>
      <c r="T1921" s="196" t="n">
        <f aca="false">VLOOKUP($A1921,[4]Sheet1!$A$1:$AB$10001,26,0)</f>
        <v>2.94</v>
      </c>
      <c r="U1921" s="196" t="n">
        <f aca="false">VLOOKUP($A1921,[4]Sheet1!$A$1:$AB$10001,27,0)</f>
        <v>2.83</v>
      </c>
      <c r="V1921" s="196" t="n">
        <f aca="false">VLOOKUP($A1921,[4]Sheet1!$A$1:$AB$10001,28,0)</f>
        <v>2.855</v>
      </c>
      <c r="W1921" s="196" t="n">
        <f aca="false">VLOOKUP($A1921,[4]Sheet1!$A$1:$AC$10001,29,0)</f>
        <v>2.86</v>
      </c>
      <c r="X1921" s="196" t="s">
        <v>85</v>
      </c>
    </row>
    <row r="1922" customFormat="false" ht="11.25" hidden="false" customHeight="false" outlineLevel="0" collapsed="false">
      <c r="A1922" s="177" t="n">
        <v>36615</v>
      </c>
      <c r="B1922" s="203" t="n">
        <f aca="false">IF(A1922&lt;&gt;"",MONTH(A1922),0)</f>
        <v>3</v>
      </c>
      <c r="C1922" s="11" t="s">
        <v>165</v>
      </c>
      <c r="D1922" s="196" t="n">
        <f aca="false">VLOOKUP($A1922,[4]Sheet1!$A$1:$U$10001,15,0)</f>
        <v>3.625</v>
      </c>
      <c r="E1922" s="196" t="n">
        <f aca="false">VLOOKUP($A1922,[4]Sheet1!$A$1:$U$10001,16,0)</f>
        <v>2.715</v>
      </c>
      <c r="F1922" s="196" t="n">
        <f aca="false">VLOOKUP($A1922,[4]Sheet1!$A$1:$X$10001,22,0)</f>
        <v>2.66</v>
      </c>
      <c r="G1922" s="198" t="n">
        <f aca="false">VLOOKUP($A1922,[4]Sheet1!$A$1:$X$10001,3,0)</f>
        <v>2.785</v>
      </c>
      <c r="H1922" s="196" t="n">
        <f aca="false">VLOOKUP($A1922,[4]Sheet1!$A$1:$U$10001,2,0)</f>
        <v>2.835</v>
      </c>
      <c r="I1922" s="196" t="n">
        <f aca="false">VLOOKUP($A1922,[4]Sheet1!$A$1:$U$10001,21,0)</f>
        <v>2.92</v>
      </c>
      <c r="J1922" s="196" t="n">
        <f aca="false">VLOOKUP($A1922,[4]Sheet1!$A$1:$U$10001,13,0)</f>
        <v>2.86</v>
      </c>
      <c r="K1922" s="196" t="n">
        <f aca="false">VLOOKUP($A1922,[4]Sheet1!$A$1:$Z$10001,24,0)</f>
        <v>2.74</v>
      </c>
      <c r="L1922" s="196" t="n">
        <f aca="false">VLOOKUP($A1922,[4]Sheet1!$A$1:$U$10001,17,0)</f>
        <v>2.755</v>
      </c>
      <c r="M1922" s="196" t="n">
        <f aca="false">VLOOKUP($A1922,[4]Sheet1!$A$1:$U$10001,14,0)</f>
        <v>3.19</v>
      </c>
      <c r="N1922" s="196" t="n">
        <f aca="false">VLOOKUP($A1922,[4]Sheet1!$A$1:$X$10001,23,0)</f>
        <v>2.66</v>
      </c>
      <c r="O1922" s="196" t="n">
        <f aca="false">VLOOKUP($A1922,[4]Sheet1!$A$1:$U$10001,4,0)</f>
        <v>3.025</v>
      </c>
      <c r="P1922" s="196" t="n">
        <f aca="false">VLOOKUP($A1922,[4]Sheet1!$A$1:$U$10001,6,0)</f>
        <v>2.9</v>
      </c>
      <c r="Q1922" s="196" t="n">
        <f aca="false">VLOOKUP($A1922,[4]Sheet1!$A$1:$U$10001,20,0)</f>
        <v>2.715</v>
      </c>
      <c r="R1922" s="196" t="n">
        <f aca="false">VLOOKUP($A1922,[4]Sheet1!$A$1:$X$10001,24,0)</f>
        <v>2.74</v>
      </c>
      <c r="S1922" s="196" t="n">
        <f aca="false">VLOOKUP($A1922,[4]Sheet1!$A$1:$AB$10001,25,0)</f>
        <v>2.955</v>
      </c>
      <c r="T1922" s="196" t="n">
        <f aca="false">VLOOKUP($A1922,[4]Sheet1!$A$1:$AB$10001,26,0)</f>
        <v>2.935</v>
      </c>
      <c r="U1922" s="196" t="n">
        <f aca="false">VLOOKUP($A1922,[4]Sheet1!$A$1:$AB$10001,27,0)</f>
        <v>2.805</v>
      </c>
      <c r="V1922" s="196" t="n">
        <f aca="false">VLOOKUP($A1922,[4]Sheet1!$A$1:$AB$10001,28,0)</f>
        <v>2.815</v>
      </c>
      <c r="W1922" s="196" t="n">
        <f aca="false">VLOOKUP($A1922,[4]Sheet1!$A$1:$AC$10001,29,0)</f>
        <v>2.845</v>
      </c>
      <c r="X1922" s="196" t="s">
        <v>85</v>
      </c>
    </row>
    <row r="1923" customFormat="false" ht="11.25" hidden="false" customHeight="false" outlineLevel="0" collapsed="false">
      <c r="A1923" s="177" t="n">
        <v>36616</v>
      </c>
      <c r="B1923" s="203" t="n">
        <f aca="false">IF(A1923&lt;&gt;"",MONTH(A1923),0)</f>
        <v>3</v>
      </c>
      <c r="C1923" s="11" t="s">
        <v>166</v>
      </c>
      <c r="D1923" s="196" t="n">
        <f aca="false">VLOOKUP($A1923,[4]Sheet1!$A$1:$U$10001,15,0)</f>
        <v>3.6</v>
      </c>
      <c r="E1923" s="196" t="n">
        <f aca="false">VLOOKUP($A1923,[4]Sheet1!$A$1:$U$10001,16,0)</f>
        <v>2.63</v>
      </c>
      <c r="F1923" s="196" t="n">
        <f aca="false">VLOOKUP($A1923,[4]Sheet1!$A$1:$X$10001,22,0)</f>
        <v>2.565</v>
      </c>
      <c r="G1923" s="198" t="n">
        <f aca="false">VLOOKUP($A1923,[4]Sheet1!$A$1:$X$10001,3,0)</f>
        <v>2.67</v>
      </c>
      <c r="H1923" s="196" t="n">
        <f aca="false">VLOOKUP($A1923,[4]Sheet1!$A$1:$U$10001,2,0)</f>
        <v>2.735</v>
      </c>
      <c r="I1923" s="196" t="n">
        <f aca="false">VLOOKUP($A1923,[4]Sheet1!$A$1:$U$10001,21,0)</f>
        <v>2.83</v>
      </c>
      <c r="J1923" s="196" t="n">
        <f aca="false">VLOOKUP($A1923,[4]Sheet1!$A$1:$U$10001,13,0)</f>
        <v>2.78</v>
      </c>
      <c r="K1923" s="196" t="n">
        <f aca="false">VLOOKUP($A1923,[4]Sheet1!$A$1:$Z$10001,24,0)</f>
        <v>2.645</v>
      </c>
      <c r="L1923" s="196" t="n">
        <f aca="false">VLOOKUP($A1923,[4]Sheet1!$A$1:$U$10001,17,0)</f>
        <v>2.675</v>
      </c>
      <c r="M1923" s="196" t="n">
        <f aca="false">VLOOKUP($A1923,[4]Sheet1!$A$1:$U$10001,14,0)</f>
        <v>3.09</v>
      </c>
      <c r="N1923" s="196" t="n">
        <f aca="false">VLOOKUP($A1923,[4]Sheet1!$A$1:$X$10001,23,0)</f>
        <v>2.565</v>
      </c>
      <c r="O1923" s="196" t="n">
        <f aca="false">VLOOKUP($A1923,[4]Sheet1!$A$1:$U$10001,4,0)</f>
        <v>2.975</v>
      </c>
      <c r="P1923" s="196" t="n">
        <f aca="false">VLOOKUP($A1923,[4]Sheet1!$A$1:$U$10001,6,0)</f>
        <v>2.78</v>
      </c>
      <c r="Q1923" s="196" t="n">
        <f aca="false">VLOOKUP($A1923,[4]Sheet1!$A$1:$U$10001,20,0)</f>
        <v>2.65</v>
      </c>
      <c r="R1923" s="196" t="n">
        <f aca="false">VLOOKUP($A1923,[4]Sheet1!$A$1:$X$10001,24,0)</f>
        <v>2.645</v>
      </c>
      <c r="S1923" s="196" t="n">
        <f aca="false">VLOOKUP($A1923,[4]Sheet1!$A$1:$AB$10001,25,0)</f>
        <v>2.865</v>
      </c>
      <c r="T1923" s="196" t="n">
        <f aca="false">VLOOKUP($A1923,[4]Sheet1!$A$1:$AB$10001,26,0)</f>
        <v>2.825</v>
      </c>
      <c r="U1923" s="196" t="n">
        <f aca="false">VLOOKUP($A1923,[4]Sheet1!$A$1:$AB$10001,27,0)</f>
        <v>2.7</v>
      </c>
      <c r="V1923" s="196" t="n">
        <f aca="false">VLOOKUP($A1923,[4]Sheet1!$A$1:$AB$10001,28,0)</f>
        <v>2.7</v>
      </c>
      <c r="W1923" s="196" t="n">
        <f aca="false">VLOOKUP($A1923,[4]Sheet1!$A$1:$AC$10001,29,0)</f>
        <v>2.735</v>
      </c>
      <c r="X1923" s="196" t="s">
        <v>85</v>
      </c>
    </row>
    <row r="1924" customFormat="false" ht="11.25" hidden="false" customHeight="false" outlineLevel="0" collapsed="false">
      <c r="A1924" s="177" t="n">
        <v>36617</v>
      </c>
      <c r="B1924" s="203" t="n">
        <f aca="false">IF(A1924&lt;&gt;"",MONTH(A1924),0)</f>
        <v>4</v>
      </c>
      <c r="C1924" s="11" t="s">
        <v>167</v>
      </c>
      <c r="D1924" s="196" t="n">
        <f aca="false">VLOOKUP($A1924,[4]Sheet1!$A$1:$U$10001,15,0)</f>
        <v>3.6</v>
      </c>
      <c r="E1924" s="196" t="n">
        <f aca="false">VLOOKUP($A1924,[4]Sheet1!$A$1:$U$10001,16,0)</f>
        <v>2.655</v>
      </c>
      <c r="F1924" s="196" t="n">
        <f aca="false">VLOOKUP($A1924,[4]Sheet1!$A$1:$X$10001,22,0)</f>
        <v>2.575</v>
      </c>
      <c r="G1924" s="198" t="n">
        <f aca="false">VLOOKUP($A1924,[4]Sheet1!$A$1:$X$10001,3,0)</f>
        <v>2.655</v>
      </c>
      <c r="H1924" s="196" t="n">
        <f aca="false">VLOOKUP($A1924,[4]Sheet1!$A$1:$U$10001,2,0)</f>
        <v>2.71</v>
      </c>
      <c r="I1924" s="196" t="n">
        <f aca="false">VLOOKUP($A1924,[4]Sheet1!$A$1:$U$10001,21,0)</f>
        <v>2.875</v>
      </c>
      <c r="J1924" s="196" t="n">
        <f aca="false">VLOOKUP($A1924,[4]Sheet1!$A$1:$U$10001,13,0)</f>
        <v>2.795</v>
      </c>
      <c r="K1924" s="196" t="n">
        <f aca="false">VLOOKUP($A1924,[4]Sheet1!$A$1:$Z$10001,24,0)</f>
        <v>2.64</v>
      </c>
      <c r="L1924" s="196" t="n">
        <f aca="false">VLOOKUP($A1924,[4]Sheet1!$A$1:$U$10001,17,0)</f>
        <v>2.735</v>
      </c>
      <c r="M1924" s="196" t="n">
        <f aca="false">VLOOKUP($A1924,[4]Sheet1!$A$1:$U$10001,14,0)</f>
        <v>3.05</v>
      </c>
      <c r="N1924" s="196" t="n">
        <f aca="false">VLOOKUP($A1924,[4]Sheet1!$A$1:$X$10001,23,0)</f>
        <v>2.585</v>
      </c>
      <c r="O1924" s="196" t="n">
        <f aca="false">VLOOKUP($A1924,[4]Sheet1!$A$1:$U$10001,4,0)</f>
        <v>2.975</v>
      </c>
      <c r="P1924" s="196" t="n">
        <f aca="false">VLOOKUP($A1924,[4]Sheet1!$A$1:$U$10001,6,0)</f>
        <v>2.78</v>
      </c>
      <c r="Q1924" s="196" t="n">
        <f aca="false">VLOOKUP($A1924,[4]Sheet1!$A$1:$U$10001,20,0)</f>
        <v>2.695</v>
      </c>
      <c r="R1924" s="196" t="n">
        <f aca="false">VLOOKUP($A1924,[4]Sheet1!$A$1:$X$10001,24,0)</f>
        <v>2.64</v>
      </c>
      <c r="S1924" s="196" t="n">
        <f aca="false">VLOOKUP($A1924,[4]Sheet1!$A$1:$AB$10001,25,0)</f>
        <v>2.905</v>
      </c>
      <c r="T1924" s="196" t="n">
        <f aca="false">VLOOKUP($A1924,[4]Sheet1!$A$1:$AB$10001,26,0)</f>
        <v>2.84</v>
      </c>
      <c r="U1924" s="196" t="n">
        <f aca="false">VLOOKUP($A1924,[4]Sheet1!$A$1:$AB$10001,27,0)</f>
        <v>2.735</v>
      </c>
      <c r="V1924" s="196" t="n">
        <f aca="false">VLOOKUP($A1924,[4]Sheet1!$A$1:$AB$10001,28,0)</f>
        <v>2.825</v>
      </c>
      <c r="W1924" s="196" t="n">
        <f aca="false">VLOOKUP($A1924,[4]Sheet1!$A$1:$AC$10001,29,0)</f>
        <v>2.77</v>
      </c>
      <c r="X1924" s="196" t="s">
        <v>85</v>
      </c>
    </row>
    <row r="1925" customFormat="false" ht="11.25" hidden="false" customHeight="false" outlineLevel="0" collapsed="false">
      <c r="A1925" s="177" t="n">
        <v>36618</v>
      </c>
      <c r="B1925" s="203" t="n">
        <f aca="false">IF(A1925&lt;&gt;"",MONTH(A1925),0)</f>
        <v>4</v>
      </c>
      <c r="C1925" s="11" t="s">
        <v>161</v>
      </c>
      <c r="D1925" s="196" t="n">
        <f aca="false">VLOOKUP($A1925,[4]Sheet1!$A$1:$U$10001,15,0)</f>
        <v>3.6</v>
      </c>
      <c r="E1925" s="196" t="n">
        <f aca="false">VLOOKUP($A1925,[4]Sheet1!$A$1:$U$10001,16,0)</f>
        <v>2.655</v>
      </c>
      <c r="F1925" s="196" t="n">
        <f aca="false">VLOOKUP($A1925,[4]Sheet1!$A$1:$X$10001,22,0)</f>
        <v>2.575</v>
      </c>
      <c r="G1925" s="198" t="n">
        <f aca="false">VLOOKUP($A1925,[4]Sheet1!$A$1:$X$10001,3,0)</f>
        <v>2.655</v>
      </c>
      <c r="H1925" s="196" t="n">
        <f aca="false">VLOOKUP($A1925,[4]Sheet1!$A$1:$U$10001,2,0)</f>
        <v>2.71</v>
      </c>
      <c r="I1925" s="196" t="n">
        <f aca="false">VLOOKUP($A1925,[4]Sheet1!$A$1:$U$10001,21,0)</f>
        <v>2.875</v>
      </c>
      <c r="J1925" s="196" t="n">
        <f aca="false">VLOOKUP($A1925,[4]Sheet1!$A$1:$U$10001,13,0)</f>
        <v>2.795</v>
      </c>
      <c r="K1925" s="196" t="n">
        <f aca="false">VLOOKUP($A1925,[4]Sheet1!$A$1:$Z$10001,24,0)</f>
        <v>2.64</v>
      </c>
      <c r="L1925" s="196" t="n">
        <f aca="false">VLOOKUP($A1925,[4]Sheet1!$A$1:$U$10001,17,0)</f>
        <v>2.735</v>
      </c>
      <c r="M1925" s="196" t="n">
        <f aca="false">VLOOKUP($A1925,[4]Sheet1!$A$1:$U$10001,14,0)</f>
        <v>3.05</v>
      </c>
      <c r="N1925" s="196" t="n">
        <f aca="false">VLOOKUP($A1925,[4]Sheet1!$A$1:$X$10001,23,0)</f>
        <v>2.585</v>
      </c>
      <c r="O1925" s="196" t="n">
        <f aca="false">VLOOKUP($A1925,[4]Sheet1!$A$1:$U$10001,4,0)</f>
        <v>2.975</v>
      </c>
      <c r="P1925" s="196" t="n">
        <f aca="false">VLOOKUP($A1925,[4]Sheet1!$A$1:$U$10001,6,0)</f>
        <v>2.78</v>
      </c>
      <c r="Q1925" s="196" t="n">
        <f aca="false">VLOOKUP($A1925,[4]Sheet1!$A$1:$U$10001,20,0)</f>
        <v>2.695</v>
      </c>
      <c r="R1925" s="196" t="n">
        <f aca="false">VLOOKUP($A1925,[4]Sheet1!$A$1:$X$10001,24,0)</f>
        <v>2.64</v>
      </c>
      <c r="S1925" s="196" t="n">
        <f aca="false">VLOOKUP($A1925,[4]Sheet1!$A$1:$AB$10001,25,0)</f>
        <v>2.905</v>
      </c>
      <c r="T1925" s="196" t="n">
        <f aca="false">VLOOKUP($A1925,[4]Sheet1!$A$1:$AB$10001,26,0)</f>
        <v>2.84</v>
      </c>
      <c r="U1925" s="196" t="n">
        <f aca="false">VLOOKUP($A1925,[4]Sheet1!$A$1:$AB$10001,27,0)</f>
        <v>2.735</v>
      </c>
      <c r="V1925" s="196" t="n">
        <f aca="false">VLOOKUP($A1925,[4]Sheet1!$A$1:$AB$10001,28,0)</f>
        <v>2.825</v>
      </c>
      <c r="W1925" s="196" t="n">
        <f aca="false">VLOOKUP($A1925,[4]Sheet1!$A$1:$AC$10001,29,0)</f>
        <v>2.77</v>
      </c>
      <c r="X1925" s="196" t="s">
        <v>85</v>
      </c>
    </row>
    <row r="1926" customFormat="false" ht="11.25" hidden="false" customHeight="false" outlineLevel="0" collapsed="false">
      <c r="A1926" s="177" t="n">
        <v>36619</v>
      </c>
      <c r="B1926" s="203" t="n">
        <f aca="false">IF(A1926&lt;&gt;"",MONTH(A1926),0)</f>
        <v>4</v>
      </c>
      <c r="C1926" s="11" t="s">
        <v>162</v>
      </c>
      <c r="D1926" s="196" t="n">
        <f aca="false">VLOOKUP($A1926,[4]Sheet1!$A$1:$U$10001,15,0)</f>
        <v>3.6</v>
      </c>
      <c r="E1926" s="196" t="n">
        <f aca="false">VLOOKUP($A1926,[4]Sheet1!$A$1:$U$10001,16,0)</f>
        <v>2.655</v>
      </c>
      <c r="F1926" s="196" t="n">
        <f aca="false">VLOOKUP($A1926,[4]Sheet1!$A$1:$X$10001,22,0)</f>
        <v>2.575</v>
      </c>
      <c r="G1926" s="198" t="n">
        <f aca="false">VLOOKUP($A1926,[4]Sheet1!$A$1:$X$10001,3,0)</f>
        <v>2.655</v>
      </c>
      <c r="H1926" s="196" t="n">
        <f aca="false">VLOOKUP($A1926,[4]Sheet1!$A$1:$U$10001,2,0)</f>
        <v>2.71</v>
      </c>
      <c r="I1926" s="196" t="n">
        <f aca="false">VLOOKUP($A1926,[4]Sheet1!$A$1:$U$10001,21,0)</f>
        <v>2.875</v>
      </c>
      <c r="J1926" s="196" t="n">
        <f aca="false">VLOOKUP($A1926,[4]Sheet1!$A$1:$U$10001,13,0)</f>
        <v>2.795</v>
      </c>
      <c r="K1926" s="196" t="n">
        <f aca="false">VLOOKUP($A1926,[4]Sheet1!$A$1:$Z$10001,24,0)</f>
        <v>2.64</v>
      </c>
      <c r="L1926" s="196" t="n">
        <f aca="false">VLOOKUP($A1926,[4]Sheet1!$A$1:$U$10001,17,0)</f>
        <v>2.735</v>
      </c>
      <c r="M1926" s="196" t="n">
        <f aca="false">VLOOKUP($A1926,[4]Sheet1!$A$1:$U$10001,14,0)</f>
        <v>3.05</v>
      </c>
      <c r="N1926" s="196" t="n">
        <f aca="false">VLOOKUP($A1926,[4]Sheet1!$A$1:$X$10001,23,0)</f>
        <v>2.585</v>
      </c>
      <c r="O1926" s="196" t="n">
        <f aca="false">VLOOKUP($A1926,[4]Sheet1!$A$1:$U$10001,4,0)</f>
        <v>2.975</v>
      </c>
      <c r="P1926" s="196" t="n">
        <f aca="false">VLOOKUP($A1926,[4]Sheet1!$A$1:$U$10001,6,0)</f>
        <v>2.78</v>
      </c>
      <c r="Q1926" s="196" t="n">
        <f aca="false">VLOOKUP($A1926,[4]Sheet1!$A$1:$U$10001,20,0)</f>
        <v>2.695</v>
      </c>
      <c r="R1926" s="196" t="n">
        <f aca="false">VLOOKUP($A1926,[4]Sheet1!$A$1:$X$10001,24,0)</f>
        <v>2.64</v>
      </c>
      <c r="S1926" s="196" t="n">
        <f aca="false">VLOOKUP($A1926,[4]Sheet1!$A$1:$AB$10001,25,0)</f>
        <v>2.905</v>
      </c>
      <c r="T1926" s="196" t="n">
        <f aca="false">VLOOKUP($A1926,[4]Sheet1!$A$1:$AB$10001,26,0)</f>
        <v>2.84</v>
      </c>
      <c r="U1926" s="196" t="n">
        <f aca="false">VLOOKUP($A1926,[4]Sheet1!$A$1:$AB$10001,27,0)</f>
        <v>2.735</v>
      </c>
      <c r="V1926" s="196" t="n">
        <f aca="false">VLOOKUP($A1926,[4]Sheet1!$A$1:$AB$10001,28,0)</f>
        <v>2.825</v>
      </c>
      <c r="W1926" s="196" t="n">
        <f aca="false">VLOOKUP($A1926,[4]Sheet1!$A$1:$AC$10001,29,0)</f>
        <v>2.77</v>
      </c>
      <c r="X1926" s="196" t="s">
        <v>85</v>
      </c>
    </row>
    <row r="1927" customFormat="false" ht="11.25" hidden="false" customHeight="false" outlineLevel="0" collapsed="false">
      <c r="A1927" s="177" t="n">
        <v>36620</v>
      </c>
      <c r="B1927" s="203" t="n">
        <f aca="false">IF(A1927&lt;&gt;"",MONTH(A1927),0)</f>
        <v>4</v>
      </c>
      <c r="C1927" s="11" t="s">
        <v>163</v>
      </c>
      <c r="D1927" s="196" t="n">
        <f aca="false">VLOOKUP($A1927,[4]Sheet1!$A$1:$U$10001,15,0)</f>
        <v>3.59</v>
      </c>
      <c r="E1927" s="196" t="n">
        <f aca="false">VLOOKUP($A1927,[4]Sheet1!$A$1:$U$10001,16,0)</f>
        <v>2.66</v>
      </c>
      <c r="F1927" s="196" t="n">
        <f aca="false">VLOOKUP($A1927,[4]Sheet1!$A$1:$X$10001,22,0)</f>
        <v>2.58</v>
      </c>
      <c r="G1927" s="198" t="n">
        <f aca="false">VLOOKUP($A1927,[4]Sheet1!$A$1:$X$10001,3,0)</f>
        <v>2.725</v>
      </c>
      <c r="H1927" s="196" t="n">
        <f aca="false">VLOOKUP($A1927,[4]Sheet1!$A$1:$U$10001,2,0)</f>
        <v>2.76</v>
      </c>
      <c r="I1927" s="196" t="n">
        <f aca="false">VLOOKUP($A1927,[4]Sheet1!$A$1:$U$10001,21,0)</f>
        <v>2.915</v>
      </c>
      <c r="J1927" s="196" t="n">
        <f aca="false">VLOOKUP($A1927,[4]Sheet1!$A$1:$U$10001,13,0)</f>
        <v>2.84</v>
      </c>
      <c r="K1927" s="196" t="n">
        <f aca="false">VLOOKUP($A1927,[4]Sheet1!$A$1:$Z$10001,24,0)</f>
        <v>2.63</v>
      </c>
      <c r="L1927" s="196" t="n">
        <f aca="false">VLOOKUP($A1927,[4]Sheet1!$A$1:$U$10001,17,0)</f>
        <v>2.745</v>
      </c>
      <c r="M1927" s="196" t="n">
        <f aca="false">VLOOKUP($A1927,[4]Sheet1!$A$1:$U$10001,14,0)</f>
        <v>3.18</v>
      </c>
      <c r="N1927" s="196" t="n">
        <f aca="false">VLOOKUP($A1927,[4]Sheet1!$A$1:$X$10001,23,0)</f>
        <v>2.57</v>
      </c>
      <c r="O1927" s="196" t="n">
        <f aca="false">VLOOKUP($A1927,[4]Sheet1!$A$1:$U$10001,4,0)</f>
        <v>3.045</v>
      </c>
      <c r="P1927" s="196" t="n">
        <f aca="false">VLOOKUP($A1927,[4]Sheet1!$A$1:$U$10001,6,0)</f>
        <v>2.845</v>
      </c>
      <c r="Q1927" s="196" t="n">
        <f aca="false">VLOOKUP($A1927,[4]Sheet1!$A$1:$U$10001,20,0)</f>
        <v>2.685</v>
      </c>
      <c r="R1927" s="196" t="n">
        <f aca="false">VLOOKUP($A1927,[4]Sheet1!$A$1:$X$10001,24,0)</f>
        <v>2.63</v>
      </c>
      <c r="S1927" s="196" t="n">
        <f aca="false">VLOOKUP($A1927,[4]Sheet1!$A$1:$AB$10001,25,0)</f>
        <v>2.96</v>
      </c>
      <c r="T1927" s="196" t="n">
        <f aca="false">VLOOKUP($A1927,[4]Sheet1!$A$1:$AB$10001,26,0)</f>
        <v>2.875</v>
      </c>
      <c r="U1927" s="196" t="n">
        <f aca="false">VLOOKUP($A1927,[4]Sheet1!$A$1:$AB$10001,27,0)</f>
        <v>2.78</v>
      </c>
      <c r="V1927" s="196" t="n">
        <f aca="false">VLOOKUP($A1927,[4]Sheet1!$A$1:$AB$10001,28,0)</f>
        <v>2.885</v>
      </c>
      <c r="W1927" s="196" t="n">
        <f aca="false">VLOOKUP($A1927,[4]Sheet1!$A$1:$AC$10001,29,0)</f>
        <v>2.815</v>
      </c>
      <c r="X1927" s="196" t="s">
        <v>85</v>
      </c>
    </row>
    <row r="1928" customFormat="false" ht="11.25" hidden="false" customHeight="false" outlineLevel="0" collapsed="false">
      <c r="A1928" s="177" t="n">
        <v>36621</v>
      </c>
      <c r="B1928" s="203" t="n">
        <f aca="false">IF(A1928&lt;&gt;"",MONTH(A1928),0)</f>
        <v>4</v>
      </c>
      <c r="C1928" s="11" t="s">
        <v>164</v>
      </c>
      <c r="D1928" s="196" t="n">
        <f aca="false">VLOOKUP($A1928,[4]Sheet1!$A$1:$U$10001,15,0)</f>
        <v>3.56</v>
      </c>
      <c r="E1928" s="196" t="n">
        <f aca="false">VLOOKUP($A1928,[4]Sheet1!$A$1:$U$10001,16,0)</f>
        <v>2.61</v>
      </c>
      <c r="F1928" s="196" t="n">
        <f aca="false">VLOOKUP($A1928,[4]Sheet1!$A$1:$X$10001,22,0)</f>
        <v>2.55</v>
      </c>
      <c r="G1928" s="198" t="n">
        <f aca="false">VLOOKUP($A1928,[4]Sheet1!$A$1:$X$10001,3,0)</f>
        <v>2.685</v>
      </c>
      <c r="H1928" s="196" t="n">
        <f aca="false">VLOOKUP($A1928,[4]Sheet1!$A$1:$U$10001,2,0)</f>
        <v>2.72</v>
      </c>
      <c r="I1928" s="196" t="n">
        <f aca="false">VLOOKUP($A1928,[4]Sheet1!$A$1:$U$10001,21,0)</f>
        <v>2.87</v>
      </c>
      <c r="J1928" s="196" t="n">
        <f aca="false">VLOOKUP($A1928,[4]Sheet1!$A$1:$U$10001,13,0)</f>
        <v>2.79</v>
      </c>
      <c r="K1928" s="196" t="n">
        <f aca="false">VLOOKUP($A1928,[4]Sheet1!$A$1:$Z$10001,24,0)</f>
        <v>2.6</v>
      </c>
      <c r="L1928" s="196" t="n">
        <f aca="false">VLOOKUP($A1928,[4]Sheet1!$A$1:$U$10001,17,0)</f>
        <v>2.69</v>
      </c>
      <c r="M1928" s="196" t="n">
        <f aca="false">VLOOKUP($A1928,[4]Sheet1!$A$1:$U$10001,14,0)</f>
        <v>3.155</v>
      </c>
      <c r="N1928" s="196" t="n">
        <f aca="false">VLOOKUP($A1928,[4]Sheet1!$A$1:$X$10001,23,0)</f>
        <v>2.53</v>
      </c>
      <c r="O1928" s="196" t="n">
        <f aca="false">VLOOKUP($A1928,[4]Sheet1!$A$1:$U$10001,4,0)</f>
        <v>2.995</v>
      </c>
      <c r="P1928" s="196" t="n">
        <f aca="false">VLOOKUP($A1928,[4]Sheet1!$A$1:$U$10001,6,0)</f>
        <v>2.785</v>
      </c>
      <c r="Q1928" s="196" t="n">
        <f aca="false">VLOOKUP($A1928,[4]Sheet1!$A$1:$U$10001,20,0)</f>
        <v>2.63</v>
      </c>
      <c r="R1928" s="196" t="n">
        <f aca="false">VLOOKUP($A1928,[4]Sheet1!$A$1:$X$10001,24,0)</f>
        <v>2.6</v>
      </c>
      <c r="S1928" s="196" t="n">
        <f aca="false">VLOOKUP($A1928,[4]Sheet1!$A$1:$AB$10001,25,0)</f>
        <v>2.905</v>
      </c>
      <c r="T1928" s="196" t="n">
        <f aca="false">VLOOKUP($A1928,[4]Sheet1!$A$1:$AB$10001,26,0)</f>
        <v>2.825</v>
      </c>
      <c r="U1928" s="196" t="n">
        <f aca="false">VLOOKUP($A1928,[4]Sheet1!$A$1:$AB$10001,27,0)</f>
        <v>2.725</v>
      </c>
      <c r="V1928" s="196" t="n">
        <f aca="false">VLOOKUP($A1928,[4]Sheet1!$A$1:$AB$10001,28,0)</f>
        <v>2.81</v>
      </c>
      <c r="W1928" s="196" t="n">
        <f aca="false">VLOOKUP($A1928,[4]Sheet1!$A$1:$AC$10001,29,0)</f>
        <v>2.76</v>
      </c>
      <c r="X1928" s="196" t="s">
        <v>85</v>
      </c>
    </row>
    <row r="1929" customFormat="false" ht="11.25" hidden="false" customHeight="false" outlineLevel="0" collapsed="false">
      <c r="A1929" s="177" t="n">
        <v>36622</v>
      </c>
      <c r="B1929" s="203" t="n">
        <f aca="false">IF(A1929&lt;&gt;"",MONTH(A1929),0)</f>
        <v>4</v>
      </c>
      <c r="C1929" s="11" t="s">
        <v>165</v>
      </c>
      <c r="D1929" s="196" t="n">
        <f aca="false">VLOOKUP($A1929,[4]Sheet1!$A$1:$U$10001,15,0)</f>
        <v>3.61</v>
      </c>
      <c r="E1929" s="196" t="n">
        <f aca="false">VLOOKUP($A1929,[4]Sheet1!$A$1:$U$10001,16,0)</f>
        <v>2.62</v>
      </c>
      <c r="F1929" s="196" t="n">
        <f aca="false">VLOOKUP($A1929,[4]Sheet1!$A$1:$X$10001,22,0)</f>
        <v>2.545</v>
      </c>
      <c r="G1929" s="198" t="n">
        <f aca="false">VLOOKUP($A1929,[4]Sheet1!$A$1:$X$10001,3,0)</f>
        <v>2.7</v>
      </c>
      <c r="H1929" s="196" t="n">
        <f aca="false">VLOOKUP($A1929,[4]Sheet1!$A$1:$U$10001,2,0)</f>
        <v>2.735</v>
      </c>
      <c r="I1929" s="196" t="n">
        <f aca="false">VLOOKUP($A1929,[4]Sheet1!$A$1:$U$10001,21,0)</f>
        <v>2.86</v>
      </c>
      <c r="J1929" s="196" t="n">
        <f aca="false">VLOOKUP($A1929,[4]Sheet1!$A$1:$U$10001,13,0)</f>
        <v>2.795</v>
      </c>
      <c r="K1929" s="196" t="n">
        <f aca="false">VLOOKUP($A1929,[4]Sheet1!$A$1:$Z$10001,24,0)</f>
        <v>2.605</v>
      </c>
      <c r="L1929" s="196" t="n">
        <f aca="false">VLOOKUP($A1929,[4]Sheet1!$A$1:$U$10001,17,0)</f>
        <v>2.695</v>
      </c>
      <c r="M1929" s="196" t="n">
        <f aca="false">VLOOKUP($A1929,[4]Sheet1!$A$1:$U$10001,14,0)</f>
        <v>3.15</v>
      </c>
      <c r="N1929" s="196" t="n">
        <f aca="false">VLOOKUP($A1929,[4]Sheet1!$A$1:$X$10001,23,0)</f>
        <v>2.56</v>
      </c>
      <c r="O1929" s="196" t="n">
        <f aca="false">VLOOKUP($A1929,[4]Sheet1!$A$1:$U$10001,4,0)</f>
        <v>2.98</v>
      </c>
      <c r="P1929" s="196" t="n">
        <f aca="false">VLOOKUP($A1929,[4]Sheet1!$A$1:$U$10001,6,0)</f>
        <v>2.795</v>
      </c>
      <c r="Q1929" s="196" t="n">
        <f aca="false">VLOOKUP($A1929,[4]Sheet1!$A$1:$U$10001,20,0)</f>
        <v>2.64</v>
      </c>
      <c r="R1929" s="196" t="n">
        <f aca="false">VLOOKUP($A1929,[4]Sheet1!$A$1:$X$10001,24,0)</f>
        <v>2.605</v>
      </c>
      <c r="S1929" s="196" t="n">
        <f aca="false">VLOOKUP($A1929,[4]Sheet1!$A$1:$AB$10001,25,0)</f>
        <v>2.91</v>
      </c>
      <c r="T1929" s="196" t="n">
        <f aca="false">VLOOKUP($A1929,[4]Sheet1!$A$1:$AB$10001,26,0)</f>
        <v>2.83</v>
      </c>
      <c r="U1929" s="196" t="n">
        <f aca="false">VLOOKUP($A1929,[4]Sheet1!$A$1:$AB$10001,27,0)</f>
        <v>2.745</v>
      </c>
      <c r="V1929" s="196" t="n">
        <f aca="false">VLOOKUP($A1929,[4]Sheet1!$A$1:$AB$10001,28,0)</f>
        <v>2.85</v>
      </c>
      <c r="W1929" s="196" t="n">
        <f aca="false">VLOOKUP($A1929,[4]Sheet1!$A$1:$AC$10001,29,0)</f>
        <v>2.765</v>
      </c>
      <c r="X1929" s="196" t="s">
        <v>85</v>
      </c>
    </row>
    <row r="1930" customFormat="false" ht="11.25" hidden="false" customHeight="false" outlineLevel="0" collapsed="false">
      <c r="A1930" s="177" t="n">
        <v>36623</v>
      </c>
      <c r="B1930" s="203" t="n">
        <f aca="false">IF(A1930&lt;&gt;"",MONTH(A1930),0)</f>
        <v>4</v>
      </c>
      <c r="C1930" s="11" t="s">
        <v>166</v>
      </c>
      <c r="D1930" s="196" t="n">
        <f aca="false">VLOOKUP($A1930,[4]Sheet1!$A$1:$U$10001,15,0)</f>
        <v>3.655</v>
      </c>
      <c r="E1930" s="196" t="n">
        <f aca="false">VLOOKUP($A1930,[4]Sheet1!$A$1:$U$10001,16,0)</f>
        <v>2.665</v>
      </c>
      <c r="F1930" s="196" t="n">
        <f aca="false">VLOOKUP($A1930,[4]Sheet1!$A$1:$X$10001,22,0)</f>
        <v>2.57</v>
      </c>
      <c r="G1930" s="198" t="n">
        <f aca="false">VLOOKUP($A1930,[4]Sheet1!$A$1:$X$10001,3,0)</f>
        <v>2.7</v>
      </c>
      <c r="H1930" s="196" t="n">
        <f aca="false">VLOOKUP($A1930,[4]Sheet1!$A$1:$U$10001,2,0)</f>
        <v>2.755</v>
      </c>
      <c r="I1930" s="196" t="n">
        <f aca="false">VLOOKUP($A1930,[4]Sheet1!$A$1:$U$10001,21,0)</f>
        <v>2.91</v>
      </c>
      <c r="J1930" s="196" t="n">
        <f aca="false">VLOOKUP($A1930,[4]Sheet1!$A$1:$U$10001,13,0)</f>
        <v>2.82</v>
      </c>
      <c r="K1930" s="196" t="n">
        <f aca="false">VLOOKUP($A1930,[4]Sheet1!$A$1:$Z$10001,24,0)</f>
        <v>2.64</v>
      </c>
      <c r="L1930" s="196" t="n">
        <f aca="false">VLOOKUP($A1930,[4]Sheet1!$A$1:$U$10001,17,0)</f>
        <v>2.73</v>
      </c>
      <c r="M1930" s="196" t="n">
        <f aca="false">VLOOKUP($A1930,[4]Sheet1!$A$1:$U$10001,14,0)</f>
        <v>3.11</v>
      </c>
      <c r="N1930" s="196" t="n">
        <f aca="false">VLOOKUP($A1930,[4]Sheet1!$A$1:$X$10001,23,0)</f>
        <v>2.57</v>
      </c>
      <c r="O1930" s="196" t="n">
        <f aca="false">VLOOKUP($A1930,[4]Sheet1!$A$1:$U$10001,4,0)</f>
        <v>2.995</v>
      </c>
      <c r="P1930" s="196" t="n">
        <f aca="false">VLOOKUP($A1930,[4]Sheet1!$A$1:$U$10001,6,0)</f>
        <v>2.815</v>
      </c>
      <c r="Q1930" s="196" t="n">
        <f aca="false">VLOOKUP($A1930,[4]Sheet1!$A$1:$U$10001,20,0)</f>
        <v>2.7</v>
      </c>
      <c r="R1930" s="196" t="n">
        <f aca="false">VLOOKUP($A1930,[4]Sheet1!$A$1:$X$10001,24,0)</f>
        <v>2.64</v>
      </c>
      <c r="S1930" s="196" t="n">
        <f aca="false">VLOOKUP($A1930,[4]Sheet1!$A$1:$AB$10001,25,0)</f>
        <v>2.965</v>
      </c>
      <c r="T1930" s="196" t="n">
        <f aca="false">VLOOKUP($A1930,[4]Sheet1!$A$1:$AB$10001,26,0)</f>
        <v>2.88</v>
      </c>
      <c r="U1930" s="196" t="n">
        <f aca="false">VLOOKUP($A1930,[4]Sheet1!$A$1:$AB$10001,27,0)</f>
        <v>2.79</v>
      </c>
      <c r="V1930" s="196" t="n">
        <f aca="false">VLOOKUP($A1930,[4]Sheet1!$A$1:$AB$10001,28,0)</f>
        <v>2.905</v>
      </c>
      <c r="W1930" s="196" t="n">
        <f aca="false">VLOOKUP($A1930,[4]Sheet1!$A$1:$AC$10001,29,0)</f>
        <v>2.82</v>
      </c>
      <c r="X1930" s="196" t="s">
        <v>85</v>
      </c>
    </row>
    <row r="1931" customFormat="false" ht="11.25" hidden="false" customHeight="false" outlineLevel="0" collapsed="false">
      <c r="A1931" s="177" t="n">
        <v>36624</v>
      </c>
      <c r="B1931" s="203" t="n">
        <f aca="false">IF(A1931&lt;&gt;"",MONTH(A1931),0)</f>
        <v>4</v>
      </c>
      <c r="C1931" s="11" t="s">
        <v>167</v>
      </c>
      <c r="D1931" s="196" t="n">
        <f aca="false">VLOOKUP($A1931,[4]Sheet1!$A$1:$U$10001,15,0)</f>
        <v>3.68</v>
      </c>
      <c r="E1931" s="196" t="n">
        <f aca="false">VLOOKUP($A1931,[4]Sheet1!$A$1:$U$10001,16,0)</f>
        <v>2.675</v>
      </c>
      <c r="F1931" s="196" t="n">
        <f aca="false">VLOOKUP($A1931,[4]Sheet1!$A$1:$X$10001,22,0)</f>
        <v>2.56</v>
      </c>
      <c r="G1931" s="198" t="n">
        <f aca="false">VLOOKUP($A1931,[4]Sheet1!$A$1:$X$10001,3,0)</f>
        <v>2.685</v>
      </c>
      <c r="H1931" s="196" t="n">
        <f aca="false">VLOOKUP($A1931,[4]Sheet1!$A$1:$U$10001,2,0)</f>
        <v>2.77</v>
      </c>
      <c r="I1931" s="196" t="n">
        <f aca="false">VLOOKUP($A1931,[4]Sheet1!$A$1:$U$10001,21,0)</f>
        <v>2.97</v>
      </c>
      <c r="J1931" s="196" t="n">
        <f aca="false">VLOOKUP($A1931,[4]Sheet1!$A$1:$U$10001,13,0)</f>
        <v>2.825</v>
      </c>
      <c r="K1931" s="196" t="n">
        <f aca="false">VLOOKUP($A1931,[4]Sheet1!$A$1:$Z$10001,24,0)</f>
        <v>2.635</v>
      </c>
      <c r="L1931" s="196" t="n">
        <f aca="false">VLOOKUP($A1931,[4]Sheet1!$A$1:$U$10001,17,0)</f>
        <v>2.73</v>
      </c>
      <c r="M1931" s="196" t="n">
        <f aca="false">VLOOKUP($A1931,[4]Sheet1!$A$1:$U$10001,14,0)</f>
        <v>3.085</v>
      </c>
      <c r="N1931" s="196" t="n">
        <f aca="false">VLOOKUP($A1931,[4]Sheet1!$A$1:$X$10001,23,0)</f>
        <v>2.55</v>
      </c>
      <c r="O1931" s="196" t="n">
        <f aca="false">VLOOKUP($A1931,[4]Sheet1!$A$1:$U$10001,4,0)</f>
        <v>3.005</v>
      </c>
      <c r="P1931" s="196" t="n">
        <f aca="false">VLOOKUP($A1931,[4]Sheet1!$A$1:$U$10001,6,0)</f>
        <v>2.845</v>
      </c>
      <c r="Q1931" s="196" t="n">
        <f aca="false">VLOOKUP($A1931,[4]Sheet1!$A$1:$U$10001,20,0)</f>
        <v>2.7</v>
      </c>
      <c r="R1931" s="196" t="n">
        <f aca="false">VLOOKUP($A1931,[4]Sheet1!$A$1:$X$10001,24,0)</f>
        <v>2.635</v>
      </c>
      <c r="S1931" s="196" t="n">
        <f aca="false">VLOOKUP($A1931,[4]Sheet1!$A$1:$AB$10001,25,0)</f>
        <v>3.01</v>
      </c>
      <c r="T1931" s="196" t="n">
        <f aca="false">VLOOKUP($A1931,[4]Sheet1!$A$1:$AB$10001,26,0)</f>
        <v>2.91</v>
      </c>
      <c r="U1931" s="196" t="n">
        <f aca="false">VLOOKUP($A1931,[4]Sheet1!$A$1:$AB$10001,27,0)</f>
        <v>2.845</v>
      </c>
      <c r="V1931" s="196" t="n">
        <f aca="false">VLOOKUP($A1931,[4]Sheet1!$A$1:$AB$10001,28,0)</f>
        <v>2.945</v>
      </c>
      <c r="W1931" s="196" t="n">
        <f aca="false">VLOOKUP($A1931,[4]Sheet1!$A$1:$AC$10001,29,0)</f>
        <v>2.87</v>
      </c>
      <c r="X1931" s="196" t="s">
        <v>85</v>
      </c>
    </row>
    <row r="1932" customFormat="false" ht="11.25" hidden="false" customHeight="false" outlineLevel="0" collapsed="false">
      <c r="A1932" s="177" t="n">
        <v>36625</v>
      </c>
      <c r="B1932" s="203" t="n">
        <f aca="false">IF(A1932&lt;&gt;"",MONTH(A1932),0)</f>
        <v>4</v>
      </c>
      <c r="C1932" s="11" t="s">
        <v>161</v>
      </c>
      <c r="D1932" s="196" t="n">
        <f aca="false">VLOOKUP($A1932,[4]Sheet1!$A$1:$U$10001,15,0)</f>
        <v>3.68</v>
      </c>
      <c r="E1932" s="196" t="n">
        <f aca="false">VLOOKUP($A1932,[4]Sheet1!$A$1:$U$10001,16,0)</f>
        <v>2.675</v>
      </c>
      <c r="F1932" s="196" t="n">
        <f aca="false">VLOOKUP($A1932,[4]Sheet1!$A$1:$X$10001,22,0)</f>
        <v>2.56</v>
      </c>
      <c r="G1932" s="198" t="n">
        <f aca="false">VLOOKUP($A1932,[4]Sheet1!$A$1:$X$10001,3,0)</f>
        <v>2.685</v>
      </c>
      <c r="H1932" s="196" t="n">
        <f aca="false">VLOOKUP($A1932,[4]Sheet1!$A$1:$U$10001,2,0)</f>
        <v>2.77</v>
      </c>
      <c r="I1932" s="196" t="n">
        <f aca="false">VLOOKUP($A1932,[4]Sheet1!$A$1:$U$10001,21,0)</f>
        <v>2.97</v>
      </c>
      <c r="J1932" s="196" t="n">
        <f aca="false">VLOOKUP($A1932,[4]Sheet1!$A$1:$U$10001,13,0)</f>
        <v>2.825</v>
      </c>
      <c r="K1932" s="196" t="n">
        <f aca="false">VLOOKUP($A1932,[4]Sheet1!$A$1:$Z$10001,24,0)</f>
        <v>2.635</v>
      </c>
      <c r="L1932" s="196" t="n">
        <f aca="false">VLOOKUP($A1932,[4]Sheet1!$A$1:$U$10001,17,0)</f>
        <v>2.73</v>
      </c>
      <c r="M1932" s="196" t="n">
        <f aca="false">VLOOKUP($A1932,[4]Sheet1!$A$1:$U$10001,14,0)</f>
        <v>3.085</v>
      </c>
      <c r="N1932" s="196" t="n">
        <f aca="false">VLOOKUP($A1932,[4]Sheet1!$A$1:$X$10001,23,0)</f>
        <v>2.55</v>
      </c>
      <c r="O1932" s="196" t="n">
        <f aca="false">VLOOKUP($A1932,[4]Sheet1!$A$1:$U$10001,4,0)</f>
        <v>3.005</v>
      </c>
      <c r="P1932" s="196" t="n">
        <f aca="false">VLOOKUP($A1932,[4]Sheet1!$A$1:$U$10001,6,0)</f>
        <v>2.845</v>
      </c>
      <c r="Q1932" s="196" t="n">
        <f aca="false">VLOOKUP($A1932,[4]Sheet1!$A$1:$U$10001,20,0)</f>
        <v>2.7</v>
      </c>
      <c r="R1932" s="196" t="n">
        <f aca="false">VLOOKUP($A1932,[4]Sheet1!$A$1:$X$10001,24,0)</f>
        <v>2.635</v>
      </c>
      <c r="S1932" s="196" t="n">
        <f aca="false">VLOOKUP($A1932,[4]Sheet1!$A$1:$AB$10001,25,0)</f>
        <v>3.01</v>
      </c>
      <c r="T1932" s="196" t="n">
        <f aca="false">VLOOKUP($A1932,[4]Sheet1!$A$1:$AB$10001,26,0)</f>
        <v>2.91</v>
      </c>
      <c r="U1932" s="196" t="n">
        <f aca="false">VLOOKUP($A1932,[4]Sheet1!$A$1:$AB$10001,27,0)</f>
        <v>2.845</v>
      </c>
      <c r="V1932" s="196" t="n">
        <f aca="false">VLOOKUP($A1932,[4]Sheet1!$A$1:$AB$10001,28,0)</f>
        <v>2.945</v>
      </c>
      <c r="W1932" s="196" t="n">
        <f aca="false">VLOOKUP($A1932,[4]Sheet1!$A$1:$AC$10001,29,0)</f>
        <v>2.87</v>
      </c>
      <c r="X1932" s="196" t="s">
        <v>85</v>
      </c>
    </row>
    <row r="1933" customFormat="false" ht="11.25" hidden="false" customHeight="false" outlineLevel="0" collapsed="false">
      <c r="A1933" s="177" t="n">
        <v>36626</v>
      </c>
      <c r="B1933" s="203" t="n">
        <f aca="false">IF(A1933&lt;&gt;"",MONTH(A1933),0)</f>
        <v>4</v>
      </c>
      <c r="C1933" s="11" t="s">
        <v>162</v>
      </c>
      <c r="D1933" s="196" t="n">
        <f aca="false">VLOOKUP($A1933,[4]Sheet1!$A$1:$U$10001,15,0)</f>
        <v>3.68</v>
      </c>
      <c r="E1933" s="196" t="n">
        <f aca="false">VLOOKUP($A1933,[4]Sheet1!$A$1:$U$10001,16,0)</f>
        <v>2.675</v>
      </c>
      <c r="F1933" s="196" t="n">
        <f aca="false">VLOOKUP($A1933,[4]Sheet1!$A$1:$X$10001,22,0)</f>
        <v>2.56</v>
      </c>
      <c r="G1933" s="198" t="n">
        <f aca="false">VLOOKUP($A1933,[4]Sheet1!$A$1:$X$10001,3,0)</f>
        <v>2.685</v>
      </c>
      <c r="H1933" s="196" t="n">
        <f aca="false">VLOOKUP($A1933,[4]Sheet1!$A$1:$U$10001,2,0)</f>
        <v>2.77</v>
      </c>
      <c r="I1933" s="196" t="n">
        <f aca="false">VLOOKUP($A1933,[4]Sheet1!$A$1:$U$10001,21,0)</f>
        <v>2.97</v>
      </c>
      <c r="J1933" s="196" t="n">
        <f aca="false">VLOOKUP($A1933,[4]Sheet1!$A$1:$U$10001,13,0)</f>
        <v>2.825</v>
      </c>
      <c r="K1933" s="196" t="n">
        <f aca="false">VLOOKUP($A1933,[4]Sheet1!$A$1:$Z$10001,24,0)</f>
        <v>2.635</v>
      </c>
      <c r="L1933" s="196" t="n">
        <f aca="false">VLOOKUP($A1933,[4]Sheet1!$A$1:$U$10001,17,0)</f>
        <v>2.73</v>
      </c>
      <c r="M1933" s="196" t="n">
        <f aca="false">VLOOKUP($A1933,[4]Sheet1!$A$1:$U$10001,14,0)</f>
        <v>3.085</v>
      </c>
      <c r="N1933" s="196" t="n">
        <f aca="false">VLOOKUP($A1933,[4]Sheet1!$A$1:$X$10001,23,0)</f>
        <v>2.55</v>
      </c>
      <c r="O1933" s="196" t="n">
        <f aca="false">VLOOKUP($A1933,[4]Sheet1!$A$1:$U$10001,4,0)</f>
        <v>3.005</v>
      </c>
      <c r="P1933" s="196" t="n">
        <f aca="false">VLOOKUP($A1933,[4]Sheet1!$A$1:$U$10001,6,0)</f>
        <v>2.845</v>
      </c>
      <c r="Q1933" s="196" t="n">
        <f aca="false">VLOOKUP($A1933,[4]Sheet1!$A$1:$U$10001,20,0)</f>
        <v>2.7</v>
      </c>
      <c r="R1933" s="196" t="n">
        <f aca="false">VLOOKUP($A1933,[4]Sheet1!$A$1:$X$10001,24,0)</f>
        <v>2.635</v>
      </c>
      <c r="S1933" s="196" t="n">
        <f aca="false">VLOOKUP($A1933,[4]Sheet1!$A$1:$AB$10001,25,0)</f>
        <v>3.01</v>
      </c>
      <c r="T1933" s="196" t="n">
        <f aca="false">VLOOKUP($A1933,[4]Sheet1!$A$1:$AB$10001,26,0)</f>
        <v>2.91</v>
      </c>
      <c r="U1933" s="196" t="n">
        <f aca="false">VLOOKUP($A1933,[4]Sheet1!$A$1:$AB$10001,27,0)</f>
        <v>2.845</v>
      </c>
      <c r="V1933" s="196" t="n">
        <f aca="false">VLOOKUP($A1933,[4]Sheet1!$A$1:$AB$10001,28,0)</f>
        <v>2.945</v>
      </c>
      <c r="W1933" s="196" t="n">
        <f aca="false">VLOOKUP($A1933,[4]Sheet1!$A$1:$AC$10001,29,0)</f>
        <v>2.87</v>
      </c>
      <c r="X1933" s="196" t="s">
        <v>85</v>
      </c>
    </row>
    <row r="1934" customFormat="false" ht="11.25" hidden="false" customHeight="false" outlineLevel="0" collapsed="false">
      <c r="A1934" s="177" t="n">
        <v>36627</v>
      </c>
      <c r="B1934" s="203" t="n">
        <f aca="false">IF(A1934&lt;&gt;"",MONTH(A1934),0)</f>
        <v>4</v>
      </c>
      <c r="C1934" s="11" t="s">
        <v>163</v>
      </c>
      <c r="D1934" s="196" t="n">
        <f aca="false">VLOOKUP($A1934,[4]Sheet1!$A$1:$U$10001,15,0)</f>
        <v>3.74</v>
      </c>
      <c r="E1934" s="196" t="n">
        <f aca="false">VLOOKUP($A1934,[4]Sheet1!$A$1:$U$10001,16,0)</f>
        <v>2.705</v>
      </c>
      <c r="F1934" s="196" t="n">
        <f aca="false">VLOOKUP($A1934,[4]Sheet1!$A$1:$X$10001,22,0)</f>
        <v>2.555</v>
      </c>
      <c r="G1934" s="198" t="n">
        <f aca="false">VLOOKUP($A1934,[4]Sheet1!$A$1:$X$10001,3,0)</f>
        <v>2.69</v>
      </c>
      <c r="H1934" s="196" t="n">
        <f aca="false">VLOOKUP($A1934,[4]Sheet1!$A$1:$U$10001,2,0)</f>
        <v>2.775</v>
      </c>
      <c r="I1934" s="196" t="n">
        <f aca="false">VLOOKUP($A1934,[4]Sheet1!$A$1:$U$10001,21,0)</f>
        <v>2.995</v>
      </c>
      <c r="J1934" s="196" t="n">
        <f aca="false">VLOOKUP($A1934,[4]Sheet1!$A$1:$U$10001,13,0)</f>
        <v>2.87</v>
      </c>
      <c r="K1934" s="196" t="n">
        <f aca="false">VLOOKUP($A1934,[4]Sheet1!$A$1:$Z$10001,24,0)</f>
        <v>2.655</v>
      </c>
      <c r="L1934" s="196" t="n">
        <f aca="false">VLOOKUP($A1934,[4]Sheet1!$A$1:$U$10001,17,0)</f>
        <v>2.77</v>
      </c>
      <c r="M1934" s="196" t="n">
        <f aca="false">VLOOKUP($A1934,[4]Sheet1!$A$1:$U$10001,14,0)</f>
        <v>3.165</v>
      </c>
      <c r="N1934" s="196" t="n">
        <f aca="false">VLOOKUP($A1934,[4]Sheet1!$A$1:$X$10001,23,0)</f>
        <v>2.59</v>
      </c>
      <c r="O1934" s="196" t="n">
        <f aca="false">VLOOKUP($A1934,[4]Sheet1!$A$1:$U$10001,4,0)</f>
        <v>3.025</v>
      </c>
      <c r="P1934" s="196" t="n">
        <f aca="false">VLOOKUP($A1934,[4]Sheet1!$A$1:$U$10001,6,0)</f>
        <v>2.865</v>
      </c>
      <c r="Q1934" s="196" t="n">
        <f aca="false">VLOOKUP($A1934,[4]Sheet1!$A$1:$U$10001,20,0)</f>
        <v>2.72</v>
      </c>
      <c r="R1934" s="196" t="n">
        <f aca="false">VLOOKUP($A1934,[4]Sheet1!$A$1:$X$10001,24,0)</f>
        <v>2.655</v>
      </c>
      <c r="S1934" s="196" t="n">
        <f aca="false">VLOOKUP($A1934,[4]Sheet1!$A$1:$AB$10001,25,0)</f>
        <v>3.06</v>
      </c>
      <c r="T1934" s="196" t="n">
        <f aca="false">VLOOKUP($A1934,[4]Sheet1!$A$1:$AB$10001,26,0)</f>
        <v>2.935</v>
      </c>
      <c r="U1934" s="196" t="n">
        <f aca="false">VLOOKUP($A1934,[4]Sheet1!$A$1:$AB$10001,27,0)</f>
        <v>2.885</v>
      </c>
      <c r="V1934" s="196" t="n">
        <f aca="false">VLOOKUP($A1934,[4]Sheet1!$A$1:$AB$10001,28,0)</f>
        <v>2.96</v>
      </c>
      <c r="W1934" s="196" t="n">
        <f aca="false">VLOOKUP($A1934,[4]Sheet1!$A$1:$AC$10001,29,0)</f>
        <v>2.89</v>
      </c>
      <c r="X1934" s="196" t="s">
        <v>85</v>
      </c>
    </row>
    <row r="1935" customFormat="false" ht="11.25" hidden="false" customHeight="false" outlineLevel="0" collapsed="false">
      <c r="A1935" s="177" t="n">
        <v>36628</v>
      </c>
      <c r="B1935" s="203" t="n">
        <f aca="false">IF(A1935&lt;&gt;"",MONTH(A1935),0)</f>
        <v>4</v>
      </c>
      <c r="C1935" s="11" t="s">
        <v>164</v>
      </c>
      <c r="D1935" s="196" t="n">
        <f aca="false">VLOOKUP($A1935,[4]Sheet1!$A$1:$U$10001,15,0)</f>
        <v>3.715</v>
      </c>
      <c r="E1935" s="196" t="n">
        <f aca="false">VLOOKUP($A1935,[4]Sheet1!$A$1:$U$10001,16,0)</f>
        <v>2.7</v>
      </c>
      <c r="F1935" s="196" t="n">
        <f aca="false">VLOOKUP($A1935,[4]Sheet1!$A$1:$X$10001,22,0)</f>
        <v>2.585</v>
      </c>
      <c r="G1935" s="198" t="n">
        <f aca="false">VLOOKUP($A1935,[4]Sheet1!$A$1:$X$10001,3,0)</f>
        <v>2.71</v>
      </c>
      <c r="H1935" s="196" t="n">
        <f aca="false">VLOOKUP($A1935,[4]Sheet1!$A$1:$U$10001,2,0)</f>
        <v>2.78</v>
      </c>
      <c r="I1935" s="196" t="n">
        <f aca="false">VLOOKUP($A1935,[4]Sheet1!$A$1:$U$10001,21,0)</f>
        <v>2.975</v>
      </c>
      <c r="J1935" s="196" t="n">
        <f aca="false">VLOOKUP($A1935,[4]Sheet1!$A$1:$U$10001,13,0)</f>
        <v>2.875</v>
      </c>
      <c r="K1935" s="196" t="n">
        <f aca="false">VLOOKUP($A1935,[4]Sheet1!$A$1:$Z$10001,24,0)</f>
        <v>2.675</v>
      </c>
      <c r="L1935" s="196" t="n">
        <f aca="false">VLOOKUP($A1935,[4]Sheet1!$A$1:$U$10001,17,0)</f>
        <v>2.78</v>
      </c>
      <c r="M1935" s="196" t="n">
        <f aca="false">VLOOKUP($A1935,[4]Sheet1!$A$1:$U$10001,14,0)</f>
        <v>3.125</v>
      </c>
      <c r="N1935" s="196" t="n">
        <f aca="false">VLOOKUP($A1935,[4]Sheet1!$A$1:$X$10001,23,0)</f>
        <v>2.595</v>
      </c>
      <c r="O1935" s="196" t="n">
        <f aca="false">VLOOKUP($A1935,[4]Sheet1!$A$1:$U$10001,4,0)</f>
        <v>3.01</v>
      </c>
      <c r="P1935" s="196" t="n">
        <f aca="false">VLOOKUP($A1935,[4]Sheet1!$A$1:$U$10001,6,0)</f>
        <v>2.87</v>
      </c>
      <c r="Q1935" s="196" t="n">
        <f aca="false">VLOOKUP($A1935,[4]Sheet1!$A$1:$U$10001,20,0)</f>
        <v>2.735</v>
      </c>
      <c r="R1935" s="196" t="n">
        <f aca="false">VLOOKUP($A1935,[4]Sheet1!$A$1:$X$10001,24,0)</f>
        <v>2.675</v>
      </c>
      <c r="S1935" s="196" t="n">
        <f aca="false">VLOOKUP($A1935,[4]Sheet1!$A$1:$AB$10001,25,0)</f>
        <v>3.04</v>
      </c>
      <c r="T1935" s="196" t="n">
        <f aca="false">VLOOKUP($A1935,[4]Sheet1!$A$1:$AB$10001,26,0)</f>
        <v>2.93</v>
      </c>
      <c r="U1935" s="196" t="n">
        <f aca="false">VLOOKUP($A1935,[4]Sheet1!$A$1:$AB$10001,27,0)</f>
        <v>2.87</v>
      </c>
      <c r="V1935" s="196" t="n">
        <f aca="false">VLOOKUP($A1935,[4]Sheet1!$A$1:$AB$10001,28,0)</f>
        <v>2.955</v>
      </c>
      <c r="W1935" s="196" t="n">
        <f aca="false">VLOOKUP($A1935,[4]Sheet1!$A$1:$AC$10001,29,0)</f>
        <v>2.89</v>
      </c>
      <c r="X1935" s="196" t="s">
        <v>85</v>
      </c>
    </row>
    <row r="1936" customFormat="false" ht="11.25" hidden="false" customHeight="false" outlineLevel="0" collapsed="false">
      <c r="A1936" s="177" t="n">
        <v>36629</v>
      </c>
      <c r="B1936" s="203" t="n">
        <f aca="false">IF(A1936&lt;&gt;"",MONTH(A1936),0)</f>
        <v>4</v>
      </c>
      <c r="C1936" s="11" t="s">
        <v>165</v>
      </c>
      <c r="D1936" s="196" t="n">
        <f aca="false">VLOOKUP($A1936,[4]Sheet1!$A$1:$U$10001,15,0)</f>
        <v>3.735</v>
      </c>
      <c r="E1936" s="196" t="n">
        <f aca="false">VLOOKUP($A1936,[4]Sheet1!$A$1:$U$10001,16,0)</f>
        <v>2.685</v>
      </c>
      <c r="F1936" s="196" t="n">
        <f aca="false">VLOOKUP($A1936,[4]Sheet1!$A$1:$X$10001,22,0)</f>
        <v>2.585</v>
      </c>
      <c r="G1936" s="198" t="n">
        <f aca="false">VLOOKUP($A1936,[4]Sheet1!$A$1:$X$10001,3,0)</f>
        <v>2.73</v>
      </c>
      <c r="H1936" s="196" t="n">
        <f aca="false">VLOOKUP($A1936,[4]Sheet1!$A$1:$U$10001,2,0)</f>
        <v>2.79</v>
      </c>
      <c r="I1936" s="196" t="n">
        <f aca="false">VLOOKUP($A1936,[4]Sheet1!$A$1:$U$10001,21,0)</f>
        <v>2.975</v>
      </c>
      <c r="J1936" s="196" t="n">
        <f aca="false">VLOOKUP($A1936,[4]Sheet1!$A$1:$U$10001,13,0)</f>
        <v>2.92</v>
      </c>
      <c r="K1936" s="196" t="n">
        <f aca="false">VLOOKUP($A1936,[4]Sheet1!$A$1:$Z$10001,24,0)</f>
        <v>2.675</v>
      </c>
      <c r="L1936" s="196" t="n">
        <f aca="false">VLOOKUP($A1936,[4]Sheet1!$A$1:$U$10001,17,0)</f>
        <v>2.775</v>
      </c>
      <c r="M1936" s="196" t="n">
        <f aca="false">VLOOKUP($A1936,[4]Sheet1!$A$1:$U$10001,14,0)</f>
        <v>3.12</v>
      </c>
      <c r="N1936" s="196" t="n">
        <f aca="false">VLOOKUP($A1936,[4]Sheet1!$A$1:$X$10001,23,0)</f>
        <v>2.61</v>
      </c>
      <c r="O1936" s="196" t="n">
        <f aca="false">VLOOKUP($A1936,[4]Sheet1!$A$1:$U$10001,4,0)</f>
        <v>3.015</v>
      </c>
      <c r="P1936" s="196" t="n">
        <f aca="false">VLOOKUP($A1936,[4]Sheet1!$A$1:$U$10001,6,0)</f>
        <v>2.875</v>
      </c>
      <c r="Q1936" s="196" t="n">
        <f aca="false">VLOOKUP($A1936,[4]Sheet1!$A$1:$U$10001,20,0)</f>
        <v>2.74</v>
      </c>
      <c r="R1936" s="196" t="n">
        <f aca="false">VLOOKUP($A1936,[4]Sheet1!$A$1:$X$10001,24,0)</f>
        <v>2.675</v>
      </c>
      <c r="S1936" s="196" t="n">
        <f aca="false">VLOOKUP($A1936,[4]Sheet1!$A$1:$AB$10001,25,0)</f>
        <v>3.015</v>
      </c>
      <c r="T1936" s="196" t="n">
        <f aca="false">VLOOKUP($A1936,[4]Sheet1!$A$1:$AB$10001,26,0)</f>
        <v>2.93</v>
      </c>
      <c r="U1936" s="196" t="n">
        <f aca="false">VLOOKUP($A1936,[4]Sheet1!$A$1:$AB$10001,27,0)</f>
        <v>2.855</v>
      </c>
      <c r="V1936" s="196" t="n">
        <f aca="false">VLOOKUP($A1936,[4]Sheet1!$A$1:$AB$10001,28,0)</f>
        <v>2.93</v>
      </c>
      <c r="W1936" s="196" t="n">
        <f aca="false">VLOOKUP($A1936,[4]Sheet1!$A$1:$AC$10001,29,0)</f>
        <v>2.87</v>
      </c>
      <c r="X1936" s="196" t="s">
        <v>85</v>
      </c>
    </row>
    <row r="1937" customFormat="false" ht="11.25" hidden="false" customHeight="false" outlineLevel="0" collapsed="false">
      <c r="A1937" s="177" t="n">
        <v>36630</v>
      </c>
      <c r="B1937" s="203" t="n">
        <f aca="false">IF(A1937&lt;&gt;"",MONTH(A1937),0)</f>
        <v>4</v>
      </c>
      <c r="C1937" s="11" t="s">
        <v>166</v>
      </c>
      <c r="D1937" s="196" t="n">
        <f aca="false">VLOOKUP($A1937,[4]Sheet1!$A$1:$U$10001,15,0)</f>
        <v>3.875</v>
      </c>
      <c r="E1937" s="196" t="n">
        <f aca="false">VLOOKUP($A1937,[4]Sheet1!$A$1:$U$10001,16,0)</f>
        <v>2.77</v>
      </c>
      <c r="F1937" s="196" t="n">
        <f aca="false">VLOOKUP($A1937,[4]Sheet1!$A$1:$X$10001,22,0)</f>
        <v>2.645</v>
      </c>
      <c r="G1937" s="198" t="n">
        <f aca="false">VLOOKUP($A1937,[4]Sheet1!$A$1:$X$10001,3,0)</f>
        <v>2.805</v>
      </c>
      <c r="H1937" s="196" t="n">
        <f aca="false">VLOOKUP($A1937,[4]Sheet1!$A$1:$U$10001,2,0)</f>
        <v>2.855</v>
      </c>
      <c r="I1937" s="196" t="n">
        <f aca="false">VLOOKUP($A1937,[4]Sheet1!$A$1:$U$10001,21,0)</f>
        <v>3.05</v>
      </c>
      <c r="J1937" s="196" t="n">
        <f aca="false">VLOOKUP($A1937,[4]Sheet1!$A$1:$U$10001,13,0)</f>
        <v>2.995</v>
      </c>
      <c r="K1937" s="196" t="n">
        <f aca="false">VLOOKUP($A1937,[4]Sheet1!$A$1:$Z$10001,24,0)</f>
        <v>2.75</v>
      </c>
      <c r="L1937" s="196" t="n">
        <f aca="false">VLOOKUP($A1937,[4]Sheet1!$A$1:$U$10001,17,0)</f>
        <v>2.86</v>
      </c>
      <c r="M1937" s="196" t="n">
        <f aca="false">VLOOKUP($A1937,[4]Sheet1!$A$1:$U$10001,14,0)</f>
        <v>3.14</v>
      </c>
      <c r="N1937" s="196" t="n">
        <f aca="false">VLOOKUP($A1937,[4]Sheet1!$A$1:$X$10001,23,0)</f>
        <v>2.665</v>
      </c>
      <c r="O1937" s="196" t="n">
        <f aca="false">VLOOKUP($A1937,[4]Sheet1!$A$1:$U$10001,4,0)</f>
        <v>3.045</v>
      </c>
      <c r="P1937" s="196" t="n">
        <f aca="false">VLOOKUP($A1937,[4]Sheet1!$A$1:$U$10001,6,0)</f>
        <v>2.935</v>
      </c>
      <c r="Q1937" s="196" t="n">
        <f aca="false">VLOOKUP($A1937,[4]Sheet1!$A$1:$U$10001,20,0)</f>
        <v>2.79</v>
      </c>
      <c r="R1937" s="196" t="n">
        <f aca="false">VLOOKUP($A1937,[4]Sheet1!$A$1:$X$10001,24,0)</f>
        <v>2.75</v>
      </c>
      <c r="S1937" s="196" t="n">
        <f aca="false">VLOOKUP($A1937,[4]Sheet1!$A$1:$AB$10001,25,0)</f>
        <v>3.07</v>
      </c>
      <c r="T1937" s="196" t="n">
        <f aca="false">VLOOKUP($A1937,[4]Sheet1!$A$1:$AB$10001,26,0)</f>
        <v>3</v>
      </c>
      <c r="U1937" s="196" t="n">
        <f aca="false">VLOOKUP($A1937,[4]Sheet1!$A$1:$AB$10001,27,0)</f>
        <v>2.915</v>
      </c>
      <c r="V1937" s="196" t="n">
        <f aca="false">VLOOKUP($A1937,[4]Sheet1!$A$1:$AB$10001,28,0)</f>
        <v>2.96</v>
      </c>
      <c r="W1937" s="196" t="n">
        <f aca="false">VLOOKUP($A1937,[4]Sheet1!$A$1:$AC$10001,29,0)</f>
        <v>2.93</v>
      </c>
      <c r="X1937" s="196" t="s">
        <v>85</v>
      </c>
    </row>
    <row r="1938" customFormat="false" ht="11.25" hidden="false" customHeight="false" outlineLevel="0" collapsed="false">
      <c r="A1938" s="177" t="n">
        <v>36631</v>
      </c>
      <c r="B1938" s="203" t="n">
        <f aca="false">IF(A1938&lt;&gt;"",MONTH(A1938),0)</f>
        <v>4</v>
      </c>
      <c r="C1938" s="11" t="s">
        <v>167</v>
      </c>
      <c r="D1938" s="196" t="n">
        <f aca="false">VLOOKUP($A1938,[4]Sheet1!$A$1:$U$10001,15,0)</f>
        <v>3.875</v>
      </c>
      <c r="E1938" s="196" t="n">
        <f aca="false">VLOOKUP($A1938,[4]Sheet1!$A$1:$U$10001,16,0)</f>
        <v>2.735</v>
      </c>
      <c r="F1938" s="196" t="n">
        <f aca="false">VLOOKUP($A1938,[4]Sheet1!$A$1:$X$10001,22,0)</f>
        <v>2.6</v>
      </c>
      <c r="G1938" s="198" t="n">
        <f aca="false">VLOOKUP($A1938,[4]Sheet1!$A$1:$X$10001,3,0)</f>
        <v>2.76</v>
      </c>
      <c r="H1938" s="196" t="n">
        <f aca="false">VLOOKUP($A1938,[4]Sheet1!$A$1:$U$10001,2,0)</f>
        <v>2.83</v>
      </c>
      <c r="I1938" s="196" t="n">
        <f aca="false">VLOOKUP($A1938,[4]Sheet1!$A$1:$U$10001,21,0)</f>
        <v>3.06</v>
      </c>
      <c r="J1938" s="196" t="n">
        <f aca="false">VLOOKUP($A1938,[4]Sheet1!$A$1:$U$10001,13,0)</f>
        <v>2.925</v>
      </c>
      <c r="K1938" s="196" t="n">
        <f aca="false">VLOOKUP($A1938,[4]Sheet1!$A$1:$Z$10001,24,0)</f>
        <v>2.725</v>
      </c>
      <c r="L1938" s="196" t="n">
        <f aca="false">VLOOKUP($A1938,[4]Sheet1!$A$1:$U$10001,17,0)</f>
        <v>2.815</v>
      </c>
      <c r="M1938" s="196" t="n">
        <f aca="false">VLOOKUP($A1938,[4]Sheet1!$A$1:$U$10001,14,0)</f>
        <v>2.985</v>
      </c>
      <c r="N1938" s="196" t="n">
        <f aca="false">VLOOKUP($A1938,[4]Sheet1!$A$1:$X$10001,23,0)</f>
        <v>2.645</v>
      </c>
      <c r="O1938" s="196" t="n">
        <f aca="false">VLOOKUP($A1938,[4]Sheet1!$A$1:$U$10001,4,0)</f>
        <v>2.985</v>
      </c>
      <c r="P1938" s="196" t="n">
        <f aca="false">VLOOKUP($A1938,[4]Sheet1!$A$1:$U$10001,6,0)</f>
        <v>2.91</v>
      </c>
      <c r="Q1938" s="196" t="n">
        <f aca="false">VLOOKUP($A1938,[4]Sheet1!$A$1:$U$10001,20,0)</f>
        <v>2.76</v>
      </c>
      <c r="R1938" s="196" t="n">
        <f aca="false">VLOOKUP($A1938,[4]Sheet1!$A$1:$X$10001,24,0)</f>
        <v>2.725</v>
      </c>
      <c r="S1938" s="196" t="n">
        <f aca="false">VLOOKUP($A1938,[4]Sheet1!$A$1:$AB$10001,25,0)</f>
        <v>3.08</v>
      </c>
      <c r="T1938" s="196" t="n">
        <f aca="false">VLOOKUP($A1938,[4]Sheet1!$A$1:$AB$10001,26,0)</f>
        <v>2.99</v>
      </c>
      <c r="U1938" s="196" t="n">
        <f aca="false">VLOOKUP($A1938,[4]Sheet1!$A$1:$AB$10001,27,0)</f>
        <v>2.915</v>
      </c>
      <c r="V1938" s="196" t="n">
        <f aca="false">VLOOKUP($A1938,[4]Sheet1!$A$1:$AB$10001,28,0)</f>
        <v>2.975</v>
      </c>
      <c r="W1938" s="196" t="n">
        <f aca="false">VLOOKUP($A1938,[4]Sheet1!$A$1:$AC$10001,29,0)</f>
        <v>2.935</v>
      </c>
      <c r="X1938" s="196" t="s">
        <v>85</v>
      </c>
    </row>
    <row r="1939" customFormat="false" ht="11.25" hidden="false" customHeight="false" outlineLevel="0" collapsed="false">
      <c r="A1939" s="177" t="n">
        <v>36632</v>
      </c>
      <c r="B1939" s="203" t="n">
        <f aca="false">IF(A1939&lt;&gt;"",MONTH(A1939),0)</f>
        <v>4</v>
      </c>
      <c r="C1939" s="11" t="s">
        <v>161</v>
      </c>
      <c r="D1939" s="196" t="n">
        <f aca="false">VLOOKUP($A1939,[4]Sheet1!$A$1:$U$10001,15,0)</f>
        <v>3.875</v>
      </c>
      <c r="E1939" s="196" t="n">
        <f aca="false">VLOOKUP($A1939,[4]Sheet1!$A$1:$U$10001,16,0)</f>
        <v>2.735</v>
      </c>
      <c r="F1939" s="196" t="n">
        <f aca="false">VLOOKUP($A1939,[4]Sheet1!$A$1:$X$10001,22,0)</f>
        <v>2.6</v>
      </c>
      <c r="G1939" s="198" t="n">
        <f aca="false">VLOOKUP($A1939,[4]Sheet1!$A$1:$X$10001,3,0)</f>
        <v>2.76</v>
      </c>
      <c r="H1939" s="196" t="n">
        <f aca="false">VLOOKUP($A1939,[4]Sheet1!$A$1:$U$10001,2,0)</f>
        <v>2.83</v>
      </c>
      <c r="I1939" s="196" t="n">
        <f aca="false">VLOOKUP($A1939,[4]Sheet1!$A$1:$U$10001,21,0)</f>
        <v>3.06</v>
      </c>
      <c r="J1939" s="196" t="n">
        <f aca="false">VLOOKUP($A1939,[4]Sheet1!$A$1:$U$10001,13,0)</f>
        <v>2.925</v>
      </c>
      <c r="K1939" s="196" t="n">
        <f aca="false">VLOOKUP($A1939,[4]Sheet1!$A$1:$Z$10001,24,0)</f>
        <v>2.725</v>
      </c>
      <c r="L1939" s="196" t="n">
        <f aca="false">VLOOKUP($A1939,[4]Sheet1!$A$1:$U$10001,17,0)</f>
        <v>2.815</v>
      </c>
      <c r="M1939" s="196" t="n">
        <f aca="false">VLOOKUP($A1939,[4]Sheet1!$A$1:$U$10001,14,0)</f>
        <v>2.985</v>
      </c>
      <c r="N1939" s="196" t="n">
        <f aca="false">VLOOKUP($A1939,[4]Sheet1!$A$1:$X$10001,23,0)</f>
        <v>2.645</v>
      </c>
      <c r="O1939" s="196" t="n">
        <f aca="false">VLOOKUP($A1939,[4]Sheet1!$A$1:$U$10001,4,0)</f>
        <v>2.985</v>
      </c>
      <c r="P1939" s="196" t="n">
        <f aca="false">VLOOKUP($A1939,[4]Sheet1!$A$1:$U$10001,6,0)</f>
        <v>2.91</v>
      </c>
      <c r="Q1939" s="196" t="n">
        <f aca="false">VLOOKUP($A1939,[4]Sheet1!$A$1:$U$10001,20,0)</f>
        <v>2.76</v>
      </c>
      <c r="R1939" s="196" t="n">
        <f aca="false">VLOOKUP($A1939,[4]Sheet1!$A$1:$X$10001,24,0)</f>
        <v>2.725</v>
      </c>
      <c r="S1939" s="196" t="n">
        <f aca="false">VLOOKUP($A1939,[4]Sheet1!$A$1:$AB$10001,25,0)</f>
        <v>3.08</v>
      </c>
      <c r="T1939" s="196" t="n">
        <f aca="false">VLOOKUP($A1939,[4]Sheet1!$A$1:$AB$10001,26,0)</f>
        <v>2.99</v>
      </c>
      <c r="U1939" s="196" t="n">
        <f aca="false">VLOOKUP($A1939,[4]Sheet1!$A$1:$AB$10001,27,0)</f>
        <v>2.915</v>
      </c>
      <c r="V1939" s="196" t="n">
        <f aca="false">VLOOKUP($A1939,[4]Sheet1!$A$1:$AB$10001,28,0)</f>
        <v>2.975</v>
      </c>
      <c r="W1939" s="196" t="n">
        <f aca="false">VLOOKUP($A1939,[4]Sheet1!$A$1:$AC$10001,29,0)</f>
        <v>2.935</v>
      </c>
      <c r="X1939" s="196" t="s">
        <v>85</v>
      </c>
    </row>
    <row r="1940" customFormat="false" ht="11.25" hidden="false" customHeight="false" outlineLevel="0" collapsed="false">
      <c r="A1940" s="177" t="n">
        <v>36633</v>
      </c>
      <c r="B1940" s="203" t="n">
        <f aca="false">IF(A1940&lt;&gt;"",MONTH(A1940),0)</f>
        <v>4</v>
      </c>
      <c r="C1940" s="11" t="s">
        <v>162</v>
      </c>
      <c r="D1940" s="196" t="n">
        <f aca="false">VLOOKUP($A1940,[4]Sheet1!$A$1:$U$10001,15,0)</f>
        <v>3.875</v>
      </c>
      <c r="E1940" s="196" t="n">
        <f aca="false">VLOOKUP($A1940,[4]Sheet1!$A$1:$U$10001,16,0)</f>
        <v>2.735</v>
      </c>
      <c r="F1940" s="196" t="n">
        <f aca="false">VLOOKUP($A1940,[4]Sheet1!$A$1:$X$10001,22,0)</f>
        <v>2.6</v>
      </c>
      <c r="G1940" s="198" t="n">
        <f aca="false">VLOOKUP($A1940,[4]Sheet1!$A$1:$X$10001,3,0)</f>
        <v>2.76</v>
      </c>
      <c r="H1940" s="196" t="n">
        <f aca="false">VLOOKUP($A1940,[4]Sheet1!$A$1:$U$10001,2,0)</f>
        <v>2.83</v>
      </c>
      <c r="I1940" s="196" t="n">
        <f aca="false">VLOOKUP($A1940,[4]Sheet1!$A$1:$U$10001,21,0)</f>
        <v>3.06</v>
      </c>
      <c r="J1940" s="196" t="n">
        <f aca="false">VLOOKUP($A1940,[4]Sheet1!$A$1:$U$10001,13,0)</f>
        <v>2.925</v>
      </c>
      <c r="K1940" s="196" t="n">
        <f aca="false">VLOOKUP($A1940,[4]Sheet1!$A$1:$Z$10001,24,0)</f>
        <v>2.725</v>
      </c>
      <c r="L1940" s="196" t="n">
        <f aca="false">VLOOKUP($A1940,[4]Sheet1!$A$1:$U$10001,17,0)</f>
        <v>2.815</v>
      </c>
      <c r="M1940" s="196" t="n">
        <f aca="false">VLOOKUP($A1940,[4]Sheet1!$A$1:$U$10001,14,0)</f>
        <v>2.985</v>
      </c>
      <c r="N1940" s="196" t="n">
        <f aca="false">VLOOKUP($A1940,[4]Sheet1!$A$1:$X$10001,23,0)</f>
        <v>2.645</v>
      </c>
      <c r="O1940" s="196" t="n">
        <f aca="false">VLOOKUP($A1940,[4]Sheet1!$A$1:$U$10001,4,0)</f>
        <v>2.985</v>
      </c>
      <c r="P1940" s="196" t="n">
        <f aca="false">VLOOKUP($A1940,[4]Sheet1!$A$1:$U$10001,6,0)</f>
        <v>2.91</v>
      </c>
      <c r="Q1940" s="196" t="n">
        <f aca="false">VLOOKUP($A1940,[4]Sheet1!$A$1:$U$10001,20,0)</f>
        <v>2.76</v>
      </c>
      <c r="R1940" s="196" t="n">
        <f aca="false">VLOOKUP($A1940,[4]Sheet1!$A$1:$X$10001,24,0)</f>
        <v>2.725</v>
      </c>
      <c r="S1940" s="196" t="n">
        <f aca="false">VLOOKUP($A1940,[4]Sheet1!$A$1:$AB$10001,25,0)</f>
        <v>3.08</v>
      </c>
      <c r="T1940" s="196" t="n">
        <f aca="false">VLOOKUP($A1940,[4]Sheet1!$A$1:$AB$10001,26,0)</f>
        <v>2.99</v>
      </c>
      <c r="U1940" s="196" t="n">
        <f aca="false">VLOOKUP($A1940,[4]Sheet1!$A$1:$AB$10001,27,0)</f>
        <v>2.915</v>
      </c>
      <c r="V1940" s="196" t="n">
        <f aca="false">VLOOKUP($A1940,[4]Sheet1!$A$1:$AB$10001,28,0)</f>
        <v>2.975</v>
      </c>
      <c r="W1940" s="196" t="n">
        <f aca="false">VLOOKUP($A1940,[4]Sheet1!$A$1:$AC$10001,29,0)</f>
        <v>2.935</v>
      </c>
      <c r="X1940" s="196" t="s">
        <v>85</v>
      </c>
    </row>
    <row r="1941" customFormat="false" ht="11.25" hidden="false" customHeight="false" outlineLevel="0" collapsed="false">
      <c r="A1941" s="177" t="n">
        <v>36634</v>
      </c>
      <c r="B1941" s="203" t="n">
        <f aca="false">IF(A1941&lt;&gt;"",MONTH(A1941),0)</f>
        <v>4</v>
      </c>
      <c r="C1941" s="11" t="s">
        <v>163</v>
      </c>
      <c r="D1941" s="196" t="n">
        <f aca="false">VLOOKUP($A1941,[4]Sheet1!$A$1:$U$10001,15,0)</f>
        <v>3.96</v>
      </c>
      <c r="E1941" s="196" t="n">
        <f aca="false">VLOOKUP($A1941,[4]Sheet1!$A$1:$U$10001,16,0)</f>
        <v>2.78</v>
      </c>
      <c r="F1941" s="196" t="n">
        <f aca="false">VLOOKUP($A1941,[4]Sheet1!$A$1:$X$10001,22,0)</f>
        <v>2.68</v>
      </c>
      <c r="G1941" s="198" t="n">
        <f aca="false">VLOOKUP($A1941,[4]Sheet1!$A$1:$X$10001,3,0)</f>
        <v>2.83</v>
      </c>
      <c r="H1941" s="196" t="n">
        <f aca="false">VLOOKUP($A1941,[4]Sheet1!$A$1:$U$10001,2,0)</f>
        <v>2.905</v>
      </c>
      <c r="I1941" s="196" t="n">
        <f aca="false">VLOOKUP($A1941,[4]Sheet1!$A$1:$U$10001,21,0)</f>
        <v>3.125</v>
      </c>
      <c r="J1941" s="196" t="n">
        <f aca="false">VLOOKUP($A1941,[4]Sheet1!$A$1:$U$10001,13,0)</f>
        <v>2.99</v>
      </c>
      <c r="K1941" s="196" t="n">
        <f aca="false">VLOOKUP($A1941,[4]Sheet1!$A$1:$Z$10001,24,0)</f>
        <v>2.77</v>
      </c>
      <c r="L1941" s="196" t="n">
        <f aca="false">VLOOKUP($A1941,[4]Sheet1!$A$1:$U$10001,17,0)</f>
        <v>2.87</v>
      </c>
      <c r="M1941" s="196" t="n">
        <f aca="false">VLOOKUP($A1941,[4]Sheet1!$A$1:$U$10001,14,0)</f>
        <v>3.15</v>
      </c>
      <c r="N1941" s="196" t="n">
        <f aca="false">VLOOKUP($A1941,[4]Sheet1!$A$1:$X$10001,23,0)</f>
        <v>2.665</v>
      </c>
      <c r="O1941" s="196" t="n">
        <f aca="false">VLOOKUP($A1941,[4]Sheet1!$A$1:$U$10001,4,0)</f>
        <v>3.055</v>
      </c>
      <c r="P1941" s="196" t="n">
        <f aca="false">VLOOKUP($A1941,[4]Sheet1!$A$1:$U$10001,6,0)</f>
        <v>3.01</v>
      </c>
      <c r="Q1941" s="196" t="n">
        <f aca="false">VLOOKUP($A1941,[4]Sheet1!$A$1:$U$10001,20,0)</f>
        <v>2.82</v>
      </c>
      <c r="R1941" s="196" t="n">
        <f aca="false">VLOOKUP($A1941,[4]Sheet1!$A$1:$X$10001,24,0)</f>
        <v>2.77</v>
      </c>
      <c r="S1941" s="196" t="n">
        <f aca="false">VLOOKUP($A1941,[4]Sheet1!$A$1:$AB$10001,25,0)</f>
        <v>3.175</v>
      </c>
      <c r="T1941" s="196" t="n">
        <f aca="false">VLOOKUP($A1941,[4]Sheet1!$A$1:$AB$10001,26,0)</f>
        <v>3.08</v>
      </c>
      <c r="U1941" s="196" t="n">
        <f aca="false">VLOOKUP($A1941,[4]Sheet1!$A$1:$AB$10001,27,0)</f>
        <v>2.99</v>
      </c>
      <c r="V1941" s="196" t="n">
        <f aca="false">VLOOKUP($A1941,[4]Sheet1!$A$1:$AB$10001,28,0)</f>
        <v>3.055</v>
      </c>
      <c r="W1941" s="196" t="n">
        <f aca="false">VLOOKUP($A1941,[4]Sheet1!$A$1:$AC$10001,29,0)</f>
        <v>3.015</v>
      </c>
      <c r="X1941" s="196" t="s">
        <v>85</v>
      </c>
    </row>
    <row r="1942" customFormat="false" ht="11.25" hidden="false" customHeight="false" outlineLevel="0" collapsed="false">
      <c r="A1942" s="177" t="n">
        <v>36635</v>
      </c>
      <c r="B1942" s="203" t="n">
        <f aca="false">IF(A1942&lt;&gt;"",MONTH(A1942),0)</f>
        <v>4</v>
      </c>
      <c r="C1942" s="11" t="s">
        <v>164</v>
      </c>
      <c r="D1942" s="196" t="n">
        <f aca="false">VLOOKUP($A1942,[4]Sheet1!$A$1:$U$10001,15,0)</f>
        <v>3.955</v>
      </c>
      <c r="E1942" s="196" t="n">
        <f aca="false">VLOOKUP($A1942,[4]Sheet1!$A$1:$U$10001,16,0)</f>
        <v>2.795</v>
      </c>
      <c r="F1942" s="196" t="n">
        <f aca="false">VLOOKUP($A1942,[4]Sheet1!$A$1:$X$10001,22,0)</f>
        <v>2.665</v>
      </c>
      <c r="G1942" s="198" t="n">
        <f aca="false">VLOOKUP($A1942,[4]Sheet1!$A$1:$X$10001,3,0)</f>
        <v>2.85</v>
      </c>
      <c r="H1942" s="196" t="n">
        <f aca="false">VLOOKUP($A1942,[4]Sheet1!$A$1:$U$10001,2,0)</f>
        <v>2.935</v>
      </c>
      <c r="I1942" s="196" t="n">
        <f aca="false">VLOOKUP($A1942,[4]Sheet1!$A$1:$U$10001,21,0)</f>
        <v>3.145</v>
      </c>
      <c r="J1942" s="196" t="n">
        <f aca="false">VLOOKUP($A1942,[4]Sheet1!$A$1:$U$10001,13,0)</f>
        <v>3</v>
      </c>
      <c r="K1942" s="196" t="n">
        <f aca="false">VLOOKUP($A1942,[4]Sheet1!$A$1:$Z$10001,24,0)</f>
        <v>2.795</v>
      </c>
      <c r="L1942" s="196" t="n">
        <f aca="false">VLOOKUP($A1942,[4]Sheet1!$A$1:$U$10001,17,0)</f>
        <v>2.89</v>
      </c>
      <c r="M1942" s="196" t="n">
        <f aca="false">VLOOKUP($A1942,[4]Sheet1!$A$1:$U$10001,14,0)</f>
        <v>3.18</v>
      </c>
      <c r="N1942" s="196" t="n">
        <f aca="false">VLOOKUP($A1942,[4]Sheet1!$A$1:$X$10001,23,0)</f>
        <v>2.655</v>
      </c>
      <c r="O1942" s="196" t="n">
        <f aca="false">VLOOKUP($A1942,[4]Sheet1!$A$1:$U$10001,4,0)</f>
        <v>3.075</v>
      </c>
      <c r="P1942" s="196" t="n">
        <f aca="false">VLOOKUP($A1942,[4]Sheet1!$A$1:$U$10001,6,0)</f>
        <v>3.025</v>
      </c>
      <c r="Q1942" s="196" t="n">
        <f aca="false">VLOOKUP($A1942,[4]Sheet1!$A$1:$U$10001,20,0)</f>
        <v>2.83</v>
      </c>
      <c r="R1942" s="196" t="n">
        <f aca="false">VLOOKUP($A1942,[4]Sheet1!$A$1:$X$10001,24,0)</f>
        <v>2.795</v>
      </c>
      <c r="S1942" s="196" t="n">
        <f aca="false">VLOOKUP($A1942,[4]Sheet1!$A$1:$AB$10001,25,0)</f>
        <v>3.185</v>
      </c>
      <c r="T1942" s="196" t="n">
        <f aca="false">VLOOKUP($A1942,[4]Sheet1!$A$1:$AB$10001,26,0)</f>
        <v>3.1</v>
      </c>
      <c r="U1942" s="196" t="n">
        <f aca="false">VLOOKUP($A1942,[4]Sheet1!$A$1:$AB$10001,27,0)</f>
        <v>2.99</v>
      </c>
      <c r="V1942" s="196" t="n">
        <f aca="false">VLOOKUP($A1942,[4]Sheet1!$A$1:$AB$10001,28,0)</f>
        <v>3.07</v>
      </c>
      <c r="W1942" s="196" t="n">
        <f aca="false">VLOOKUP($A1942,[4]Sheet1!$A$1:$AC$10001,29,0)</f>
        <v>3.015</v>
      </c>
      <c r="X1942" s="196" t="s">
        <v>85</v>
      </c>
    </row>
    <row r="1943" customFormat="false" ht="11.25" hidden="false" customHeight="false" outlineLevel="0" collapsed="false">
      <c r="A1943" s="177" t="n">
        <v>36636</v>
      </c>
      <c r="B1943" s="203" t="n">
        <f aca="false">IF(A1943&lt;&gt;"",MONTH(A1943),0)</f>
        <v>4</v>
      </c>
      <c r="C1943" s="11" t="s">
        <v>165</v>
      </c>
      <c r="D1943" s="196" t="n">
        <f aca="false">VLOOKUP($A1943,[4]Sheet1!$A$1:$U$10001,15,0)</f>
        <v>3.93</v>
      </c>
      <c r="E1943" s="196" t="n">
        <f aca="false">VLOOKUP($A1943,[4]Sheet1!$A$1:$U$10001,16,0)</f>
        <v>2.78</v>
      </c>
      <c r="F1943" s="196" t="n">
        <f aca="false">VLOOKUP($A1943,[4]Sheet1!$A$1:$X$10001,22,0)</f>
        <v>2.675</v>
      </c>
      <c r="G1943" s="198" t="n">
        <f aca="false">VLOOKUP($A1943,[4]Sheet1!$A$1:$X$10001,3,0)</f>
        <v>2.85</v>
      </c>
      <c r="H1943" s="196" t="n">
        <f aca="false">VLOOKUP($A1943,[4]Sheet1!$A$1:$U$10001,2,0)</f>
        <v>2.93</v>
      </c>
      <c r="I1943" s="196" t="n">
        <f aca="false">VLOOKUP($A1943,[4]Sheet1!$A$1:$U$10001,21,0)</f>
        <v>3.13</v>
      </c>
      <c r="J1943" s="196" t="n">
        <f aca="false">VLOOKUP($A1943,[4]Sheet1!$A$1:$U$10001,13,0)</f>
        <v>2.98</v>
      </c>
      <c r="K1943" s="196" t="n">
        <f aca="false">VLOOKUP($A1943,[4]Sheet1!$A$1:$Z$10001,24,0)</f>
        <v>2.785</v>
      </c>
      <c r="L1943" s="196" t="n">
        <f aca="false">VLOOKUP($A1943,[4]Sheet1!$A$1:$U$10001,17,0)</f>
        <v>2.89</v>
      </c>
      <c r="M1943" s="196" t="n">
        <f aca="false">VLOOKUP($A1943,[4]Sheet1!$A$1:$U$10001,14,0)</f>
        <v>3.17</v>
      </c>
      <c r="N1943" s="196" t="n">
        <f aca="false">VLOOKUP($A1943,[4]Sheet1!$A$1:$X$10001,23,0)</f>
        <v>2.655</v>
      </c>
      <c r="O1943" s="196" t="n">
        <f aca="false">VLOOKUP($A1943,[4]Sheet1!$A$1:$U$10001,4,0)</f>
        <v>3.065</v>
      </c>
      <c r="P1943" s="196" t="n">
        <f aca="false">VLOOKUP($A1943,[4]Sheet1!$A$1:$U$10001,6,0)</f>
        <v>3.025</v>
      </c>
      <c r="Q1943" s="196" t="n">
        <f aca="false">VLOOKUP($A1943,[4]Sheet1!$A$1:$U$10001,20,0)</f>
        <v>2.86</v>
      </c>
      <c r="R1943" s="196" t="n">
        <f aca="false">VLOOKUP($A1943,[4]Sheet1!$A$1:$X$10001,24,0)</f>
        <v>2.785</v>
      </c>
      <c r="S1943" s="196" t="n">
        <f aca="false">VLOOKUP($A1943,[4]Sheet1!$A$1:$AB$10001,25,0)</f>
        <v>3.205</v>
      </c>
      <c r="T1943" s="196" t="n">
        <f aca="false">VLOOKUP($A1943,[4]Sheet1!$A$1:$AB$10001,26,0)</f>
        <v>3.09</v>
      </c>
      <c r="U1943" s="196" t="n">
        <f aca="false">VLOOKUP($A1943,[4]Sheet1!$A$1:$AB$10001,27,0)</f>
        <v>3</v>
      </c>
      <c r="V1943" s="196" t="n">
        <f aca="false">VLOOKUP($A1943,[4]Sheet1!$A$1:$AB$10001,28,0)</f>
        <v>3.085</v>
      </c>
      <c r="W1943" s="196" t="n">
        <f aca="false">VLOOKUP($A1943,[4]Sheet1!$A$1:$AC$10001,29,0)</f>
        <v>3.02</v>
      </c>
      <c r="X1943" s="196" t="s">
        <v>85</v>
      </c>
    </row>
    <row r="1944" customFormat="false" ht="11.25" hidden="false" customHeight="false" outlineLevel="0" collapsed="false">
      <c r="A1944" s="177" t="n">
        <v>36637</v>
      </c>
      <c r="B1944" s="203" t="n">
        <f aca="false">IF(A1944&lt;&gt;"",MONTH(A1944),0)</f>
        <v>4</v>
      </c>
      <c r="C1944" s="11" t="s">
        <v>166</v>
      </c>
      <c r="D1944" s="196" t="n">
        <f aca="false">VLOOKUP($A1944,[4]Sheet1!$A$1:$U$10001,15,0)</f>
        <v>3.815</v>
      </c>
      <c r="E1944" s="196" t="n">
        <f aca="false">VLOOKUP($A1944,[4]Sheet1!$A$1:$U$10001,16,0)</f>
        <v>2.725</v>
      </c>
      <c r="F1944" s="196" t="n">
        <f aca="false">VLOOKUP($A1944,[4]Sheet1!$A$1:$X$10001,22,0)</f>
        <v>2.62</v>
      </c>
      <c r="G1944" s="198" t="n">
        <f aca="false">VLOOKUP($A1944,[4]Sheet1!$A$1:$X$10001,3,0)</f>
        <v>2.755</v>
      </c>
      <c r="H1944" s="196" t="n">
        <f aca="false">VLOOKUP($A1944,[4]Sheet1!$A$1:$U$10001,2,0)</f>
        <v>2.865</v>
      </c>
      <c r="I1944" s="196" t="n">
        <v>3.075</v>
      </c>
      <c r="J1944" s="196" t="n">
        <f aca="false">VLOOKUP($A1944,[4]Sheet1!$A$1:$U$10001,13,0)</f>
        <v>2.9</v>
      </c>
      <c r="K1944" s="196" t="n">
        <f aca="false">VLOOKUP($A1944,[4]Sheet1!$A$1:$Z$10001,24,0)</f>
        <v>2.725</v>
      </c>
      <c r="L1944" s="196" t="n">
        <f aca="false">VLOOKUP($A1944,[4]Sheet1!$A$1:$U$10001,17,0)</f>
        <v>2.815</v>
      </c>
      <c r="M1944" s="196" t="n">
        <f aca="false">VLOOKUP($A1944,[4]Sheet1!$A$1:$U$10001,14,0)</f>
        <v>3</v>
      </c>
      <c r="N1944" s="196" t="n">
        <f aca="false">VLOOKUP($A1944,[4]Sheet1!$A$1:$X$10001,23,0)</f>
        <v>2.62</v>
      </c>
      <c r="O1944" s="196" t="n">
        <f aca="false">VLOOKUP($A1944,[4]Sheet1!$A$1:$U$10001,4,0)</f>
        <v>2.985</v>
      </c>
      <c r="P1944" s="196" t="n">
        <f aca="false">VLOOKUP($A1944,[4]Sheet1!$A$1:$U$10001,6,0)</f>
        <v>2.96</v>
      </c>
      <c r="Q1944" s="196" t="n">
        <f aca="false">VLOOKUP($A1944,[4]Sheet1!$A$1:$U$10001,20,0)</f>
        <v>2.76</v>
      </c>
      <c r="R1944" s="196" t="n">
        <f aca="false">VLOOKUP($A1944,[4]Sheet1!$A$1:$X$10001,24,0)</f>
        <v>2.725</v>
      </c>
      <c r="S1944" s="196" t="n">
        <f aca="false">VLOOKUP($A1944,[4]Sheet1!$A$1:$AB$10001,25,0)</f>
        <v>3.145</v>
      </c>
      <c r="T1944" s="196" t="n">
        <f aca="false">VLOOKUP($A1944,[4]Sheet1!$A$1:$AB$10001,26,0)</f>
        <v>3.02</v>
      </c>
      <c r="U1944" s="196" t="n">
        <f aca="false">VLOOKUP($A1944,[4]Sheet1!$A$1:$AB$10001,27,0)</f>
        <v>2.94</v>
      </c>
      <c r="V1944" s="196" t="n">
        <f aca="false">VLOOKUP($A1944,[4]Sheet1!$A$1:$AB$10001,28,0)</f>
        <v>3</v>
      </c>
      <c r="W1944" s="196" t="n">
        <f aca="false">VLOOKUP($A1944,[4]Sheet1!$A$1:$AC$10001,29,0)</f>
        <v>2.95</v>
      </c>
      <c r="X1944" s="196" t="s">
        <v>85</v>
      </c>
    </row>
    <row r="1945" customFormat="false" ht="11.25" hidden="false" customHeight="false" outlineLevel="0" collapsed="false">
      <c r="A1945" s="177" t="n">
        <v>36638</v>
      </c>
      <c r="B1945" s="203" t="n">
        <f aca="false">IF(A1945&lt;&gt;"",MONTH(A1945),0)</f>
        <v>4</v>
      </c>
      <c r="C1945" s="11" t="s">
        <v>167</v>
      </c>
      <c r="D1945" s="196" t="n">
        <f aca="false">VLOOKUP($A1945,[4]Sheet1!$A$1:$U$10001,15,0)</f>
        <v>3.815</v>
      </c>
      <c r="E1945" s="196" t="n">
        <f aca="false">VLOOKUP($A1945,[4]Sheet1!$A$1:$U$10001,16,0)</f>
        <v>2.725</v>
      </c>
      <c r="F1945" s="196" t="n">
        <f aca="false">VLOOKUP($A1945,[4]Sheet1!$A$1:$X$10001,22,0)</f>
        <v>2.62</v>
      </c>
      <c r="G1945" s="198" t="n">
        <f aca="false">VLOOKUP($A1945,[4]Sheet1!$A$1:$X$10001,3,0)</f>
        <v>2.755</v>
      </c>
      <c r="H1945" s="196" t="n">
        <f aca="false">VLOOKUP($A1945,[4]Sheet1!$A$1:$U$10001,2,0)</f>
        <v>2.865</v>
      </c>
      <c r="I1945" s="196" t="n">
        <v>3.075</v>
      </c>
      <c r="J1945" s="196" t="n">
        <f aca="false">VLOOKUP($A1945,[4]Sheet1!$A$1:$U$10001,13,0)</f>
        <v>2.9</v>
      </c>
      <c r="K1945" s="196" t="n">
        <f aca="false">VLOOKUP($A1945,[4]Sheet1!$A$1:$Z$10001,24,0)</f>
        <v>2.725</v>
      </c>
      <c r="L1945" s="196" t="n">
        <f aca="false">VLOOKUP($A1945,[4]Sheet1!$A$1:$U$10001,17,0)</f>
        <v>2.815</v>
      </c>
      <c r="M1945" s="196" t="n">
        <f aca="false">VLOOKUP($A1945,[4]Sheet1!$A$1:$U$10001,14,0)</f>
        <v>3</v>
      </c>
      <c r="N1945" s="196" t="n">
        <f aca="false">VLOOKUP($A1945,[4]Sheet1!$A$1:$X$10001,23,0)</f>
        <v>2.62</v>
      </c>
      <c r="O1945" s="196" t="n">
        <f aca="false">VLOOKUP($A1945,[4]Sheet1!$A$1:$U$10001,4,0)</f>
        <v>2.985</v>
      </c>
      <c r="P1945" s="196" t="n">
        <f aca="false">VLOOKUP($A1945,[4]Sheet1!$A$1:$U$10001,6,0)</f>
        <v>2.96</v>
      </c>
      <c r="Q1945" s="196" t="n">
        <f aca="false">VLOOKUP($A1945,[4]Sheet1!$A$1:$U$10001,20,0)</f>
        <v>2.76</v>
      </c>
      <c r="R1945" s="196" t="n">
        <f aca="false">VLOOKUP($A1945,[4]Sheet1!$A$1:$X$10001,24,0)</f>
        <v>2.725</v>
      </c>
      <c r="S1945" s="196" t="n">
        <f aca="false">VLOOKUP($A1945,[4]Sheet1!$A$1:$AB$10001,25,0)</f>
        <v>3.145</v>
      </c>
      <c r="T1945" s="196" t="n">
        <f aca="false">VLOOKUP($A1945,[4]Sheet1!$A$1:$AB$10001,26,0)</f>
        <v>3.02</v>
      </c>
      <c r="U1945" s="196" t="n">
        <f aca="false">VLOOKUP($A1945,[4]Sheet1!$A$1:$AB$10001,27,0)</f>
        <v>2.94</v>
      </c>
      <c r="V1945" s="196" t="n">
        <f aca="false">VLOOKUP($A1945,[4]Sheet1!$A$1:$AB$10001,28,0)</f>
        <v>3</v>
      </c>
      <c r="W1945" s="196" t="n">
        <f aca="false">VLOOKUP($A1945,[4]Sheet1!$A$1:$AC$10001,29,0)</f>
        <v>2.95</v>
      </c>
      <c r="X1945" s="196" t="s">
        <v>85</v>
      </c>
    </row>
    <row r="1946" customFormat="false" ht="11.25" hidden="false" customHeight="false" outlineLevel="0" collapsed="false">
      <c r="A1946" s="177" t="n">
        <v>36639</v>
      </c>
      <c r="B1946" s="203" t="n">
        <f aca="false">IF(A1946&lt;&gt;"",MONTH(A1946),0)</f>
        <v>4</v>
      </c>
      <c r="C1946" s="11" t="s">
        <v>161</v>
      </c>
      <c r="D1946" s="196" t="n">
        <f aca="false">VLOOKUP($A1946,[4]Sheet1!$A$1:$U$10001,15,0)</f>
        <v>3.815</v>
      </c>
      <c r="E1946" s="196" t="n">
        <f aca="false">VLOOKUP($A1946,[4]Sheet1!$A$1:$U$10001,16,0)</f>
        <v>2.725</v>
      </c>
      <c r="F1946" s="196" t="n">
        <f aca="false">VLOOKUP($A1946,[4]Sheet1!$A$1:$X$10001,22,0)</f>
        <v>2.62</v>
      </c>
      <c r="G1946" s="198" t="n">
        <f aca="false">VLOOKUP($A1946,[4]Sheet1!$A$1:$X$10001,3,0)</f>
        <v>2.755</v>
      </c>
      <c r="H1946" s="196" t="n">
        <f aca="false">VLOOKUP($A1946,[4]Sheet1!$A$1:$U$10001,2,0)</f>
        <v>2.865</v>
      </c>
      <c r="I1946" s="196" t="n">
        <v>3.075</v>
      </c>
      <c r="J1946" s="196" t="n">
        <f aca="false">VLOOKUP($A1946,[4]Sheet1!$A$1:$U$10001,13,0)</f>
        <v>2.9</v>
      </c>
      <c r="K1946" s="196" t="n">
        <f aca="false">VLOOKUP($A1946,[4]Sheet1!$A$1:$Z$10001,24,0)</f>
        <v>2.725</v>
      </c>
      <c r="L1946" s="196" t="n">
        <f aca="false">VLOOKUP($A1946,[4]Sheet1!$A$1:$U$10001,17,0)</f>
        <v>2.815</v>
      </c>
      <c r="M1946" s="196" t="n">
        <f aca="false">VLOOKUP($A1946,[4]Sheet1!$A$1:$U$10001,14,0)</f>
        <v>3</v>
      </c>
      <c r="N1946" s="196" t="n">
        <f aca="false">VLOOKUP($A1946,[4]Sheet1!$A$1:$X$10001,23,0)</f>
        <v>2.62</v>
      </c>
      <c r="O1946" s="196" t="n">
        <f aca="false">VLOOKUP($A1946,[4]Sheet1!$A$1:$U$10001,4,0)</f>
        <v>2.985</v>
      </c>
      <c r="P1946" s="196" t="n">
        <f aca="false">VLOOKUP($A1946,[4]Sheet1!$A$1:$U$10001,6,0)</f>
        <v>2.96</v>
      </c>
      <c r="Q1946" s="196" t="n">
        <f aca="false">VLOOKUP($A1946,[4]Sheet1!$A$1:$U$10001,20,0)</f>
        <v>2.76</v>
      </c>
      <c r="R1946" s="196" t="n">
        <f aca="false">VLOOKUP($A1946,[4]Sheet1!$A$1:$X$10001,24,0)</f>
        <v>2.725</v>
      </c>
      <c r="S1946" s="196" t="n">
        <f aca="false">VLOOKUP($A1946,[4]Sheet1!$A$1:$AB$10001,25,0)</f>
        <v>3.145</v>
      </c>
      <c r="T1946" s="196" t="n">
        <f aca="false">VLOOKUP($A1946,[4]Sheet1!$A$1:$AB$10001,26,0)</f>
        <v>3.02</v>
      </c>
      <c r="U1946" s="196" t="n">
        <f aca="false">VLOOKUP($A1946,[4]Sheet1!$A$1:$AB$10001,27,0)</f>
        <v>2.94</v>
      </c>
      <c r="V1946" s="196" t="n">
        <f aca="false">VLOOKUP($A1946,[4]Sheet1!$A$1:$AB$10001,28,0)</f>
        <v>3</v>
      </c>
      <c r="W1946" s="196" t="n">
        <f aca="false">VLOOKUP($A1946,[4]Sheet1!$A$1:$AC$10001,29,0)</f>
        <v>2.95</v>
      </c>
      <c r="X1946" s="196" t="s">
        <v>85</v>
      </c>
    </row>
    <row r="1947" customFormat="false" ht="11.25" hidden="false" customHeight="false" outlineLevel="0" collapsed="false">
      <c r="A1947" s="177" t="n">
        <v>36640</v>
      </c>
      <c r="B1947" s="203" t="n">
        <f aca="false">IF(A1947&lt;&gt;"",MONTH(A1947),0)</f>
        <v>4</v>
      </c>
      <c r="C1947" s="11" t="s">
        <v>162</v>
      </c>
      <c r="D1947" s="196" t="n">
        <f aca="false">VLOOKUP($A1947,[4]Sheet1!$A$1:$U$10001,15,0)</f>
        <v>3.815</v>
      </c>
      <c r="E1947" s="196" t="n">
        <f aca="false">VLOOKUP($A1947,[4]Sheet1!$A$1:$U$10001,16,0)</f>
        <v>2.725</v>
      </c>
      <c r="F1947" s="196" t="n">
        <f aca="false">VLOOKUP($A1947,[4]Sheet1!$A$1:$X$10001,22,0)</f>
        <v>2.62</v>
      </c>
      <c r="G1947" s="198" t="n">
        <f aca="false">VLOOKUP($A1947,[4]Sheet1!$A$1:$X$10001,3,0)</f>
        <v>2.755</v>
      </c>
      <c r="H1947" s="196" t="n">
        <f aca="false">VLOOKUP($A1947,[4]Sheet1!$A$1:$U$10001,2,0)</f>
        <v>2.865</v>
      </c>
      <c r="I1947" s="196" t="n">
        <v>3.075</v>
      </c>
      <c r="J1947" s="196" t="n">
        <f aca="false">VLOOKUP($A1947,[4]Sheet1!$A$1:$U$10001,13,0)</f>
        <v>2.9</v>
      </c>
      <c r="K1947" s="196" t="n">
        <f aca="false">VLOOKUP($A1947,[4]Sheet1!$A$1:$Z$10001,24,0)</f>
        <v>2.725</v>
      </c>
      <c r="L1947" s="196" t="n">
        <f aca="false">VLOOKUP($A1947,[4]Sheet1!$A$1:$U$10001,17,0)</f>
        <v>2.815</v>
      </c>
      <c r="M1947" s="196" t="n">
        <f aca="false">VLOOKUP($A1947,[4]Sheet1!$A$1:$U$10001,14,0)</f>
        <v>3</v>
      </c>
      <c r="N1947" s="196" t="n">
        <f aca="false">VLOOKUP($A1947,[4]Sheet1!$A$1:$X$10001,23,0)</f>
        <v>2.62</v>
      </c>
      <c r="O1947" s="196" t="n">
        <f aca="false">VLOOKUP($A1947,[4]Sheet1!$A$1:$U$10001,4,0)</f>
        <v>2.985</v>
      </c>
      <c r="P1947" s="196" t="n">
        <f aca="false">VLOOKUP($A1947,[4]Sheet1!$A$1:$U$10001,6,0)</f>
        <v>2.96</v>
      </c>
      <c r="Q1947" s="196" t="n">
        <f aca="false">VLOOKUP($A1947,[4]Sheet1!$A$1:$U$10001,20,0)</f>
        <v>2.76</v>
      </c>
      <c r="R1947" s="196" t="n">
        <f aca="false">VLOOKUP($A1947,[4]Sheet1!$A$1:$X$10001,24,0)</f>
        <v>2.725</v>
      </c>
      <c r="S1947" s="196" t="n">
        <f aca="false">VLOOKUP($A1947,[4]Sheet1!$A$1:$AB$10001,25,0)</f>
        <v>3.145</v>
      </c>
      <c r="T1947" s="196" t="n">
        <f aca="false">VLOOKUP($A1947,[4]Sheet1!$A$1:$AB$10001,26,0)</f>
        <v>3.02</v>
      </c>
      <c r="U1947" s="196" t="n">
        <f aca="false">VLOOKUP($A1947,[4]Sheet1!$A$1:$AB$10001,27,0)</f>
        <v>2.94</v>
      </c>
      <c r="V1947" s="196" t="n">
        <f aca="false">VLOOKUP($A1947,[4]Sheet1!$A$1:$AB$10001,28,0)</f>
        <v>3</v>
      </c>
      <c r="W1947" s="196" t="n">
        <f aca="false">VLOOKUP($A1947,[4]Sheet1!$A$1:$AC$10001,29,0)</f>
        <v>2.95</v>
      </c>
      <c r="X1947" s="196" t="s">
        <v>85</v>
      </c>
    </row>
    <row r="1948" customFormat="false" ht="11.25" hidden="false" customHeight="false" outlineLevel="0" collapsed="false">
      <c r="A1948" s="177" t="n">
        <v>36641</v>
      </c>
      <c r="B1948" s="203" t="n">
        <f aca="false">IF(A1948&lt;&gt;"",MONTH(A1948),0)</f>
        <v>4</v>
      </c>
      <c r="C1948" s="11" t="s">
        <v>163</v>
      </c>
      <c r="D1948" s="196" t="n">
        <f aca="false">VLOOKUP($A1948,[4]Sheet1!$A$1:$U$10001,15,0)</f>
        <v>3.88</v>
      </c>
      <c r="E1948" s="196" t="n">
        <f aca="false">VLOOKUP($A1948,[4]Sheet1!$A$1:$U$10001,16,0)</f>
        <v>2.75</v>
      </c>
      <c r="F1948" s="196" t="n">
        <f aca="false">VLOOKUP($A1948,[4]Sheet1!$A$1:$X$10001,22,0)</f>
        <v>2.665</v>
      </c>
      <c r="G1948" s="198" t="n">
        <f aca="false">VLOOKUP($A1948,[4]Sheet1!$A$1:$X$10001,3,0)</f>
        <v>2.815</v>
      </c>
      <c r="H1948" s="196" t="n">
        <f aca="false">VLOOKUP($A1948,[4]Sheet1!$A$1:$U$10001,2,0)</f>
        <v>2.895</v>
      </c>
      <c r="I1948" s="196" t="n">
        <f aca="false">VLOOKUP($A1948,[4]Sheet1!$A$1:$U$10001,21,0)</f>
        <v>3.125</v>
      </c>
      <c r="J1948" s="196" t="n">
        <f aca="false">VLOOKUP($A1948,[4]Sheet1!$A$1:$U$10001,13,0)</f>
        <v>2.94</v>
      </c>
      <c r="K1948" s="196" t="n">
        <f aca="false">VLOOKUP($A1948,[4]Sheet1!$A$1:$Z$10001,24,0)</f>
        <v>2.755</v>
      </c>
      <c r="L1948" s="196" t="n">
        <f aca="false">VLOOKUP($A1948,[4]Sheet1!$A$1:$U$10001,17,0)</f>
        <v>2.85</v>
      </c>
      <c r="M1948" s="196" t="n">
        <f aca="false">VLOOKUP($A1948,[4]Sheet1!$A$1:$U$10001,14,0)</f>
        <v>3.115</v>
      </c>
      <c r="N1948" s="196" t="n">
        <f aca="false">VLOOKUP($A1948,[4]Sheet1!$A$1:$X$10001,23,0)</f>
        <v>2.68</v>
      </c>
      <c r="O1948" s="196" t="n">
        <f aca="false">VLOOKUP($A1948,[4]Sheet1!$A$1:$U$10001,4,0)</f>
        <v>3.055</v>
      </c>
      <c r="P1948" s="196" t="n">
        <f aca="false">VLOOKUP($A1948,[4]Sheet1!$A$1:$U$10001,6,0)</f>
        <v>3</v>
      </c>
      <c r="Q1948" s="196" t="n">
        <f aca="false">VLOOKUP($A1948,[4]Sheet1!$A$1:$U$10001,20,0)</f>
        <v>2.83</v>
      </c>
      <c r="R1948" s="196" t="n">
        <f aca="false">VLOOKUP($A1948,[4]Sheet1!$A$1:$X$10001,24,0)</f>
        <v>2.755</v>
      </c>
      <c r="S1948" s="196" t="n">
        <f aca="false">VLOOKUP($A1948,[4]Sheet1!$A$1:$AB$10001,25,0)</f>
        <v>3.185</v>
      </c>
      <c r="T1948" s="196" t="n">
        <f aca="false">VLOOKUP($A1948,[4]Sheet1!$A$1:$AB$10001,26,0)</f>
        <v>3.065</v>
      </c>
      <c r="U1948" s="196" t="n">
        <f aca="false">VLOOKUP($A1948,[4]Sheet1!$A$1:$AB$10001,27,0)</f>
        <v>2.975</v>
      </c>
      <c r="V1948" s="196" t="n">
        <f aca="false">VLOOKUP($A1948,[4]Sheet1!$A$1:$AB$10001,28,0)</f>
        <v>3</v>
      </c>
      <c r="W1948" s="196" t="n">
        <f aca="false">VLOOKUP($A1948,[4]Sheet1!$A$1:$AC$10001,29,0)</f>
        <v>2.99</v>
      </c>
      <c r="X1948" s="196" t="s">
        <v>85</v>
      </c>
    </row>
    <row r="1949" customFormat="false" ht="11.25" hidden="false" customHeight="false" outlineLevel="0" collapsed="false">
      <c r="A1949" s="177" t="n">
        <v>36642</v>
      </c>
      <c r="B1949" s="203" t="n">
        <f aca="false">IF(A1949&lt;&gt;"",MONTH(A1949),0)</f>
        <v>4</v>
      </c>
      <c r="C1949" s="11" t="s">
        <v>164</v>
      </c>
      <c r="D1949" s="196" t="n">
        <f aca="false">VLOOKUP($A1949,[4]Sheet1!$A$1:$U$10001,15,0)</f>
        <v>3.87</v>
      </c>
      <c r="E1949" s="196" t="n">
        <f aca="false">VLOOKUP($A1949,[4]Sheet1!$A$1:$U$10001,16,0)</f>
        <v>2.76</v>
      </c>
      <c r="F1949" s="196" t="n">
        <f aca="false">VLOOKUP($A1949,[4]Sheet1!$A$1:$X$10001,22,0)</f>
        <v>2.63</v>
      </c>
      <c r="G1949" s="198" t="n">
        <f aca="false">VLOOKUP($A1949,[4]Sheet1!$A$1:$X$10001,3,0)</f>
        <v>2.81</v>
      </c>
      <c r="H1949" s="196" t="n">
        <f aca="false">VLOOKUP($A1949,[4]Sheet1!$A$1:$U$10001,2,0)</f>
        <v>2.88</v>
      </c>
      <c r="I1949" s="196" t="n">
        <f aca="false">VLOOKUP($A1949,[4]Sheet1!$A$1:$U$10001,21,0)</f>
        <v>3.155</v>
      </c>
      <c r="J1949" s="196" t="n">
        <f aca="false">VLOOKUP($A1949,[4]Sheet1!$A$1:$U$10001,13,0)</f>
        <v>2.945</v>
      </c>
      <c r="K1949" s="196" t="n">
        <f aca="false">VLOOKUP($A1949,[4]Sheet1!$A$1:$Z$10001,24,0)</f>
        <v>2.76</v>
      </c>
      <c r="L1949" s="196" t="n">
        <f aca="false">VLOOKUP($A1949,[4]Sheet1!$A$1:$U$10001,17,0)</f>
        <v>2.855</v>
      </c>
      <c r="M1949" s="196" t="n">
        <f aca="false">VLOOKUP($A1949,[4]Sheet1!$A$1:$U$10001,14,0)</f>
        <v>3.07</v>
      </c>
      <c r="N1949" s="196" t="n">
        <f aca="false">VLOOKUP($A1949,[4]Sheet1!$A$1:$X$10001,23,0)</f>
        <v>2.68</v>
      </c>
      <c r="O1949" s="196" t="n">
        <f aca="false">VLOOKUP($A1949,[4]Sheet1!$A$1:$U$10001,4,0)</f>
        <v>3.075</v>
      </c>
      <c r="P1949" s="196" t="n">
        <f aca="false">VLOOKUP($A1949,[4]Sheet1!$A$1:$U$10001,6,0)</f>
        <v>2.985</v>
      </c>
      <c r="Q1949" s="196" t="n">
        <f aca="false">VLOOKUP($A1949,[4]Sheet1!$A$1:$U$10001,20,0)</f>
        <v>2.81</v>
      </c>
      <c r="R1949" s="196" t="n">
        <f aca="false">VLOOKUP($A1949,[4]Sheet1!$A$1:$X$10001,24,0)</f>
        <v>2.76</v>
      </c>
      <c r="S1949" s="196" t="n">
        <f aca="false">VLOOKUP($A1949,[4]Sheet1!$A$1:$AB$10001,25,0)</f>
        <v>3.195</v>
      </c>
      <c r="T1949" s="196" t="n">
        <f aca="false">VLOOKUP($A1949,[4]Sheet1!$A$1:$AB$10001,26,0)</f>
        <v>3.075</v>
      </c>
      <c r="U1949" s="196" t="n">
        <f aca="false">VLOOKUP($A1949,[4]Sheet1!$A$1:$AB$10001,27,0)</f>
        <v>2.955</v>
      </c>
      <c r="V1949" s="196" t="n">
        <f aca="false">VLOOKUP($A1949,[4]Sheet1!$A$1:$AB$10001,28,0)</f>
        <v>2.975</v>
      </c>
      <c r="W1949" s="196" t="n">
        <f aca="false">VLOOKUP($A1949,[4]Sheet1!$A$1:$AC$10001,29,0)</f>
        <v>2.975</v>
      </c>
      <c r="X1949" s="196" t="s">
        <v>85</v>
      </c>
    </row>
    <row r="1950" customFormat="false" ht="11.25" hidden="false" customHeight="false" outlineLevel="0" collapsed="false">
      <c r="A1950" s="177" t="n">
        <v>36643</v>
      </c>
      <c r="B1950" s="203" t="n">
        <f aca="false">IF(A1950&lt;&gt;"",MONTH(A1950),0)</f>
        <v>4</v>
      </c>
      <c r="C1950" s="11" t="s">
        <v>165</v>
      </c>
      <c r="D1950" s="196" t="n">
        <f aca="false">VLOOKUP($A1950,[4]Sheet1!$A$1:$U$10001,15,0)</f>
        <v>3.825</v>
      </c>
      <c r="E1950" s="196" t="n">
        <f aca="false">VLOOKUP($A1950,[4]Sheet1!$A$1:$U$10001,16,0)</f>
        <v>2.755</v>
      </c>
      <c r="F1950" s="196" t="n">
        <f aca="false">VLOOKUP($A1950,[4]Sheet1!$A$1:$X$10001,22,0)</f>
        <v>2.62</v>
      </c>
      <c r="G1950" s="198" t="n">
        <f aca="false">VLOOKUP($A1950,[4]Sheet1!$A$1:$X$10001,3,0)</f>
        <v>2.8</v>
      </c>
      <c r="H1950" s="196" t="n">
        <f aca="false">VLOOKUP($A1950,[4]Sheet1!$A$1:$U$10001,2,0)</f>
        <v>2.865</v>
      </c>
      <c r="I1950" s="196" t="n">
        <f aca="false">VLOOKUP($A1950,[4]Sheet1!$A$1:$U$10001,21,0)</f>
        <v>3.12</v>
      </c>
      <c r="J1950" s="196" t="n">
        <f aca="false">VLOOKUP($A1950,[4]Sheet1!$A$1:$U$10001,13,0)</f>
        <v>2.98</v>
      </c>
      <c r="K1950" s="196" t="n">
        <f aca="false">VLOOKUP($A1950,[4]Sheet1!$A$1:$Z$10001,24,0)</f>
        <v>2.765</v>
      </c>
      <c r="L1950" s="196" t="n">
        <f aca="false">VLOOKUP($A1950,[4]Sheet1!$A$1:$U$10001,17,0)</f>
        <v>2.855</v>
      </c>
      <c r="M1950" s="196" t="n">
        <f aca="false">VLOOKUP($A1950,[4]Sheet1!$A$1:$U$10001,14,0)</f>
        <v>3.145</v>
      </c>
      <c r="N1950" s="196" t="n">
        <f aca="false">VLOOKUP($A1950,[4]Sheet1!$A$1:$X$10001,23,0)</f>
        <v>2.69</v>
      </c>
      <c r="O1950" s="196" t="n">
        <f aca="false">VLOOKUP($A1950,[4]Sheet1!$A$1:$U$10001,4,0)</f>
        <v>3.085</v>
      </c>
      <c r="P1950" s="196" t="n">
        <f aca="false">VLOOKUP($A1950,[4]Sheet1!$A$1:$U$10001,6,0)</f>
        <v>2.97</v>
      </c>
      <c r="Q1950" s="196" t="n">
        <f aca="false">VLOOKUP($A1950,[4]Sheet1!$A$1:$U$10001,20,0)</f>
        <v>2.82</v>
      </c>
      <c r="R1950" s="196" t="n">
        <f aca="false">VLOOKUP($A1950,[4]Sheet1!$A$1:$X$10001,24,0)</f>
        <v>2.765</v>
      </c>
      <c r="S1950" s="196" t="n">
        <f aca="false">VLOOKUP($A1950,[4]Sheet1!$A$1:$AB$10001,25,0)</f>
        <v>3.155</v>
      </c>
      <c r="T1950" s="196" t="n">
        <f aca="false">VLOOKUP($A1950,[4]Sheet1!$A$1:$AB$10001,26,0)</f>
        <v>3.055</v>
      </c>
      <c r="U1950" s="196" t="n">
        <f aca="false">VLOOKUP($A1950,[4]Sheet1!$A$1:$AB$10001,27,0)</f>
        <v>2.94</v>
      </c>
      <c r="V1950" s="196" t="n">
        <f aca="false">VLOOKUP($A1950,[4]Sheet1!$A$1:$AB$10001,28,0)</f>
        <v>2.955</v>
      </c>
      <c r="W1950" s="196" t="n">
        <f aca="false">VLOOKUP($A1950,[4]Sheet1!$A$1:$AC$10001,29,0)</f>
        <v>2.96</v>
      </c>
      <c r="X1950" s="196" t="s">
        <v>85</v>
      </c>
    </row>
    <row r="1951" customFormat="false" ht="11.25" hidden="false" customHeight="false" outlineLevel="0" collapsed="false">
      <c r="A1951" s="177" t="n">
        <v>36644</v>
      </c>
      <c r="B1951" s="203" t="n">
        <f aca="false">IF(A1951&lt;&gt;"",MONTH(A1951),0)</f>
        <v>4</v>
      </c>
      <c r="C1951" s="11" t="s">
        <v>166</v>
      </c>
      <c r="D1951" s="196" t="n">
        <f aca="false">VLOOKUP($A1951,[4]Sheet1!$A$1:$U$10001,15,0)</f>
        <v>3.78</v>
      </c>
      <c r="E1951" s="196" t="n">
        <f aca="false">VLOOKUP($A1951,[4]Sheet1!$A$1:$U$10001,16,0)</f>
        <v>2.69</v>
      </c>
      <c r="F1951" s="196" t="n">
        <f aca="false">VLOOKUP($A1951,[4]Sheet1!$A$1:$X$10001,22,0)</f>
        <v>2.585</v>
      </c>
      <c r="G1951" s="198" t="n">
        <f aca="false">VLOOKUP($A1951,[4]Sheet1!$A$1:$X$10001,3,0)</f>
        <v>2.735</v>
      </c>
      <c r="H1951" s="196" t="n">
        <f aca="false">VLOOKUP($A1951,[4]Sheet1!$A$1:$U$10001,2,0)</f>
        <v>2.82</v>
      </c>
      <c r="I1951" s="196" t="n">
        <f aca="false">VLOOKUP($A1951,[4]Sheet1!$A$1:$U$10001,21,0)</f>
        <v>3.055</v>
      </c>
      <c r="J1951" s="196" t="n">
        <f aca="false">VLOOKUP($A1951,[4]Sheet1!$A$1:$U$10001,13,0)</f>
        <v>2.92</v>
      </c>
      <c r="K1951" s="196" t="n">
        <f aca="false">VLOOKUP($A1951,[4]Sheet1!$A$1:$Z$10001,24,0)</f>
        <v>2.695</v>
      </c>
      <c r="L1951" s="196" t="n">
        <f aca="false">VLOOKUP($A1951,[4]Sheet1!$A$1:$U$10001,17,0)</f>
        <v>2.79</v>
      </c>
      <c r="M1951" s="196" t="n">
        <f aca="false">VLOOKUP($A1951,[4]Sheet1!$A$1:$U$10001,14,0)</f>
        <v>3.105</v>
      </c>
      <c r="N1951" s="196" t="n">
        <f aca="false">VLOOKUP($A1951,[4]Sheet1!$A$1:$X$10001,23,0)</f>
        <v>2.605</v>
      </c>
      <c r="O1951" s="196" t="n">
        <f aca="false">VLOOKUP($A1951,[4]Sheet1!$A$1:$U$10001,4,0)</f>
        <v>3.06</v>
      </c>
      <c r="P1951" s="196" t="n">
        <f aca="false">VLOOKUP($A1951,[4]Sheet1!$A$1:$U$10001,6,0)</f>
        <v>2.88</v>
      </c>
      <c r="Q1951" s="196" t="n">
        <f aca="false">VLOOKUP($A1951,[4]Sheet1!$A$1:$U$10001,20,0)</f>
        <v>2.82</v>
      </c>
      <c r="R1951" s="196" t="n">
        <f aca="false">VLOOKUP($A1951,[4]Sheet1!$A$1:$X$10001,24,0)</f>
        <v>2.695</v>
      </c>
      <c r="S1951" s="196" t="n">
        <f aca="false">VLOOKUP($A1951,[4]Sheet1!$A$1:$AB$10001,25,0)</f>
        <v>3.09</v>
      </c>
      <c r="T1951" s="196" t="n">
        <f aca="false">VLOOKUP($A1951,[4]Sheet1!$A$1:$AB$10001,26,0)</f>
        <v>2.995</v>
      </c>
      <c r="U1951" s="196" t="n">
        <f aca="false">VLOOKUP($A1951,[4]Sheet1!$A$1:$AB$10001,27,0)</f>
        <v>2.875</v>
      </c>
      <c r="V1951" s="196" t="n">
        <f aca="false">VLOOKUP($A1951,[4]Sheet1!$A$1:$AB$10001,28,0)</f>
        <v>2.89</v>
      </c>
      <c r="W1951" s="196" t="n">
        <f aca="false">VLOOKUP($A1951,[4]Sheet1!$A$1:$AC$10001,29,0)</f>
        <v>2.905</v>
      </c>
      <c r="X1951" s="196" t="s">
        <v>85</v>
      </c>
    </row>
    <row r="1952" customFormat="false" ht="11.25" hidden="false" customHeight="false" outlineLevel="0" collapsed="false">
      <c r="A1952" s="177" t="n">
        <v>36645</v>
      </c>
      <c r="B1952" s="203" t="n">
        <f aca="false">IF(A1952&lt;&gt;"",MONTH(A1952),0)</f>
        <v>4</v>
      </c>
      <c r="C1952" s="11" t="s">
        <v>167</v>
      </c>
      <c r="D1952" s="196" t="n">
        <f aca="false">VLOOKUP($A1952,[4]Sheet1!$A$1:$U$10001,15,0)</f>
        <v>3.86</v>
      </c>
      <c r="E1952" s="196" t="n">
        <f aca="false">VLOOKUP($A1952,[4]Sheet1!$A$1:$U$10001,16,0)</f>
        <v>2.67</v>
      </c>
      <c r="F1952" s="196" t="n">
        <f aca="false">VLOOKUP($A1952,[4]Sheet1!$A$1:$X$10001,22,0)</f>
        <v>2.55</v>
      </c>
      <c r="G1952" s="198" t="n">
        <f aca="false">VLOOKUP($A1952,[4]Sheet1!$A$1:$X$10001,3,0)</f>
        <v>2.705</v>
      </c>
      <c r="H1952" s="196" t="n">
        <f aca="false">VLOOKUP($A1952,[4]Sheet1!$A$1:$U$10001,2,0)</f>
        <v>2.805</v>
      </c>
      <c r="I1952" s="196" t="n">
        <f aca="false">VLOOKUP($A1952,[4]Sheet1!$A$1:$U$10001,21,0)</f>
        <v>3.09</v>
      </c>
      <c r="J1952" s="196" t="n">
        <f aca="false">VLOOKUP($A1952,[4]Sheet1!$A$1:$U$10001,13,0)</f>
        <v>2.895</v>
      </c>
      <c r="K1952" s="196" t="n">
        <f aca="false">VLOOKUP($A1952,[4]Sheet1!$A$1:$Z$10001,24,0)</f>
        <v>2.66</v>
      </c>
      <c r="L1952" s="196" t="n">
        <f aca="false">VLOOKUP($A1952,[4]Sheet1!$A$1:$U$10001,17,0)</f>
        <v>2.795</v>
      </c>
      <c r="M1952" s="196" t="n">
        <f aca="false">VLOOKUP($A1952,[4]Sheet1!$A$1:$U$10001,14,0)</f>
        <v>3.055</v>
      </c>
      <c r="N1952" s="196" t="n">
        <f aca="false">VLOOKUP($A1952,[4]Sheet1!$A$1:$X$10001,23,0)</f>
        <v>2.595</v>
      </c>
      <c r="O1952" s="196" t="n">
        <f aca="false">VLOOKUP($A1952,[4]Sheet1!$A$1:$U$10001,4,0)</f>
        <v>2.985</v>
      </c>
      <c r="P1952" s="196" t="n">
        <f aca="false">VLOOKUP($A1952,[4]Sheet1!$A$1:$U$10001,6,0)</f>
        <v>2.895</v>
      </c>
      <c r="Q1952" s="196" t="n">
        <f aca="false">VLOOKUP($A1952,[4]Sheet1!$A$1:$U$10001,20,0)</f>
        <v>2.74</v>
      </c>
      <c r="R1952" s="196" t="n">
        <f aca="false">VLOOKUP($A1952,[4]Sheet1!$A$1:$X$10001,24,0)</f>
        <v>2.66</v>
      </c>
      <c r="S1952" s="196" t="n">
        <f aca="false">VLOOKUP($A1952,[4]Sheet1!$A$1:$AB$10001,25,0)</f>
        <v>3.105</v>
      </c>
      <c r="T1952" s="196" t="n">
        <f aca="false">VLOOKUP($A1952,[4]Sheet1!$A$1:$AB$10001,26,0)</f>
        <v>3.01</v>
      </c>
      <c r="U1952" s="196" t="n">
        <f aca="false">VLOOKUP($A1952,[4]Sheet1!$A$1:$AB$10001,27,0)</f>
        <v>2.895</v>
      </c>
      <c r="V1952" s="196" t="n">
        <f aca="false">VLOOKUP($A1952,[4]Sheet1!$A$1:$AB$10001,28,0)</f>
        <v>2.9</v>
      </c>
      <c r="W1952" s="196" t="n">
        <f aca="false">VLOOKUP($A1952,[4]Sheet1!$A$1:$AC$10001,29,0)</f>
        <v>2.91</v>
      </c>
      <c r="X1952" s="196" t="s">
        <v>85</v>
      </c>
    </row>
    <row r="1953" customFormat="false" ht="11.25" hidden="false" customHeight="false" outlineLevel="0" collapsed="false">
      <c r="A1953" s="177" t="n">
        <v>36646</v>
      </c>
      <c r="B1953" s="203" t="n">
        <f aca="false">IF(A1953&lt;&gt;"",MONTH(A1953),0)</f>
        <v>4</v>
      </c>
      <c r="C1953" s="11" t="s">
        <v>161</v>
      </c>
      <c r="D1953" s="196" t="n">
        <f aca="false">VLOOKUP($A1953,[4]Sheet1!$A$1:$U$10001,15,0)</f>
        <v>3.86</v>
      </c>
      <c r="E1953" s="196" t="n">
        <f aca="false">VLOOKUP($A1953,[4]Sheet1!$A$1:$U$10001,16,0)</f>
        <v>2.67</v>
      </c>
      <c r="F1953" s="196" t="n">
        <f aca="false">VLOOKUP($A1953,[4]Sheet1!$A$1:$X$10001,22,0)</f>
        <v>2.55</v>
      </c>
      <c r="G1953" s="198" t="n">
        <f aca="false">VLOOKUP($A1953,[4]Sheet1!$A$1:$X$10001,3,0)</f>
        <v>2.705</v>
      </c>
      <c r="H1953" s="196" t="n">
        <f aca="false">VLOOKUP($A1953,[4]Sheet1!$A$1:$U$10001,2,0)</f>
        <v>2.805</v>
      </c>
      <c r="I1953" s="196" t="n">
        <f aca="false">VLOOKUP($A1953,[4]Sheet1!$A$1:$U$10001,21,0)</f>
        <v>3.09</v>
      </c>
      <c r="J1953" s="196" t="n">
        <f aca="false">VLOOKUP($A1953,[4]Sheet1!$A$1:$U$10001,13,0)</f>
        <v>2.895</v>
      </c>
      <c r="K1953" s="196" t="n">
        <f aca="false">VLOOKUP($A1953,[4]Sheet1!$A$1:$Z$10001,24,0)</f>
        <v>2.66</v>
      </c>
      <c r="L1953" s="196" t="n">
        <f aca="false">VLOOKUP($A1953,[4]Sheet1!$A$1:$U$10001,17,0)</f>
        <v>2.795</v>
      </c>
      <c r="M1953" s="196" t="n">
        <f aca="false">VLOOKUP($A1953,[4]Sheet1!$A$1:$U$10001,14,0)</f>
        <v>3.055</v>
      </c>
      <c r="N1953" s="196" t="n">
        <f aca="false">VLOOKUP($A1953,[4]Sheet1!$A$1:$X$10001,23,0)</f>
        <v>2.595</v>
      </c>
      <c r="O1953" s="196" t="n">
        <f aca="false">VLOOKUP($A1953,[4]Sheet1!$A$1:$U$10001,4,0)</f>
        <v>2.985</v>
      </c>
      <c r="P1953" s="196" t="n">
        <f aca="false">VLOOKUP($A1953,[4]Sheet1!$A$1:$U$10001,6,0)</f>
        <v>2.895</v>
      </c>
      <c r="Q1953" s="196" t="n">
        <f aca="false">VLOOKUP($A1953,[4]Sheet1!$A$1:$U$10001,20,0)</f>
        <v>2.74</v>
      </c>
      <c r="R1953" s="196" t="n">
        <f aca="false">VLOOKUP($A1953,[4]Sheet1!$A$1:$X$10001,24,0)</f>
        <v>2.66</v>
      </c>
      <c r="S1953" s="196" t="n">
        <f aca="false">VLOOKUP($A1953,[4]Sheet1!$A$1:$AB$10001,25,0)</f>
        <v>3.105</v>
      </c>
      <c r="T1953" s="196" t="n">
        <f aca="false">VLOOKUP($A1953,[4]Sheet1!$A$1:$AB$10001,26,0)</f>
        <v>3.01</v>
      </c>
      <c r="U1953" s="196" t="n">
        <f aca="false">VLOOKUP($A1953,[4]Sheet1!$A$1:$AB$10001,27,0)</f>
        <v>2.895</v>
      </c>
      <c r="V1953" s="196" t="n">
        <f aca="false">VLOOKUP($A1953,[4]Sheet1!$A$1:$AB$10001,28,0)</f>
        <v>2.9</v>
      </c>
      <c r="W1953" s="196" t="n">
        <f aca="false">VLOOKUP($A1953,[4]Sheet1!$A$1:$AC$10001,29,0)</f>
        <v>2.91</v>
      </c>
      <c r="X1953" s="196" t="s">
        <v>85</v>
      </c>
    </row>
    <row r="1954" customFormat="false" ht="11.25" hidden="false" customHeight="false" outlineLevel="0" collapsed="false">
      <c r="A1954" s="177" t="n">
        <v>36647</v>
      </c>
      <c r="B1954" s="203" t="n">
        <f aca="false">IF(A1954&lt;&gt;"",MONTH(A1954),0)</f>
        <v>5</v>
      </c>
      <c r="C1954" s="11" t="s">
        <v>162</v>
      </c>
      <c r="D1954" s="196" t="n">
        <f aca="false">VLOOKUP($A1954,[4]Sheet1!$A$1:$U$10001,15,0)</f>
        <v>3.855</v>
      </c>
      <c r="E1954" s="196" t="n">
        <f aca="false">VLOOKUP($A1954,[4]Sheet1!$A$1:$U$10001,16,0)</f>
        <v>2.685</v>
      </c>
      <c r="F1954" s="196" t="n">
        <f aca="false">VLOOKUP($A1954,[4]Sheet1!$A$1:$X$10001,22,0)</f>
        <v>2.575</v>
      </c>
      <c r="G1954" s="198" t="n">
        <f aca="false">VLOOKUP($A1954,[4]Sheet1!$A$1:$X$10001,3,0)</f>
        <v>2.745</v>
      </c>
      <c r="H1954" s="196" t="n">
        <f aca="false">VLOOKUP($A1954,[4]Sheet1!$A$1:$U$10001,2,0)</f>
        <v>2.835</v>
      </c>
      <c r="I1954" s="196" t="n">
        <f aca="false">VLOOKUP($A1954,[4]Sheet1!$A$1:$U$10001,21,0)</f>
        <v>3.12</v>
      </c>
      <c r="J1954" s="196" t="n">
        <f aca="false">VLOOKUP($A1954,[4]Sheet1!$A$1:$U$10001,13,0)</f>
        <v>2.92</v>
      </c>
      <c r="K1954" s="196" t="n">
        <f aca="false">VLOOKUP($A1954,[4]Sheet1!$A$1:$Z$10001,24,0)</f>
        <v>2.67</v>
      </c>
      <c r="L1954" s="196" t="n">
        <f aca="false">VLOOKUP($A1954,[4]Sheet1!$A$1:$U$10001,17,0)</f>
        <v>2.81</v>
      </c>
      <c r="M1954" s="196" t="n">
        <f aca="false">VLOOKUP($A1954,[4]Sheet1!$A$1:$U$10001,14,0)</f>
        <v>3.1</v>
      </c>
      <c r="N1954" s="196" t="n">
        <f aca="false">VLOOKUP($A1954,[4]Sheet1!$A$1:$X$10001,23,0)</f>
        <v>2.525</v>
      </c>
      <c r="O1954" s="196" t="n">
        <f aca="false">VLOOKUP($A1954,[4]Sheet1!$A$1:$U$10001,4,0)</f>
        <v>3.04</v>
      </c>
      <c r="P1954" s="196" t="n">
        <f aca="false">VLOOKUP($A1954,[4]Sheet1!$A$1:$U$10001,6,0)</f>
        <v>2.92</v>
      </c>
      <c r="Q1954" s="196" t="n">
        <f aca="false">VLOOKUP($A1954,[4]Sheet1!$A$1:$U$10001,20,0)</f>
        <v>2.74</v>
      </c>
      <c r="R1954" s="196" t="n">
        <f aca="false">VLOOKUP($A1954,[4]Sheet1!$A$1:$X$10001,24,0)</f>
        <v>2.67</v>
      </c>
      <c r="S1954" s="196" t="n">
        <f aca="false">VLOOKUP($A1954,[4]Sheet1!$A$1:$AB$10001,25,0)</f>
        <v>3.165</v>
      </c>
      <c r="T1954" s="196" t="n">
        <f aca="false">VLOOKUP($A1954,[4]Sheet1!$A$1:$AB$10001,26,0)</f>
        <v>3.025</v>
      </c>
      <c r="U1954" s="196" t="n">
        <f aca="false">VLOOKUP($A1954,[4]Sheet1!$A$1:$AB$10001,27,0)</f>
        <v>2.905</v>
      </c>
      <c r="V1954" s="196" t="n">
        <f aca="false">VLOOKUP($A1954,[4]Sheet1!$A$1:$AB$10001,28,0)</f>
        <v>2.92</v>
      </c>
      <c r="W1954" s="196" t="n">
        <f aca="false">VLOOKUP($A1954,[4]Sheet1!$A$1:$AC$10001,29,0)</f>
        <v>2.92</v>
      </c>
      <c r="X1954" s="196" t="s">
        <v>85</v>
      </c>
    </row>
    <row r="1955" customFormat="false" ht="11.25" hidden="false" customHeight="false" outlineLevel="0" collapsed="false">
      <c r="A1955" s="177" t="n">
        <v>36648</v>
      </c>
      <c r="B1955" s="203" t="n">
        <f aca="false">IF(A1955&lt;&gt;"",MONTH(A1955),0)</f>
        <v>5</v>
      </c>
      <c r="C1955" s="11" t="s">
        <v>163</v>
      </c>
      <c r="D1955" s="196" t="n">
        <f aca="false">VLOOKUP($A1955,[4]Sheet1!$A$1:$U$10001,15,0)</f>
        <v>3.885</v>
      </c>
      <c r="E1955" s="196" t="n">
        <f aca="false">VLOOKUP($A1955,[4]Sheet1!$A$1:$U$10001,16,0)</f>
        <v>2.75</v>
      </c>
      <c r="F1955" s="196" t="n">
        <f aca="false">VLOOKUP($A1955,[4]Sheet1!$A$1:$X$10001,22,0)</f>
        <v>2.655</v>
      </c>
      <c r="G1955" s="198" t="n">
        <f aca="false">VLOOKUP($A1955,[4]Sheet1!$A$1:$X$10001,3,0)</f>
        <v>2.845</v>
      </c>
      <c r="H1955" s="196" t="n">
        <f aca="false">VLOOKUP($A1955,[4]Sheet1!$A$1:$U$10001,2,0)</f>
        <v>2.94</v>
      </c>
      <c r="I1955" s="196" t="n">
        <f aca="false">VLOOKUP($A1955,[4]Sheet1!$A$1:$U$10001,21,0)</f>
        <v>3.16</v>
      </c>
      <c r="J1955" s="196" t="n">
        <f aca="false">VLOOKUP($A1955,[4]Sheet1!$A$1:$U$10001,13,0)</f>
        <v>2.98</v>
      </c>
      <c r="K1955" s="196" t="n">
        <f aca="false">VLOOKUP($A1955,[4]Sheet1!$A$1:$Z$10001,24,0)</f>
        <v>2.755</v>
      </c>
      <c r="L1955" s="196" t="n">
        <f aca="false">VLOOKUP($A1955,[4]Sheet1!$A$1:$U$10001,17,0)</f>
        <v>2.855</v>
      </c>
      <c r="M1955" s="196" t="n">
        <f aca="false">VLOOKUP($A1955,[4]Sheet1!$A$1:$U$10001,14,0)</f>
        <v>3.215</v>
      </c>
      <c r="N1955" s="196" t="n">
        <f aca="false">VLOOKUP($A1955,[4]Sheet1!$A$1:$X$10001,23,0)</f>
        <v>2.645</v>
      </c>
      <c r="O1955" s="196" t="n">
        <f aca="false">VLOOKUP($A1955,[4]Sheet1!$A$1:$U$10001,4,0)</f>
        <v>3.145</v>
      </c>
      <c r="P1955" s="196" t="n">
        <f aca="false">VLOOKUP($A1955,[4]Sheet1!$A$1:$U$10001,6,0)</f>
        <v>3</v>
      </c>
      <c r="Q1955" s="196" t="n">
        <f aca="false">VLOOKUP($A1955,[4]Sheet1!$A$1:$U$10001,20,0)</f>
        <v>2.775</v>
      </c>
      <c r="R1955" s="196" t="n">
        <f aca="false">VLOOKUP($A1955,[4]Sheet1!$A$1:$X$10001,24,0)</f>
        <v>2.755</v>
      </c>
      <c r="S1955" s="196" t="n">
        <f aca="false">VLOOKUP($A1955,[4]Sheet1!$A$1:$AB$10001,25,0)</f>
        <v>3.205</v>
      </c>
      <c r="T1955" s="196" t="n">
        <f aca="false">VLOOKUP($A1955,[4]Sheet1!$A$1:$AB$10001,26,0)</f>
        <v>3.095</v>
      </c>
      <c r="U1955" s="196" t="n">
        <f aca="false">VLOOKUP($A1955,[4]Sheet1!$A$1:$AB$10001,27,0)</f>
        <v>2.985</v>
      </c>
      <c r="V1955" s="196" t="n">
        <f aca="false">VLOOKUP($A1955,[4]Sheet1!$A$1:$AB$10001,28,0)</f>
        <v>3.015</v>
      </c>
      <c r="W1955" s="196" t="n">
        <f aca="false">VLOOKUP($A1955,[4]Sheet1!$A$1:$AC$10001,29,0)</f>
        <v>2.995</v>
      </c>
      <c r="X1955" s="196" t="s">
        <v>85</v>
      </c>
    </row>
    <row r="1956" customFormat="false" ht="11.25" hidden="false" customHeight="false" outlineLevel="0" collapsed="false">
      <c r="A1956" s="177" t="n">
        <v>36649</v>
      </c>
      <c r="B1956" s="203" t="n">
        <f aca="false">IF(A1956&lt;&gt;"",MONTH(A1956),0)</f>
        <v>5</v>
      </c>
      <c r="C1956" s="11" t="s">
        <v>164</v>
      </c>
      <c r="D1956" s="196" t="n">
        <f aca="false">VLOOKUP($A1956,[4]Sheet1!$A$1:$U$10001,15,0)</f>
        <v>3.995</v>
      </c>
      <c r="E1956" s="196" t="n">
        <f aca="false">VLOOKUP($A1956,[4]Sheet1!$A$1:$U$10001,16,0)</f>
        <v>2.81</v>
      </c>
      <c r="F1956" s="196" t="n">
        <f aca="false">VLOOKUP($A1956,[4]Sheet1!$A$1:$X$10001,22,0)</f>
        <v>2.725</v>
      </c>
      <c r="G1956" s="198" t="n">
        <f aca="false">VLOOKUP($A1956,[4]Sheet1!$A$1:$X$10001,3,0)</f>
        <v>2.865</v>
      </c>
      <c r="H1956" s="196" t="n">
        <f aca="false">VLOOKUP($A1956,[4]Sheet1!$A$1:$U$10001,2,0)</f>
        <v>2.97</v>
      </c>
      <c r="I1956" s="196" t="n">
        <f aca="false">VLOOKUP($A1956,[4]Sheet1!$A$1:$U$10001,21,0)</f>
        <v>3.205</v>
      </c>
      <c r="J1956" s="196" t="n">
        <f aca="false">VLOOKUP($A1956,[4]Sheet1!$A$1:$U$10001,13,0)</f>
        <v>3.035</v>
      </c>
      <c r="K1956" s="196" t="n">
        <f aca="false">VLOOKUP($A1956,[4]Sheet1!$A$1:$Z$10001,24,0)</f>
        <v>2.81</v>
      </c>
      <c r="L1956" s="196" t="n">
        <f aca="false">VLOOKUP($A1956,[4]Sheet1!$A$1:$U$10001,17,0)</f>
        <v>2.91</v>
      </c>
      <c r="M1956" s="196" t="n">
        <f aca="false">VLOOKUP($A1956,[4]Sheet1!$A$1:$U$10001,14,0)</f>
        <v>3.275</v>
      </c>
      <c r="N1956" s="196" t="n">
        <f aca="false">VLOOKUP($A1956,[4]Sheet1!$A$1:$X$10001,23,0)</f>
        <v>2.745</v>
      </c>
      <c r="O1956" s="196" t="n">
        <f aca="false">VLOOKUP($A1956,[4]Sheet1!$A$1:$U$10001,4,0)</f>
        <v>3.21</v>
      </c>
      <c r="P1956" s="196" t="n">
        <f aca="false">VLOOKUP($A1956,[4]Sheet1!$A$1:$U$10001,6,0)</f>
        <v>3.025</v>
      </c>
      <c r="Q1956" s="196" t="n">
        <f aca="false">VLOOKUP($A1956,[4]Sheet1!$A$1:$U$10001,20,0)</f>
        <v>2.885</v>
      </c>
      <c r="R1956" s="196" t="n">
        <f aca="false">VLOOKUP($A1956,[4]Sheet1!$A$1:$X$10001,24,0)</f>
        <v>2.81</v>
      </c>
      <c r="S1956" s="196" t="n">
        <f aca="false">VLOOKUP($A1956,[4]Sheet1!$A$1:$AB$10001,25,0)</f>
        <v>3.235</v>
      </c>
      <c r="T1956" s="196" t="n">
        <f aca="false">VLOOKUP($A1956,[4]Sheet1!$A$1:$AB$10001,26,0)</f>
        <v>3.125</v>
      </c>
      <c r="U1956" s="196" t="n">
        <f aca="false">VLOOKUP($A1956,[4]Sheet1!$A$1:$AB$10001,27,0)</f>
        <v>3.015</v>
      </c>
      <c r="V1956" s="196" t="n">
        <f aca="false">VLOOKUP($A1956,[4]Sheet1!$A$1:$AB$10001,28,0)</f>
        <v>3.03</v>
      </c>
      <c r="W1956" s="196" t="n">
        <f aca="false">VLOOKUP($A1956,[4]Sheet1!$A$1:$AC$10001,29,0)</f>
        <v>3.02</v>
      </c>
      <c r="X1956" s="196" t="s">
        <v>85</v>
      </c>
    </row>
    <row r="1957" customFormat="false" ht="11.25" hidden="false" customHeight="false" outlineLevel="0" collapsed="false">
      <c r="A1957" s="177" t="n">
        <v>36650</v>
      </c>
      <c r="B1957" s="203" t="n">
        <f aca="false">IF(A1957&lt;&gt;"",MONTH(A1957),0)</f>
        <v>5</v>
      </c>
      <c r="C1957" s="11" t="s">
        <v>165</v>
      </c>
      <c r="D1957" s="196" t="n">
        <f aca="false">VLOOKUP($A1957,[4]Sheet1!$A$1:$U$10001,15,0)</f>
        <v>3.955</v>
      </c>
      <c r="E1957" s="196" t="n">
        <f aca="false">VLOOKUP($A1957,[4]Sheet1!$A$1:$U$10001,16,0)</f>
        <v>2.775</v>
      </c>
      <c r="F1957" s="196" t="n">
        <f aca="false">VLOOKUP($A1957,[4]Sheet1!$A$1:$X$10001,22,0)</f>
        <v>2.695</v>
      </c>
      <c r="G1957" s="198" t="n">
        <f aca="false">VLOOKUP($A1957,[4]Sheet1!$A$1:$X$10001,3,0)</f>
        <v>2.83</v>
      </c>
      <c r="H1957" s="196" t="n">
        <f aca="false">VLOOKUP($A1957,[4]Sheet1!$A$1:$U$10001,2,0)</f>
        <v>2.94</v>
      </c>
      <c r="I1957" s="196" t="n">
        <f aca="false">VLOOKUP($A1957,[4]Sheet1!$A$1:$U$10001,21,0)</f>
        <v>3.18</v>
      </c>
      <c r="J1957" s="196" t="n">
        <f aca="false">VLOOKUP($A1957,[4]Sheet1!$A$1:$U$10001,13,0)</f>
        <v>3.01</v>
      </c>
      <c r="K1957" s="196" t="n">
        <f aca="false">VLOOKUP($A1957,[4]Sheet1!$A$1:$Z$10001,24,0)</f>
        <v>2.765</v>
      </c>
      <c r="L1957" s="196" t="n">
        <f aca="false">VLOOKUP($A1957,[4]Sheet1!$A$1:$U$10001,17,0)</f>
        <v>2.87</v>
      </c>
      <c r="M1957" s="196" t="n">
        <f aca="false">VLOOKUP($A1957,[4]Sheet1!$A$1:$U$10001,14,0)</f>
        <v>3.255</v>
      </c>
      <c r="N1957" s="196" t="n">
        <f aca="false">VLOOKUP($A1957,[4]Sheet1!$A$1:$X$10001,23,0)</f>
        <v>2.685</v>
      </c>
      <c r="O1957" s="196" t="n">
        <f aca="false">VLOOKUP($A1957,[4]Sheet1!$A$1:$U$10001,4,0)</f>
        <v>3.175</v>
      </c>
      <c r="P1957" s="196" t="n">
        <f aca="false">VLOOKUP($A1957,[4]Sheet1!$A$1:$U$10001,6,0)</f>
        <v>3</v>
      </c>
      <c r="Q1957" s="196" t="n">
        <f aca="false">VLOOKUP($A1957,[4]Sheet1!$A$1:$U$10001,20,0)</f>
        <v>2.84</v>
      </c>
      <c r="R1957" s="196" t="n">
        <f aca="false">VLOOKUP($A1957,[4]Sheet1!$A$1:$X$10001,24,0)</f>
        <v>2.765</v>
      </c>
      <c r="S1957" s="196" t="n">
        <f aca="false">VLOOKUP($A1957,[4]Sheet1!$A$1:$AB$10001,25,0)</f>
        <v>3.215</v>
      </c>
      <c r="T1957" s="196" t="n">
        <f aca="false">VLOOKUP($A1957,[4]Sheet1!$A$1:$AB$10001,26,0)</f>
        <v>3.105</v>
      </c>
      <c r="U1957" s="196" t="n">
        <f aca="false">VLOOKUP($A1957,[4]Sheet1!$A$1:$AB$10001,27,0)</f>
        <v>3</v>
      </c>
      <c r="V1957" s="196" t="n">
        <f aca="false">VLOOKUP($A1957,[4]Sheet1!$A$1:$AB$10001,28,0)</f>
        <v>3.01</v>
      </c>
      <c r="W1957" s="196" t="n">
        <f aca="false">VLOOKUP($A1957,[4]Sheet1!$A$1:$AC$10001,29,0)</f>
        <v>3</v>
      </c>
      <c r="X1957" s="196" t="s">
        <v>85</v>
      </c>
    </row>
    <row r="1958" customFormat="false" ht="11.25" hidden="false" customHeight="false" outlineLevel="0" collapsed="false">
      <c r="A1958" s="177" t="n">
        <v>36651</v>
      </c>
      <c r="B1958" s="203" t="n">
        <f aca="false">IF(A1958&lt;&gt;"",MONTH(A1958),0)</f>
        <v>5</v>
      </c>
      <c r="C1958" s="11" t="s">
        <v>166</v>
      </c>
      <c r="D1958" s="196" t="n">
        <f aca="false">VLOOKUP($A1958,[4]Sheet1!$A$1:$U$10001,15,0)</f>
        <v>3.83</v>
      </c>
      <c r="E1958" s="196" t="n">
        <f aca="false">VLOOKUP($A1958,[4]Sheet1!$A$1:$U$10001,16,0)</f>
        <v>2.69</v>
      </c>
      <c r="F1958" s="196" t="n">
        <f aca="false">VLOOKUP($A1958,[4]Sheet1!$A$1:$X$10001,22,0)</f>
        <v>2.635</v>
      </c>
      <c r="G1958" s="198" t="n">
        <f aca="false">VLOOKUP($A1958,[4]Sheet1!$A$1:$X$10001,3,0)</f>
        <v>2.755</v>
      </c>
      <c r="H1958" s="196" t="n">
        <f aca="false">VLOOKUP($A1958,[4]Sheet1!$A$1:$U$10001,2,0)</f>
        <v>2.895</v>
      </c>
      <c r="I1958" s="196" t="n">
        <f aca="false">VLOOKUP($A1958,[4]Sheet1!$A$1:$U$10001,21,0)</f>
        <v>3.085</v>
      </c>
      <c r="J1958" s="196" t="n">
        <f aca="false">VLOOKUP($A1958,[4]Sheet1!$A$1:$U$10001,13,0)</f>
        <v>2.935</v>
      </c>
      <c r="K1958" s="196" t="n">
        <f aca="false">VLOOKUP($A1958,[4]Sheet1!$A$1:$Z$10001,24,0)</f>
        <v>2.69</v>
      </c>
      <c r="L1958" s="196" t="n">
        <f aca="false">VLOOKUP($A1958,[4]Sheet1!$A$1:$U$10001,17,0)</f>
        <v>2.8</v>
      </c>
      <c r="M1958" s="196" t="n">
        <f aca="false">VLOOKUP($A1958,[4]Sheet1!$A$1:$U$10001,14,0)</f>
        <v>3.185</v>
      </c>
      <c r="N1958" s="196" t="n">
        <f aca="false">VLOOKUP($A1958,[4]Sheet1!$A$1:$X$10001,23,0)</f>
        <v>2.585</v>
      </c>
      <c r="O1958" s="196" t="n">
        <f aca="false">VLOOKUP($A1958,[4]Sheet1!$A$1:$U$10001,4,0)</f>
        <v>3.155</v>
      </c>
      <c r="P1958" s="196" t="n">
        <f aca="false">VLOOKUP($A1958,[4]Sheet1!$A$1:$U$10001,6,0)</f>
        <v>2.965</v>
      </c>
      <c r="Q1958" s="196" t="n">
        <f aca="false">VLOOKUP($A1958,[4]Sheet1!$A$1:$U$10001,20,0)</f>
        <v>2.745</v>
      </c>
      <c r="R1958" s="196" t="n">
        <f aca="false">VLOOKUP($A1958,[4]Sheet1!$A$1:$X$10001,24,0)</f>
        <v>2.69</v>
      </c>
      <c r="S1958" s="196" t="n">
        <f aca="false">VLOOKUP($A1958,[4]Sheet1!$A$1:$AB$10001,25,0)</f>
        <v>3.145</v>
      </c>
      <c r="T1958" s="196" t="n">
        <f aca="false">VLOOKUP($A1958,[4]Sheet1!$A$1:$AB$10001,26,0)</f>
        <v>3.055</v>
      </c>
      <c r="U1958" s="196" t="n">
        <f aca="false">VLOOKUP($A1958,[4]Sheet1!$A$1:$AB$10001,27,0)</f>
        <v>2.93</v>
      </c>
      <c r="V1958" s="196" t="n">
        <f aca="false">VLOOKUP($A1958,[4]Sheet1!$A$1:$AB$10001,28,0)</f>
        <v>2.955</v>
      </c>
      <c r="W1958" s="196" t="n">
        <f aca="false">VLOOKUP($A1958,[4]Sheet1!$A$1:$AC$10001,29,0)</f>
        <v>2.94</v>
      </c>
      <c r="X1958" s="196" t="s">
        <v>85</v>
      </c>
    </row>
    <row r="1959" customFormat="false" ht="11.25" hidden="false" customHeight="false" outlineLevel="0" collapsed="false">
      <c r="A1959" s="177" t="n">
        <v>36652</v>
      </c>
      <c r="B1959" s="203" t="n">
        <f aca="false">IF(A1959&lt;&gt;"",MONTH(A1959),0)</f>
        <v>5</v>
      </c>
      <c r="C1959" s="11" t="s">
        <v>167</v>
      </c>
      <c r="D1959" s="196" t="n">
        <f aca="false">VLOOKUP($A1959,[4]Sheet1!$A$1:$U$10001,15,0)</f>
        <v>3.775</v>
      </c>
      <c r="E1959" s="196" t="n">
        <f aca="false">VLOOKUP($A1959,[4]Sheet1!$A$1:$U$10001,16,0)</f>
        <v>2.675</v>
      </c>
      <c r="F1959" s="196" t="n">
        <f aca="false">VLOOKUP($A1959,[4]Sheet1!$A$1:$X$10001,22,0)</f>
        <v>2.6</v>
      </c>
      <c r="G1959" s="198" t="n">
        <f aca="false">VLOOKUP($A1959,[4]Sheet1!$A$1:$X$10001,3,0)</f>
        <v>2.71</v>
      </c>
      <c r="H1959" s="196" t="n">
        <f aca="false">VLOOKUP($A1959,[4]Sheet1!$A$1:$U$10001,2,0)</f>
        <v>2.87</v>
      </c>
      <c r="I1959" s="196" t="n">
        <f aca="false">VLOOKUP($A1959,[4]Sheet1!$A$1:$U$10001,21,0)</f>
        <v>3.11</v>
      </c>
      <c r="J1959" s="196" t="n">
        <f aca="false">VLOOKUP($A1959,[4]Sheet1!$A$1:$U$10001,13,0)</f>
        <v>2.87</v>
      </c>
      <c r="K1959" s="196" t="n">
        <f aca="false">VLOOKUP($A1959,[4]Sheet1!$A$1:$Z$10001,24,0)</f>
        <v>2.665</v>
      </c>
      <c r="L1959" s="196" t="n">
        <f aca="false">VLOOKUP($A1959,[4]Sheet1!$A$1:$U$10001,17,0)</f>
        <v>2.765</v>
      </c>
      <c r="M1959" s="196" t="n">
        <f aca="false">VLOOKUP($A1959,[4]Sheet1!$A$1:$U$10001,14,0)</f>
        <v>3.1</v>
      </c>
      <c r="N1959" s="196" t="n">
        <f aca="false">VLOOKUP($A1959,[4]Sheet1!$A$1:$X$10001,23,0)</f>
        <v>2.565</v>
      </c>
      <c r="O1959" s="196" t="n">
        <f aca="false">VLOOKUP($A1959,[4]Sheet1!$A$1:$U$10001,4,0)</f>
        <v>3.055</v>
      </c>
      <c r="P1959" s="196" t="n">
        <f aca="false">VLOOKUP($A1959,[4]Sheet1!$A$1:$U$10001,6,0)</f>
        <v>2.945</v>
      </c>
      <c r="Q1959" s="196" t="n">
        <f aca="false">VLOOKUP($A1959,[4]Sheet1!$A$1:$U$10001,20,0)</f>
        <v>2.7</v>
      </c>
      <c r="R1959" s="196" t="n">
        <f aca="false">VLOOKUP($A1959,[4]Sheet1!$A$1:$X$10001,24,0)</f>
        <v>2.665</v>
      </c>
      <c r="S1959" s="196" t="n">
        <f aca="false">VLOOKUP($A1959,[4]Sheet1!$A$1:$AB$10001,25,0)</f>
        <v>3.15</v>
      </c>
      <c r="T1959" s="196" t="n">
        <f aca="false">VLOOKUP($A1959,[4]Sheet1!$A$1:$AB$10001,26,0)</f>
        <v>3.065</v>
      </c>
      <c r="U1959" s="196" t="n">
        <f aca="false">VLOOKUP($A1959,[4]Sheet1!$A$1:$AB$10001,27,0)</f>
        <v>2.94</v>
      </c>
      <c r="V1959" s="196" t="n">
        <f aca="false">VLOOKUP($A1959,[4]Sheet1!$A$1:$AB$10001,28,0)</f>
        <v>2.95</v>
      </c>
      <c r="W1959" s="196" t="n">
        <f aca="false">VLOOKUP($A1959,[4]Sheet1!$A$1:$AC$10001,29,0)</f>
        <v>2.935</v>
      </c>
      <c r="X1959" s="196" t="s">
        <v>85</v>
      </c>
    </row>
    <row r="1960" customFormat="false" ht="11.25" hidden="false" customHeight="false" outlineLevel="0" collapsed="false">
      <c r="A1960" s="177" t="n">
        <v>36653</v>
      </c>
      <c r="B1960" s="203" t="n">
        <f aca="false">IF(A1960&lt;&gt;"",MONTH(A1960),0)</f>
        <v>5</v>
      </c>
      <c r="C1960" s="11" t="s">
        <v>161</v>
      </c>
      <c r="D1960" s="196" t="n">
        <f aca="false">VLOOKUP($A1960,[4]Sheet1!$A$1:$U$10001,15,0)</f>
        <v>3.775</v>
      </c>
      <c r="E1960" s="196" t="n">
        <f aca="false">VLOOKUP($A1960,[4]Sheet1!$A$1:$U$10001,16,0)</f>
        <v>2.675</v>
      </c>
      <c r="F1960" s="196" t="n">
        <f aca="false">VLOOKUP($A1960,[4]Sheet1!$A$1:$X$10001,22,0)</f>
        <v>2.6</v>
      </c>
      <c r="G1960" s="198" t="n">
        <f aca="false">VLOOKUP($A1960,[4]Sheet1!$A$1:$X$10001,3,0)</f>
        <v>2.71</v>
      </c>
      <c r="H1960" s="196" t="n">
        <f aca="false">VLOOKUP($A1960,[4]Sheet1!$A$1:$U$10001,2,0)</f>
        <v>2.87</v>
      </c>
      <c r="I1960" s="196" t="n">
        <f aca="false">VLOOKUP($A1960,[4]Sheet1!$A$1:$U$10001,21,0)</f>
        <v>3.11</v>
      </c>
      <c r="J1960" s="196" t="n">
        <f aca="false">VLOOKUP($A1960,[4]Sheet1!$A$1:$U$10001,13,0)</f>
        <v>2.87</v>
      </c>
      <c r="K1960" s="196" t="n">
        <f aca="false">VLOOKUP($A1960,[4]Sheet1!$A$1:$Z$10001,24,0)</f>
        <v>2.665</v>
      </c>
      <c r="L1960" s="196" t="n">
        <f aca="false">VLOOKUP($A1960,[4]Sheet1!$A$1:$U$10001,17,0)</f>
        <v>2.765</v>
      </c>
      <c r="M1960" s="196" t="n">
        <f aca="false">VLOOKUP($A1960,[4]Sheet1!$A$1:$U$10001,14,0)</f>
        <v>3.1</v>
      </c>
      <c r="N1960" s="196" t="n">
        <f aca="false">VLOOKUP($A1960,[4]Sheet1!$A$1:$X$10001,23,0)</f>
        <v>2.565</v>
      </c>
      <c r="O1960" s="196" t="n">
        <f aca="false">VLOOKUP($A1960,[4]Sheet1!$A$1:$U$10001,4,0)</f>
        <v>3.055</v>
      </c>
      <c r="P1960" s="196" t="n">
        <f aca="false">VLOOKUP($A1960,[4]Sheet1!$A$1:$U$10001,6,0)</f>
        <v>2.945</v>
      </c>
      <c r="Q1960" s="196" t="n">
        <f aca="false">VLOOKUP($A1960,[4]Sheet1!$A$1:$U$10001,20,0)</f>
        <v>2.7</v>
      </c>
      <c r="R1960" s="196" t="n">
        <f aca="false">VLOOKUP($A1960,[4]Sheet1!$A$1:$X$10001,24,0)</f>
        <v>2.665</v>
      </c>
      <c r="S1960" s="196" t="n">
        <f aca="false">VLOOKUP($A1960,[4]Sheet1!$A$1:$AB$10001,25,0)</f>
        <v>3.15</v>
      </c>
      <c r="T1960" s="196" t="n">
        <f aca="false">VLOOKUP($A1960,[4]Sheet1!$A$1:$AB$10001,26,0)</f>
        <v>3.065</v>
      </c>
      <c r="U1960" s="196" t="n">
        <f aca="false">VLOOKUP($A1960,[4]Sheet1!$A$1:$AB$10001,27,0)</f>
        <v>2.94</v>
      </c>
      <c r="V1960" s="196" t="n">
        <f aca="false">VLOOKUP($A1960,[4]Sheet1!$A$1:$AB$10001,28,0)</f>
        <v>2.95</v>
      </c>
      <c r="W1960" s="196" t="n">
        <f aca="false">VLOOKUP($A1960,[4]Sheet1!$A$1:$AC$10001,29,0)</f>
        <v>2.935</v>
      </c>
      <c r="X1960" s="196" t="s">
        <v>85</v>
      </c>
    </row>
    <row r="1961" customFormat="false" ht="11.25" hidden="false" customHeight="false" outlineLevel="0" collapsed="false">
      <c r="A1961" s="177" t="n">
        <v>36654</v>
      </c>
      <c r="B1961" s="203" t="n">
        <f aca="false">IF(A1961&lt;&gt;"",MONTH(A1961),0)</f>
        <v>5</v>
      </c>
      <c r="C1961" s="11" t="s">
        <v>162</v>
      </c>
      <c r="D1961" s="196" t="n">
        <f aca="false">VLOOKUP($A1961,[4]Sheet1!$A$1:$U$10001,15,0)</f>
        <v>3.775</v>
      </c>
      <c r="E1961" s="196" t="n">
        <f aca="false">VLOOKUP($A1961,[4]Sheet1!$A$1:$U$10001,16,0)</f>
        <v>2.675</v>
      </c>
      <c r="F1961" s="196" t="n">
        <f aca="false">VLOOKUP($A1961,[4]Sheet1!$A$1:$X$10001,22,0)</f>
        <v>2.6</v>
      </c>
      <c r="G1961" s="198" t="n">
        <f aca="false">VLOOKUP($A1961,[4]Sheet1!$A$1:$X$10001,3,0)</f>
        <v>2.71</v>
      </c>
      <c r="H1961" s="196" t="n">
        <f aca="false">VLOOKUP($A1961,[4]Sheet1!$A$1:$U$10001,2,0)</f>
        <v>2.87</v>
      </c>
      <c r="I1961" s="196" t="n">
        <f aca="false">VLOOKUP($A1961,[4]Sheet1!$A$1:$U$10001,21,0)</f>
        <v>3.11</v>
      </c>
      <c r="J1961" s="196" t="n">
        <f aca="false">VLOOKUP($A1961,[4]Sheet1!$A$1:$U$10001,13,0)</f>
        <v>2.87</v>
      </c>
      <c r="K1961" s="196" t="n">
        <f aca="false">VLOOKUP($A1961,[4]Sheet1!$A$1:$Z$10001,24,0)</f>
        <v>2.665</v>
      </c>
      <c r="L1961" s="196" t="n">
        <f aca="false">VLOOKUP($A1961,[4]Sheet1!$A$1:$U$10001,17,0)</f>
        <v>2.765</v>
      </c>
      <c r="M1961" s="196" t="n">
        <f aca="false">VLOOKUP($A1961,[4]Sheet1!$A$1:$U$10001,14,0)</f>
        <v>3.1</v>
      </c>
      <c r="N1961" s="196" t="n">
        <f aca="false">VLOOKUP($A1961,[4]Sheet1!$A$1:$X$10001,23,0)</f>
        <v>2.565</v>
      </c>
      <c r="O1961" s="196" t="n">
        <f aca="false">VLOOKUP($A1961,[4]Sheet1!$A$1:$U$10001,4,0)</f>
        <v>3.055</v>
      </c>
      <c r="P1961" s="196" t="n">
        <f aca="false">VLOOKUP($A1961,[4]Sheet1!$A$1:$U$10001,6,0)</f>
        <v>2.945</v>
      </c>
      <c r="Q1961" s="196" t="n">
        <f aca="false">VLOOKUP($A1961,[4]Sheet1!$A$1:$U$10001,20,0)</f>
        <v>2.7</v>
      </c>
      <c r="R1961" s="196" t="n">
        <f aca="false">VLOOKUP($A1961,[4]Sheet1!$A$1:$X$10001,24,0)</f>
        <v>2.665</v>
      </c>
      <c r="S1961" s="196" t="n">
        <f aca="false">VLOOKUP($A1961,[4]Sheet1!$A$1:$AB$10001,25,0)</f>
        <v>3.15</v>
      </c>
      <c r="T1961" s="196" t="n">
        <f aca="false">VLOOKUP($A1961,[4]Sheet1!$A$1:$AB$10001,26,0)</f>
        <v>3.065</v>
      </c>
      <c r="U1961" s="196" t="n">
        <f aca="false">VLOOKUP($A1961,[4]Sheet1!$A$1:$AB$10001,27,0)</f>
        <v>2.94</v>
      </c>
      <c r="V1961" s="196" t="n">
        <f aca="false">VLOOKUP($A1961,[4]Sheet1!$A$1:$AB$10001,28,0)</f>
        <v>2.95</v>
      </c>
      <c r="W1961" s="196" t="n">
        <f aca="false">VLOOKUP($A1961,[4]Sheet1!$A$1:$AC$10001,29,0)</f>
        <v>2.935</v>
      </c>
      <c r="X1961" s="196" t="s">
        <v>85</v>
      </c>
    </row>
    <row r="1962" customFormat="false" ht="11.25" hidden="false" customHeight="false" outlineLevel="0" collapsed="false">
      <c r="A1962" s="177" t="n">
        <v>36655</v>
      </c>
      <c r="B1962" s="203" t="n">
        <f aca="false">IF(A1962&lt;&gt;"",MONTH(A1962),0)</f>
        <v>5</v>
      </c>
      <c r="C1962" s="11" t="s">
        <v>163</v>
      </c>
      <c r="D1962" s="196" t="n">
        <f aca="false">VLOOKUP($A1962,[4]Sheet1!$A$1:$U$10001,15,0)</f>
        <v>3.815</v>
      </c>
      <c r="E1962" s="196" t="n">
        <f aca="false">VLOOKUP($A1962,[4]Sheet1!$A$1:$U$10001,16,0)</f>
        <v>2.675</v>
      </c>
      <c r="F1962" s="196" t="n">
        <f aca="false">VLOOKUP($A1962,[4]Sheet1!$A$1:$X$10001,22,0)</f>
        <v>2.615</v>
      </c>
      <c r="G1962" s="198" t="n">
        <f aca="false">VLOOKUP($A1962,[4]Sheet1!$A$1:$X$10001,3,0)</f>
        <v>2.76</v>
      </c>
      <c r="H1962" s="196" t="n">
        <f aca="false">VLOOKUP($A1962,[4]Sheet1!$A$1:$U$10001,2,0)</f>
        <v>2.92</v>
      </c>
      <c r="I1962" s="196" t="n">
        <f aca="false">VLOOKUP($A1962,[4]Sheet1!$A$1:$U$10001,21,0)</f>
        <v>3.12</v>
      </c>
      <c r="J1962" s="196" t="n">
        <f aca="false">VLOOKUP($A1962,[4]Sheet1!$A$1:$U$10001,13,0)</f>
        <v>2.865</v>
      </c>
      <c r="K1962" s="196" t="n">
        <f aca="false">VLOOKUP($A1962,[4]Sheet1!$A$1:$Z$10001,24,0)</f>
        <v>2.69</v>
      </c>
      <c r="L1962" s="196" t="n">
        <f aca="false">VLOOKUP($A1962,[4]Sheet1!$A$1:$U$10001,17,0)</f>
        <v>2.765</v>
      </c>
      <c r="M1962" s="196" t="n">
        <f aca="false">VLOOKUP($A1962,[4]Sheet1!$A$1:$U$10001,14,0)</f>
        <v>3.205</v>
      </c>
      <c r="N1962" s="196" t="n">
        <f aca="false">VLOOKUP($A1962,[4]Sheet1!$A$1:$X$10001,23,0)</f>
        <v>2.575</v>
      </c>
      <c r="O1962" s="196" t="n">
        <f aca="false">VLOOKUP($A1962,[4]Sheet1!$A$1:$U$10001,4,0)</f>
        <v>3.12</v>
      </c>
      <c r="P1962" s="196" t="n">
        <f aca="false">VLOOKUP($A1962,[4]Sheet1!$A$1:$U$10001,6,0)</f>
        <v>2.995</v>
      </c>
      <c r="Q1962" s="196" t="n">
        <f aca="false">VLOOKUP($A1962,[4]Sheet1!$A$1:$U$10001,20,0)</f>
        <v>2.73</v>
      </c>
      <c r="R1962" s="196" t="n">
        <f aca="false">VLOOKUP($A1962,[4]Sheet1!$A$1:$X$10001,24,0)</f>
        <v>2.69</v>
      </c>
      <c r="S1962" s="196" t="n">
        <f aca="false">VLOOKUP($A1962,[4]Sheet1!$A$1:$AB$10001,25,0)</f>
        <v>3.16</v>
      </c>
      <c r="T1962" s="196" t="n">
        <f aca="false">VLOOKUP($A1962,[4]Sheet1!$A$1:$AB$10001,26,0)</f>
        <v>3.08</v>
      </c>
      <c r="U1962" s="196" t="n">
        <f aca="false">VLOOKUP($A1962,[4]Sheet1!$A$1:$AB$10001,27,0)</f>
        <v>2.955</v>
      </c>
      <c r="V1962" s="196" t="n">
        <f aca="false">VLOOKUP($A1962,[4]Sheet1!$A$1:$AB$10001,28,0)</f>
        <v>2.965</v>
      </c>
      <c r="W1962" s="196" t="n">
        <f aca="false">VLOOKUP($A1962,[4]Sheet1!$A$1:$AC$10001,29,0)</f>
        <v>2.96</v>
      </c>
      <c r="X1962" s="196" t="s">
        <v>85</v>
      </c>
    </row>
    <row r="1963" customFormat="false" ht="11.25" hidden="false" customHeight="false" outlineLevel="0" collapsed="false">
      <c r="A1963" s="177" t="n">
        <v>36656</v>
      </c>
      <c r="B1963" s="203" t="n">
        <f aca="false">IF(A1963&lt;&gt;"",MONTH(A1963),0)</f>
        <v>5</v>
      </c>
      <c r="C1963" s="11" t="s">
        <v>164</v>
      </c>
      <c r="D1963" s="196" t="n">
        <f aca="false">VLOOKUP($A1963,[4]Sheet1!$A$1:$U$10001,15,0)</f>
        <v>3.84</v>
      </c>
      <c r="E1963" s="196" t="n">
        <f aca="false">VLOOKUP($A1963,[4]Sheet1!$A$1:$U$10001,16,0)</f>
        <v>2.76</v>
      </c>
      <c r="F1963" s="196" t="n">
        <f aca="false">VLOOKUP($A1963,[4]Sheet1!$A$1:$X$10001,22,0)</f>
        <v>2.69</v>
      </c>
      <c r="G1963" s="198" t="n">
        <f aca="false">VLOOKUP($A1963,[4]Sheet1!$A$1:$X$10001,3,0)</f>
        <v>2.835</v>
      </c>
      <c r="H1963" s="196" t="n">
        <f aca="false">VLOOKUP($A1963,[4]Sheet1!$A$1:$U$10001,2,0)</f>
        <v>3.035</v>
      </c>
      <c r="I1963" s="196" t="n">
        <f aca="false">VLOOKUP($A1963,[4]Sheet1!$A$1:$U$10001,21,0)</f>
        <v>3.25</v>
      </c>
      <c r="J1963" s="196" t="n">
        <f aca="false">VLOOKUP($A1963,[4]Sheet1!$A$1:$U$10001,13,0)</f>
        <v>2.93</v>
      </c>
      <c r="K1963" s="196" t="n">
        <f aca="false">VLOOKUP($A1963,[4]Sheet1!$A$1:$Z$10001,24,0)</f>
        <v>2.765</v>
      </c>
      <c r="L1963" s="196" t="n">
        <f aca="false">VLOOKUP($A1963,[4]Sheet1!$A$1:$U$10001,17,0)</f>
        <v>2.82</v>
      </c>
      <c r="M1963" s="196" t="n">
        <f aca="false">VLOOKUP($A1963,[4]Sheet1!$A$1:$U$10001,14,0)</f>
        <v>3.315</v>
      </c>
      <c r="N1963" s="196" t="n">
        <f aca="false">VLOOKUP($A1963,[4]Sheet1!$A$1:$X$10001,23,0)</f>
        <v>2.635</v>
      </c>
      <c r="O1963" s="196" t="n">
        <f aca="false">VLOOKUP($A1963,[4]Sheet1!$A$1:$U$10001,4,0)</f>
        <v>3.195</v>
      </c>
      <c r="P1963" s="196" t="n">
        <f aca="false">VLOOKUP($A1963,[4]Sheet1!$A$1:$U$10001,6,0)</f>
        <v>3.09</v>
      </c>
      <c r="Q1963" s="196" t="n">
        <f aca="false">VLOOKUP($A1963,[4]Sheet1!$A$1:$U$10001,20,0)</f>
        <v>2.765</v>
      </c>
      <c r="R1963" s="196" t="n">
        <f aca="false">VLOOKUP($A1963,[4]Sheet1!$A$1:$X$10001,24,0)</f>
        <v>2.765</v>
      </c>
      <c r="S1963" s="196" t="n">
        <f aca="false">VLOOKUP($A1963,[4]Sheet1!$A$1:$AB$10001,25,0)</f>
        <v>3.3</v>
      </c>
      <c r="T1963" s="196" t="n">
        <f aca="false">VLOOKUP($A1963,[4]Sheet1!$A$1:$AB$10001,26,0)</f>
        <v>3.205</v>
      </c>
      <c r="U1963" s="196" t="n">
        <f aca="false">VLOOKUP($A1963,[4]Sheet1!$A$1:$AB$10001,27,0)</f>
        <v>3.08</v>
      </c>
      <c r="V1963" s="196" t="n">
        <f aca="false">VLOOKUP($A1963,[4]Sheet1!$A$1:$AB$10001,28,0)</f>
        <v>3.085</v>
      </c>
      <c r="W1963" s="196" t="n">
        <f aca="false">VLOOKUP($A1963,[4]Sheet1!$A$1:$AC$10001,29,0)</f>
        <v>3.085</v>
      </c>
      <c r="X1963" s="196" t="s">
        <v>85</v>
      </c>
    </row>
    <row r="1964" customFormat="false" ht="11.25" hidden="false" customHeight="false" outlineLevel="0" collapsed="false">
      <c r="A1964" s="177" t="n">
        <v>36657</v>
      </c>
      <c r="B1964" s="203" t="n">
        <f aca="false">IF(A1964&lt;&gt;"",MONTH(A1964),0)</f>
        <v>5</v>
      </c>
      <c r="C1964" s="11" t="s">
        <v>165</v>
      </c>
      <c r="D1964" s="196" t="n">
        <f aca="false">VLOOKUP($A1964,[4]Sheet1!$A$1:$U$10001,15,0)</f>
        <v>3.82</v>
      </c>
      <c r="E1964" s="196" t="n">
        <f aca="false">VLOOKUP($A1964,[4]Sheet1!$A$1:$U$10001,16,0)</f>
        <v>2.705</v>
      </c>
      <c r="F1964" s="196" t="n">
        <f aca="false">VLOOKUP($A1964,[4]Sheet1!$A$1:$X$10001,22,0)</f>
        <v>2.635</v>
      </c>
      <c r="G1964" s="198" t="n">
        <f aca="false">VLOOKUP($A1964,[4]Sheet1!$A$1:$X$10001,3,0)</f>
        <v>2.785</v>
      </c>
      <c r="H1964" s="196" t="n">
        <f aca="false">VLOOKUP($A1964,[4]Sheet1!$A$1:$U$10001,2,0)</f>
        <v>3.01</v>
      </c>
      <c r="I1964" s="196" t="n">
        <f aca="false">VLOOKUP($A1964,[4]Sheet1!$A$1:$U$10001,21,0)</f>
        <v>3.195</v>
      </c>
      <c r="J1964" s="196" t="n">
        <f aca="false">VLOOKUP($A1964,[4]Sheet1!$A$1:$U$10001,13,0)</f>
        <v>2.875</v>
      </c>
      <c r="K1964" s="196" t="n">
        <f aca="false">VLOOKUP($A1964,[4]Sheet1!$A$1:$Z$10001,24,0)</f>
        <v>2.71</v>
      </c>
      <c r="L1964" s="196" t="n">
        <f aca="false">VLOOKUP($A1964,[4]Sheet1!$A$1:$U$10001,17,0)</f>
        <v>2.77</v>
      </c>
      <c r="M1964" s="196" t="n">
        <f aca="false">VLOOKUP($A1964,[4]Sheet1!$A$1:$U$10001,14,0)</f>
        <v>3.3</v>
      </c>
      <c r="N1964" s="196" t="n">
        <f aca="false">VLOOKUP($A1964,[4]Sheet1!$A$1:$X$10001,23,0)</f>
        <v>2.59</v>
      </c>
      <c r="O1964" s="196" t="n">
        <f aca="false">VLOOKUP($A1964,[4]Sheet1!$A$1:$U$10001,4,0)</f>
        <v>3.165</v>
      </c>
      <c r="P1964" s="196" t="n">
        <f aca="false">VLOOKUP($A1964,[4]Sheet1!$A$1:$U$10001,6,0)</f>
        <v>3.055</v>
      </c>
      <c r="Q1964" s="196" t="n">
        <f aca="false">VLOOKUP($A1964,[4]Sheet1!$A$1:$U$10001,20,0)</f>
        <v>2.715</v>
      </c>
      <c r="R1964" s="196" t="n">
        <f aca="false">VLOOKUP($A1964,[4]Sheet1!$A$1:$X$10001,24,0)</f>
        <v>2.71</v>
      </c>
      <c r="S1964" s="196" t="n">
        <f aca="false">VLOOKUP($A1964,[4]Sheet1!$A$1:$AB$10001,25,0)</f>
        <v>3.235</v>
      </c>
      <c r="T1964" s="196" t="n">
        <f aca="false">VLOOKUP($A1964,[4]Sheet1!$A$1:$AB$10001,26,0)</f>
        <v>3.17</v>
      </c>
      <c r="U1964" s="196" t="n">
        <f aca="false">VLOOKUP($A1964,[4]Sheet1!$A$1:$AB$10001,27,0)</f>
        <v>3.03</v>
      </c>
      <c r="V1964" s="196" t="n">
        <f aca="false">VLOOKUP($A1964,[4]Sheet1!$A$1:$AB$10001,28,0)</f>
        <v>3.035</v>
      </c>
      <c r="W1964" s="196" t="n">
        <f aca="false">VLOOKUP($A1964,[4]Sheet1!$A$1:$AC$10001,29,0)</f>
        <v>3.035</v>
      </c>
      <c r="X1964" s="196" t="s">
        <v>85</v>
      </c>
    </row>
    <row r="1965" customFormat="false" ht="11.25" hidden="false" customHeight="false" outlineLevel="0" collapsed="false">
      <c r="A1965" s="177" t="n">
        <v>36658</v>
      </c>
      <c r="B1965" s="203" t="n">
        <f aca="false">IF(A1965&lt;&gt;"",MONTH(A1965),0)</f>
        <v>5</v>
      </c>
      <c r="C1965" s="11" t="s">
        <v>166</v>
      </c>
      <c r="D1965" s="196" t="n">
        <f aca="false">VLOOKUP($A1965,[4]Sheet1!$A$1:$U$10001,15,0)</f>
        <v>4.03</v>
      </c>
      <c r="E1965" s="196" t="n">
        <f aca="false">VLOOKUP($A1965,[4]Sheet1!$A$1:$U$10001,16,0)</f>
        <v>2.825</v>
      </c>
      <c r="F1965" s="196" t="n">
        <f aca="false">VLOOKUP($A1965,[4]Sheet1!$A$1:$X$10001,22,0)</f>
        <v>2.74</v>
      </c>
      <c r="G1965" s="198" t="n">
        <f aca="false">VLOOKUP($A1965,[4]Sheet1!$A$1:$X$10001,3,0)</f>
        <v>2.925</v>
      </c>
      <c r="H1965" s="196" t="n">
        <f aca="false">VLOOKUP($A1965,[4]Sheet1!$A$1:$U$10001,2,0)</f>
        <v>3.125</v>
      </c>
      <c r="I1965" s="196" t="n">
        <f aca="false">VLOOKUP($A1965,[4]Sheet1!$A$1:$U$10001,21,0)</f>
        <v>3.365</v>
      </c>
      <c r="J1965" s="196" t="n">
        <f aca="false">VLOOKUP($A1965,[4]Sheet1!$A$1:$U$10001,13,0)</f>
        <v>3.01</v>
      </c>
      <c r="K1965" s="196" t="n">
        <f aca="false">VLOOKUP($A1965,[4]Sheet1!$A$1:$Z$10001,24,0)</f>
        <v>2.83</v>
      </c>
      <c r="L1965" s="196" t="n">
        <f aca="false">VLOOKUP($A1965,[4]Sheet1!$A$1:$U$10001,17,0)</f>
        <v>2.93</v>
      </c>
      <c r="M1965" s="196" t="n">
        <f aca="false">VLOOKUP($A1965,[4]Sheet1!$A$1:$U$10001,14,0)</f>
        <v>3.25</v>
      </c>
      <c r="N1965" s="196" t="n">
        <f aca="false">VLOOKUP($A1965,[4]Sheet1!$A$1:$X$10001,23,0)</f>
        <v>2.705</v>
      </c>
      <c r="O1965" s="196" t="n">
        <f aca="false">VLOOKUP($A1965,[4]Sheet1!$A$1:$U$10001,4,0)</f>
        <v>3.265</v>
      </c>
      <c r="P1965" s="196" t="n">
        <f aca="false">VLOOKUP($A1965,[4]Sheet1!$A$1:$U$10001,6,0)</f>
        <v>3.205</v>
      </c>
      <c r="Q1965" s="196" t="n">
        <f aca="false">VLOOKUP($A1965,[4]Sheet1!$A$1:$U$10001,20,0)</f>
        <v>2.885</v>
      </c>
      <c r="R1965" s="196" t="n">
        <f aca="false">VLOOKUP($A1965,[4]Sheet1!$A$1:$X$10001,24,0)</f>
        <v>2.83</v>
      </c>
      <c r="S1965" s="196" t="n">
        <f aca="false">VLOOKUP($A1965,[4]Sheet1!$A$1:$AB$10001,25,0)</f>
        <v>3.405</v>
      </c>
      <c r="T1965" s="196" t="n">
        <f aca="false">VLOOKUP($A1965,[4]Sheet1!$A$1:$AB$10001,26,0)</f>
        <v>3.32</v>
      </c>
      <c r="U1965" s="196" t="n">
        <f aca="false">VLOOKUP($A1965,[4]Sheet1!$A$1:$AB$10001,27,0)</f>
        <v>3.18</v>
      </c>
      <c r="V1965" s="196" t="n">
        <f aca="false">VLOOKUP($A1965,[4]Sheet1!$A$1:$AB$10001,28,0)</f>
        <v>3.175</v>
      </c>
      <c r="W1965" s="196" t="n">
        <f aca="false">VLOOKUP($A1965,[4]Sheet1!$A$1:$AC$10001,29,0)</f>
        <v>3.19</v>
      </c>
      <c r="X1965" s="196" t="s">
        <v>85</v>
      </c>
    </row>
    <row r="1966" customFormat="false" ht="11.25" hidden="false" customHeight="false" outlineLevel="0" collapsed="false">
      <c r="A1966" s="177" t="n">
        <v>36659</v>
      </c>
      <c r="B1966" s="203" t="n">
        <f aca="false">IF(A1966&lt;&gt;"",MONTH(A1966),0)</f>
        <v>5</v>
      </c>
      <c r="C1966" s="11" t="s">
        <v>167</v>
      </c>
      <c r="D1966" s="196" t="n">
        <f aca="false">VLOOKUP($A1966,[4]Sheet1!$A$1:$U$10001,15,0)</f>
        <v>4.03</v>
      </c>
      <c r="E1966" s="196" t="n">
        <f aca="false">VLOOKUP($A1966,[4]Sheet1!$A$1:$U$10001,16,0)</f>
        <v>2.835</v>
      </c>
      <c r="F1966" s="196" t="n">
        <f aca="false">VLOOKUP($A1966,[4]Sheet1!$A$1:$X$10001,22,0)</f>
        <v>2.715</v>
      </c>
      <c r="G1966" s="198" t="n">
        <f aca="false">VLOOKUP($A1966,[4]Sheet1!$A$1:$X$10001,3,0)</f>
        <v>2.875</v>
      </c>
      <c r="H1966" s="196" t="n">
        <f aca="false">VLOOKUP($A1966,[4]Sheet1!$A$1:$U$10001,2,0)</f>
        <v>3.08</v>
      </c>
      <c r="I1966" s="196" t="n">
        <f aca="false">VLOOKUP($A1966,[4]Sheet1!$A$1:$U$10001,21,0)</f>
        <v>3.35</v>
      </c>
      <c r="J1966" s="196" t="n">
        <f aca="false">VLOOKUP($A1966,[4]Sheet1!$A$1:$U$10001,13,0)</f>
        <v>3.03</v>
      </c>
      <c r="K1966" s="196" t="n">
        <f aca="false">VLOOKUP($A1966,[4]Sheet1!$A$1:$Z$10001,24,0)</f>
        <v>2.825</v>
      </c>
      <c r="L1966" s="196" t="n">
        <f aca="false">VLOOKUP($A1966,[4]Sheet1!$A$1:$U$10001,17,0)</f>
        <v>2.935</v>
      </c>
      <c r="M1966" s="196" t="n">
        <f aca="false">VLOOKUP($A1966,[4]Sheet1!$A$1:$U$10001,14,0)</f>
        <v>3.38</v>
      </c>
      <c r="N1966" s="196" t="n">
        <f aca="false">VLOOKUP($A1966,[4]Sheet1!$A$1:$X$10001,23,0)</f>
        <v>2.66</v>
      </c>
      <c r="O1966" s="196" t="n">
        <f aca="false">VLOOKUP($A1966,[4]Sheet1!$A$1:$U$10001,4,0)</f>
        <v>3.22</v>
      </c>
      <c r="P1966" s="196" t="n">
        <f aca="false">VLOOKUP($A1966,[4]Sheet1!$A$1:$U$10001,6,0)</f>
        <v>3.155</v>
      </c>
      <c r="Q1966" s="196" t="n">
        <f aca="false">VLOOKUP($A1966,[4]Sheet1!$A$1:$U$10001,20,0)</f>
        <v>2.89</v>
      </c>
      <c r="R1966" s="196" t="n">
        <f aca="false">VLOOKUP($A1966,[4]Sheet1!$A$1:$X$10001,24,0)</f>
        <v>2.825</v>
      </c>
      <c r="S1966" s="196" t="n">
        <f aca="false">VLOOKUP($A1966,[4]Sheet1!$A$1:$AB$10001,25,0)</f>
        <v>3.4</v>
      </c>
      <c r="T1966" s="196" t="n">
        <f aca="false">VLOOKUP($A1966,[4]Sheet1!$A$1:$AB$10001,26,0)</f>
        <v>3.28</v>
      </c>
      <c r="U1966" s="196" t="n">
        <f aca="false">VLOOKUP($A1966,[4]Sheet1!$A$1:$AB$10001,27,0)</f>
        <v>3.145</v>
      </c>
      <c r="V1966" s="196" t="n">
        <f aca="false">VLOOKUP($A1966,[4]Sheet1!$A$1:$AB$10001,28,0)</f>
        <v>3.145</v>
      </c>
      <c r="W1966" s="196" t="n">
        <f aca="false">VLOOKUP($A1966,[4]Sheet1!$A$1:$AC$10001,29,0)</f>
        <v>3.155</v>
      </c>
      <c r="X1966" s="196" t="s">
        <v>85</v>
      </c>
    </row>
    <row r="1967" customFormat="false" ht="11.25" hidden="false" customHeight="false" outlineLevel="0" collapsed="false">
      <c r="A1967" s="177" t="n">
        <v>36660</v>
      </c>
      <c r="B1967" s="203" t="n">
        <f aca="false">IF(A1967&lt;&gt;"",MONTH(A1967),0)</f>
        <v>5</v>
      </c>
      <c r="C1967" s="11" t="s">
        <v>161</v>
      </c>
      <c r="D1967" s="196" t="n">
        <f aca="false">VLOOKUP($A1967,[4]Sheet1!$A$1:$U$10001,15,0)</f>
        <v>4.03</v>
      </c>
      <c r="E1967" s="196" t="n">
        <f aca="false">VLOOKUP($A1967,[4]Sheet1!$A$1:$U$10001,16,0)</f>
        <v>2.835</v>
      </c>
      <c r="F1967" s="196" t="n">
        <f aca="false">VLOOKUP($A1967,[4]Sheet1!$A$1:$X$10001,22,0)</f>
        <v>2.715</v>
      </c>
      <c r="G1967" s="198" t="n">
        <f aca="false">VLOOKUP($A1967,[4]Sheet1!$A$1:$X$10001,3,0)</f>
        <v>2.875</v>
      </c>
      <c r="H1967" s="196" t="n">
        <f aca="false">VLOOKUP($A1967,[4]Sheet1!$A$1:$U$10001,2,0)</f>
        <v>3.08</v>
      </c>
      <c r="I1967" s="196" t="n">
        <f aca="false">VLOOKUP($A1967,[4]Sheet1!$A$1:$U$10001,21,0)</f>
        <v>3.35</v>
      </c>
      <c r="J1967" s="196" t="n">
        <f aca="false">VLOOKUP($A1967,[4]Sheet1!$A$1:$U$10001,13,0)</f>
        <v>3.03</v>
      </c>
      <c r="K1967" s="196" t="n">
        <f aca="false">VLOOKUP($A1967,[4]Sheet1!$A$1:$Z$10001,24,0)</f>
        <v>2.825</v>
      </c>
      <c r="L1967" s="196" t="n">
        <f aca="false">VLOOKUP($A1967,[4]Sheet1!$A$1:$U$10001,17,0)</f>
        <v>2.935</v>
      </c>
      <c r="M1967" s="196" t="n">
        <f aca="false">VLOOKUP($A1967,[4]Sheet1!$A$1:$U$10001,14,0)</f>
        <v>3.38</v>
      </c>
      <c r="N1967" s="196" t="n">
        <f aca="false">VLOOKUP($A1967,[4]Sheet1!$A$1:$X$10001,23,0)</f>
        <v>2.66</v>
      </c>
      <c r="O1967" s="196" t="n">
        <f aca="false">VLOOKUP($A1967,[4]Sheet1!$A$1:$U$10001,4,0)</f>
        <v>3.22</v>
      </c>
      <c r="P1967" s="196" t="n">
        <f aca="false">VLOOKUP($A1967,[4]Sheet1!$A$1:$U$10001,6,0)</f>
        <v>3.155</v>
      </c>
      <c r="Q1967" s="196" t="n">
        <f aca="false">VLOOKUP($A1967,[4]Sheet1!$A$1:$U$10001,20,0)</f>
        <v>2.89</v>
      </c>
      <c r="R1967" s="196" t="n">
        <f aca="false">VLOOKUP($A1967,[4]Sheet1!$A$1:$X$10001,24,0)</f>
        <v>2.825</v>
      </c>
      <c r="S1967" s="196" t="n">
        <f aca="false">VLOOKUP($A1967,[4]Sheet1!$A$1:$AB$10001,25,0)</f>
        <v>3.4</v>
      </c>
      <c r="T1967" s="196" t="n">
        <f aca="false">VLOOKUP($A1967,[4]Sheet1!$A$1:$AB$10001,26,0)</f>
        <v>3.28</v>
      </c>
      <c r="U1967" s="196" t="n">
        <f aca="false">VLOOKUP($A1967,[4]Sheet1!$A$1:$AB$10001,27,0)</f>
        <v>3.145</v>
      </c>
      <c r="V1967" s="196" t="n">
        <f aca="false">VLOOKUP($A1967,[4]Sheet1!$A$1:$AB$10001,28,0)</f>
        <v>3.145</v>
      </c>
      <c r="W1967" s="196" t="n">
        <f aca="false">VLOOKUP($A1967,[4]Sheet1!$A$1:$AC$10001,29,0)</f>
        <v>3.155</v>
      </c>
      <c r="X1967" s="196" t="s">
        <v>85</v>
      </c>
    </row>
    <row r="1968" customFormat="false" ht="11.25" hidden="false" customHeight="false" outlineLevel="0" collapsed="false">
      <c r="A1968" s="177" t="n">
        <v>36661</v>
      </c>
      <c r="B1968" s="203" t="n">
        <f aca="false">IF(A1968&lt;&gt;"",MONTH(A1968),0)</f>
        <v>5</v>
      </c>
      <c r="C1968" s="11" t="s">
        <v>162</v>
      </c>
      <c r="D1968" s="196" t="n">
        <f aca="false">VLOOKUP($A1968,[4]Sheet1!$A$1:$U$10001,15,0)</f>
        <v>4.03</v>
      </c>
      <c r="E1968" s="196" t="n">
        <f aca="false">VLOOKUP($A1968,[4]Sheet1!$A$1:$U$10001,16,0)</f>
        <v>2.835</v>
      </c>
      <c r="F1968" s="196" t="n">
        <f aca="false">VLOOKUP($A1968,[4]Sheet1!$A$1:$X$10001,22,0)</f>
        <v>2.715</v>
      </c>
      <c r="G1968" s="198" t="n">
        <f aca="false">VLOOKUP($A1968,[4]Sheet1!$A$1:$X$10001,3,0)</f>
        <v>2.875</v>
      </c>
      <c r="H1968" s="196" t="n">
        <f aca="false">VLOOKUP($A1968,[4]Sheet1!$A$1:$U$10001,2,0)</f>
        <v>3.08</v>
      </c>
      <c r="I1968" s="196" t="n">
        <f aca="false">VLOOKUP($A1968,[4]Sheet1!$A$1:$U$10001,21,0)</f>
        <v>3.35</v>
      </c>
      <c r="J1968" s="196" t="n">
        <f aca="false">VLOOKUP($A1968,[4]Sheet1!$A$1:$U$10001,13,0)</f>
        <v>3.03</v>
      </c>
      <c r="K1968" s="196" t="n">
        <f aca="false">VLOOKUP($A1968,[4]Sheet1!$A$1:$Z$10001,24,0)</f>
        <v>2.825</v>
      </c>
      <c r="L1968" s="196" t="n">
        <f aca="false">VLOOKUP($A1968,[4]Sheet1!$A$1:$U$10001,17,0)</f>
        <v>2.935</v>
      </c>
      <c r="M1968" s="196" t="n">
        <f aca="false">VLOOKUP($A1968,[4]Sheet1!$A$1:$U$10001,14,0)</f>
        <v>3.38</v>
      </c>
      <c r="N1968" s="196" t="n">
        <f aca="false">VLOOKUP($A1968,[4]Sheet1!$A$1:$X$10001,23,0)</f>
        <v>2.66</v>
      </c>
      <c r="O1968" s="196" t="n">
        <f aca="false">VLOOKUP($A1968,[4]Sheet1!$A$1:$U$10001,4,0)</f>
        <v>3.22</v>
      </c>
      <c r="P1968" s="196" t="n">
        <f aca="false">VLOOKUP($A1968,[4]Sheet1!$A$1:$U$10001,6,0)</f>
        <v>3.155</v>
      </c>
      <c r="Q1968" s="196" t="n">
        <f aca="false">VLOOKUP($A1968,[4]Sheet1!$A$1:$U$10001,20,0)</f>
        <v>2.89</v>
      </c>
      <c r="R1968" s="196" t="n">
        <f aca="false">VLOOKUP($A1968,[4]Sheet1!$A$1:$X$10001,24,0)</f>
        <v>2.825</v>
      </c>
      <c r="S1968" s="196" t="n">
        <f aca="false">VLOOKUP($A1968,[4]Sheet1!$A$1:$AB$10001,25,0)</f>
        <v>3.4</v>
      </c>
      <c r="T1968" s="196" t="n">
        <f aca="false">VLOOKUP($A1968,[4]Sheet1!$A$1:$AB$10001,26,0)</f>
        <v>3.28</v>
      </c>
      <c r="U1968" s="196" t="n">
        <f aca="false">VLOOKUP($A1968,[4]Sheet1!$A$1:$AB$10001,27,0)</f>
        <v>3.145</v>
      </c>
      <c r="V1968" s="196" t="n">
        <f aca="false">VLOOKUP($A1968,[4]Sheet1!$A$1:$AB$10001,28,0)</f>
        <v>3.145</v>
      </c>
      <c r="W1968" s="196" t="n">
        <f aca="false">VLOOKUP($A1968,[4]Sheet1!$A$1:$AC$10001,29,0)</f>
        <v>3.155</v>
      </c>
      <c r="X1968" s="196" t="s">
        <v>85</v>
      </c>
    </row>
    <row r="1969" customFormat="false" ht="11.25" hidden="false" customHeight="false" outlineLevel="0" collapsed="false">
      <c r="A1969" s="177" t="n">
        <v>36662</v>
      </c>
      <c r="B1969" s="203" t="n">
        <f aca="false">IF(A1969&lt;&gt;"",MONTH(A1969),0)</f>
        <v>5</v>
      </c>
      <c r="C1969" s="11" t="s">
        <v>163</v>
      </c>
      <c r="D1969" s="196" t="n">
        <f aca="false">VLOOKUP($A1969,[4]Sheet1!$A$1:$U$10001,15,0)</f>
        <v>4.075</v>
      </c>
      <c r="E1969" s="196" t="n">
        <f aca="false">VLOOKUP($A1969,[4]Sheet1!$A$1:$U$10001,16,0)</f>
        <v>2.835</v>
      </c>
      <c r="F1969" s="196" t="n">
        <f aca="false">VLOOKUP($A1969,[4]Sheet1!$A$1:$X$10001,22,0)</f>
        <v>2.71</v>
      </c>
      <c r="G1969" s="198" t="n">
        <f aca="false">VLOOKUP($A1969,[4]Sheet1!$A$1:$X$10001,3,0)</f>
        <v>2.91</v>
      </c>
      <c r="H1969" s="196" t="n">
        <f aca="false">VLOOKUP($A1969,[4]Sheet1!$A$1:$U$10001,2,0)</f>
        <v>3.13</v>
      </c>
      <c r="I1969" s="196" t="n">
        <f aca="false">VLOOKUP($A1969,[4]Sheet1!$A$1:$U$10001,21,0)</f>
        <v>3.365</v>
      </c>
      <c r="J1969" s="196" t="n">
        <f aca="false">VLOOKUP($A1969,[4]Sheet1!$A$1:$U$10001,13,0)</f>
        <v>3.04</v>
      </c>
      <c r="K1969" s="196" t="n">
        <f aca="false">VLOOKUP($A1969,[4]Sheet1!$A$1:$Z$10001,24,0)</f>
        <v>2.84</v>
      </c>
      <c r="L1969" s="196" t="n">
        <f aca="false">VLOOKUP($A1969,[4]Sheet1!$A$1:$U$10001,17,0)</f>
        <v>2.93</v>
      </c>
      <c r="M1969" s="196" t="n">
        <f aca="false">VLOOKUP($A1969,[4]Sheet1!$A$1:$U$10001,14,0)</f>
        <v>3.425</v>
      </c>
      <c r="N1969" s="196" t="n">
        <f aca="false">VLOOKUP($A1969,[4]Sheet1!$A$1:$X$10001,23,0)</f>
        <v>2.685</v>
      </c>
      <c r="O1969" s="196" t="n">
        <f aca="false">VLOOKUP($A1969,[4]Sheet1!$A$1:$U$10001,4,0)</f>
        <v>3.29</v>
      </c>
      <c r="P1969" s="196" t="n">
        <f aca="false">VLOOKUP($A1969,[4]Sheet1!$A$1:$U$10001,6,0)</f>
        <v>3.205</v>
      </c>
      <c r="Q1969" s="196" t="n">
        <f aca="false">VLOOKUP($A1969,[4]Sheet1!$A$1:$U$10001,20,0)</f>
        <v>2.89</v>
      </c>
      <c r="R1969" s="196" t="n">
        <f aca="false">VLOOKUP($A1969,[4]Sheet1!$A$1:$X$10001,24,0)</f>
        <v>2.84</v>
      </c>
      <c r="S1969" s="196" t="n">
        <f aca="false">VLOOKUP($A1969,[4]Sheet1!$A$1:$AB$10001,25,0)</f>
        <v>3.435</v>
      </c>
      <c r="T1969" s="196" t="n">
        <f aca="false">VLOOKUP($A1969,[4]Sheet1!$A$1:$AB$10001,26,0)</f>
        <v>3.33</v>
      </c>
      <c r="U1969" s="196" t="n">
        <f aca="false">VLOOKUP($A1969,[4]Sheet1!$A$1:$AB$10001,27,0)</f>
        <v>3.18</v>
      </c>
      <c r="V1969" s="196" t="n">
        <f aca="false">VLOOKUP($A1969,[4]Sheet1!$A$1:$AB$10001,28,0)</f>
        <v>3.175</v>
      </c>
      <c r="W1969" s="196" t="n">
        <f aca="false">VLOOKUP($A1969,[4]Sheet1!$A$1:$AC$10001,29,0)</f>
        <v>3.19</v>
      </c>
      <c r="X1969" s="196" t="s">
        <v>85</v>
      </c>
    </row>
    <row r="1970" customFormat="false" ht="11.25" hidden="false" customHeight="false" outlineLevel="0" collapsed="false">
      <c r="A1970" s="177" t="n">
        <v>36663</v>
      </c>
      <c r="B1970" s="203" t="n">
        <f aca="false">IF(A1970&lt;&gt;"",MONTH(A1970),0)</f>
        <v>5</v>
      </c>
      <c r="C1970" s="11" t="s">
        <v>164</v>
      </c>
      <c r="D1970" s="196" t="n">
        <f aca="false">VLOOKUP($A1970,[4]Sheet1!$A$1:$U$10001,15,0)</f>
        <v>4.14</v>
      </c>
      <c r="E1970" s="196" t="n">
        <f aca="false">VLOOKUP($A1970,[4]Sheet1!$A$1:$U$10001,16,0)</f>
        <v>2.93</v>
      </c>
      <c r="F1970" s="196" t="n">
        <f aca="false">VLOOKUP($A1970,[4]Sheet1!$A$1:$X$10001,22,0)</f>
        <v>2.83</v>
      </c>
      <c r="G1970" s="198" t="n">
        <f aca="false">VLOOKUP($A1970,[4]Sheet1!$A$1:$X$10001,3,0)</f>
        <v>3.01</v>
      </c>
      <c r="H1970" s="196" t="n">
        <f aca="false">VLOOKUP($A1970,[4]Sheet1!$A$1:$U$10001,2,0)</f>
        <v>3.25</v>
      </c>
      <c r="I1970" s="196" t="n">
        <f aca="false">VLOOKUP($A1970,[4]Sheet1!$A$1:$U$10001,21,0)</f>
        <v>3.455</v>
      </c>
      <c r="J1970" s="196" t="n">
        <f aca="false">VLOOKUP($A1970,[4]Sheet1!$A$1:$U$10001,13,0)</f>
        <v>3.155</v>
      </c>
      <c r="K1970" s="196" t="n">
        <f aca="false">VLOOKUP($A1970,[4]Sheet1!$A$1:$Z$10001,24,0)</f>
        <v>2.92</v>
      </c>
      <c r="L1970" s="196" t="n">
        <f aca="false">VLOOKUP($A1970,[4]Sheet1!$A$1:$U$10001,17,0)</f>
        <v>3.03</v>
      </c>
      <c r="M1970" s="196" t="n">
        <f aca="false">VLOOKUP($A1970,[4]Sheet1!$A$1:$U$10001,14,0)</f>
        <v>3.54</v>
      </c>
      <c r="N1970" s="196" t="n">
        <f aca="false">VLOOKUP($A1970,[4]Sheet1!$A$1:$X$10001,23,0)</f>
        <v>2.805</v>
      </c>
      <c r="O1970" s="196" t="n">
        <f aca="false">VLOOKUP($A1970,[4]Sheet1!$A$1:$U$10001,4,0)</f>
        <v>3.425</v>
      </c>
      <c r="P1970" s="196" t="n">
        <f aca="false">VLOOKUP($A1970,[4]Sheet1!$A$1:$U$10001,6,0)</f>
        <v>3.32</v>
      </c>
      <c r="Q1970" s="196" t="n">
        <f aca="false">VLOOKUP($A1970,[4]Sheet1!$A$1:$U$10001,20,0)</f>
        <v>2.97</v>
      </c>
      <c r="R1970" s="196" t="n">
        <f aca="false">VLOOKUP($A1970,[4]Sheet1!$A$1:$X$10001,24,0)</f>
        <v>2.92</v>
      </c>
      <c r="S1970" s="196" t="n">
        <f aca="false">VLOOKUP($A1970,[4]Sheet1!$A$1:$AB$10001,25,0)</f>
        <v>3.51</v>
      </c>
      <c r="T1970" s="196" t="n">
        <f aca="false">VLOOKUP($A1970,[4]Sheet1!$A$1:$AB$10001,26,0)</f>
        <v>3.425</v>
      </c>
      <c r="U1970" s="196" t="n">
        <f aca="false">VLOOKUP($A1970,[4]Sheet1!$A$1:$AB$10001,27,0)</f>
        <v>3.285</v>
      </c>
      <c r="V1970" s="196" t="n">
        <f aca="false">VLOOKUP($A1970,[4]Sheet1!$A$1:$AB$10001,28,0)</f>
        <v>3.285</v>
      </c>
      <c r="W1970" s="196" t="n">
        <f aca="false">VLOOKUP($A1970,[4]Sheet1!$A$1:$AC$10001,29,0)</f>
        <v>3.29</v>
      </c>
      <c r="X1970" s="196" t="s">
        <v>85</v>
      </c>
    </row>
    <row r="1971" customFormat="false" ht="11.25" hidden="false" customHeight="false" outlineLevel="0" collapsed="false">
      <c r="A1971" s="177" t="n">
        <v>36664</v>
      </c>
      <c r="B1971" s="203" t="n">
        <f aca="false">IF(A1971&lt;&gt;"",MONTH(A1971),0)</f>
        <v>5</v>
      </c>
      <c r="C1971" s="11" t="s">
        <v>165</v>
      </c>
      <c r="D1971" s="196" t="n">
        <f aca="false">VLOOKUP($A1971,[4]Sheet1!$A$1:$U$10001,15,0)</f>
        <v>4.2</v>
      </c>
      <c r="E1971" s="196" t="n">
        <f aca="false">VLOOKUP($A1971,[4]Sheet1!$A$1:$U$10001,16,0)</f>
        <v>2.96</v>
      </c>
      <c r="F1971" s="196" t="n">
        <f aca="false">VLOOKUP($A1971,[4]Sheet1!$A$1:$X$10001,22,0)</f>
        <v>2.9</v>
      </c>
      <c r="G1971" s="198" t="n">
        <f aca="false">VLOOKUP($A1971,[4]Sheet1!$A$1:$X$10001,3,0)</f>
        <v>3.06</v>
      </c>
      <c r="H1971" s="196" t="n">
        <f aca="false">VLOOKUP($A1971,[4]Sheet1!$A$1:$U$10001,2,0)</f>
        <v>3.305</v>
      </c>
      <c r="I1971" s="196" t="n">
        <f aca="false">VLOOKUP($A1971,[4]Sheet1!$A$1:$U$10001,21,0)</f>
        <v>3.495</v>
      </c>
      <c r="J1971" s="196" t="n">
        <f aca="false">VLOOKUP($A1971,[4]Sheet1!$A$1:$U$10001,13,0)</f>
        <v>3.205</v>
      </c>
      <c r="K1971" s="196" t="n">
        <f aca="false">VLOOKUP($A1971,[4]Sheet1!$A$1:$Z$10001,24,0)</f>
        <v>2.955</v>
      </c>
      <c r="L1971" s="196" t="n">
        <f aca="false">VLOOKUP($A1971,[4]Sheet1!$A$1:$U$10001,17,0)</f>
        <v>3.05</v>
      </c>
      <c r="M1971" s="196" t="n">
        <f aca="false">VLOOKUP($A1971,[4]Sheet1!$A$1:$U$10001,14,0)</f>
        <v>3.605</v>
      </c>
      <c r="N1971" s="196" t="n">
        <f aca="false">VLOOKUP($A1971,[4]Sheet1!$A$1:$X$10001,23,0)</f>
        <v>2.865</v>
      </c>
      <c r="O1971" s="196" t="n">
        <f aca="false">VLOOKUP($A1971,[4]Sheet1!$A$1:$U$10001,4,0)</f>
        <v>3.495</v>
      </c>
      <c r="P1971" s="196" t="n">
        <f aca="false">VLOOKUP($A1971,[4]Sheet1!$A$1:$U$10001,6,0)</f>
        <v>3.37</v>
      </c>
      <c r="Q1971" s="196" t="n">
        <f aca="false">VLOOKUP($A1971,[4]Sheet1!$A$1:$U$10001,20,0)</f>
        <v>3</v>
      </c>
      <c r="R1971" s="196" t="n">
        <f aca="false">VLOOKUP($A1971,[4]Sheet1!$A$1:$X$10001,24,0)</f>
        <v>2.955</v>
      </c>
      <c r="S1971" s="196" t="n">
        <f aca="false">VLOOKUP($A1971,[4]Sheet1!$A$1:$AB$10001,25,0)</f>
        <v>3.545</v>
      </c>
      <c r="T1971" s="196" t="n">
        <f aca="false">VLOOKUP($A1971,[4]Sheet1!$A$1:$AB$10001,26,0)</f>
        <v>3.455</v>
      </c>
      <c r="U1971" s="196" t="n">
        <f aca="false">VLOOKUP($A1971,[4]Sheet1!$A$1:$AB$10001,27,0)</f>
        <v>3.315</v>
      </c>
      <c r="V1971" s="196" t="n">
        <f aca="false">VLOOKUP($A1971,[4]Sheet1!$A$1:$AB$10001,28,0)</f>
        <v>3.305</v>
      </c>
      <c r="W1971" s="196" t="n">
        <f aca="false">VLOOKUP($A1971,[4]Sheet1!$A$1:$AC$10001,29,0)</f>
        <v>3.325</v>
      </c>
      <c r="X1971" s="196" t="s">
        <v>85</v>
      </c>
    </row>
    <row r="1972" customFormat="false" ht="11.25" hidden="false" customHeight="false" outlineLevel="0" collapsed="false">
      <c r="A1972" s="177" t="n">
        <v>36665</v>
      </c>
      <c r="B1972" s="203" t="n">
        <f aca="false">IF(A1972&lt;&gt;"",MONTH(A1972),0)</f>
        <v>5</v>
      </c>
      <c r="C1972" s="11" t="s">
        <v>166</v>
      </c>
      <c r="D1972" s="196" t="n">
        <f aca="false">VLOOKUP($A1972,[4]Sheet1!$A$1:$U$10001,15,0)</f>
        <v>4.505</v>
      </c>
      <c r="E1972" s="196" t="n">
        <f aca="false">VLOOKUP($A1972,[4]Sheet1!$A$1:$U$10001,16,0)</f>
        <v>3.225</v>
      </c>
      <c r="F1972" s="196" t="n">
        <f aca="false">VLOOKUP($A1972,[4]Sheet1!$A$1:$X$10001,22,0)</f>
        <v>3.17</v>
      </c>
      <c r="G1972" s="198" t="n">
        <f aca="false">VLOOKUP($A1972,[4]Sheet1!$A$1:$X$10001,3,0)</f>
        <v>3.34</v>
      </c>
      <c r="H1972" s="196" t="n">
        <f aca="false">VLOOKUP($A1972,[4]Sheet1!$A$1:$U$10001,2,0)</f>
        <v>3.565</v>
      </c>
      <c r="I1972" s="196" t="n">
        <f aca="false">VLOOKUP($A1972,[4]Sheet1!$A$1:$U$10001,21,0)</f>
        <v>3.735</v>
      </c>
      <c r="J1972" s="196" t="n">
        <f aca="false">VLOOKUP($A1972,[4]Sheet1!$A$1:$U$10001,13,0)</f>
        <v>3.48</v>
      </c>
      <c r="K1972" s="196" t="n">
        <f aca="false">VLOOKUP($A1972,[4]Sheet1!$A$1:$Z$10001,24,0)</f>
        <v>3.24</v>
      </c>
      <c r="L1972" s="196" t="n">
        <f aca="false">VLOOKUP($A1972,[4]Sheet1!$A$1:$U$10001,17,0)</f>
        <v>3.335</v>
      </c>
      <c r="M1972" s="196" t="n">
        <f aca="false">VLOOKUP($A1972,[4]Sheet1!$A$1:$U$10001,14,0)</f>
        <v>3.89</v>
      </c>
      <c r="N1972" s="196" t="n">
        <f aca="false">VLOOKUP($A1972,[4]Sheet1!$A$1:$X$10001,23,0)</f>
        <v>3.095</v>
      </c>
      <c r="O1972" s="196" t="n">
        <f aca="false">VLOOKUP($A1972,[4]Sheet1!$A$1:$U$10001,4,0)</f>
        <v>3.825</v>
      </c>
      <c r="P1972" s="196" t="n">
        <f aca="false">VLOOKUP($A1972,[4]Sheet1!$A$1:$U$10001,6,0)</f>
        <v>3.64</v>
      </c>
      <c r="Q1972" s="196" t="n">
        <f aca="false">VLOOKUP($A1972,[4]Sheet1!$A$1:$U$10001,20,0)</f>
        <v>3.27</v>
      </c>
      <c r="R1972" s="196" t="n">
        <f aca="false">VLOOKUP($A1972,[4]Sheet1!$A$1:$X$10001,24,0)</f>
        <v>3.24</v>
      </c>
      <c r="S1972" s="196" t="n">
        <f aca="false">VLOOKUP($A1972,[4]Sheet1!$A$1:$AB$10001,25,0)</f>
        <v>3.8</v>
      </c>
      <c r="T1972" s="196" t="n">
        <f aca="false">VLOOKUP($A1972,[4]Sheet1!$A$1:$AB$10001,26,0)</f>
        <v>3.69</v>
      </c>
      <c r="U1972" s="196" t="n">
        <f aca="false">VLOOKUP($A1972,[4]Sheet1!$A$1:$AB$10001,27,0)</f>
        <v>3.535</v>
      </c>
      <c r="V1972" s="196" t="n">
        <f aca="false">VLOOKUP($A1972,[4]Sheet1!$A$1:$AB$10001,28,0)</f>
        <v>3.535</v>
      </c>
      <c r="W1972" s="196" t="n">
        <f aca="false">VLOOKUP($A1972,[4]Sheet1!$A$1:$AC$10001,29,0)</f>
        <v>3.545</v>
      </c>
      <c r="X1972" s="196" t="s">
        <v>85</v>
      </c>
    </row>
    <row r="1973" customFormat="false" ht="11.25" hidden="false" customHeight="false" outlineLevel="0" collapsed="false">
      <c r="A1973" s="177" t="n">
        <v>36666</v>
      </c>
      <c r="B1973" s="203" t="n">
        <f aca="false">IF(A1973&lt;&gt;"",MONTH(A1973),0)</f>
        <v>5</v>
      </c>
      <c r="C1973" s="11" t="s">
        <v>167</v>
      </c>
      <c r="D1973" s="196" t="n">
        <f aca="false">VLOOKUP($A1973,[4]Sheet1!$A$1:$U$10001,15,0)</f>
        <v>4.495</v>
      </c>
      <c r="E1973" s="196" t="n">
        <f aca="false">VLOOKUP($A1973,[4]Sheet1!$A$1:$U$10001,16,0)</f>
        <v>3.245</v>
      </c>
      <c r="F1973" s="196" t="n">
        <f aca="false">VLOOKUP($A1973,[4]Sheet1!$A$1:$X$10001,22,0)</f>
        <v>3.18</v>
      </c>
      <c r="G1973" s="198" t="n">
        <f aca="false">VLOOKUP($A1973,[4]Sheet1!$A$1:$X$10001,3,0)</f>
        <v>3.365</v>
      </c>
      <c r="H1973" s="196" t="n">
        <f aca="false">VLOOKUP($A1973,[4]Sheet1!$A$1:$U$10001,2,0)</f>
        <v>3.535</v>
      </c>
      <c r="I1973" s="196" t="n">
        <f aca="false">VLOOKUP($A1973,[4]Sheet1!$A$1:$U$10001,21,0)</f>
        <v>3.765</v>
      </c>
      <c r="J1973" s="196" t="n">
        <f aca="false">VLOOKUP($A1973,[4]Sheet1!$A$1:$U$10001,13,0)</f>
        <v>3.55</v>
      </c>
      <c r="K1973" s="196" t="n">
        <f aca="false">VLOOKUP($A1973,[4]Sheet1!$A$1:$Z$10001,24,0)</f>
        <v>3.265</v>
      </c>
      <c r="L1973" s="196" t="n">
        <f aca="false">VLOOKUP($A1973,[4]Sheet1!$A$1:$U$10001,17,0)</f>
        <v>3.335</v>
      </c>
      <c r="M1973" s="196" t="n">
        <f aca="false">VLOOKUP($A1973,[4]Sheet1!$A$1:$U$10001,14,0)</f>
        <v>4.005</v>
      </c>
      <c r="N1973" s="196" t="n">
        <f aca="false">VLOOKUP($A1973,[4]Sheet1!$A$1:$X$10001,23,0)</f>
        <v>3.115</v>
      </c>
      <c r="O1973" s="196" t="n">
        <f aca="false">VLOOKUP($A1973,[4]Sheet1!$A$1:$U$10001,4,0)</f>
        <v>3.945</v>
      </c>
      <c r="P1973" s="196" t="n">
        <f aca="false">VLOOKUP($A1973,[4]Sheet1!$A$1:$U$10001,6,0)</f>
        <v>3.625</v>
      </c>
      <c r="Q1973" s="196" t="n">
        <f aca="false">VLOOKUP($A1973,[4]Sheet1!$A$1:$U$10001,20,0)</f>
        <v>3.27</v>
      </c>
      <c r="R1973" s="196" t="n">
        <f aca="false">VLOOKUP($A1973,[4]Sheet1!$A$1:$X$10001,24,0)</f>
        <v>3.265</v>
      </c>
      <c r="S1973" s="196" t="n">
        <f aca="false">VLOOKUP($A1973,[4]Sheet1!$A$1:$AB$10001,25,0)</f>
        <v>3.795</v>
      </c>
      <c r="T1973" s="196" t="n">
        <f aca="false">VLOOKUP($A1973,[4]Sheet1!$A$1:$AB$10001,26,0)</f>
        <v>3.715</v>
      </c>
      <c r="U1973" s="196" t="n">
        <f aca="false">VLOOKUP($A1973,[4]Sheet1!$A$1:$AB$10001,27,0)</f>
        <v>3.545</v>
      </c>
      <c r="V1973" s="196" t="n">
        <f aca="false">VLOOKUP($A1973,[4]Sheet1!$A$1:$AB$10001,28,0)</f>
        <v>3.54</v>
      </c>
      <c r="W1973" s="196" t="n">
        <f aca="false">VLOOKUP($A1973,[4]Sheet1!$A$1:$AC$10001,29,0)</f>
        <v>3.555</v>
      </c>
      <c r="X1973" s="196" t="s">
        <v>85</v>
      </c>
    </row>
    <row r="1974" customFormat="false" ht="11.25" hidden="false" customHeight="false" outlineLevel="0" collapsed="false">
      <c r="A1974" s="177" t="n">
        <v>36667</v>
      </c>
      <c r="B1974" s="203" t="n">
        <f aca="false">IF(A1974&lt;&gt;"",MONTH(A1974),0)</f>
        <v>5</v>
      </c>
      <c r="C1974" s="11" t="s">
        <v>161</v>
      </c>
      <c r="D1974" s="196" t="n">
        <f aca="false">VLOOKUP($A1974,[4]Sheet1!$A$1:$U$10001,15,0)</f>
        <v>4.495</v>
      </c>
      <c r="E1974" s="196" t="n">
        <f aca="false">VLOOKUP($A1974,[4]Sheet1!$A$1:$U$10001,16,0)</f>
        <v>3.245</v>
      </c>
      <c r="F1974" s="196" t="n">
        <f aca="false">VLOOKUP($A1974,[4]Sheet1!$A$1:$X$10001,22,0)</f>
        <v>3.18</v>
      </c>
      <c r="G1974" s="198" t="n">
        <f aca="false">VLOOKUP($A1974,[4]Sheet1!$A$1:$X$10001,3,0)</f>
        <v>3.365</v>
      </c>
      <c r="H1974" s="196" t="n">
        <f aca="false">VLOOKUP($A1974,[4]Sheet1!$A$1:$U$10001,2,0)</f>
        <v>3.535</v>
      </c>
      <c r="I1974" s="196" t="n">
        <f aca="false">VLOOKUP($A1974,[4]Sheet1!$A$1:$U$10001,21,0)</f>
        <v>3.765</v>
      </c>
      <c r="J1974" s="196" t="n">
        <f aca="false">VLOOKUP($A1974,[4]Sheet1!$A$1:$U$10001,13,0)</f>
        <v>3.55</v>
      </c>
      <c r="K1974" s="196" t="n">
        <f aca="false">VLOOKUP($A1974,[4]Sheet1!$A$1:$Z$10001,24,0)</f>
        <v>3.265</v>
      </c>
      <c r="L1974" s="196" t="n">
        <f aca="false">VLOOKUP($A1974,[4]Sheet1!$A$1:$U$10001,17,0)</f>
        <v>3.335</v>
      </c>
      <c r="M1974" s="196" t="n">
        <f aca="false">VLOOKUP($A1974,[4]Sheet1!$A$1:$U$10001,14,0)</f>
        <v>4.005</v>
      </c>
      <c r="N1974" s="196" t="n">
        <f aca="false">VLOOKUP($A1974,[4]Sheet1!$A$1:$X$10001,23,0)</f>
        <v>3.115</v>
      </c>
      <c r="O1974" s="196" t="n">
        <f aca="false">VLOOKUP($A1974,[4]Sheet1!$A$1:$U$10001,4,0)</f>
        <v>3.945</v>
      </c>
      <c r="P1974" s="196" t="n">
        <f aca="false">VLOOKUP($A1974,[4]Sheet1!$A$1:$U$10001,6,0)</f>
        <v>3.625</v>
      </c>
      <c r="Q1974" s="196" t="n">
        <f aca="false">VLOOKUP($A1974,[4]Sheet1!$A$1:$U$10001,20,0)</f>
        <v>3.27</v>
      </c>
      <c r="R1974" s="196" t="n">
        <f aca="false">VLOOKUP($A1974,[4]Sheet1!$A$1:$X$10001,24,0)</f>
        <v>3.265</v>
      </c>
      <c r="S1974" s="196" t="n">
        <f aca="false">VLOOKUP($A1974,[4]Sheet1!$A$1:$AB$10001,25,0)</f>
        <v>3.795</v>
      </c>
      <c r="T1974" s="196" t="n">
        <f aca="false">VLOOKUP($A1974,[4]Sheet1!$A$1:$AB$10001,26,0)</f>
        <v>3.715</v>
      </c>
      <c r="U1974" s="196" t="n">
        <f aca="false">VLOOKUP($A1974,[4]Sheet1!$A$1:$AB$10001,27,0)</f>
        <v>3.545</v>
      </c>
      <c r="V1974" s="196" t="n">
        <f aca="false">VLOOKUP($A1974,[4]Sheet1!$A$1:$AB$10001,28,0)</f>
        <v>3.54</v>
      </c>
      <c r="W1974" s="196" t="n">
        <f aca="false">VLOOKUP($A1974,[4]Sheet1!$A$1:$AC$10001,29,0)</f>
        <v>3.555</v>
      </c>
      <c r="X1974" s="196" t="s">
        <v>85</v>
      </c>
    </row>
    <row r="1975" customFormat="false" ht="11.25" hidden="false" customHeight="false" outlineLevel="0" collapsed="false">
      <c r="A1975" s="177" t="n">
        <v>36668</v>
      </c>
      <c r="B1975" s="203" t="n">
        <f aca="false">IF(A1975&lt;&gt;"",MONTH(A1975),0)</f>
        <v>5</v>
      </c>
      <c r="C1975" s="11" t="s">
        <v>162</v>
      </c>
      <c r="D1975" s="196" t="n">
        <f aca="false">VLOOKUP($A1975,[4]Sheet1!$A$1:$U$10001,15,0)</f>
        <v>4.495</v>
      </c>
      <c r="E1975" s="196" t="n">
        <f aca="false">VLOOKUP($A1975,[4]Sheet1!$A$1:$U$10001,16,0)</f>
        <v>3.245</v>
      </c>
      <c r="F1975" s="196" t="n">
        <f aca="false">VLOOKUP($A1975,[4]Sheet1!$A$1:$X$10001,22,0)</f>
        <v>3.18</v>
      </c>
      <c r="G1975" s="198" t="n">
        <f aca="false">VLOOKUP($A1975,[4]Sheet1!$A$1:$X$10001,3,0)</f>
        <v>3.365</v>
      </c>
      <c r="H1975" s="196" t="n">
        <f aca="false">VLOOKUP($A1975,[4]Sheet1!$A$1:$U$10001,2,0)</f>
        <v>3.535</v>
      </c>
      <c r="I1975" s="196" t="n">
        <f aca="false">VLOOKUP($A1975,[4]Sheet1!$A$1:$U$10001,21,0)</f>
        <v>3.765</v>
      </c>
      <c r="J1975" s="196" t="n">
        <f aca="false">VLOOKUP($A1975,[4]Sheet1!$A$1:$U$10001,13,0)</f>
        <v>3.55</v>
      </c>
      <c r="K1975" s="196" t="n">
        <f aca="false">VLOOKUP($A1975,[4]Sheet1!$A$1:$Z$10001,24,0)</f>
        <v>3.265</v>
      </c>
      <c r="L1975" s="196" t="n">
        <f aca="false">VLOOKUP($A1975,[4]Sheet1!$A$1:$U$10001,17,0)</f>
        <v>3.335</v>
      </c>
      <c r="M1975" s="196" t="n">
        <f aca="false">VLOOKUP($A1975,[4]Sheet1!$A$1:$U$10001,14,0)</f>
        <v>4.005</v>
      </c>
      <c r="N1975" s="196" t="n">
        <f aca="false">VLOOKUP($A1975,[4]Sheet1!$A$1:$X$10001,23,0)</f>
        <v>3.115</v>
      </c>
      <c r="O1975" s="196" t="n">
        <f aca="false">VLOOKUP($A1975,[4]Sheet1!$A$1:$U$10001,4,0)</f>
        <v>3.945</v>
      </c>
      <c r="P1975" s="196" t="n">
        <f aca="false">VLOOKUP($A1975,[4]Sheet1!$A$1:$U$10001,6,0)</f>
        <v>3.625</v>
      </c>
      <c r="Q1975" s="196" t="n">
        <f aca="false">VLOOKUP($A1975,[4]Sheet1!$A$1:$U$10001,20,0)</f>
        <v>3.27</v>
      </c>
      <c r="R1975" s="196" t="n">
        <f aca="false">VLOOKUP($A1975,[4]Sheet1!$A$1:$X$10001,24,0)</f>
        <v>3.265</v>
      </c>
      <c r="S1975" s="196" t="n">
        <f aca="false">VLOOKUP($A1975,[4]Sheet1!$A$1:$AB$10001,25,0)</f>
        <v>3.795</v>
      </c>
      <c r="T1975" s="196" t="n">
        <f aca="false">VLOOKUP($A1975,[4]Sheet1!$A$1:$AB$10001,26,0)</f>
        <v>3.715</v>
      </c>
      <c r="U1975" s="196" t="n">
        <f aca="false">VLOOKUP($A1975,[4]Sheet1!$A$1:$AB$10001,27,0)</f>
        <v>3.545</v>
      </c>
      <c r="V1975" s="196" t="n">
        <f aca="false">VLOOKUP($A1975,[4]Sheet1!$A$1:$AB$10001,28,0)</f>
        <v>3.54</v>
      </c>
      <c r="W1975" s="196" t="n">
        <f aca="false">VLOOKUP($A1975,[4]Sheet1!$A$1:$AC$10001,29,0)</f>
        <v>3.555</v>
      </c>
      <c r="X1975" s="196" t="s">
        <v>85</v>
      </c>
    </row>
    <row r="1976" customFormat="false" ht="11.25" hidden="false" customHeight="false" outlineLevel="0" collapsed="false">
      <c r="A1976" s="177" t="n">
        <v>36669</v>
      </c>
      <c r="B1976" s="203" t="n">
        <f aca="false">IF(A1976&lt;&gt;"",MONTH(A1976),0)</f>
        <v>5</v>
      </c>
      <c r="C1976" s="11" t="s">
        <v>163</v>
      </c>
      <c r="D1976" s="196" t="n">
        <f aca="false">VLOOKUP($A1976,[4]Sheet1!$A$1:$U$10001,15,0)</f>
        <v>4.98</v>
      </c>
      <c r="E1976" s="196" t="n">
        <f aca="false">VLOOKUP($A1976,[4]Sheet1!$A$1:$U$10001,16,0)</f>
        <v>3.555</v>
      </c>
      <c r="F1976" s="196" t="n">
        <f aca="false">VLOOKUP($A1976,[4]Sheet1!$A$1:$X$10001,22,0)</f>
        <v>3.525</v>
      </c>
      <c r="G1976" s="198" t="n">
        <f aca="false">VLOOKUP($A1976,[4]Sheet1!$A$1:$X$10001,3,0)</f>
        <v>3.845</v>
      </c>
      <c r="H1976" s="196" t="n">
        <f aca="false">VLOOKUP($A1976,[4]Sheet1!$A$1:$U$10001,2,0)</f>
        <v>3.97</v>
      </c>
      <c r="I1976" s="196" t="n">
        <f aca="false">VLOOKUP($A1976,[4]Sheet1!$A$1:$U$10001,21,0)</f>
        <v>3.975</v>
      </c>
      <c r="J1976" s="196" t="n">
        <f aca="false">VLOOKUP($A1976,[4]Sheet1!$A$1:$U$10001,13,0)</f>
        <v>4.11</v>
      </c>
      <c r="K1976" s="196" t="n">
        <f aca="false">VLOOKUP($A1976,[4]Sheet1!$A$1:$Z$10001,24,0)</f>
        <v>3.615</v>
      </c>
      <c r="L1976" s="196" t="n">
        <f aca="false">VLOOKUP($A1976,[4]Sheet1!$A$1:$U$10001,17,0)</f>
        <v>3.77</v>
      </c>
      <c r="M1976" s="196" t="n">
        <f aca="false">VLOOKUP($A1976,[4]Sheet1!$A$1:$U$10001,14,0)</f>
        <v>4.845</v>
      </c>
      <c r="N1976" s="196" t="n">
        <f aca="false">VLOOKUP($A1976,[4]Sheet1!$A$1:$X$10001,23,0)</f>
        <v>3.395</v>
      </c>
      <c r="O1976" s="196" t="n">
        <f aca="false">VLOOKUP($A1976,[4]Sheet1!$A$1:$U$10001,4,0)</f>
        <v>4.865</v>
      </c>
      <c r="P1976" s="196" t="n">
        <f aca="false">VLOOKUP($A1976,[4]Sheet1!$A$1:$U$10001,6,0)</f>
        <v>3.98</v>
      </c>
      <c r="Q1976" s="196" t="n">
        <f aca="false">VLOOKUP($A1976,[4]Sheet1!$A$1:$U$10001,20,0)</f>
        <v>3.57</v>
      </c>
      <c r="R1976" s="196" t="n">
        <f aca="false">VLOOKUP($A1976,[4]Sheet1!$A$1:$X$10001,24,0)</f>
        <v>3.615</v>
      </c>
      <c r="S1976" s="196" t="n">
        <f aca="false">VLOOKUP($A1976,[4]Sheet1!$A$1:$AB$10001,25,0)</f>
        <v>4.015</v>
      </c>
      <c r="T1976" s="196" t="n">
        <f aca="false">VLOOKUP($A1976,[4]Sheet1!$A$1:$AB$10001,26,0)</f>
        <v>4</v>
      </c>
      <c r="U1976" s="196" t="n">
        <f aca="false">VLOOKUP($A1976,[4]Sheet1!$A$1:$AB$10001,27,0)</f>
        <v>3.84</v>
      </c>
      <c r="V1976" s="196" t="n">
        <f aca="false">VLOOKUP($A1976,[4]Sheet1!$A$1:$AB$10001,28,0)</f>
        <v>3.825</v>
      </c>
      <c r="W1976" s="196" t="n">
        <f aca="false">VLOOKUP($A1976,[4]Sheet1!$A$1:$AC$10001,29,0)</f>
        <v>3.84</v>
      </c>
      <c r="X1976" s="196" t="s">
        <v>85</v>
      </c>
    </row>
    <row r="1977" customFormat="false" ht="11.25" hidden="false" customHeight="false" outlineLevel="0" collapsed="false">
      <c r="A1977" s="177" t="n">
        <v>36670</v>
      </c>
      <c r="B1977" s="203" t="n">
        <f aca="false">IF(A1977&lt;&gt;"",MONTH(A1977),0)</f>
        <v>5</v>
      </c>
      <c r="C1977" s="11" t="s">
        <v>164</v>
      </c>
      <c r="D1977" s="196" t="n">
        <f aca="false">VLOOKUP($A1977,[4]Sheet1!$A$1:$U$10001,15,0)</f>
        <v>4.775</v>
      </c>
      <c r="E1977" s="196" t="n">
        <f aca="false">VLOOKUP($A1977,[4]Sheet1!$A$1:$U$10001,16,0)</f>
        <v>3.375</v>
      </c>
      <c r="F1977" s="196" t="n">
        <f aca="false">VLOOKUP($A1977,[4]Sheet1!$A$1:$X$10001,22,0)</f>
        <v>3.33</v>
      </c>
      <c r="G1977" s="198" t="n">
        <f aca="false">VLOOKUP($A1977,[4]Sheet1!$A$1:$X$10001,3,0)</f>
        <v>3.63</v>
      </c>
      <c r="H1977" s="196" t="n">
        <f aca="false">VLOOKUP($A1977,[4]Sheet1!$A$1:$U$10001,2,0)</f>
        <v>3.775</v>
      </c>
      <c r="I1977" s="196" t="n">
        <f aca="false">VLOOKUP($A1977,[4]Sheet1!$A$1:$U$10001,21,0)</f>
        <v>3.845</v>
      </c>
      <c r="J1977" s="196" t="n">
        <f aca="false">VLOOKUP($A1977,[4]Sheet1!$A$1:$U$10001,13,0)</f>
        <v>3.705</v>
      </c>
      <c r="K1977" s="196" t="n">
        <f aca="false">VLOOKUP($A1977,[4]Sheet1!$A$1:$Z$10001,24,0)</f>
        <v>3.405</v>
      </c>
      <c r="L1977" s="196" t="n">
        <f aca="false">VLOOKUP($A1977,[4]Sheet1!$A$1:$U$10001,17,0)</f>
        <v>3.565</v>
      </c>
      <c r="M1977" s="196" t="n">
        <f aca="false">VLOOKUP($A1977,[4]Sheet1!$A$1:$U$10001,14,0)</f>
        <v>4.185</v>
      </c>
      <c r="N1977" s="196" t="n">
        <f aca="false">VLOOKUP($A1977,[4]Sheet1!$A$1:$X$10001,23,0)</f>
        <v>3.235</v>
      </c>
      <c r="O1977" s="196" t="n">
        <f aca="false">VLOOKUP($A1977,[4]Sheet1!$A$1:$U$10001,4,0)</f>
        <v>4.215</v>
      </c>
      <c r="P1977" s="196" t="n">
        <f aca="false">VLOOKUP($A1977,[4]Sheet1!$A$1:$U$10001,6,0)</f>
        <v>3.8</v>
      </c>
      <c r="Q1977" s="196" t="n">
        <f aca="false">VLOOKUP($A1977,[4]Sheet1!$A$1:$U$10001,20,0)</f>
        <v>3.43</v>
      </c>
      <c r="R1977" s="196" t="n">
        <f aca="false">VLOOKUP($A1977,[4]Sheet1!$A$1:$X$10001,24,0)</f>
        <v>3.405</v>
      </c>
      <c r="S1977" s="196" t="n">
        <f aca="false">VLOOKUP($A1977,[4]Sheet1!$A$1:$AB$10001,25,0)</f>
        <v>3.89</v>
      </c>
      <c r="T1977" s="196" t="n">
        <f aca="false">VLOOKUP($A1977,[4]Sheet1!$A$1:$AB$10001,26,0)</f>
        <v>3.825</v>
      </c>
      <c r="U1977" s="196" t="n">
        <f aca="false">VLOOKUP($A1977,[4]Sheet1!$A$1:$AB$10001,27,0)</f>
        <v>3.69</v>
      </c>
      <c r="V1977" s="196" t="n">
        <f aca="false">VLOOKUP($A1977,[4]Sheet1!$A$1:$AB$10001,28,0)</f>
        <v>3.685</v>
      </c>
      <c r="W1977" s="196" t="n">
        <f aca="false">VLOOKUP($A1977,[4]Sheet1!$A$1:$AC$10001,29,0)</f>
        <v>3.695</v>
      </c>
      <c r="X1977" s="196" t="s">
        <v>85</v>
      </c>
    </row>
    <row r="1978" customFormat="false" ht="11.25" hidden="false" customHeight="false" outlineLevel="0" collapsed="false">
      <c r="A1978" s="177" t="n">
        <v>36671</v>
      </c>
      <c r="B1978" s="203" t="n">
        <f aca="false">IF(A1978&lt;&gt;"",MONTH(A1978),0)</f>
        <v>5</v>
      </c>
      <c r="C1978" s="11" t="s">
        <v>165</v>
      </c>
      <c r="D1978" s="196" t="n">
        <f aca="false">VLOOKUP($A1978,[4]Sheet1!$A$1:$U$10001,15,0)</f>
        <v>4.915</v>
      </c>
      <c r="E1978" s="196" t="n">
        <f aca="false">VLOOKUP($A1978,[4]Sheet1!$A$1:$U$10001,16,0)</f>
        <v>3.39</v>
      </c>
      <c r="F1978" s="196" t="n">
        <f aca="false">VLOOKUP($A1978,[4]Sheet1!$A$1:$X$10001,22,0)</f>
        <v>3.31</v>
      </c>
      <c r="G1978" s="198" t="n">
        <f aca="false">VLOOKUP($A1978,[4]Sheet1!$A$1:$X$10001,3,0)</f>
        <v>3.645</v>
      </c>
      <c r="H1978" s="196" t="n">
        <f aca="false">VLOOKUP($A1978,[4]Sheet1!$A$1:$U$10001,2,0)</f>
        <v>3.795</v>
      </c>
      <c r="I1978" s="196" t="n">
        <f aca="false">VLOOKUP($A1978,[4]Sheet1!$A$1:$U$10001,21,0)</f>
        <v>3.935</v>
      </c>
      <c r="J1978" s="196" t="n">
        <f aca="false">VLOOKUP($A1978,[4]Sheet1!$A$1:$U$10001,13,0)</f>
        <v>3.67</v>
      </c>
      <c r="K1978" s="196" t="n">
        <f aca="false">VLOOKUP($A1978,[4]Sheet1!$A$1:$Z$10001,24,0)</f>
        <v>3.4</v>
      </c>
      <c r="L1978" s="196" t="n">
        <f aca="false">VLOOKUP($A1978,[4]Sheet1!$A$1:$U$10001,17,0)</f>
        <v>3.52</v>
      </c>
      <c r="M1978" s="196" t="n">
        <f aca="false">VLOOKUP($A1978,[4]Sheet1!$A$1:$U$10001,14,0)</f>
        <v>4.21</v>
      </c>
      <c r="N1978" s="196" t="n">
        <f aca="false">VLOOKUP($A1978,[4]Sheet1!$A$1:$X$10001,23,0)</f>
        <v>3.245</v>
      </c>
      <c r="O1978" s="196" t="n">
        <f aca="false">VLOOKUP($A1978,[4]Sheet1!$A$1:$U$10001,4,0)</f>
        <v>4.15</v>
      </c>
      <c r="P1978" s="196" t="n">
        <f aca="false">VLOOKUP($A1978,[4]Sheet1!$A$1:$U$10001,6,0)</f>
        <v>3.85</v>
      </c>
      <c r="Q1978" s="196" t="n">
        <f aca="false">VLOOKUP($A1978,[4]Sheet1!$A$1:$U$10001,20,0)</f>
        <v>3.46</v>
      </c>
      <c r="R1978" s="196" t="n">
        <f aca="false">VLOOKUP($A1978,[4]Sheet1!$A$1:$X$10001,24,0)</f>
        <v>3.4</v>
      </c>
      <c r="S1978" s="196" t="n">
        <f aca="false">VLOOKUP($A1978,[4]Sheet1!$A$1:$AB$10001,25,0)</f>
        <v>3.985</v>
      </c>
      <c r="T1978" s="196" t="n">
        <f aca="false">VLOOKUP($A1978,[4]Sheet1!$A$1:$AB$10001,26,0)</f>
        <v>3.91</v>
      </c>
      <c r="U1978" s="196" t="n">
        <f aca="false">VLOOKUP($A1978,[4]Sheet1!$A$1:$AB$10001,27,0)</f>
        <v>3.75</v>
      </c>
      <c r="V1978" s="196" t="n">
        <f aca="false">VLOOKUP($A1978,[4]Sheet1!$A$1:$AB$10001,28,0)</f>
        <v>3.765</v>
      </c>
      <c r="W1978" s="196" t="n">
        <f aca="false">VLOOKUP($A1978,[4]Sheet1!$A$1:$AC$10001,29,0)</f>
        <v>3.77</v>
      </c>
      <c r="X1978" s="196" t="s">
        <v>85</v>
      </c>
    </row>
    <row r="1979" customFormat="false" ht="11.25" hidden="false" customHeight="false" outlineLevel="0" collapsed="false">
      <c r="A1979" s="177" t="n">
        <v>36672</v>
      </c>
      <c r="B1979" s="203" t="n">
        <f aca="false">IF(A1979&lt;&gt;"",MONTH(A1979),0)</f>
        <v>5</v>
      </c>
      <c r="C1979" s="11" t="s">
        <v>166</v>
      </c>
      <c r="D1979" s="196" t="n">
        <f aca="false">VLOOKUP($A1979,[4]Sheet1!$A$1:$U$10001,15,0)</f>
        <v>5.06</v>
      </c>
      <c r="E1979" s="196" t="n">
        <f aca="false">VLOOKUP($A1979,[4]Sheet1!$A$1:$U$10001,16,0)</f>
        <v>3.545</v>
      </c>
      <c r="F1979" s="196" t="n">
        <f aca="false">VLOOKUP($A1979,[4]Sheet1!$A$1:$X$10001,22,0)</f>
        <v>3.485</v>
      </c>
      <c r="G1979" s="198" t="n">
        <f aca="false">VLOOKUP($A1979,[4]Sheet1!$A$1:$X$10001,3,0)</f>
        <v>3.865</v>
      </c>
      <c r="H1979" s="196" t="n">
        <f aca="false">VLOOKUP($A1979,[4]Sheet1!$A$1:$U$10001,2,0)</f>
        <v>4.04</v>
      </c>
      <c r="I1979" s="196" t="n">
        <f aca="false">VLOOKUP($A1979,[4]Sheet1!$A$1:$U$10001,21,0)</f>
        <v>4.175</v>
      </c>
      <c r="J1979" s="196" t="n">
        <f aca="false">VLOOKUP($A1979,[4]Sheet1!$A$1:$U$10001,13,0)</f>
        <v>3.79</v>
      </c>
      <c r="K1979" s="196" t="n">
        <f aca="false">VLOOKUP($A1979,[4]Sheet1!$A$1:$Z$10001,24,0)</f>
        <v>3.565</v>
      </c>
      <c r="L1979" s="196" t="n">
        <f aca="false">VLOOKUP($A1979,[4]Sheet1!$A$1:$U$10001,17,0)</f>
        <v>3.655</v>
      </c>
      <c r="M1979" s="196" t="n">
        <f aca="false">VLOOKUP($A1979,[4]Sheet1!$A$1:$U$10001,14,0)</f>
        <v>4.455</v>
      </c>
      <c r="N1979" s="196" t="n">
        <f aca="false">VLOOKUP($A1979,[4]Sheet1!$A$1:$X$10001,23,0)</f>
        <v>3.405</v>
      </c>
      <c r="O1979" s="196" t="n">
        <f aca="false">VLOOKUP($A1979,[4]Sheet1!$A$1:$U$10001,4,0)</f>
        <v>4.3</v>
      </c>
      <c r="P1979" s="196" t="n">
        <f aca="false">VLOOKUP($A1979,[4]Sheet1!$A$1:$U$10001,6,0)</f>
        <v>4.07</v>
      </c>
      <c r="Q1979" s="196" t="n">
        <f aca="false">VLOOKUP($A1979,[4]Sheet1!$A$1:$U$10001,20,0)</f>
        <v>3.58</v>
      </c>
      <c r="R1979" s="196" t="n">
        <f aca="false">VLOOKUP($A1979,[4]Sheet1!$A$1:$X$10001,24,0)</f>
        <v>3.565</v>
      </c>
      <c r="S1979" s="196" t="n">
        <f aca="false">VLOOKUP($A1979,[4]Sheet1!$A$1:$AB$10001,25,0)</f>
        <v>4.23</v>
      </c>
      <c r="T1979" s="196" t="n">
        <f aca="false">VLOOKUP($A1979,[4]Sheet1!$A$1:$AB$10001,26,0)</f>
        <v>4.12</v>
      </c>
      <c r="U1979" s="196" t="n">
        <f aca="false">VLOOKUP($A1979,[4]Sheet1!$A$1:$AB$10001,27,0)</f>
        <v>3.97</v>
      </c>
      <c r="V1979" s="196" t="n">
        <f aca="false">VLOOKUP($A1979,[4]Sheet1!$A$1:$AB$10001,28,0)</f>
        <v>3.965</v>
      </c>
      <c r="W1979" s="196" t="n">
        <f aca="false">VLOOKUP($A1979,[4]Sheet1!$A$1:$AC$10001,29,0)</f>
        <v>3.99</v>
      </c>
      <c r="X1979" s="196" t="s">
        <v>85</v>
      </c>
    </row>
    <row r="1980" customFormat="false" ht="11.25" hidden="false" customHeight="false" outlineLevel="0" collapsed="false">
      <c r="A1980" s="177" t="n">
        <v>36673</v>
      </c>
      <c r="B1980" s="203" t="n">
        <f aca="false">IF(A1980&lt;&gt;"",MONTH(A1980),0)</f>
        <v>5</v>
      </c>
      <c r="C1980" s="11" t="s">
        <v>167</v>
      </c>
      <c r="D1980" s="196" t="n">
        <f aca="false">VLOOKUP($A1980,[4]Sheet1!$A$1:$U$10001,15,0)</f>
        <v>5.135</v>
      </c>
      <c r="E1980" s="196" t="n">
        <f aca="false">VLOOKUP($A1980,[4]Sheet1!$A$1:$U$10001,16,0)</f>
        <v>3.58</v>
      </c>
      <c r="F1980" s="196" t="n">
        <f aca="false">VLOOKUP($A1980,[4]Sheet1!$A$1:$X$10001,22,0)</f>
        <v>3.515</v>
      </c>
      <c r="G1980" s="198" t="n">
        <f aca="false">VLOOKUP($A1980,[4]Sheet1!$A$1:$X$10001,3,0)</f>
        <v>3.75</v>
      </c>
      <c r="H1980" s="196" t="n">
        <f aca="false">VLOOKUP($A1980,[4]Sheet1!$A$1:$U$10001,2,0)</f>
        <v>4.02</v>
      </c>
      <c r="I1980" s="196" t="n">
        <f aca="false">VLOOKUP($A1980,[4]Sheet1!$A$1:$U$10001,21,0)</f>
        <v>4.285</v>
      </c>
      <c r="J1980" s="196" t="n">
        <f aca="false">VLOOKUP($A1980,[4]Sheet1!$A$1:$U$10001,13,0)</f>
        <v>3.765</v>
      </c>
      <c r="K1980" s="196" t="n">
        <f aca="false">VLOOKUP($A1980,[4]Sheet1!$A$1:$Z$10001,24,0)</f>
        <v>3.595</v>
      </c>
      <c r="L1980" s="196" t="n">
        <f aca="false">VLOOKUP($A1980,[4]Sheet1!$A$1:$U$10001,17,0)</f>
        <v>3.66</v>
      </c>
      <c r="M1980" s="196" t="n">
        <f aca="false">VLOOKUP($A1980,[4]Sheet1!$A$1:$U$10001,14,0)</f>
        <v>4.12</v>
      </c>
      <c r="N1980" s="196" t="n">
        <f aca="false">VLOOKUP($A1980,[4]Sheet1!$A$1:$X$10001,23,0)</f>
        <v>3.35</v>
      </c>
      <c r="O1980" s="196" t="n">
        <f aca="false">VLOOKUP($A1980,[4]Sheet1!$A$1:$U$10001,4,0)</f>
        <v>4.225</v>
      </c>
      <c r="P1980" s="196" t="n">
        <f aca="false">VLOOKUP($A1980,[4]Sheet1!$A$1:$U$10001,6,0)</f>
        <v>4.105</v>
      </c>
      <c r="Q1980" s="196" t="n">
        <f aca="false">VLOOKUP($A1980,[4]Sheet1!$A$1:$U$10001,20,0)</f>
        <v>3.61</v>
      </c>
      <c r="R1980" s="196" t="n">
        <f aca="false">VLOOKUP($A1980,[4]Sheet1!$A$1:$X$10001,24,0)</f>
        <v>3.595</v>
      </c>
      <c r="S1980" s="196" t="n">
        <f aca="false">VLOOKUP($A1980,[4]Sheet1!$A$1:$AB$10001,25,0)</f>
        <v>4.33</v>
      </c>
      <c r="T1980" s="196" t="n">
        <f aca="false">VLOOKUP($A1980,[4]Sheet1!$A$1:$AB$10001,26,0)</f>
        <v>4.225</v>
      </c>
      <c r="U1980" s="196" t="n">
        <f aca="false">VLOOKUP($A1980,[4]Sheet1!$A$1:$AB$10001,27,0)</f>
        <v>4.065</v>
      </c>
      <c r="V1980" s="196" t="n">
        <f aca="false">VLOOKUP($A1980,[4]Sheet1!$A$1:$AB$10001,28,0)</f>
        <v>4.065</v>
      </c>
      <c r="W1980" s="196" t="n">
        <f aca="false">VLOOKUP($A1980,[4]Sheet1!$A$1:$AC$10001,29,0)</f>
        <v>4.09</v>
      </c>
      <c r="X1980" s="196" t="s">
        <v>85</v>
      </c>
    </row>
    <row r="1981" customFormat="false" ht="11.25" hidden="false" customHeight="false" outlineLevel="0" collapsed="false">
      <c r="A1981" s="177" t="n">
        <v>36674</v>
      </c>
      <c r="B1981" s="203" t="n">
        <f aca="false">IF(A1981&lt;&gt;"",MONTH(A1981),0)</f>
        <v>5</v>
      </c>
      <c r="C1981" s="11" t="s">
        <v>161</v>
      </c>
      <c r="D1981" s="196" t="n">
        <f aca="false">VLOOKUP($A1981,[4]Sheet1!$A$1:$U$10001,15,0)</f>
        <v>5.135</v>
      </c>
      <c r="E1981" s="196" t="n">
        <f aca="false">VLOOKUP($A1981,[4]Sheet1!$A$1:$U$10001,16,0)</f>
        <v>3.58</v>
      </c>
      <c r="F1981" s="196" t="n">
        <f aca="false">VLOOKUP($A1981,[4]Sheet1!$A$1:$X$10001,22,0)</f>
        <v>3.515</v>
      </c>
      <c r="G1981" s="198" t="n">
        <f aca="false">VLOOKUP($A1981,[4]Sheet1!$A$1:$X$10001,3,0)</f>
        <v>3.75</v>
      </c>
      <c r="H1981" s="196" t="n">
        <f aca="false">VLOOKUP($A1981,[4]Sheet1!$A$1:$U$10001,2,0)</f>
        <v>4.02</v>
      </c>
      <c r="I1981" s="196" t="n">
        <f aca="false">VLOOKUP($A1981,[4]Sheet1!$A$1:$U$10001,21,0)</f>
        <v>4.285</v>
      </c>
      <c r="J1981" s="196" t="n">
        <f aca="false">VLOOKUP($A1981,[4]Sheet1!$A$1:$U$10001,13,0)</f>
        <v>3.765</v>
      </c>
      <c r="K1981" s="196" t="n">
        <f aca="false">VLOOKUP($A1981,[4]Sheet1!$A$1:$Z$10001,24,0)</f>
        <v>3.595</v>
      </c>
      <c r="L1981" s="196" t="n">
        <f aca="false">VLOOKUP($A1981,[4]Sheet1!$A$1:$U$10001,17,0)</f>
        <v>3.66</v>
      </c>
      <c r="M1981" s="196" t="n">
        <f aca="false">VLOOKUP($A1981,[4]Sheet1!$A$1:$U$10001,14,0)</f>
        <v>4.12</v>
      </c>
      <c r="N1981" s="196" t="n">
        <f aca="false">VLOOKUP($A1981,[4]Sheet1!$A$1:$X$10001,23,0)</f>
        <v>3.35</v>
      </c>
      <c r="O1981" s="196" t="n">
        <f aca="false">VLOOKUP($A1981,[4]Sheet1!$A$1:$U$10001,4,0)</f>
        <v>4.225</v>
      </c>
      <c r="P1981" s="196" t="n">
        <f aca="false">VLOOKUP($A1981,[4]Sheet1!$A$1:$U$10001,6,0)</f>
        <v>4.105</v>
      </c>
      <c r="Q1981" s="196" t="n">
        <f aca="false">VLOOKUP($A1981,[4]Sheet1!$A$1:$U$10001,20,0)</f>
        <v>3.61</v>
      </c>
      <c r="R1981" s="196" t="n">
        <f aca="false">VLOOKUP($A1981,[4]Sheet1!$A$1:$X$10001,24,0)</f>
        <v>3.595</v>
      </c>
      <c r="S1981" s="196" t="n">
        <f aca="false">VLOOKUP($A1981,[4]Sheet1!$A$1:$AB$10001,25,0)</f>
        <v>4.33</v>
      </c>
      <c r="T1981" s="196" t="n">
        <f aca="false">VLOOKUP($A1981,[4]Sheet1!$A$1:$AB$10001,26,0)</f>
        <v>4.225</v>
      </c>
      <c r="U1981" s="196" t="n">
        <f aca="false">VLOOKUP($A1981,[4]Sheet1!$A$1:$AB$10001,27,0)</f>
        <v>4.065</v>
      </c>
      <c r="V1981" s="196" t="n">
        <f aca="false">VLOOKUP($A1981,[4]Sheet1!$A$1:$AB$10001,28,0)</f>
        <v>4.065</v>
      </c>
      <c r="W1981" s="196" t="n">
        <f aca="false">VLOOKUP($A1981,[4]Sheet1!$A$1:$AC$10001,29,0)</f>
        <v>4.09</v>
      </c>
      <c r="X1981" s="196" t="s">
        <v>85</v>
      </c>
    </row>
    <row r="1982" customFormat="false" ht="11.25" hidden="false" customHeight="false" outlineLevel="0" collapsed="false">
      <c r="A1982" s="177" t="n">
        <v>36675</v>
      </c>
      <c r="B1982" s="203" t="n">
        <f aca="false">IF(A1982&lt;&gt;"",MONTH(A1982),0)</f>
        <v>5</v>
      </c>
      <c r="C1982" s="11" t="s">
        <v>162</v>
      </c>
      <c r="D1982" s="196" t="n">
        <f aca="false">VLOOKUP($A1982,[4]Sheet1!$A$1:$U$10001,15,0)</f>
        <v>5.135</v>
      </c>
      <c r="E1982" s="196" t="n">
        <f aca="false">VLOOKUP($A1982,[4]Sheet1!$A$1:$U$10001,16,0)</f>
        <v>3.58</v>
      </c>
      <c r="F1982" s="196" t="n">
        <f aca="false">VLOOKUP($A1982,[4]Sheet1!$A$1:$X$10001,22,0)</f>
        <v>3.515</v>
      </c>
      <c r="G1982" s="198" t="n">
        <f aca="false">VLOOKUP($A1982,[4]Sheet1!$A$1:$X$10001,3,0)</f>
        <v>3.75</v>
      </c>
      <c r="H1982" s="196" t="n">
        <f aca="false">VLOOKUP($A1982,[4]Sheet1!$A$1:$U$10001,2,0)</f>
        <v>4.02</v>
      </c>
      <c r="I1982" s="196" t="n">
        <f aca="false">VLOOKUP($A1982,[4]Sheet1!$A$1:$U$10001,21,0)</f>
        <v>4.285</v>
      </c>
      <c r="J1982" s="196" t="n">
        <f aca="false">VLOOKUP($A1982,[4]Sheet1!$A$1:$U$10001,13,0)</f>
        <v>3.765</v>
      </c>
      <c r="K1982" s="196" t="n">
        <f aca="false">VLOOKUP($A1982,[4]Sheet1!$A$1:$Z$10001,24,0)</f>
        <v>3.595</v>
      </c>
      <c r="L1982" s="196" t="n">
        <f aca="false">VLOOKUP($A1982,[4]Sheet1!$A$1:$U$10001,17,0)</f>
        <v>3.66</v>
      </c>
      <c r="M1982" s="196" t="n">
        <f aca="false">VLOOKUP($A1982,[4]Sheet1!$A$1:$U$10001,14,0)</f>
        <v>4.12</v>
      </c>
      <c r="N1982" s="196" t="n">
        <f aca="false">VLOOKUP($A1982,[4]Sheet1!$A$1:$X$10001,23,0)</f>
        <v>3.35</v>
      </c>
      <c r="O1982" s="196" t="n">
        <f aca="false">VLOOKUP($A1982,[4]Sheet1!$A$1:$U$10001,4,0)</f>
        <v>4.225</v>
      </c>
      <c r="P1982" s="196" t="n">
        <f aca="false">VLOOKUP($A1982,[4]Sheet1!$A$1:$U$10001,6,0)</f>
        <v>4.105</v>
      </c>
      <c r="Q1982" s="196" t="n">
        <f aca="false">VLOOKUP($A1982,[4]Sheet1!$A$1:$U$10001,20,0)</f>
        <v>3.61</v>
      </c>
      <c r="R1982" s="196" t="n">
        <f aca="false">VLOOKUP($A1982,[4]Sheet1!$A$1:$X$10001,24,0)</f>
        <v>3.595</v>
      </c>
      <c r="S1982" s="196" t="n">
        <f aca="false">VLOOKUP($A1982,[4]Sheet1!$A$1:$AB$10001,25,0)</f>
        <v>4.33</v>
      </c>
      <c r="T1982" s="196" t="n">
        <f aca="false">VLOOKUP($A1982,[4]Sheet1!$A$1:$AB$10001,26,0)</f>
        <v>4.225</v>
      </c>
      <c r="U1982" s="196" t="n">
        <f aca="false">VLOOKUP($A1982,[4]Sheet1!$A$1:$AB$10001,27,0)</f>
        <v>4.065</v>
      </c>
      <c r="V1982" s="196" t="n">
        <f aca="false">VLOOKUP($A1982,[4]Sheet1!$A$1:$AB$10001,28,0)</f>
        <v>4.065</v>
      </c>
      <c r="W1982" s="196" t="n">
        <f aca="false">VLOOKUP($A1982,[4]Sheet1!$A$1:$AC$10001,29,0)</f>
        <v>4.09</v>
      </c>
      <c r="X1982" s="196" t="s">
        <v>85</v>
      </c>
    </row>
    <row r="1983" customFormat="false" ht="11.25" hidden="false" customHeight="false" outlineLevel="0" collapsed="false">
      <c r="A1983" s="177" t="n">
        <v>36676</v>
      </c>
      <c r="B1983" s="203" t="n">
        <f aca="false">IF(A1983&lt;&gt;"",MONTH(A1983),0)</f>
        <v>5</v>
      </c>
      <c r="C1983" s="11" t="s">
        <v>163</v>
      </c>
      <c r="D1983" s="196" t="n">
        <f aca="false">VLOOKUP($A1983,[4]Sheet1!$A$1:$U$10001,15,0)</f>
        <v>5.135</v>
      </c>
      <c r="E1983" s="196" t="n">
        <f aca="false">VLOOKUP($A1983,[4]Sheet1!$A$1:$U$10001,16,0)</f>
        <v>3.58</v>
      </c>
      <c r="F1983" s="196" t="n">
        <f aca="false">VLOOKUP($A1983,[4]Sheet1!$A$1:$X$10001,22,0)</f>
        <v>3.515</v>
      </c>
      <c r="G1983" s="198" t="n">
        <f aca="false">VLOOKUP($A1983,[4]Sheet1!$A$1:$X$10001,3,0)</f>
        <v>3.75</v>
      </c>
      <c r="H1983" s="196" t="n">
        <f aca="false">VLOOKUP($A1983,[4]Sheet1!$A$1:$U$10001,2,0)</f>
        <v>4.02</v>
      </c>
      <c r="I1983" s="196" t="n">
        <f aca="false">VLOOKUP($A1983,[4]Sheet1!$A$1:$U$10001,21,0)</f>
        <v>4.285</v>
      </c>
      <c r="J1983" s="196" t="n">
        <f aca="false">VLOOKUP($A1983,[4]Sheet1!$A$1:$U$10001,13,0)</f>
        <v>3.765</v>
      </c>
      <c r="K1983" s="196" t="n">
        <f aca="false">VLOOKUP($A1983,[4]Sheet1!$A$1:$Z$10001,24,0)</f>
        <v>3.595</v>
      </c>
      <c r="L1983" s="196" t="n">
        <f aca="false">VLOOKUP($A1983,[4]Sheet1!$A$1:$U$10001,17,0)</f>
        <v>3.66</v>
      </c>
      <c r="M1983" s="196" t="n">
        <f aca="false">VLOOKUP($A1983,[4]Sheet1!$A$1:$U$10001,14,0)</f>
        <v>4.12</v>
      </c>
      <c r="N1983" s="196" t="n">
        <f aca="false">VLOOKUP($A1983,[4]Sheet1!$A$1:$X$10001,23,0)</f>
        <v>3.35</v>
      </c>
      <c r="O1983" s="196" t="n">
        <f aca="false">VLOOKUP($A1983,[4]Sheet1!$A$1:$U$10001,4,0)</f>
        <v>4.225</v>
      </c>
      <c r="P1983" s="196" t="n">
        <f aca="false">VLOOKUP($A1983,[4]Sheet1!$A$1:$U$10001,6,0)</f>
        <v>4.105</v>
      </c>
      <c r="Q1983" s="196" t="n">
        <f aca="false">VLOOKUP($A1983,[4]Sheet1!$A$1:$U$10001,20,0)</f>
        <v>3.61</v>
      </c>
      <c r="R1983" s="196" t="n">
        <f aca="false">VLOOKUP($A1983,[4]Sheet1!$A$1:$X$10001,24,0)</f>
        <v>3.595</v>
      </c>
      <c r="S1983" s="196" t="n">
        <f aca="false">VLOOKUP($A1983,[4]Sheet1!$A$1:$AB$10001,25,0)</f>
        <v>4.33</v>
      </c>
      <c r="T1983" s="196" t="n">
        <f aca="false">VLOOKUP($A1983,[4]Sheet1!$A$1:$AB$10001,26,0)</f>
        <v>4.225</v>
      </c>
      <c r="U1983" s="196" t="n">
        <f aca="false">VLOOKUP($A1983,[4]Sheet1!$A$1:$AB$10001,27,0)</f>
        <v>4.065</v>
      </c>
      <c r="V1983" s="196" t="n">
        <f aca="false">VLOOKUP($A1983,[4]Sheet1!$A$1:$AB$10001,28,0)</f>
        <v>4.065</v>
      </c>
      <c r="W1983" s="196" t="n">
        <f aca="false">VLOOKUP($A1983,[4]Sheet1!$A$1:$AC$10001,29,0)</f>
        <v>4.09</v>
      </c>
      <c r="X1983" s="196" t="s">
        <v>85</v>
      </c>
    </row>
    <row r="1984" customFormat="false" ht="11.25" hidden="false" customHeight="false" outlineLevel="0" collapsed="false">
      <c r="A1984" s="177" t="n">
        <v>36677</v>
      </c>
      <c r="B1984" s="203" t="n">
        <f aca="false">IF(A1984&lt;&gt;"",MONTH(A1984),0)</f>
        <v>5</v>
      </c>
      <c r="C1984" s="11" t="s">
        <v>164</v>
      </c>
      <c r="D1984" s="196" t="n">
        <f aca="false">VLOOKUP($A1984,[4]Sheet1!$A$1:$U$10001,15,0)</f>
        <v>5.52</v>
      </c>
      <c r="E1984" s="196" t="n">
        <f aca="false">VLOOKUP($A1984,[4]Sheet1!$A$1:$U$10001,16,0)</f>
        <v>3.8</v>
      </c>
      <c r="F1984" s="196" t="n">
        <f aca="false">VLOOKUP($A1984,[4]Sheet1!$A$1:$X$10001,22,0)</f>
        <v>3.775</v>
      </c>
      <c r="G1984" s="198" t="n">
        <f aca="false">VLOOKUP($A1984,[4]Sheet1!$A$1:$X$10001,3,0)</f>
        <v>4.045</v>
      </c>
      <c r="H1984" s="196" t="n">
        <f aca="false">VLOOKUP($A1984,[4]Sheet1!$A$1:$U$10001,2,0)</f>
        <v>4.26</v>
      </c>
      <c r="I1984" s="196" t="n">
        <f aca="false">VLOOKUP($A1984,[4]Sheet1!$A$1:$U$10001,21,0)</f>
        <v>4.345</v>
      </c>
      <c r="J1984" s="196" t="n">
        <f aca="false">VLOOKUP($A1984,[4]Sheet1!$A$1:$U$10001,13,0)</f>
        <v>4.065</v>
      </c>
      <c r="K1984" s="196" t="n">
        <f aca="false">VLOOKUP($A1984,[4]Sheet1!$A$1:$Z$10001,24,0)</f>
        <v>3.81</v>
      </c>
      <c r="L1984" s="196" t="n">
        <f aca="false">VLOOKUP($A1984,[4]Sheet1!$A$1:$U$10001,17,0)</f>
        <v>3.955</v>
      </c>
      <c r="M1984" s="196" t="n">
        <f aca="false">VLOOKUP($A1984,[4]Sheet1!$A$1:$U$10001,14,0)</f>
        <v>4.82</v>
      </c>
      <c r="N1984" s="196" t="n">
        <f aca="false">VLOOKUP($A1984,[4]Sheet1!$A$1:$X$10001,23,0)</f>
        <v>3.55</v>
      </c>
      <c r="O1984" s="196" t="n">
        <f aca="false">VLOOKUP($A1984,[4]Sheet1!$A$1:$U$10001,4,0)</f>
        <v>4.76</v>
      </c>
      <c r="P1984" s="196" t="n">
        <f aca="false">VLOOKUP($A1984,[4]Sheet1!$A$1:$U$10001,6,0)</f>
        <v>4.29</v>
      </c>
      <c r="Q1984" s="196" t="n">
        <f aca="false">VLOOKUP($A1984,[4]Sheet1!$A$1:$U$10001,20,0)</f>
        <v>3.86</v>
      </c>
      <c r="R1984" s="196" t="n">
        <f aca="false">VLOOKUP($A1984,[4]Sheet1!$A$1:$X$10001,24,0)</f>
        <v>3.81</v>
      </c>
      <c r="S1984" s="196" t="n">
        <f aca="false">VLOOKUP($A1984,[4]Sheet1!$A$1:$AB$10001,25,0)</f>
        <v>4.425</v>
      </c>
      <c r="T1984" s="196" t="n">
        <f aca="false">VLOOKUP($A1984,[4]Sheet1!$A$1:$AB$10001,26,0)</f>
        <v>4.32</v>
      </c>
      <c r="U1984" s="196" t="n">
        <f aca="false">VLOOKUP($A1984,[4]Sheet1!$A$1:$AB$10001,27,0)</f>
        <v>4.135</v>
      </c>
      <c r="V1984" s="196" t="n">
        <f aca="false">VLOOKUP($A1984,[4]Sheet1!$A$1:$AB$10001,28,0)</f>
        <v>4.165</v>
      </c>
      <c r="W1984" s="196" t="n">
        <f aca="false">VLOOKUP($A1984,[4]Sheet1!$A$1:$AC$10001,29,0)</f>
        <v>4.17</v>
      </c>
      <c r="X1984" s="196" t="s">
        <v>85</v>
      </c>
    </row>
    <row r="1985" customFormat="false" ht="11.25" hidden="false" customHeight="false" outlineLevel="0" collapsed="false">
      <c r="A1985" s="177" t="n">
        <v>36678</v>
      </c>
      <c r="B1985" s="203" t="n">
        <f aca="false">IF(A1985&lt;&gt;"",MONTH(A1985),0)</f>
        <v>6</v>
      </c>
      <c r="C1985" s="11" t="s">
        <v>165</v>
      </c>
      <c r="D1985" s="196" t="n">
        <f aca="false">VLOOKUP($A1985,[4]Sheet1!$A$1:$U$10001,15,0)</f>
        <v>5.915</v>
      </c>
      <c r="E1985" s="196" t="n">
        <f aca="false">VLOOKUP($A1985,[4]Sheet1!$A$1:$U$10001,16,0)</f>
        <v>4.1</v>
      </c>
      <c r="F1985" s="196" t="n">
        <f aca="false">VLOOKUP($A1985,[4]Sheet1!$A$1:$X$10001,22,0)</f>
        <v>4.005</v>
      </c>
      <c r="G1985" s="198" t="n">
        <f aca="false">VLOOKUP($A1985,[4]Sheet1!$A$1:$X$10001,3,0)</f>
        <v>4.24</v>
      </c>
      <c r="H1985" s="196" t="n">
        <f aca="false">VLOOKUP($A1985,[4]Sheet1!$A$1:$U$10001,2,0)</f>
        <v>4.35</v>
      </c>
      <c r="I1985" s="196" t="n">
        <f aca="false">VLOOKUP($A1985,[4]Sheet1!$A$1:$U$10001,21,0)</f>
        <v>4.5</v>
      </c>
      <c r="J1985" s="196" t="n">
        <f aca="false">VLOOKUP($A1985,[4]Sheet1!$A$1:$U$10001,13,0)</f>
        <v>4.325</v>
      </c>
      <c r="K1985" s="196" t="n">
        <f aca="false">VLOOKUP($A1985,[4]Sheet1!$A$1:$Z$10001,24,0)</f>
        <v>4.1</v>
      </c>
      <c r="L1985" s="196" t="n">
        <f aca="false">VLOOKUP($A1985,[4]Sheet1!$A$1:$U$10001,17,0)</f>
        <v>4.23</v>
      </c>
      <c r="M1985" s="196" t="n">
        <f aca="false">VLOOKUP($A1985,[4]Sheet1!$A$1:$U$10001,14,0)</f>
        <v>4.89</v>
      </c>
      <c r="N1985" s="196" t="n">
        <f aca="false">VLOOKUP($A1985,[4]Sheet1!$A$1:$X$10001,23,0)</f>
        <v>3.98</v>
      </c>
      <c r="O1985" s="196" t="n">
        <f aca="false">VLOOKUP($A1985,[4]Sheet1!$A$1:$U$10001,4,0)</f>
        <v>4.825</v>
      </c>
      <c r="P1985" s="196" t="n">
        <f aca="false">VLOOKUP($A1985,[4]Sheet1!$A$1:$U$10001,6,0)</f>
        <v>4.445</v>
      </c>
      <c r="Q1985" s="196" t="n">
        <f aca="false">VLOOKUP($A1985,[4]Sheet1!$A$1:$U$10001,20,0)</f>
        <v>4.21</v>
      </c>
      <c r="R1985" s="196" t="n">
        <f aca="false">VLOOKUP($A1985,[4]Sheet1!$A$1:$X$10001,24,0)</f>
        <v>4.1</v>
      </c>
      <c r="S1985" s="196" t="n">
        <f aca="false">VLOOKUP($A1985,[4]Sheet1!$A$1:$AB$10001,25,0)</f>
        <v>4.61</v>
      </c>
      <c r="T1985" s="196" t="n">
        <f aca="false">VLOOKUP($A1985,[4]Sheet1!$A$1:$AB$10001,26,0)</f>
        <v>4.48</v>
      </c>
      <c r="U1985" s="196" t="n">
        <f aca="false">VLOOKUP($A1985,[4]Sheet1!$A$1:$AB$10001,27,0)</f>
        <v>4.35</v>
      </c>
      <c r="V1985" s="196" t="n">
        <f aca="false">VLOOKUP($A1985,[4]Sheet1!$A$1:$AB$10001,28,0)</f>
        <v>4.36</v>
      </c>
      <c r="W1985" s="196" t="n">
        <f aca="false">VLOOKUP($A1985,[4]Sheet1!$A$1:$AC$10001,29,0)</f>
        <v>4.355</v>
      </c>
      <c r="X1985" s="196" t="s">
        <v>85</v>
      </c>
    </row>
    <row r="1986" customFormat="false" ht="11.25" hidden="false" customHeight="false" outlineLevel="0" collapsed="false">
      <c r="A1986" s="177" t="n">
        <v>36679</v>
      </c>
      <c r="B1986" s="203" t="n">
        <f aca="false">IF(A1986&lt;&gt;"",MONTH(A1986),0)</f>
        <v>6</v>
      </c>
      <c r="C1986" s="11" t="s">
        <v>166</v>
      </c>
      <c r="D1986" s="196" t="n">
        <f aca="false">VLOOKUP($A1986,[4]Sheet1!$A$1:$U$10001,15,0)</f>
        <v>5.335</v>
      </c>
      <c r="E1986" s="196" t="n">
        <f aca="false">VLOOKUP($A1986,[4]Sheet1!$A$1:$U$10001,16,0)</f>
        <v>3.96</v>
      </c>
      <c r="F1986" s="196" t="n">
        <f aca="false">VLOOKUP($A1986,[4]Sheet1!$A$1:$X$10001,22,0)</f>
        <v>3.98</v>
      </c>
      <c r="G1986" s="198" t="n">
        <f aca="false">VLOOKUP($A1986,[4]Sheet1!$A$1:$X$10001,3,0)</f>
        <v>4.165</v>
      </c>
      <c r="H1986" s="196" t="n">
        <f aca="false">VLOOKUP($A1986,[4]Sheet1!$A$1:$U$10001,2,0)</f>
        <v>4.265</v>
      </c>
      <c r="I1986" s="196" t="n">
        <f aca="false">VLOOKUP($A1986,[4]Sheet1!$A$1:$U$10001,21,0)</f>
        <v>4.4</v>
      </c>
      <c r="J1986" s="196" t="n">
        <f aca="false">VLOOKUP($A1986,[4]Sheet1!$A$1:$U$10001,13,0)</f>
        <v>4.275</v>
      </c>
      <c r="K1986" s="196" t="n">
        <f aca="false">VLOOKUP($A1986,[4]Sheet1!$A$1:$Z$10001,24,0)</f>
        <v>4.04</v>
      </c>
      <c r="L1986" s="196" t="n">
        <f aca="false">VLOOKUP($A1986,[4]Sheet1!$A$1:$U$10001,17,0)</f>
        <v>4.09</v>
      </c>
      <c r="M1986" s="196" t="n">
        <f aca="false">VLOOKUP($A1986,[4]Sheet1!$A$1:$U$10001,14,0)</f>
        <v>4.665</v>
      </c>
      <c r="N1986" s="196" t="n">
        <f aca="false">VLOOKUP($A1986,[4]Sheet1!$A$1:$X$10001,23,0)</f>
        <v>3.905</v>
      </c>
      <c r="O1986" s="196" t="n">
        <f aca="false">VLOOKUP($A1986,[4]Sheet1!$A$1:$U$10001,4,0)</f>
        <v>4.72</v>
      </c>
      <c r="P1986" s="196" t="n">
        <f aca="false">VLOOKUP($A1986,[4]Sheet1!$A$1:$U$10001,6,0)</f>
        <v>4.325</v>
      </c>
      <c r="Q1986" s="196" t="n">
        <f aca="false">VLOOKUP($A1986,[4]Sheet1!$A$1:$U$10001,20,0)</f>
        <v>4.05</v>
      </c>
      <c r="R1986" s="196" t="n">
        <f aca="false">VLOOKUP($A1986,[4]Sheet1!$A$1:$X$10001,24,0)</f>
        <v>4.04</v>
      </c>
      <c r="S1986" s="196" t="n">
        <f aca="false">VLOOKUP($A1986,[4]Sheet1!$A$1:$AB$10001,25,0)</f>
        <v>4.48</v>
      </c>
      <c r="T1986" s="196" t="n">
        <f aca="false">VLOOKUP($A1986,[4]Sheet1!$A$1:$AB$10001,26,0)</f>
        <v>4.37</v>
      </c>
      <c r="U1986" s="196" t="n">
        <f aca="false">VLOOKUP($A1986,[4]Sheet1!$A$1:$AB$10001,27,0)</f>
        <v>4.205</v>
      </c>
      <c r="V1986" s="196" t="n">
        <f aca="false">VLOOKUP($A1986,[4]Sheet1!$A$1:$AB$10001,28,0)</f>
        <v>4.235</v>
      </c>
      <c r="W1986" s="196" t="n">
        <f aca="false">VLOOKUP($A1986,[4]Sheet1!$A$1:$AC$10001,29,0)</f>
        <v>4.215</v>
      </c>
      <c r="X1986" s="196" t="s">
        <v>85</v>
      </c>
    </row>
    <row r="1987" customFormat="false" ht="11.25" hidden="false" customHeight="false" outlineLevel="0" collapsed="false">
      <c r="A1987" s="177" t="n">
        <v>36680</v>
      </c>
      <c r="B1987" s="203" t="n">
        <f aca="false">IF(A1987&lt;&gt;"",MONTH(A1987),0)</f>
        <v>6</v>
      </c>
      <c r="C1987" s="11" t="s">
        <v>167</v>
      </c>
      <c r="D1987" s="196" t="n">
        <f aca="false">VLOOKUP($A1987,[4]Sheet1!$A$1:$U$10001,15,0)</f>
        <v>5.05</v>
      </c>
      <c r="E1987" s="196" t="n">
        <f aca="false">VLOOKUP($A1987,[4]Sheet1!$A$1:$U$10001,16,0)</f>
        <v>3.585</v>
      </c>
      <c r="F1987" s="196" t="n">
        <f aca="false">VLOOKUP($A1987,[4]Sheet1!$A$1:$X$10001,22,0)</f>
        <v>3.605</v>
      </c>
      <c r="G1987" s="198" t="n">
        <f aca="false">VLOOKUP($A1987,[4]Sheet1!$A$1:$X$10001,3,0)</f>
        <v>3.85</v>
      </c>
      <c r="H1987" s="196" t="n">
        <f aca="false">VLOOKUP($A1987,[4]Sheet1!$A$1:$U$10001,2,0)</f>
        <v>4.03</v>
      </c>
      <c r="I1987" s="196" t="n">
        <f aca="false">VLOOKUP($A1987,[4]Sheet1!$A$1:$U$10001,21,0)</f>
        <v>4.2</v>
      </c>
      <c r="J1987" s="196" t="n">
        <f aca="false">VLOOKUP($A1987,[4]Sheet1!$A$1:$U$10001,13,0)</f>
        <v>3.99</v>
      </c>
      <c r="K1987" s="196" t="n">
        <f aca="false">VLOOKUP($A1987,[4]Sheet1!$A$1:$Z$10001,24,0)</f>
        <v>3.69</v>
      </c>
      <c r="L1987" s="196" t="n">
        <f aca="false">VLOOKUP($A1987,[4]Sheet1!$A$1:$U$10001,17,0)</f>
        <v>3.755</v>
      </c>
      <c r="M1987" s="196" t="n">
        <f aca="false">VLOOKUP($A1987,[4]Sheet1!$A$1:$U$10001,14,0)</f>
        <v>4.375</v>
      </c>
      <c r="N1987" s="196" t="n">
        <f aca="false">VLOOKUP($A1987,[4]Sheet1!$A$1:$X$10001,23,0)</f>
        <v>3.55</v>
      </c>
      <c r="O1987" s="196" t="n">
        <f aca="false">VLOOKUP($A1987,[4]Sheet1!$A$1:$U$10001,4,0)</f>
        <v>4.22</v>
      </c>
      <c r="P1987" s="196" t="n">
        <f aca="false">VLOOKUP($A1987,[4]Sheet1!$A$1:$U$10001,6,0)</f>
        <v>4.095</v>
      </c>
      <c r="Q1987" s="196" t="n">
        <f aca="false">VLOOKUP($A1987,[4]Sheet1!$A$1:$U$10001,20,0)</f>
        <v>3.675</v>
      </c>
      <c r="R1987" s="196" t="n">
        <f aca="false">VLOOKUP($A1987,[4]Sheet1!$A$1:$X$10001,24,0)</f>
        <v>3.69</v>
      </c>
      <c r="S1987" s="196" t="n">
        <f aca="false">VLOOKUP($A1987,[4]Sheet1!$A$1:$AB$10001,25,0)</f>
        <v>4.255</v>
      </c>
      <c r="T1987" s="196" t="n">
        <f aca="false">VLOOKUP($A1987,[4]Sheet1!$A$1:$AB$10001,26,0)</f>
        <v>4.16</v>
      </c>
      <c r="U1987" s="196" t="n">
        <f aca="false">VLOOKUP($A1987,[4]Sheet1!$A$1:$AB$10001,27,0)</f>
        <v>4.02</v>
      </c>
      <c r="V1987" s="196" t="n">
        <f aca="false">VLOOKUP($A1987,[4]Sheet1!$A$1:$AB$10001,28,0)</f>
        <v>4.055</v>
      </c>
      <c r="W1987" s="196" t="n">
        <f aca="false">VLOOKUP($A1987,[4]Sheet1!$A$1:$AC$10001,29,0)</f>
        <v>4.035</v>
      </c>
      <c r="X1987" s="196" t="s">
        <v>85</v>
      </c>
    </row>
    <row r="1988" customFormat="false" ht="11.25" hidden="false" customHeight="false" outlineLevel="0" collapsed="false">
      <c r="A1988" s="177" t="n">
        <v>36681</v>
      </c>
      <c r="B1988" s="203" t="n">
        <f aca="false">IF(A1988&lt;&gt;"",MONTH(A1988),0)</f>
        <v>6</v>
      </c>
      <c r="C1988" s="11" t="s">
        <v>161</v>
      </c>
      <c r="D1988" s="196" t="n">
        <f aca="false">VLOOKUP($A1988,[4]Sheet1!$A$1:$U$10001,15,0)</f>
        <v>5.05</v>
      </c>
      <c r="E1988" s="196" t="n">
        <f aca="false">VLOOKUP($A1988,[4]Sheet1!$A$1:$U$10001,16,0)</f>
        <v>3.585</v>
      </c>
      <c r="F1988" s="196" t="n">
        <f aca="false">VLOOKUP($A1988,[4]Sheet1!$A$1:$X$10001,22,0)</f>
        <v>3.605</v>
      </c>
      <c r="G1988" s="198" t="n">
        <f aca="false">VLOOKUP($A1988,[4]Sheet1!$A$1:$X$10001,3,0)</f>
        <v>3.85</v>
      </c>
      <c r="H1988" s="196" t="n">
        <f aca="false">VLOOKUP($A1988,[4]Sheet1!$A$1:$U$10001,2,0)</f>
        <v>4.03</v>
      </c>
      <c r="I1988" s="196" t="n">
        <f aca="false">VLOOKUP($A1988,[4]Sheet1!$A$1:$U$10001,21,0)</f>
        <v>4.2</v>
      </c>
      <c r="J1988" s="196" t="n">
        <f aca="false">VLOOKUP($A1988,[4]Sheet1!$A$1:$U$10001,13,0)</f>
        <v>3.99</v>
      </c>
      <c r="K1988" s="196" t="n">
        <f aca="false">VLOOKUP($A1988,[4]Sheet1!$A$1:$Z$10001,24,0)</f>
        <v>3.69</v>
      </c>
      <c r="L1988" s="196" t="n">
        <f aca="false">VLOOKUP($A1988,[4]Sheet1!$A$1:$U$10001,17,0)</f>
        <v>3.755</v>
      </c>
      <c r="M1988" s="196" t="n">
        <f aca="false">VLOOKUP($A1988,[4]Sheet1!$A$1:$U$10001,14,0)</f>
        <v>4.375</v>
      </c>
      <c r="N1988" s="196" t="n">
        <f aca="false">VLOOKUP($A1988,[4]Sheet1!$A$1:$X$10001,23,0)</f>
        <v>3.55</v>
      </c>
      <c r="O1988" s="196" t="n">
        <f aca="false">VLOOKUP($A1988,[4]Sheet1!$A$1:$U$10001,4,0)</f>
        <v>4.22</v>
      </c>
      <c r="P1988" s="196" t="n">
        <f aca="false">VLOOKUP($A1988,[4]Sheet1!$A$1:$U$10001,6,0)</f>
        <v>4.095</v>
      </c>
      <c r="Q1988" s="196" t="n">
        <f aca="false">VLOOKUP($A1988,[4]Sheet1!$A$1:$U$10001,20,0)</f>
        <v>3.675</v>
      </c>
      <c r="R1988" s="196" t="n">
        <f aca="false">VLOOKUP($A1988,[4]Sheet1!$A$1:$X$10001,24,0)</f>
        <v>3.69</v>
      </c>
      <c r="S1988" s="196" t="n">
        <f aca="false">VLOOKUP($A1988,[4]Sheet1!$A$1:$AB$10001,25,0)</f>
        <v>4.255</v>
      </c>
      <c r="T1988" s="196" t="n">
        <f aca="false">VLOOKUP($A1988,[4]Sheet1!$A$1:$AB$10001,26,0)</f>
        <v>4.16</v>
      </c>
      <c r="U1988" s="196" t="n">
        <f aca="false">VLOOKUP($A1988,[4]Sheet1!$A$1:$AB$10001,27,0)</f>
        <v>4.02</v>
      </c>
      <c r="V1988" s="196" t="n">
        <f aca="false">VLOOKUP($A1988,[4]Sheet1!$A$1:$AB$10001,28,0)</f>
        <v>4.055</v>
      </c>
      <c r="W1988" s="196" t="n">
        <f aca="false">VLOOKUP($A1988,[4]Sheet1!$A$1:$AC$10001,29,0)</f>
        <v>4.035</v>
      </c>
      <c r="X1988" s="196" t="s">
        <v>85</v>
      </c>
    </row>
    <row r="1989" customFormat="false" ht="11.25" hidden="false" customHeight="false" outlineLevel="0" collapsed="false">
      <c r="A1989" s="177" t="n">
        <v>36682</v>
      </c>
      <c r="B1989" s="203" t="n">
        <f aca="false">IF(A1989&lt;&gt;"",MONTH(A1989),0)</f>
        <v>6</v>
      </c>
      <c r="C1989" s="11" t="s">
        <v>162</v>
      </c>
      <c r="D1989" s="196" t="n">
        <f aca="false">VLOOKUP($A1989,[4]Sheet1!$A$1:$U$10001,15,0)</f>
        <v>5.05</v>
      </c>
      <c r="E1989" s="196" t="n">
        <f aca="false">VLOOKUP($A1989,[4]Sheet1!$A$1:$U$10001,16,0)</f>
        <v>3.585</v>
      </c>
      <c r="F1989" s="196" t="n">
        <f aca="false">VLOOKUP($A1989,[4]Sheet1!$A$1:$X$10001,22,0)</f>
        <v>3.605</v>
      </c>
      <c r="G1989" s="198" t="n">
        <f aca="false">VLOOKUP($A1989,[4]Sheet1!$A$1:$X$10001,3,0)</f>
        <v>3.85</v>
      </c>
      <c r="H1989" s="196" t="n">
        <f aca="false">VLOOKUP($A1989,[4]Sheet1!$A$1:$U$10001,2,0)</f>
        <v>4.03</v>
      </c>
      <c r="I1989" s="196" t="n">
        <f aca="false">VLOOKUP($A1989,[4]Sheet1!$A$1:$U$10001,21,0)</f>
        <v>4.2</v>
      </c>
      <c r="J1989" s="196" t="n">
        <f aca="false">VLOOKUP($A1989,[4]Sheet1!$A$1:$U$10001,13,0)</f>
        <v>3.99</v>
      </c>
      <c r="K1989" s="196" t="n">
        <f aca="false">VLOOKUP($A1989,[4]Sheet1!$A$1:$Z$10001,24,0)</f>
        <v>3.69</v>
      </c>
      <c r="L1989" s="196" t="n">
        <f aca="false">VLOOKUP($A1989,[4]Sheet1!$A$1:$U$10001,17,0)</f>
        <v>3.755</v>
      </c>
      <c r="M1989" s="196" t="n">
        <f aca="false">VLOOKUP($A1989,[4]Sheet1!$A$1:$U$10001,14,0)</f>
        <v>4.375</v>
      </c>
      <c r="N1989" s="196" t="n">
        <f aca="false">VLOOKUP($A1989,[4]Sheet1!$A$1:$X$10001,23,0)</f>
        <v>3.55</v>
      </c>
      <c r="O1989" s="196" t="n">
        <f aca="false">VLOOKUP($A1989,[4]Sheet1!$A$1:$U$10001,4,0)</f>
        <v>4.22</v>
      </c>
      <c r="P1989" s="196" t="n">
        <f aca="false">VLOOKUP($A1989,[4]Sheet1!$A$1:$U$10001,6,0)</f>
        <v>4.095</v>
      </c>
      <c r="Q1989" s="196" t="n">
        <f aca="false">VLOOKUP($A1989,[4]Sheet1!$A$1:$U$10001,20,0)</f>
        <v>3.675</v>
      </c>
      <c r="R1989" s="196" t="n">
        <f aca="false">VLOOKUP($A1989,[4]Sheet1!$A$1:$X$10001,24,0)</f>
        <v>3.69</v>
      </c>
      <c r="S1989" s="196" t="n">
        <f aca="false">VLOOKUP($A1989,[4]Sheet1!$A$1:$AB$10001,25,0)</f>
        <v>4.255</v>
      </c>
      <c r="T1989" s="196" t="n">
        <f aca="false">VLOOKUP($A1989,[4]Sheet1!$A$1:$AB$10001,26,0)</f>
        <v>4.16</v>
      </c>
      <c r="U1989" s="196" t="n">
        <f aca="false">VLOOKUP($A1989,[4]Sheet1!$A$1:$AB$10001,27,0)</f>
        <v>4.02</v>
      </c>
      <c r="V1989" s="196" t="n">
        <f aca="false">VLOOKUP($A1989,[4]Sheet1!$A$1:$AB$10001,28,0)</f>
        <v>4.055</v>
      </c>
      <c r="W1989" s="196" t="n">
        <f aca="false">VLOOKUP($A1989,[4]Sheet1!$A$1:$AC$10001,29,0)</f>
        <v>4.035</v>
      </c>
      <c r="X1989" s="196" t="s">
        <v>85</v>
      </c>
    </row>
    <row r="1990" customFormat="false" ht="11.25" hidden="false" customHeight="false" outlineLevel="0" collapsed="false">
      <c r="A1990" s="177" t="n">
        <v>36683</v>
      </c>
      <c r="B1990" s="203" t="n">
        <f aca="false">IF(A1990&lt;&gt;"",MONTH(A1990),0)</f>
        <v>6</v>
      </c>
      <c r="C1990" s="11" t="s">
        <v>163</v>
      </c>
      <c r="D1990" s="196" t="n">
        <f aca="false">VLOOKUP($A1990,[4]Sheet1!$A$1:$U$10001,15,0)</f>
        <v>5.125</v>
      </c>
      <c r="E1990" s="196" t="n">
        <f aca="false">VLOOKUP($A1990,[4]Sheet1!$A$1:$U$10001,16,0)</f>
        <v>3.565</v>
      </c>
      <c r="F1990" s="196" t="n">
        <f aca="false">VLOOKUP($A1990,[4]Sheet1!$A$1:$X$10001,22,0)</f>
        <v>3.74</v>
      </c>
      <c r="G1990" s="198" t="n">
        <f aca="false">VLOOKUP($A1990,[4]Sheet1!$A$1:$X$10001,3,0)</f>
        <v>3.97</v>
      </c>
      <c r="H1990" s="196" t="n">
        <f aca="false">VLOOKUP($A1990,[4]Sheet1!$A$1:$U$10001,2,0)</f>
        <v>4.06</v>
      </c>
      <c r="I1990" s="196" t="n">
        <f aca="false">VLOOKUP($A1990,[4]Sheet1!$A$1:$U$10001,21,0)</f>
        <v>4.17</v>
      </c>
      <c r="J1990" s="196" t="n">
        <f aca="false">VLOOKUP($A1990,[4]Sheet1!$A$1:$U$10001,13,0)</f>
        <v>3.98</v>
      </c>
      <c r="K1990" s="196" t="n">
        <f aca="false">VLOOKUP($A1990,[4]Sheet1!$A$1:$Z$10001,24,0)</f>
        <v>3.85</v>
      </c>
      <c r="L1990" s="196" t="n">
        <f aca="false">VLOOKUP($A1990,[4]Sheet1!$A$1:$U$10001,17,0)</f>
        <v>3.785</v>
      </c>
      <c r="M1990" s="196" t="n">
        <f aca="false">VLOOKUP($A1990,[4]Sheet1!$A$1:$U$10001,14,0)</f>
        <v>4.6</v>
      </c>
      <c r="N1990" s="196" t="n">
        <f aca="false">VLOOKUP($A1990,[4]Sheet1!$A$1:$X$10001,23,0)</f>
        <v>3.65</v>
      </c>
      <c r="O1990" s="196" t="n">
        <f aca="false">VLOOKUP($A1990,[4]Sheet1!$A$1:$U$10001,4,0)</f>
        <v>4.455</v>
      </c>
      <c r="P1990" s="196" t="n">
        <f aca="false">VLOOKUP($A1990,[4]Sheet1!$A$1:$U$10001,6,0)</f>
        <v>4.075</v>
      </c>
      <c r="Q1990" s="196" t="n">
        <f aca="false">VLOOKUP($A1990,[4]Sheet1!$A$1:$U$10001,20,0)</f>
        <v>3.67</v>
      </c>
      <c r="R1990" s="196" t="n">
        <f aca="false">VLOOKUP($A1990,[4]Sheet1!$A$1:$X$10001,24,0)</f>
        <v>3.85</v>
      </c>
      <c r="S1990" s="196" t="n">
        <f aca="false">VLOOKUP($A1990,[4]Sheet1!$A$1:$AB$10001,25,0)</f>
        <v>4.235</v>
      </c>
      <c r="T1990" s="196" t="n">
        <f aca="false">VLOOKUP($A1990,[4]Sheet1!$A$1:$AB$10001,26,0)</f>
        <v>4.125</v>
      </c>
      <c r="U1990" s="196" t="n">
        <f aca="false">VLOOKUP($A1990,[4]Sheet1!$A$1:$AB$10001,27,0)</f>
        <v>4</v>
      </c>
      <c r="V1990" s="196" t="n">
        <f aca="false">VLOOKUP($A1990,[4]Sheet1!$A$1:$AB$10001,28,0)</f>
        <v>4.03</v>
      </c>
      <c r="W1990" s="196" t="n">
        <f aca="false">VLOOKUP($A1990,[4]Sheet1!$A$1:$AC$10001,29,0)</f>
        <v>3.995</v>
      </c>
      <c r="X1990" s="196" t="s">
        <v>85</v>
      </c>
    </row>
    <row r="1991" customFormat="false" ht="11.25" hidden="false" customHeight="false" outlineLevel="0" collapsed="false">
      <c r="A1991" s="177" t="n">
        <v>36684</v>
      </c>
      <c r="B1991" s="203" t="n">
        <f aca="false">IF(A1991&lt;&gt;"",MONTH(A1991),0)</f>
        <v>6</v>
      </c>
      <c r="C1991" s="11" t="s">
        <v>164</v>
      </c>
      <c r="D1991" s="196" t="n">
        <f aca="false">VLOOKUP($A1991,[4]Sheet1!$A$1:$U$10001,15,0)</f>
        <v>5.42</v>
      </c>
      <c r="E1991" s="196" t="n">
        <f aca="false">VLOOKUP($A1991,[4]Sheet1!$A$1:$U$10001,16,0)</f>
        <v>3.725</v>
      </c>
      <c r="F1991" s="196" t="n">
        <f aca="false">VLOOKUP($A1991,[4]Sheet1!$A$1:$X$10001,22,0)</f>
        <v>3.835</v>
      </c>
      <c r="G1991" s="198" t="n">
        <f aca="false">VLOOKUP($A1991,[4]Sheet1!$A$1:$X$10001,3,0)</f>
        <v>4.19</v>
      </c>
      <c r="H1991" s="196" t="n">
        <f aca="false">VLOOKUP($A1991,[4]Sheet1!$A$1:$U$10001,2,0)</f>
        <v>4.325</v>
      </c>
      <c r="I1991" s="196" t="n">
        <f aca="false">VLOOKUP($A1991,[4]Sheet1!$A$1:$U$10001,21,0)</f>
        <v>4.49</v>
      </c>
      <c r="J1991" s="196" t="n">
        <f aca="false">VLOOKUP($A1991,[4]Sheet1!$A$1:$U$10001,13,0)</f>
        <v>4.245</v>
      </c>
      <c r="K1991" s="196" t="n">
        <f aca="false">VLOOKUP($A1991,[4]Sheet1!$A$1:$Z$10001,24,0)</f>
        <v>3.945</v>
      </c>
      <c r="L1991" s="196" t="n">
        <f aca="false">VLOOKUP($A1991,[4]Sheet1!$A$1:$U$10001,17,0)</f>
        <v>4.01</v>
      </c>
      <c r="M1991" s="196" t="n">
        <f aca="false">VLOOKUP($A1991,[4]Sheet1!$A$1:$U$10001,14,0)</f>
        <v>4.76</v>
      </c>
      <c r="N1991" s="196" t="n">
        <f aca="false">VLOOKUP($A1991,[4]Sheet1!$A$1:$X$10001,23,0)</f>
        <v>3.8</v>
      </c>
      <c r="O1991" s="196" t="n">
        <f aca="false">VLOOKUP($A1991,[4]Sheet1!$A$1:$U$10001,4,0)</f>
        <v>4.67</v>
      </c>
      <c r="P1991" s="196" t="n">
        <f aca="false">VLOOKUP($A1991,[4]Sheet1!$A$1:$U$10001,6,0)</f>
        <v>4.38</v>
      </c>
      <c r="Q1991" s="196" t="n">
        <f aca="false">VLOOKUP($A1991,[4]Sheet1!$A$1:$U$10001,20,0)</f>
        <v>3.965</v>
      </c>
      <c r="R1991" s="196" t="n">
        <f aca="false">VLOOKUP($A1991,[4]Sheet1!$A$1:$X$10001,24,0)</f>
        <v>3.945</v>
      </c>
      <c r="S1991" s="196" t="n">
        <f aca="false">VLOOKUP($A1991,[4]Sheet1!$A$1:$AB$10001,25,0)</f>
        <v>4.565</v>
      </c>
      <c r="T1991" s="196" t="n">
        <f aca="false">VLOOKUP($A1991,[4]Sheet1!$A$1:$AB$10001,26,0)</f>
        <v>4.44</v>
      </c>
      <c r="U1991" s="196" t="n">
        <f aca="false">VLOOKUP($A1991,[4]Sheet1!$A$1:$AB$10001,27,0)</f>
        <v>4.305</v>
      </c>
      <c r="V1991" s="196" t="n">
        <f aca="false">VLOOKUP($A1991,[4]Sheet1!$A$1:$AB$10001,28,0)</f>
        <v>4.33</v>
      </c>
      <c r="W1991" s="196" t="n">
        <f aca="false">VLOOKUP($A1991,[4]Sheet1!$A$1:$AC$10001,29,0)</f>
        <v>4.31</v>
      </c>
      <c r="X1991" s="196" t="s">
        <v>85</v>
      </c>
    </row>
    <row r="1992" customFormat="false" ht="11.25" hidden="false" customHeight="false" outlineLevel="0" collapsed="false">
      <c r="A1992" s="177" t="n">
        <v>36685</v>
      </c>
      <c r="B1992" s="203" t="n">
        <f aca="false">IF(A1992&lt;&gt;"",MONTH(A1992),0)</f>
        <v>6</v>
      </c>
      <c r="C1992" s="11" t="s">
        <v>165</v>
      </c>
      <c r="D1992" s="196" t="n">
        <f aca="false">VLOOKUP($A1992,[4]Sheet1!$A$1:$U$10001,15,0)</f>
        <v>5.07</v>
      </c>
      <c r="E1992" s="196" t="n">
        <f aca="false">VLOOKUP($A1992,[4]Sheet1!$A$1:$U$10001,16,0)</f>
        <v>3.575</v>
      </c>
      <c r="F1992" s="196" t="n">
        <f aca="false">VLOOKUP($A1992,[4]Sheet1!$A$1:$X$10001,22,0)</f>
        <v>3.585</v>
      </c>
      <c r="G1992" s="198" t="n">
        <f aca="false">VLOOKUP($A1992,[4]Sheet1!$A$1:$X$10001,3,0)</f>
        <v>3.94</v>
      </c>
      <c r="H1992" s="196" t="n">
        <f aca="false">VLOOKUP($A1992,[4]Sheet1!$A$1:$U$10001,2,0)</f>
        <v>4.04</v>
      </c>
      <c r="I1992" s="196" t="n">
        <f aca="false">VLOOKUP($A1992,[4]Sheet1!$A$1:$U$10001,21,0)</f>
        <v>4.225</v>
      </c>
      <c r="J1992" s="196" t="n">
        <f aca="false">VLOOKUP($A1992,[4]Sheet1!$A$1:$U$10001,13,0)</f>
        <v>4</v>
      </c>
      <c r="K1992" s="196" t="n">
        <f aca="false">VLOOKUP($A1992,[4]Sheet1!$A$1:$Z$10001,24,0)</f>
        <v>3.68</v>
      </c>
      <c r="L1992" s="196" t="n">
        <f aca="false">VLOOKUP($A1992,[4]Sheet1!$A$1:$U$10001,17,0)</f>
        <v>3.745</v>
      </c>
      <c r="M1992" s="196" t="n">
        <f aca="false">VLOOKUP($A1992,[4]Sheet1!$A$1:$U$10001,14,0)</f>
        <v>4.42</v>
      </c>
      <c r="N1992" s="196" t="n">
        <f aca="false">VLOOKUP($A1992,[4]Sheet1!$A$1:$X$10001,23,0)</f>
        <v>3.53</v>
      </c>
      <c r="O1992" s="196" t="n">
        <f aca="false">VLOOKUP($A1992,[4]Sheet1!$A$1:$U$10001,4,0)</f>
        <v>4.45</v>
      </c>
      <c r="P1992" s="196" t="n">
        <f aca="false">VLOOKUP($A1992,[4]Sheet1!$A$1:$U$10001,6,0)</f>
        <v>4.085</v>
      </c>
      <c r="Q1992" s="196" t="n">
        <f aca="false">VLOOKUP($A1992,[4]Sheet1!$A$1:$U$10001,20,0)</f>
        <v>3.715</v>
      </c>
      <c r="R1992" s="196" t="n">
        <f aca="false">VLOOKUP($A1992,[4]Sheet1!$A$1:$X$10001,24,0)</f>
        <v>3.68</v>
      </c>
      <c r="S1992" s="196" t="n">
        <f aca="false">VLOOKUP($A1992,[4]Sheet1!$A$1:$AB$10001,25,0)</f>
        <v>4.29</v>
      </c>
      <c r="T1992" s="196" t="n">
        <f aca="false">VLOOKUP($A1992,[4]Sheet1!$A$1:$AB$10001,26,0)</f>
        <v>4.155</v>
      </c>
      <c r="U1992" s="196" t="n">
        <f aca="false">VLOOKUP($A1992,[4]Sheet1!$A$1:$AB$10001,27,0)</f>
        <v>4.025</v>
      </c>
      <c r="V1992" s="196" t="n">
        <f aca="false">VLOOKUP($A1992,[4]Sheet1!$A$1:$AB$10001,28,0)</f>
        <v>4.08</v>
      </c>
      <c r="W1992" s="196" t="n">
        <f aca="false">VLOOKUP($A1992,[4]Sheet1!$A$1:$AC$10001,29,0)</f>
        <v>4.03</v>
      </c>
      <c r="X1992" s="196" t="s">
        <v>85</v>
      </c>
    </row>
    <row r="1993" customFormat="false" ht="11.25" hidden="false" customHeight="false" outlineLevel="0" collapsed="false">
      <c r="A1993" s="177" t="n">
        <v>36686</v>
      </c>
      <c r="B1993" s="203" t="n">
        <f aca="false">IF(A1993&lt;&gt;"",MONTH(A1993),0)</f>
        <v>6</v>
      </c>
      <c r="C1993" s="11" t="s">
        <v>166</v>
      </c>
      <c r="D1993" s="196" t="n">
        <f aca="false">VLOOKUP($A1993,[4]Sheet1!$A$1:$U$10001,15,0)</f>
        <v>4.955</v>
      </c>
      <c r="E1993" s="196" t="n">
        <f aca="false">VLOOKUP($A1993,[4]Sheet1!$A$1:$U$10001,16,0)</f>
        <v>3.45</v>
      </c>
      <c r="F1993" s="196" t="n">
        <f aca="false">VLOOKUP($A1993,[4]Sheet1!$A$1:$X$10001,22,0)</f>
        <v>3.4</v>
      </c>
      <c r="G1993" s="198" t="n">
        <f aca="false">VLOOKUP($A1993,[4]Sheet1!$A$1:$X$10001,3,0)</f>
        <v>3.715</v>
      </c>
      <c r="H1993" s="196" t="n">
        <f aca="false">VLOOKUP($A1993,[4]Sheet1!$A$1:$U$10001,2,0)</f>
        <v>3.815</v>
      </c>
      <c r="I1993" s="196" t="n">
        <f aca="false">VLOOKUP($A1993,[4]Sheet1!$A$1:$U$10001,21,0)</f>
        <v>3.955</v>
      </c>
      <c r="J1993" s="196" t="n">
        <f aca="false">VLOOKUP($A1993,[4]Sheet1!$A$1:$U$10001,13,0)</f>
        <v>3.805</v>
      </c>
      <c r="K1993" s="196" t="n">
        <f aca="false">VLOOKUP($A1993,[4]Sheet1!$A$1:$Z$10001,24,0)</f>
        <v>3.495</v>
      </c>
      <c r="L1993" s="196" t="n">
        <f aca="false">VLOOKUP($A1993,[4]Sheet1!$A$1:$U$10001,17,0)</f>
        <v>3.555</v>
      </c>
      <c r="M1993" s="196" t="n">
        <f aca="false">VLOOKUP($A1993,[4]Sheet1!$A$1:$U$10001,14,0)</f>
        <v>4.265</v>
      </c>
      <c r="N1993" s="196" t="n">
        <f aca="false">VLOOKUP($A1993,[4]Sheet1!$A$1:$X$10001,23,0)</f>
        <v>3.33</v>
      </c>
      <c r="O1993" s="196" t="n">
        <f aca="false">VLOOKUP($A1993,[4]Sheet1!$A$1:$U$10001,4,0)</f>
        <v>4.365</v>
      </c>
      <c r="P1993" s="196" t="n">
        <f aca="false">VLOOKUP($A1993,[4]Sheet1!$A$1:$U$10001,6,0)</f>
        <v>3.85</v>
      </c>
      <c r="Q1993" s="196" t="n">
        <f aca="false">VLOOKUP($A1993,[4]Sheet1!$A$1:$U$10001,20,0)</f>
        <v>3.495</v>
      </c>
      <c r="R1993" s="196" t="n">
        <f aca="false">VLOOKUP($A1993,[4]Sheet1!$A$1:$X$10001,24,0)</f>
        <v>3.495</v>
      </c>
      <c r="S1993" s="196" t="n">
        <f aca="false">VLOOKUP($A1993,[4]Sheet1!$A$1:$AB$10001,25,0)</f>
        <v>4.005</v>
      </c>
      <c r="T1993" s="196" t="n">
        <f aca="false">VLOOKUP($A1993,[4]Sheet1!$A$1:$AB$10001,26,0)</f>
        <v>3.87</v>
      </c>
      <c r="U1993" s="196" t="n">
        <f aca="false">VLOOKUP($A1993,[4]Sheet1!$A$1:$AB$10001,27,0)</f>
        <v>3.74</v>
      </c>
      <c r="V1993" s="196" t="n">
        <f aca="false">VLOOKUP($A1993,[4]Sheet1!$A$1:$AB$10001,28,0)</f>
        <v>3.825</v>
      </c>
      <c r="W1993" s="196" t="n">
        <f aca="false">VLOOKUP($A1993,[4]Sheet1!$A$1:$AC$10001,29,0)</f>
        <v>3.745</v>
      </c>
      <c r="X1993" s="196" t="s">
        <v>85</v>
      </c>
    </row>
    <row r="1994" customFormat="false" ht="11.25" hidden="false" customHeight="false" outlineLevel="0" collapsed="false">
      <c r="A1994" s="177" t="n">
        <v>36687</v>
      </c>
      <c r="B1994" s="203" t="n">
        <f aca="false">IF(A1994&lt;&gt;"",MONTH(A1994),0)</f>
        <v>6</v>
      </c>
      <c r="C1994" s="11" t="s">
        <v>167</v>
      </c>
      <c r="D1994" s="196" t="n">
        <f aca="false">VLOOKUP($A1994,[4]Sheet1!$A$1:$U$10001,15,0)</f>
        <v>5.09</v>
      </c>
      <c r="E1994" s="196" t="n">
        <f aca="false">VLOOKUP($A1994,[4]Sheet1!$A$1:$U$10001,16,0)</f>
        <v>3.605</v>
      </c>
      <c r="F1994" s="196" t="n">
        <f aca="false">VLOOKUP($A1994,[4]Sheet1!$A$1:$X$10001,22,0)</f>
        <v>3.52</v>
      </c>
      <c r="G1994" s="198" t="n">
        <f aca="false">VLOOKUP($A1994,[4]Sheet1!$A$1:$X$10001,3,0)</f>
        <v>3.86</v>
      </c>
      <c r="H1994" s="196" t="n">
        <f aca="false">VLOOKUP($A1994,[4]Sheet1!$A$1:$U$10001,2,0)</f>
        <v>4.005</v>
      </c>
      <c r="I1994" s="196" t="n">
        <f aca="false">VLOOKUP($A1994,[4]Sheet1!$A$1:$U$10001,21,0)</f>
        <v>4.145</v>
      </c>
      <c r="J1994" s="196" t="n">
        <f aca="false">VLOOKUP($A1994,[4]Sheet1!$A$1:$U$10001,13,0)</f>
        <v>3.995</v>
      </c>
      <c r="K1994" s="196" t="n">
        <f aca="false">VLOOKUP($A1994,[4]Sheet1!$A$1:$Z$10001,24,0)</f>
        <v>3.635</v>
      </c>
      <c r="L1994" s="196" t="n">
        <f aca="false">VLOOKUP($A1994,[4]Sheet1!$A$1:$U$10001,17,0)</f>
        <v>3.76</v>
      </c>
      <c r="M1994" s="196" t="n">
        <f aca="false">VLOOKUP($A1994,[4]Sheet1!$A$1:$U$10001,14,0)</f>
        <v>4.635</v>
      </c>
      <c r="N1994" s="196" t="n">
        <f aca="false">VLOOKUP($A1994,[4]Sheet1!$A$1:$X$10001,23,0)</f>
        <v>3.52</v>
      </c>
      <c r="O1994" s="196" t="n">
        <f aca="false">VLOOKUP($A1994,[4]Sheet1!$A$1:$U$10001,4,0)</f>
        <v>4.43</v>
      </c>
      <c r="P1994" s="196" t="n">
        <f aca="false">VLOOKUP($A1994,[4]Sheet1!$A$1:$U$10001,6,0)</f>
        <v>4.07</v>
      </c>
      <c r="Q1994" s="196" t="n">
        <f aca="false">VLOOKUP($A1994,[4]Sheet1!$A$1:$U$10001,20,0)</f>
        <v>3.695</v>
      </c>
      <c r="R1994" s="196" t="n">
        <f aca="false">VLOOKUP($A1994,[4]Sheet1!$A$1:$X$10001,24,0)</f>
        <v>3.635</v>
      </c>
      <c r="S1994" s="196" t="n">
        <f aca="false">VLOOKUP($A1994,[4]Sheet1!$A$1:$AB$10001,25,0)</f>
        <v>4.26</v>
      </c>
      <c r="T1994" s="196" t="n">
        <f aca="false">VLOOKUP($A1994,[4]Sheet1!$A$1:$AB$10001,26,0)</f>
        <v>4.13</v>
      </c>
      <c r="U1994" s="196" t="n">
        <f aca="false">VLOOKUP($A1994,[4]Sheet1!$A$1:$AB$10001,27,0)</f>
        <v>3.98</v>
      </c>
      <c r="V1994" s="196" t="n">
        <f aca="false">VLOOKUP($A1994,[4]Sheet1!$A$1:$AB$10001,28,0)</f>
        <v>4.05</v>
      </c>
      <c r="W1994" s="196" t="n">
        <f aca="false">VLOOKUP($A1994,[4]Sheet1!$A$1:$AC$10001,29,0)</f>
        <v>3.98</v>
      </c>
      <c r="X1994" s="196" t="s">
        <v>85</v>
      </c>
    </row>
    <row r="1995" customFormat="false" ht="11.25" hidden="false" customHeight="false" outlineLevel="0" collapsed="false">
      <c r="A1995" s="177" t="n">
        <v>36688</v>
      </c>
      <c r="B1995" s="203" t="n">
        <f aca="false">IF(A1995&lt;&gt;"",MONTH(A1995),0)</f>
        <v>6</v>
      </c>
      <c r="C1995" s="11" t="s">
        <v>161</v>
      </c>
      <c r="D1995" s="196" t="n">
        <f aca="false">VLOOKUP($A1995,[4]Sheet1!$A$1:$U$10001,15,0)</f>
        <v>5.09</v>
      </c>
      <c r="E1995" s="196" t="n">
        <f aca="false">VLOOKUP($A1995,[4]Sheet1!$A$1:$U$10001,16,0)</f>
        <v>3.605</v>
      </c>
      <c r="F1995" s="196" t="n">
        <f aca="false">VLOOKUP($A1995,[4]Sheet1!$A$1:$X$10001,22,0)</f>
        <v>3.52</v>
      </c>
      <c r="G1995" s="198" t="n">
        <f aca="false">VLOOKUP($A1995,[4]Sheet1!$A$1:$X$10001,3,0)</f>
        <v>3.86</v>
      </c>
      <c r="H1995" s="196" t="n">
        <f aca="false">VLOOKUP($A1995,[4]Sheet1!$A$1:$U$10001,2,0)</f>
        <v>4.005</v>
      </c>
      <c r="I1995" s="196" t="n">
        <f aca="false">VLOOKUP($A1995,[4]Sheet1!$A$1:$U$10001,21,0)</f>
        <v>4.145</v>
      </c>
      <c r="J1995" s="196" t="n">
        <f aca="false">VLOOKUP($A1995,[4]Sheet1!$A$1:$U$10001,13,0)</f>
        <v>3.995</v>
      </c>
      <c r="K1995" s="196" t="n">
        <f aca="false">VLOOKUP($A1995,[4]Sheet1!$A$1:$Z$10001,24,0)</f>
        <v>3.635</v>
      </c>
      <c r="L1995" s="196" t="n">
        <f aca="false">VLOOKUP($A1995,[4]Sheet1!$A$1:$U$10001,17,0)</f>
        <v>3.76</v>
      </c>
      <c r="M1995" s="196" t="n">
        <f aca="false">VLOOKUP($A1995,[4]Sheet1!$A$1:$U$10001,14,0)</f>
        <v>4.635</v>
      </c>
      <c r="N1995" s="196" t="n">
        <f aca="false">VLOOKUP($A1995,[4]Sheet1!$A$1:$X$10001,23,0)</f>
        <v>3.52</v>
      </c>
      <c r="O1995" s="196" t="n">
        <f aca="false">VLOOKUP($A1995,[4]Sheet1!$A$1:$U$10001,4,0)</f>
        <v>4.43</v>
      </c>
      <c r="P1995" s="196" t="n">
        <f aca="false">VLOOKUP($A1995,[4]Sheet1!$A$1:$U$10001,6,0)</f>
        <v>4.07</v>
      </c>
      <c r="Q1995" s="196" t="n">
        <f aca="false">VLOOKUP($A1995,[4]Sheet1!$A$1:$U$10001,20,0)</f>
        <v>3.695</v>
      </c>
      <c r="R1995" s="196" t="n">
        <f aca="false">VLOOKUP($A1995,[4]Sheet1!$A$1:$X$10001,24,0)</f>
        <v>3.635</v>
      </c>
      <c r="S1995" s="196" t="n">
        <f aca="false">VLOOKUP($A1995,[4]Sheet1!$A$1:$AB$10001,25,0)</f>
        <v>4.26</v>
      </c>
      <c r="T1995" s="196" t="n">
        <f aca="false">VLOOKUP($A1995,[4]Sheet1!$A$1:$AB$10001,26,0)</f>
        <v>4.13</v>
      </c>
      <c r="U1995" s="196" t="n">
        <f aca="false">VLOOKUP($A1995,[4]Sheet1!$A$1:$AB$10001,27,0)</f>
        <v>3.98</v>
      </c>
      <c r="V1995" s="196" t="n">
        <f aca="false">VLOOKUP($A1995,[4]Sheet1!$A$1:$AB$10001,28,0)</f>
        <v>4.05</v>
      </c>
      <c r="W1995" s="196" t="n">
        <f aca="false">VLOOKUP($A1995,[4]Sheet1!$A$1:$AC$10001,29,0)</f>
        <v>3.98</v>
      </c>
      <c r="X1995" s="196" t="s">
        <v>85</v>
      </c>
    </row>
    <row r="1996" customFormat="false" ht="11.25" hidden="false" customHeight="false" outlineLevel="0" collapsed="false">
      <c r="A1996" s="177" t="n">
        <v>36689</v>
      </c>
      <c r="B1996" s="203" t="n">
        <f aca="false">IF(A1996&lt;&gt;"",MONTH(A1996),0)</f>
        <v>6</v>
      </c>
      <c r="C1996" s="11" t="s">
        <v>162</v>
      </c>
      <c r="D1996" s="196" t="n">
        <f aca="false">VLOOKUP($A1996,[4]Sheet1!$A$1:$U$10001,15,0)</f>
        <v>5.09</v>
      </c>
      <c r="E1996" s="196" t="n">
        <f aca="false">VLOOKUP($A1996,[4]Sheet1!$A$1:$U$10001,16,0)</f>
        <v>3.605</v>
      </c>
      <c r="F1996" s="196" t="n">
        <f aca="false">VLOOKUP($A1996,[4]Sheet1!$A$1:$X$10001,22,0)</f>
        <v>3.52</v>
      </c>
      <c r="G1996" s="198" t="n">
        <f aca="false">VLOOKUP($A1996,[4]Sheet1!$A$1:$X$10001,3,0)</f>
        <v>3.86</v>
      </c>
      <c r="H1996" s="196" t="n">
        <f aca="false">VLOOKUP($A1996,[4]Sheet1!$A$1:$U$10001,2,0)</f>
        <v>4.005</v>
      </c>
      <c r="I1996" s="196" t="n">
        <f aca="false">VLOOKUP($A1996,[4]Sheet1!$A$1:$U$10001,21,0)</f>
        <v>4.145</v>
      </c>
      <c r="J1996" s="196" t="n">
        <f aca="false">VLOOKUP($A1996,[4]Sheet1!$A$1:$U$10001,13,0)</f>
        <v>3.995</v>
      </c>
      <c r="K1996" s="196" t="n">
        <f aca="false">VLOOKUP($A1996,[4]Sheet1!$A$1:$Z$10001,24,0)</f>
        <v>3.635</v>
      </c>
      <c r="L1996" s="196" t="n">
        <f aca="false">VLOOKUP($A1996,[4]Sheet1!$A$1:$U$10001,17,0)</f>
        <v>3.76</v>
      </c>
      <c r="M1996" s="196" t="n">
        <f aca="false">VLOOKUP($A1996,[4]Sheet1!$A$1:$U$10001,14,0)</f>
        <v>4.635</v>
      </c>
      <c r="N1996" s="196" t="n">
        <f aca="false">VLOOKUP($A1996,[4]Sheet1!$A$1:$X$10001,23,0)</f>
        <v>3.52</v>
      </c>
      <c r="O1996" s="196" t="n">
        <f aca="false">VLOOKUP($A1996,[4]Sheet1!$A$1:$U$10001,4,0)</f>
        <v>4.43</v>
      </c>
      <c r="P1996" s="196" t="n">
        <f aca="false">VLOOKUP($A1996,[4]Sheet1!$A$1:$U$10001,6,0)</f>
        <v>4.07</v>
      </c>
      <c r="Q1996" s="196" t="n">
        <f aca="false">VLOOKUP($A1996,[4]Sheet1!$A$1:$U$10001,20,0)</f>
        <v>3.695</v>
      </c>
      <c r="R1996" s="196" t="n">
        <f aca="false">VLOOKUP($A1996,[4]Sheet1!$A$1:$X$10001,24,0)</f>
        <v>3.635</v>
      </c>
      <c r="S1996" s="196" t="n">
        <f aca="false">VLOOKUP($A1996,[4]Sheet1!$A$1:$AB$10001,25,0)</f>
        <v>4.26</v>
      </c>
      <c r="T1996" s="196" t="n">
        <f aca="false">VLOOKUP($A1996,[4]Sheet1!$A$1:$AB$10001,26,0)</f>
        <v>4.13</v>
      </c>
      <c r="U1996" s="196" t="n">
        <f aca="false">VLOOKUP($A1996,[4]Sheet1!$A$1:$AB$10001,27,0)</f>
        <v>3.98</v>
      </c>
      <c r="V1996" s="196" t="n">
        <f aca="false">VLOOKUP($A1996,[4]Sheet1!$A$1:$AB$10001,28,0)</f>
        <v>4.05</v>
      </c>
      <c r="W1996" s="196" t="n">
        <f aca="false">VLOOKUP($A1996,[4]Sheet1!$A$1:$AC$10001,29,0)</f>
        <v>3.98</v>
      </c>
      <c r="X1996" s="196" t="s">
        <v>85</v>
      </c>
    </row>
    <row r="1997" customFormat="false" ht="11.25" hidden="false" customHeight="false" outlineLevel="0" collapsed="false">
      <c r="A1997" s="177" t="n">
        <v>36690</v>
      </c>
      <c r="B1997" s="203" t="n">
        <f aca="false">IF(A1997&lt;&gt;"",MONTH(A1997),0)</f>
        <v>6</v>
      </c>
      <c r="C1997" s="11" t="s">
        <v>163</v>
      </c>
      <c r="D1997" s="196" t="n">
        <f aca="false">VLOOKUP($A1997,[4]Sheet1!$A$1:$U$10001,15,0)</f>
        <v>5.055</v>
      </c>
      <c r="E1997" s="196" t="n">
        <f aca="false">VLOOKUP($A1997,[4]Sheet1!$A$1:$U$10001,16,0)</f>
        <v>3.675</v>
      </c>
      <c r="F1997" s="196" t="n">
        <f aca="false">VLOOKUP($A1997,[4]Sheet1!$A$1:$X$10001,22,0)</f>
        <v>3.625</v>
      </c>
      <c r="G1997" s="198" t="n">
        <f aca="false">VLOOKUP($A1997,[4]Sheet1!$A$1:$X$10001,3,0)</f>
        <v>3.98</v>
      </c>
      <c r="H1997" s="196" t="n">
        <f aca="false">VLOOKUP($A1997,[4]Sheet1!$A$1:$U$10001,2,0)</f>
        <v>4.135</v>
      </c>
      <c r="I1997" s="196" t="n">
        <f aca="false">VLOOKUP($A1997,[4]Sheet1!$A$1:$U$10001,21,0)</f>
        <v>4.195</v>
      </c>
      <c r="J1997" s="196" t="n">
        <f aca="false">VLOOKUP($A1997,[4]Sheet1!$A$1:$U$10001,13,0)</f>
        <v>4.125</v>
      </c>
      <c r="K1997" s="196" t="n">
        <f aca="false">VLOOKUP($A1997,[4]Sheet1!$A$1:$Z$10001,24,0)</f>
        <v>3.735</v>
      </c>
      <c r="L1997" s="196" t="n">
        <f aca="false">VLOOKUP($A1997,[4]Sheet1!$A$1:$U$10001,17,0)</f>
        <v>3.79</v>
      </c>
      <c r="M1997" s="196" t="n">
        <f aca="false">VLOOKUP($A1997,[4]Sheet1!$A$1:$U$10001,14,0)</f>
        <v>4.805</v>
      </c>
      <c r="N1997" s="196" t="n">
        <f aca="false">VLOOKUP($A1997,[4]Sheet1!$A$1:$X$10001,23,0)</f>
        <v>3.625</v>
      </c>
      <c r="O1997" s="196" t="n">
        <f aca="false">VLOOKUP($A1997,[4]Sheet1!$A$1:$U$10001,4,0)</f>
        <v>4.83</v>
      </c>
      <c r="P1997" s="196" t="n">
        <f aca="false">VLOOKUP($A1997,[4]Sheet1!$A$1:$U$10001,6,0)</f>
        <v>4.135</v>
      </c>
      <c r="Q1997" s="196" t="n">
        <f aca="false">VLOOKUP($A1997,[4]Sheet1!$A$1:$U$10001,20,0)</f>
        <v>3.67</v>
      </c>
      <c r="R1997" s="196" t="n">
        <f aca="false">VLOOKUP($A1997,[4]Sheet1!$A$1:$X$10001,24,0)</f>
        <v>3.735</v>
      </c>
      <c r="S1997" s="196" t="n">
        <f aca="false">VLOOKUP($A1997,[4]Sheet1!$A$1:$AB$10001,25,0)</f>
        <v>4.28</v>
      </c>
      <c r="T1997" s="196" t="n">
        <f aca="false">VLOOKUP($A1997,[4]Sheet1!$A$1:$AB$10001,26,0)</f>
        <v>4.16</v>
      </c>
      <c r="U1997" s="196" t="n">
        <f aca="false">VLOOKUP($A1997,[4]Sheet1!$A$1:$AB$10001,27,0)</f>
        <v>4.005</v>
      </c>
      <c r="V1997" s="196" t="n">
        <f aca="false">VLOOKUP($A1997,[4]Sheet1!$A$1:$AB$10001,28,0)</f>
        <v>4.08</v>
      </c>
      <c r="W1997" s="196" t="n">
        <f aca="false">VLOOKUP($A1997,[4]Sheet1!$A$1:$AC$10001,29,0)</f>
        <v>4.01</v>
      </c>
      <c r="X1997" s="196" t="s">
        <v>85</v>
      </c>
    </row>
    <row r="1998" customFormat="false" ht="11.25" hidden="false" customHeight="false" outlineLevel="0" collapsed="false">
      <c r="A1998" s="177" t="n">
        <v>36691</v>
      </c>
      <c r="B1998" s="203" t="n">
        <f aca="false">IF(A1998&lt;&gt;"",MONTH(A1998),0)</f>
        <v>6</v>
      </c>
      <c r="C1998" s="11" t="s">
        <v>164</v>
      </c>
      <c r="D1998" s="196" t="n">
        <f aca="false">VLOOKUP($A1998,[4]Sheet1!$A$1:$U$10001,15,0)</f>
        <v>4.99</v>
      </c>
      <c r="E1998" s="196" t="n">
        <f aca="false">VLOOKUP($A1998,[4]Sheet1!$A$1:$U$10001,16,0)</f>
        <v>3.68</v>
      </c>
      <c r="F1998" s="196" t="n">
        <f aca="false">VLOOKUP($A1998,[4]Sheet1!$A$1:$X$10001,22,0)</f>
        <v>3.615</v>
      </c>
      <c r="G1998" s="198" t="n">
        <f aca="false">VLOOKUP($A1998,[4]Sheet1!$A$1:$X$10001,3,0)</f>
        <v>4.04</v>
      </c>
      <c r="H1998" s="196" t="n">
        <f aca="false">VLOOKUP($A1998,[4]Sheet1!$A$1:$U$10001,2,0)</f>
        <v>4.2</v>
      </c>
      <c r="I1998" s="196" t="n">
        <f aca="false">VLOOKUP($A1998,[4]Sheet1!$A$1:$U$10001,21,0)</f>
        <v>4.28</v>
      </c>
      <c r="J1998" s="196" t="n">
        <f aca="false">VLOOKUP($A1998,[4]Sheet1!$A$1:$U$10001,13,0)</f>
        <v>4.18</v>
      </c>
      <c r="K1998" s="196" t="n">
        <f aca="false">VLOOKUP($A1998,[4]Sheet1!$A$1:$Z$10001,24,0)</f>
        <v>3.73</v>
      </c>
      <c r="L1998" s="196" t="n">
        <f aca="false">VLOOKUP($A1998,[4]Sheet1!$A$1:$U$10001,17,0)</f>
        <v>3.78</v>
      </c>
      <c r="M1998" s="196" t="n">
        <f aca="false">VLOOKUP($A1998,[4]Sheet1!$A$1:$U$10001,14,0)</f>
        <v>4.805</v>
      </c>
      <c r="N1998" s="196" t="n">
        <f aca="false">VLOOKUP($A1998,[4]Sheet1!$A$1:$X$10001,23,0)</f>
        <v>3.545</v>
      </c>
      <c r="O1998" s="196" t="n">
        <f aca="false">VLOOKUP($A1998,[4]Sheet1!$A$1:$U$10001,4,0)</f>
        <v>4.805</v>
      </c>
      <c r="P1998" s="196" t="n">
        <f aca="false">VLOOKUP($A1998,[4]Sheet1!$A$1:$U$10001,6,0)</f>
        <v>4.21</v>
      </c>
      <c r="Q1998" s="196" t="n">
        <f aca="false">VLOOKUP($A1998,[4]Sheet1!$A$1:$U$10001,20,0)</f>
        <v>3.68</v>
      </c>
      <c r="R1998" s="196" t="n">
        <f aca="false">VLOOKUP($A1998,[4]Sheet1!$A$1:$X$10001,24,0)</f>
        <v>3.73</v>
      </c>
      <c r="S1998" s="196" t="n">
        <f aca="false">VLOOKUP($A1998,[4]Sheet1!$A$1:$AB$10001,25,0)</f>
        <v>4.365</v>
      </c>
      <c r="T1998" s="196" t="n">
        <f aca="false">VLOOKUP($A1998,[4]Sheet1!$A$1:$AB$10001,26,0)</f>
        <v>4.235</v>
      </c>
      <c r="U1998" s="196" t="n">
        <f aca="false">VLOOKUP($A1998,[4]Sheet1!$A$1:$AB$10001,27,0)</f>
        <v>4.1</v>
      </c>
      <c r="V1998" s="196" t="n">
        <f aca="false">VLOOKUP($A1998,[4]Sheet1!$A$1:$AB$10001,28,0)</f>
        <v>4.165</v>
      </c>
      <c r="W1998" s="196" t="n">
        <f aca="false">VLOOKUP($A1998,[4]Sheet1!$A$1:$AC$10001,29,0)</f>
        <v>4.11</v>
      </c>
      <c r="X1998" s="196" t="s">
        <v>85</v>
      </c>
    </row>
    <row r="1999" customFormat="false" ht="11.25" hidden="false" customHeight="false" outlineLevel="0" collapsed="false">
      <c r="A1999" s="177" t="n">
        <v>36692</v>
      </c>
      <c r="B1999" s="203" t="n">
        <f aca="false">IF(A1999&lt;&gt;"",MONTH(A1999),0)</f>
        <v>6</v>
      </c>
      <c r="C1999" s="11" t="s">
        <v>165</v>
      </c>
      <c r="D1999" s="196" t="n">
        <f aca="false">VLOOKUP($A1999,[4]Sheet1!$A$1:$U$10001,15,0)</f>
        <v>4.86</v>
      </c>
      <c r="E1999" s="196" t="n">
        <f aca="false">VLOOKUP($A1999,[4]Sheet1!$A$1:$U$10001,16,0)</f>
        <v>3.575</v>
      </c>
      <c r="F1999" s="196" t="n">
        <f aca="false">VLOOKUP($A1999,[4]Sheet1!$A$1:$X$10001,22,0)</f>
        <v>3.53</v>
      </c>
      <c r="G1999" s="198" t="n">
        <f aca="false">VLOOKUP($A1999,[4]Sheet1!$A$1:$X$10001,3,0)</f>
        <v>3.9</v>
      </c>
      <c r="H1999" s="196" t="n">
        <f aca="false">VLOOKUP($A1999,[4]Sheet1!$A$1:$U$10001,2,0)</f>
        <v>4.07</v>
      </c>
      <c r="I1999" s="196" t="n">
        <f aca="false">VLOOKUP($A1999,[4]Sheet1!$A$1:$U$10001,21,0)</f>
        <v>4.17</v>
      </c>
      <c r="J1999" s="196" t="n">
        <f aca="false">VLOOKUP($A1999,[4]Sheet1!$A$1:$U$10001,13,0)</f>
        <v>4.14</v>
      </c>
      <c r="K1999" s="196" t="n">
        <f aca="false">VLOOKUP($A1999,[4]Sheet1!$A$1:$Z$10001,24,0)</f>
        <v>3.64</v>
      </c>
      <c r="L1999" s="196" t="n">
        <f aca="false">VLOOKUP($A1999,[4]Sheet1!$A$1:$U$10001,17,0)</f>
        <v>3.705</v>
      </c>
      <c r="M1999" s="196" t="n">
        <f aca="false">VLOOKUP($A1999,[4]Sheet1!$A$1:$U$10001,14,0)</f>
        <v>4.67</v>
      </c>
      <c r="N1999" s="196" t="n">
        <f aca="false">VLOOKUP($A1999,[4]Sheet1!$A$1:$X$10001,23,0)</f>
        <v>3.475</v>
      </c>
      <c r="O1999" s="196" t="n">
        <f aca="false">VLOOKUP($A1999,[4]Sheet1!$A$1:$U$10001,4,0)</f>
        <v>4.685</v>
      </c>
      <c r="P1999" s="196" t="n">
        <f aca="false">VLOOKUP($A1999,[4]Sheet1!$A$1:$U$10001,6,0)</f>
        <v>4.1</v>
      </c>
      <c r="Q1999" s="196" t="n">
        <f aca="false">VLOOKUP($A1999,[4]Sheet1!$A$1:$U$10001,20,0)</f>
        <v>3.575</v>
      </c>
      <c r="R1999" s="196" t="n">
        <f aca="false">VLOOKUP($A1999,[4]Sheet1!$A$1:$X$10001,24,0)</f>
        <v>3.64</v>
      </c>
      <c r="S1999" s="196" t="n">
        <f aca="false">VLOOKUP($A1999,[4]Sheet1!$A$1:$AB$10001,25,0)</f>
        <v>4.23</v>
      </c>
      <c r="T1999" s="196" t="n">
        <f aca="false">VLOOKUP($A1999,[4]Sheet1!$A$1:$AB$10001,26,0)</f>
        <v>4.125</v>
      </c>
      <c r="U1999" s="196" t="n">
        <f aca="false">VLOOKUP($A1999,[4]Sheet1!$A$1:$AB$10001,27,0)</f>
        <v>3.97</v>
      </c>
      <c r="V1999" s="196" t="n">
        <f aca="false">VLOOKUP($A1999,[4]Sheet1!$A$1:$AB$10001,28,0)</f>
        <v>4.045</v>
      </c>
      <c r="W1999" s="196" t="n">
        <f aca="false">VLOOKUP($A1999,[4]Sheet1!$A$1:$AC$10001,29,0)</f>
        <v>3.985</v>
      </c>
      <c r="X1999" s="196" t="s">
        <v>85</v>
      </c>
    </row>
    <row r="2000" customFormat="false" ht="11.25" hidden="false" customHeight="false" outlineLevel="0" collapsed="false">
      <c r="A2000" s="177" t="n">
        <v>36693</v>
      </c>
      <c r="B2000" s="203" t="n">
        <f aca="false">IF(A2000&lt;&gt;"",MONTH(A2000),0)</f>
        <v>6</v>
      </c>
      <c r="C2000" s="11" t="s">
        <v>166</v>
      </c>
      <c r="D2000" s="196" t="n">
        <f aca="false">VLOOKUP($A2000,[4]Sheet1!$A$1:$U$10001,15,0)</f>
        <v>5.15</v>
      </c>
      <c r="E2000" s="196" t="n">
        <f aca="false">VLOOKUP($A2000,[4]Sheet1!$A$1:$U$10001,16,0)</f>
        <v>3.82</v>
      </c>
      <c r="F2000" s="196" t="n">
        <f aca="false">VLOOKUP($A2000,[4]Sheet1!$A$1:$X$10001,22,0)</f>
        <v>3.73</v>
      </c>
      <c r="G2000" s="198" t="n">
        <f aca="false">VLOOKUP($A2000,[4]Sheet1!$A$1:$X$10001,3,0)</f>
        <v>4.03</v>
      </c>
      <c r="H2000" s="196" t="n">
        <f aca="false">VLOOKUP($A2000,[4]Sheet1!$A$1:$U$10001,2,0)</f>
        <v>4.21</v>
      </c>
      <c r="I2000" s="196" t="n">
        <f aca="false">VLOOKUP($A2000,[4]Sheet1!$A$1:$U$10001,21,0)</f>
        <v>4.375</v>
      </c>
      <c r="J2000" s="196" t="n">
        <f aca="false">VLOOKUP($A2000,[4]Sheet1!$A$1:$U$10001,13,0)</f>
        <v>4.31</v>
      </c>
      <c r="K2000" s="196" t="n">
        <f aca="false">VLOOKUP($A2000,[4]Sheet1!$A$1:$Z$10001,24,0)</f>
        <v>3.845</v>
      </c>
      <c r="L2000" s="196" t="n">
        <f aca="false">VLOOKUP($A2000,[4]Sheet1!$A$1:$U$10001,17,0)</f>
        <v>3.905</v>
      </c>
      <c r="M2000" s="196" t="n">
        <f aca="false">VLOOKUP($A2000,[4]Sheet1!$A$1:$U$10001,14,0)</f>
        <v>4.785</v>
      </c>
      <c r="N2000" s="196" t="n">
        <f aca="false">VLOOKUP($A2000,[4]Sheet1!$A$1:$X$10001,23,0)</f>
        <v>3.68</v>
      </c>
      <c r="O2000" s="196" t="n">
        <f aca="false">VLOOKUP($A2000,[4]Sheet1!$A$1:$U$10001,4,0)</f>
        <v>4.775</v>
      </c>
      <c r="P2000" s="196" t="n">
        <f aca="false">VLOOKUP($A2000,[4]Sheet1!$A$1:$U$10001,6,0)</f>
        <v>4.25</v>
      </c>
      <c r="Q2000" s="196" t="n">
        <f aca="false">VLOOKUP($A2000,[4]Sheet1!$A$1:$U$10001,20,0)</f>
        <v>3.845</v>
      </c>
      <c r="R2000" s="196" t="n">
        <f aca="false">VLOOKUP($A2000,[4]Sheet1!$A$1:$X$10001,24,0)</f>
        <v>3.845</v>
      </c>
      <c r="S2000" s="196" t="n">
        <f aca="false">VLOOKUP($A2000,[4]Sheet1!$A$1:$AB$10001,25,0)</f>
        <v>4.44</v>
      </c>
      <c r="T2000" s="196" t="n">
        <f aca="false">VLOOKUP($A2000,[4]Sheet1!$A$1:$AB$10001,26,0)</f>
        <v>4.31</v>
      </c>
      <c r="U2000" s="196" t="n">
        <f aca="false">VLOOKUP($A2000,[4]Sheet1!$A$1:$AB$10001,27,0)</f>
        <v>4.165</v>
      </c>
      <c r="V2000" s="196" t="n">
        <f aca="false">VLOOKUP($A2000,[4]Sheet1!$A$1:$AB$10001,28,0)</f>
        <v>4.21</v>
      </c>
      <c r="W2000" s="196" t="n">
        <f aca="false">VLOOKUP($A2000,[4]Sheet1!$A$1:$AC$10001,29,0)</f>
        <v>4.185</v>
      </c>
      <c r="X2000" s="196" t="s">
        <v>85</v>
      </c>
    </row>
    <row r="2001" customFormat="false" ht="11.25" hidden="false" customHeight="false" outlineLevel="0" collapsed="false">
      <c r="A2001" s="177" t="n">
        <v>36694</v>
      </c>
      <c r="B2001" s="203" t="n">
        <f aca="false">IF(A2001&lt;&gt;"",MONTH(A2001),0)</f>
        <v>6</v>
      </c>
      <c r="C2001" s="11" t="s">
        <v>167</v>
      </c>
      <c r="D2001" s="196" t="n">
        <f aca="false">VLOOKUP($A2001,[4]Sheet1!$A$1:$U$10001,15,0)</f>
        <v>5.185</v>
      </c>
      <c r="E2001" s="196" t="n">
        <f aca="false">VLOOKUP($A2001,[4]Sheet1!$A$1:$U$10001,16,0)</f>
        <v>3.75</v>
      </c>
      <c r="F2001" s="196" t="n">
        <f aca="false">VLOOKUP($A2001,[4]Sheet1!$A$1:$X$10001,22,0)</f>
        <v>3.65</v>
      </c>
      <c r="G2001" s="198" t="n">
        <f aca="false">VLOOKUP($A2001,[4]Sheet1!$A$1:$X$10001,3,0)</f>
        <v>3.99</v>
      </c>
      <c r="H2001" s="196" t="n">
        <f aca="false">VLOOKUP($A2001,[4]Sheet1!$A$1:$U$10001,2,0)</f>
        <v>4.185</v>
      </c>
      <c r="I2001" s="196" t="n">
        <f aca="false">VLOOKUP($A2001,[4]Sheet1!$A$1:$U$10001,21,0)</f>
        <v>4.45</v>
      </c>
      <c r="J2001" s="196" t="n">
        <f aca="false">VLOOKUP($A2001,[4]Sheet1!$A$1:$U$10001,13,0)</f>
        <v>4.255</v>
      </c>
      <c r="K2001" s="196" t="n">
        <f aca="false">VLOOKUP($A2001,[4]Sheet1!$A$1:$Z$10001,24,0)</f>
        <v>3.825</v>
      </c>
      <c r="L2001" s="196" t="n">
        <f aca="false">VLOOKUP($A2001,[4]Sheet1!$A$1:$U$10001,17,0)</f>
        <v>3.865</v>
      </c>
      <c r="M2001" s="196" t="n">
        <f aca="false">VLOOKUP($A2001,[4]Sheet1!$A$1:$U$10001,14,0)</f>
        <v>4.675</v>
      </c>
      <c r="N2001" s="196" t="n">
        <f aca="false">VLOOKUP($A2001,[4]Sheet1!$A$1:$X$10001,23,0)</f>
        <v>3.735</v>
      </c>
      <c r="O2001" s="196" t="n">
        <f aca="false">VLOOKUP($A2001,[4]Sheet1!$A$1:$U$10001,4,0)</f>
        <v>4.67</v>
      </c>
      <c r="P2001" s="196" t="n">
        <f aca="false">VLOOKUP($A2001,[4]Sheet1!$A$1:$U$10001,6,0)</f>
        <v>4.255</v>
      </c>
      <c r="Q2001" s="196" t="n">
        <f aca="false">VLOOKUP($A2001,[4]Sheet1!$A$1:$U$10001,20,0)</f>
        <v>3.775</v>
      </c>
      <c r="R2001" s="196" t="n">
        <f aca="false">VLOOKUP($A2001,[4]Sheet1!$A$1:$X$10001,24,0)</f>
        <v>3.825</v>
      </c>
      <c r="S2001" s="196" t="n">
        <f aca="false">VLOOKUP($A2001,[4]Sheet1!$A$1:$AB$10001,25,0)</f>
        <v>4.52</v>
      </c>
      <c r="T2001" s="196" t="n">
        <f aca="false">VLOOKUP($A2001,[4]Sheet1!$A$1:$AB$10001,26,0)</f>
        <v>4.34</v>
      </c>
      <c r="U2001" s="196" t="n">
        <f aca="false">VLOOKUP($A2001,[4]Sheet1!$A$1:$AB$10001,27,0)</f>
        <v>4.21</v>
      </c>
      <c r="V2001" s="196" t="n">
        <f aca="false">VLOOKUP($A2001,[4]Sheet1!$A$1:$AB$10001,28,0)</f>
        <v>4.24</v>
      </c>
      <c r="W2001" s="196" t="n">
        <f aca="false">VLOOKUP($A2001,[4]Sheet1!$A$1:$AC$10001,29,0)</f>
        <v>4.225</v>
      </c>
      <c r="X2001" s="196" t="s">
        <v>85</v>
      </c>
    </row>
    <row r="2002" customFormat="false" ht="11.25" hidden="false" customHeight="false" outlineLevel="0" collapsed="false">
      <c r="A2002" s="177" t="n">
        <v>36695</v>
      </c>
      <c r="B2002" s="203" t="n">
        <f aca="false">IF(A2002&lt;&gt;"",MONTH(A2002),0)</f>
        <v>6</v>
      </c>
      <c r="C2002" s="11" t="s">
        <v>161</v>
      </c>
      <c r="D2002" s="196" t="n">
        <f aca="false">VLOOKUP($A2002,[4]Sheet1!$A$1:$U$10001,15,0)</f>
        <v>5.185</v>
      </c>
      <c r="E2002" s="196" t="n">
        <f aca="false">VLOOKUP($A2002,[4]Sheet1!$A$1:$U$10001,16,0)</f>
        <v>3.75</v>
      </c>
      <c r="F2002" s="196" t="n">
        <f aca="false">VLOOKUP($A2002,[4]Sheet1!$A$1:$X$10001,22,0)</f>
        <v>3.65</v>
      </c>
      <c r="G2002" s="198" t="n">
        <f aca="false">VLOOKUP($A2002,[4]Sheet1!$A$1:$X$10001,3,0)</f>
        <v>3.99</v>
      </c>
      <c r="H2002" s="196" t="n">
        <f aca="false">VLOOKUP($A2002,[4]Sheet1!$A$1:$U$10001,2,0)</f>
        <v>4.185</v>
      </c>
      <c r="I2002" s="196" t="n">
        <f aca="false">VLOOKUP($A2002,[4]Sheet1!$A$1:$U$10001,21,0)</f>
        <v>4.45</v>
      </c>
      <c r="J2002" s="196" t="n">
        <f aca="false">VLOOKUP($A2002,[4]Sheet1!$A$1:$U$10001,13,0)</f>
        <v>4.255</v>
      </c>
      <c r="K2002" s="196" t="n">
        <f aca="false">VLOOKUP($A2002,[4]Sheet1!$A$1:$Z$10001,24,0)</f>
        <v>3.825</v>
      </c>
      <c r="L2002" s="196" t="n">
        <f aca="false">VLOOKUP($A2002,[4]Sheet1!$A$1:$U$10001,17,0)</f>
        <v>3.865</v>
      </c>
      <c r="M2002" s="196" t="n">
        <f aca="false">VLOOKUP($A2002,[4]Sheet1!$A$1:$U$10001,14,0)</f>
        <v>4.675</v>
      </c>
      <c r="N2002" s="196" t="n">
        <f aca="false">VLOOKUP($A2002,[4]Sheet1!$A$1:$X$10001,23,0)</f>
        <v>3.735</v>
      </c>
      <c r="O2002" s="196" t="n">
        <f aca="false">VLOOKUP($A2002,[4]Sheet1!$A$1:$U$10001,4,0)</f>
        <v>4.67</v>
      </c>
      <c r="P2002" s="196" t="n">
        <f aca="false">VLOOKUP($A2002,[4]Sheet1!$A$1:$U$10001,6,0)</f>
        <v>4.255</v>
      </c>
      <c r="Q2002" s="196" t="n">
        <f aca="false">VLOOKUP($A2002,[4]Sheet1!$A$1:$U$10001,20,0)</f>
        <v>3.775</v>
      </c>
      <c r="R2002" s="196" t="n">
        <f aca="false">VLOOKUP($A2002,[4]Sheet1!$A$1:$X$10001,24,0)</f>
        <v>3.825</v>
      </c>
      <c r="S2002" s="196" t="n">
        <f aca="false">VLOOKUP($A2002,[4]Sheet1!$A$1:$AB$10001,25,0)</f>
        <v>4.52</v>
      </c>
      <c r="T2002" s="196" t="n">
        <f aca="false">VLOOKUP($A2002,[4]Sheet1!$A$1:$AB$10001,26,0)</f>
        <v>4.34</v>
      </c>
      <c r="U2002" s="196" t="n">
        <f aca="false">VLOOKUP($A2002,[4]Sheet1!$A$1:$AB$10001,27,0)</f>
        <v>4.21</v>
      </c>
      <c r="V2002" s="196" t="n">
        <f aca="false">VLOOKUP($A2002,[4]Sheet1!$A$1:$AB$10001,28,0)</f>
        <v>4.24</v>
      </c>
      <c r="W2002" s="196" t="n">
        <f aca="false">VLOOKUP($A2002,[4]Sheet1!$A$1:$AC$10001,29,0)</f>
        <v>4.225</v>
      </c>
      <c r="X2002" s="196" t="s">
        <v>85</v>
      </c>
    </row>
    <row r="2003" customFormat="false" ht="11.25" hidden="false" customHeight="false" outlineLevel="0" collapsed="false">
      <c r="A2003" s="177" t="n">
        <v>36696</v>
      </c>
      <c r="B2003" s="203" t="n">
        <f aca="false">IF(A2003&lt;&gt;"",MONTH(A2003),0)</f>
        <v>6</v>
      </c>
      <c r="C2003" s="11" t="s">
        <v>162</v>
      </c>
      <c r="D2003" s="196" t="n">
        <f aca="false">VLOOKUP($A2003,[4]Sheet1!$A$1:$U$10001,15,0)</f>
        <v>5.185</v>
      </c>
      <c r="E2003" s="196" t="n">
        <f aca="false">VLOOKUP($A2003,[4]Sheet1!$A$1:$U$10001,16,0)</f>
        <v>3.75</v>
      </c>
      <c r="F2003" s="196" t="n">
        <f aca="false">VLOOKUP($A2003,[4]Sheet1!$A$1:$X$10001,22,0)</f>
        <v>3.65</v>
      </c>
      <c r="G2003" s="198" t="n">
        <f aca="false">VLOOKUP($A2003,[4]Sheet1!$A$1:$X$10001,3,0)</f>
        <v>3.99</v>
      </c>
      <c r="H2003" s="196" t="n">
        <f aca="false">VLOOKUP($A2003,[4]Sheet1!$A$1:$U$10001,2,0)</f>
        <v>4.185</v>
      </c>
      <c r="I2003" s="196" t="n">
        <f aca="false">VLOOKUP($A2003,[4]Sheet1!$A$1:$U$10001,21,0)</f>
        <v>4.45</v>
      </c>
      <c r="J2003" s="196" t="n">
        <f aca="false">VLOOKUP($A2003,[4]Sheet1!$A$1:$U$10001,13,0)</f>
        <v>4.255</v>
      </c>
      <c r="K2003" s="196" t="n">
        <f aca="false">VLOOKUP($A2003,[4]Sheet1!$A$1:$Z$10001,24,0)</f>
        <v>3.825</v>
      </c>
      <c r="L2003" s="196" t="n">
        <f aca="false">VLOOKUP($A2003,[4]Sheet1!$A$1:$U$10001,17,0)</f>
        <v>3.865</v>
      </c>
      <c r="M2003" s="196" t="n">
        <f aca="false">VLOOKUP($A2003,[4]Sheet1!$A$1:$U$10001,14,0)</f>
        <v>4.675</v>
      </c>
      <c r="N2003" s="196" t="n">
        <f aca="false">VLOOKUP($A2003,[4]Sheet1!$A$1:$X$10001,23,0)</f>
        <v>3.735</v>
      </c>
      <c r="O2003" s="196" t="n">
        <f aca="false">VLOOKUP($A2003,[4]Sheet1!$A$1:$U$10001,4,0)</f>
        <v>4.67</v>
      </c>
      <c r="P2003" s="196" t="n">
        <f aca="false">VLOOKUP($A2003,[4]Sheet1!$A$1:$U$10001,6,0)</f>
        <v>4.255</v>
      </c>
      <c r="Q2003" s="196" t="n">
        <f aca="false">VLOOKUP($A2003,[4]Sheet1!$A$1:$U$10001,20,0)</f>
        <v>3.775</v>
      </c>
      <c r="R2003" s="196" t="n">
        <f aca="false">VLOOKUP($A2003,[4]Sheet1!$A$1:$X$10001,24,0)</f>
        <v>3.825</v>
      </c>
      <c r="S2003" s="196" t="n">
        <f aca="false">VLOOKUP($A2003,[4]Sheet1!$A$1:$AB$10001,25,0)</f>
        <v>4.52</v>
      </c>
      <c r="T2003" s="196" t="n">
        <f aca="false">VLOOKUP($A2003,[4]Sheet1!$A$1:$AB$10001,26,0)</f>
        <v>4.34</v>
      </c>
      <c r="U2003" s="196" t="n">
        <f aca="false">VLOOKUP($A2003,[4]Sheet1!$A$1:$AB$10001,27,0)</f>
        <v>4.21</v>
      </c>
      <c r="V2003" s="196" t="n">
        <f aca="false">VLOOKUP($A2003,[4]Sheet1!$A$1:$AB$10001,28,0)</f>
        <v>4.24</v>
      </c>
      <c r="W2003" s="196" t="n">
        <f aca="false">VLOOKUP($A2003,[4]Sheet1!$A$1:$AC$10001,29,0)</f>
        <v>4.225</v>
      </c>
      <c r="X2003" s="196" t="s">
        <v>85</v>
      </c>
    </row>
    <row r="2004" customFormat="false" ht="11.25" hidden="false" customHeight="false" outlineLevel="0" collapsed="false">
      <c r="A2004" s="177" t="n">
        <v>36697</v>
      </c>
      <c r="B2004" s="203" t="n">
        <f aca="false">IF(A2004&lt;&gt;"",MONTH(A2004),0)</f>
        <v>6</v>
      </c>
      <c r="C2004" s="11" t="s">
        <v>163</v>
      </c>
      <c r="D2004" s="196" t="n">
        <f aca="false">VLOOKUP($A2004,[4]Sheet1!$A$1:$U$10001,15,0)</f>
        <v>5.01</v>
      </c>
      <c r="E2004" s="196" t="n">
        <f aca="false">VLOOKUP($A2004,[4]Sheet1!$A$1:$U$10001,16,0)</f>
        <v>3.7</v>
      </c>
      <c r="F2004" s="196" t="n">
        <f aca="false">VLOOKUP($A2004,[4]Sheet1!$A$1:$X$10001,22,0)</f>
        <v>3.67</v>
      </c>
      <c r="G2004" s="198" t="n">
        <f aca="false">VLOOKUP($A2004,[4]Sheet1!$A$1:$X$10001,3,0)</f>
        <v>4.025</v>
      </c>
      <c r="H2004" s="196" t="n">
        <f aca="false">VLOOKUP($A2004,[4]Sheet1!$A$1:$U$10001,2,0)</f>
        <v>4.19</v>
      </c>
      <c r="I2004" s="196" t="n">
        <f aca="false">VLOOKUP($A2004,[4]Sheet1!$A$1:$U$10001,21,0)</f>
        <v>4.39</v>
      </c>
      <c r="J2004" s="196" t="n">
        <f aca="false">VLOOKUP($A2004,[4]Sheet1!$A$1:$U$10001,13,0)</f>
        <v>4.21</v>
      </c>
      <c r="K2004" s="196" t="n">
        <f aca="false">VLOOKUP($A2004,[4]Sheet1!$A$1:$Z$10001,24,0)</f>
        <v>3.805</v>
      </c>
      <c r="L2004" s="196" t="n">
        <f aca="false">VLOOKUP($A2004,[4]Sheet1!$A$1:$U$10001,17,0)</f>
        <v>3.83</v>
      </c>
      <c r="M2004" s="196" t="n">
        <f aca="false">VLOOKUP($A2004,[4]Sheet1!$A$1:$U$10001,14,0)</f>
        <v>4.71</v>
      </c>
      <c r="N2004" s="196" t="n">
        <f aca="false">VLOOKUP($A2004,[4]Sheet1!$A$1:$X$10001,23,0)</f>
        <v>3.5</v>
      </c>
      <c r="O2004" s="196" t="n">
        <f aca="false">VLOOKUP($A2004,[4]Sheet1!$A$1:$U$10001,4,0)</f>
        <v>4.72</v>
      </c>
      <c r="P2004" s="196" t="n">
        <f aca="false">VLOOKUP($A2004,[4]Sheet1!$A$1:$U$10001,6,0)</f>
        <v>4.26</v>
      </c>
      <c r="Q2004" s="196" t="n">
        <f aca="false">VLOOKUP($A2004,[4]Sheet1!$A$1:$U$10001,20,0)</f>
        <v>3.76</v>
      </c>
      <c r="R2004" s="196" t="n">
        <f aca="false">VLOOKUP($A2004,[4]Sheet1!$A$1:$X$10001,24,0)</f>
        <v>3.805</v>
      </c>
      <c r="S2004" s="196" t="n">
        <f aca="false">VLOOKUP($A2004,[4]Sheet1!$A$1:$AB$10001,25,0)</f>
        <v>4.44</v>
      </c>
      <c r="T2004" s="196" t="n">
        <f aca="false">VLOOKUP($A2004,[4]Sheet1!$A$1:$AB$10001,26,0)</f>
        <v>4.315</v>
      </c>
      <c r="U2004" s="196" t="n">
        <f aca="false">VLOOKUP($A2004,[4]Sheet1!$A$1:$AB$10001,27,0)</f>
        <v>4.145</v>
      </c>
      <c r="V2004" s="196" t="n">
        <f aca="false">VLOOKUP($A2004,[4]Sheet1!$A$1:$AB$10001,28,0)</f>
        <v>4.18</v>
      </c>
      <c r="W2004" s="196" t="n">
        <f aca="false">VLOOKUP($A2004,[4]Sheet1!$A$1:$AC$10001,29,0)</f>
        <v>4.17</v>
      </c>
      <c r="X2004" s="196" t="s">
        <v>85</v>
      </c>
    </row>
    <row r="2005" customFormat="false" ht="11.25" hidden="false" customHeight="false" outlineLevel="0" collapsed="false">
      <c r="A2005" s="177" t="n">
        <v>36698</v>
      </c>
      <c r="B2005" s="203" t="n">
        <f aca="false">IF(A2005&lt;&gt;"",MONTH(A2005),0)</f>
        <v>6</v>
      </c>
      <c r="C2005" s="11" t="s">
        <v>164</v>
      </c>
      <c r="D2005" s="196" t="n">
        <f aca="false">VLOOKUP($A2005,[4]Sheet1!$A$1:$U$10001,15,0)</f>
        <v>4.67</v>
      </c>
      <c r="E2005" s="196" t="n">
        <f aca="false">VLOOKUP($A2005,[4]Sheet1!$A$1:$U$10001,16,0)</f>
        <v>3.425</v>
      </c>
      <c r="F2005" s="196" t="n">
        <f aca="false">VLOOKUP($A2005,[4]Sheet1!$A$1:$X$10001,22,0)</f>
        <v>3.435</v>
      </c>
      <c r="G2005" s="198" t="n">
        <f aca="false">VLOOKUP($A2005,[4]Sheet1!$A$1:$X$10001,3,0)</f>
        <v>3.745</v>
      </c>
      <c r="H2005" s="196" t="n">
        <f aca="false">VLOOKUP($A2005,[4]Sheet1!$A$1:$U$10001,2,0)</f>
        <v>3.9</v>
      </c>
      <c r="I2005" s="196" t="n">
        <f aca="false">VLOOKUP($A2005,[4]Sheet1!$A$1:$U$10001,21,0)</f>
        <v>4.04</v>
      </c>
      <c r="J2005" s="196" t="n">
        <f aca="false">VLOOKUP($A2005,[4]Sheet1!$A$1:$U$10001,13,0)</f>
        <v>3.86</v>
      </c>
      <c r="K2005" s="196" t="n">
        <f aca="false">VLOOKUP($A2005,[4]Sheet1!$A$1:$Z$10001,24,0)</f>
        <v>3.5</v>
      </c>
      <c r="L2005" s="196" t="n">
        <f aca="false">VLOOKUP($A2005,[4]Sheet1!$A$1:$U$10001,17,0)</f>
        <v>3.55</v>
      </c>
      <c r="M2005" s="196" t="n">
        <f aca="false">VLOOKUP($A2005,[4]Sheet1!$A$1:$U$10001,14,0)</f>
        <v>4.425</v>
      </c>
      <c r="N2005" s="196" t="n">
        <f aca="false">VLOOKUP($A2005,[4]Sheet1!$A$1:$X$10001,23,0)</f>
        <v>3.36</v>
      </c>
      <c r="O2005" s="196" t="n">
        <f aca="false">VLOOKUP($A2005,[4]Sheet1!$A$1:$U$10001,4,0)</f>
        <v>4.41</v>
      </c>
      <c r="P2005" s="196" t="n">
        <f aca="false">VLOOKUP($A2005,[4]Sheet1!$A$1:$U$10001,6,0)</f>
        <v>3.96</v>
      </c>
      <c r="Q2005" s="196" t="n">
        <f aca="false">VLOOKUP($A2005,[4]Sheet1!$A$1:$U$10001,20,0)</f>
        <v>3.37</v>
      </c>
      <c r="R2005" s="196" t="n">
        <f aca="false">VLOOKUP($A2005,[4]Sheet1!$A$1:$X$10001,24,0)</f>
        <v>3.5</v>
      </c>
      <c r="S2005" s="196" t="n">
        <f aca="false">VLOOKUP($A2005,[4]Sheet1!$A$1:$AB$10001,25,0)</f>
        <v>4.095</v>
      </c>
      <c r="T2005" s="196" t="n">
        <f aca="false">VLOOKUP($A2005,[4]Sheet1!$A$1:$AB$10001,26,0)</f>
        <v>3.98</v>
      </c>
      <c r="U2005" s="196" t="n">
        <f aca="false">VLOOKUP($A2005,[4]Sheet1!$A$1:$AB$10001,27,0)</f>
        <v>3.84</v>
      </c>
      <c r="V2005" s="196" t="n">
        <f aca="false">VLOOKUP($A2005,[4]Sheet1!$A$1:$AB$10001,28,0)</f>
        <v>3.92</v>
      </c>
      <c r="W2005" s="196" t="n">
        <f aca="false">VLOOKUP($A2005,[4]Sheet1!$A$1:$AC$10001,29,0)</f>
        <v>3.85</v>
      </c>
      <c r="X2005" s="196" t="s">
        <v>85</v>
      </c>
    </row>
    <row r="2006" customFormat="false" ht="11.25" hidden="false" customHeight="false" outlineLevel="0" collapsed="false">
      <c r="A2006" s="177" t="n">
        <v>36699</v>
      </c>
      <c r="B2006" s="203" t="n">
        <f aca="false">IF(A2006&lt;&gt;"",MONTH(A2006),0)</f>
        <v>6</v>
      </c>
      <c r="C2006" s="11" t="s">
        <v>165</v>
      </c>
      <c r="D2006" s="196" t="n">
        <f aca="false">VLOOKUP($A2006,[4]Sheet1!$A$1:$U$10001,15,0)</f>
        <v>4.94</v>
      </c>
      <c r="E2006" s="196" t="n">
        <f aca="false">VLOOKUP($A2006,[4]Sheet1!$A$1:$U$10001,16,0)</f>
        <v>3.535</v>
      </c>
      <c r="F2006" s="196" t="n">
        <f aca="false">VLOOKUP($A2006,[4]Sheet1!$A$1:$X$10001,22,0)</f>
        <v>3.51</v>
      </c>
      <c r="G2006" s="198" t="n">
        <f aca="false">VLOOKUP($A2006,[4]Sheet1!$A$1:$X$10001,3,0)</f>
        <v>3.84</v>
      </c>
      <c r="H2006" s="196" t="n">
        <f aca="false">VLOOKUP($A2006,[4]Sheet1!$A$1:$U$10001,2,0)</f>
        <v>4.06</v>
      </c>
      <c r="I2006" s="196" t="n">
        <f aca="false">VLOOKUP($A2006,[4]Sheet1!$A$1:$U$10001,21,0)</f>
        <v>4.13</v>
      </c>
      <c r="J2006" s="196" t="n">
        <f aca="false">VLOOKUP($A2006,[4]Sheet1!$A$1:$U$10001,13,0)</f>
        <v>4.005</v>
      </c>
      <c r="K2006" s="196" t="n">
        <f aca="false">VLOOKUP($A2006,[4]Sheet1!$A$1:$Z$10001,24,0)</f>
        <v>3.555</v>
      </c>
      <c r="L2006" s="196" t="n">
        <f aca="false">VLOOKUP($A2006,[4]Sheet1!$A$1:$U$10001,17,0)</f>
        <v>3.66</v>
      </c>
      <c r="M2006" s="196" t="n">
        <f aca="false">VLOOKUP($A2006,[4]Sheet1!$A$1:$U$10001,14,0)</f>
        <v>4.555</v>
      </c>
      <c r="N2006" s="196" t="n">
        <f aca="false">VLOOKUP($A2006,[4]Sheet1!$A$1:$X$10001,23,0)</f>
        <v>3.4</v>
      </c>
      <c r="O2006" s="196" t="n">
        <f aca="false">VLOOKUP($A2006,[4]Sheet1!$A$1:$U$10001,4,0)</f>
        <v>4.47</v>
      </c>
      <c r="P2006" s="196" t="n">
        <f aca="false">VLOOKUP($A2006,[4]Sheet1!$A$1:$U$10001,6,0)</f>
        <v>4.085</v>
      </c>
      <c r="Q2006" s="196" t="n">
        <f aca="false">VLOOKUP($A2006,[4]Sheet1!$A$1:$U$10001,20,0)</f>
        <v>3.61</v>
      </c>
      <c r="R2006" s="196" t="n">
        <f aca="false">VLOOKUP($A2006,[4]Sheet1!$A$1:$X$10001,24,0)</f>
        <v>3.555</v>
      </c>
      <c r="S2006" s="196" t="n">
        <f aca="false">VLOOKUP($A2006,[4]Sheet1!$A$1:$AB$10001,25,0)</f>
        <v>4.21</v>
      </c>
      <c r="T2006" s="196" t="n">
        <f aca="false">VLOOKUP($A2006,[4]Sheet1!$A$1:$AB$10001,26,0)</f>
        <v>4.115</v>
      </c>
      <c r="U2006" s="196" t="n">
        <f aca="false">VLOOKUP($A2006,[4]Sheet1!$A$1:$AB$10001,27,0)</f>
        <v>3.985</v>
      </c>
      <c r="V2006" s="196" t="n">
        <f aca="false">VLOOKUP($A2006,[4]Sheet1!$A$1:$AB$10001,28,0)</f>
        <v>4.025</v>
      </c>
      <c r="W2006" s="196" t="n">
        <f aca="false">VLOOKUP($A2006,[4]Sheet1!$A$1:$AC$10001,29,0)</f>
        <v>4.005</v>
      </c>
      <c r="X2006" s="196" t="s">
        <v>85</v>
      </c>
    </row>
    <row r="2007" customFormat="false" ht="11.25" hidden="false" customHeight="false" outlineLevel="0" collapsed="false">
      <c r="A2007" s="177" t="n">
        <v>36700</v>
      </c>
      <c r="B2007" s="203" t="n">
        <f aca="false">IF(A2007&lt;&gt;"",MONTH(A2007),0)</f>
        <v>6</v>
      </c>
      <c r="C2007" s="11" t="s">
        <v>166</v>
      </c>
      <c r="D2007" s="196" t="n">
        <f aca="false">VLOOKUP($A2007,[4]Sheet1!$A$1:$U$10001,15,0)</f>
        <v>5.32</v>
      </c>
      <c r="E2007" s="196" t="n">
        <f aca="false">VLOOKUP($A2007,[4]Sheet1!$A$1:$U$10001,16,0)</f>
        <v>3.865</v>
      </c>
      <c r="F2007" s="196" t="n">
        <f aca="false">VLOOKUP($A2007,[4]Sheet1!$A$1:$X$10001,22,0)</f>
        <v>3.805</v>
      </c>
      <c r="G2007" s="198" t="n">
        <f aca="false">VLOOKUP($A2007,[4]Sheet1!$A$1:$X$10001,3,0)</f>
        <v>4.125</v>
      </c>
      <c r="H2007" s="196" t="n">
        <f aca="false">VLOOKUP($A2007,[4]Sheet1!$A$1:$U$10001,2,0)</f>
        <v>4.365</v>
      </c>
      <c r="I2007" s="196" t="n">
        <f aca="false">VLOOKUP($A2007,[4]Sheet1!$A$1:$U$10001,21,0)</f>
        <v>4.425</v>
      </c>
      <c r="J2007" s="196" t="n">
        <f aca="false">VLOOKUP($A2007,[4]Sheet1!$A$1:$U$10001,13,0)</f>
        <v>4.44</v>
      </c>
      <c r="K2007" s="196" t="n">
        <f aca="false">VLOOKUP($A2007,[4]Sheet1!$A$1:$Z$10001,24,0)</f>
        <v>3.89</v>
      </c>
      <c r="L2007" s="196" t="n">
        <f aca="false">VLOOKUP($A2007,[4]Sheet1!$A$1:$U$10001,17,0)</f>
        <v>4.01</v>
      </c>
      <c r="M2007" s="196" t="n">
        <f aca="false">VLOOKUP($A2007,[4]Sheet1!$A$1:$U$10001,14,0)</f>
        <v>4.88</v>
      </c>
      <c r="N2007" s="196" t="n">
        <f aca="false">VLOOKUP($A2007,[4]Sheet1!$A$1:$X$10001,23,0)</f>
        <v>3.73</v>
      </c>
      <c r="O2007" s="196" t="n">
        <f aca="false">VLOOKUP($A2007,[4]Sheet1!$A$1:$U$10001,4,0)</f>
        <v>4.875</v>
      </c>
      <c r="P2007" s="196" t="n">
        <f aca="false">VLOOKUP($A2007,[4]Sheet1!$A$1:$U$10001,6,0)</f>
        <v>4.38</v>
      </c>
      <c r="Q2007" s="196" t="n">
        <f aca="false">VLOOKUP($A2007,[4]Sheet1!$A$1:$U$10001,20,0)</f>
        <v>3.92</v>
      </c>
      <c r="R2007" s="196" t="n">
        <f aca="false">VLOOKUP($A2007,[4]Sheet1!$A$1:$X$10001,24,0)</f>
        <v>3.89</v>
      </c>
      <c r="S2007" s="196" t="n">
        <f aca="false">VLOOKUP($A2007,[4]Sheet1!$A$1:$AB$10001,25,0)</f>
        <v>4.515</v>
      </c>
      <c r="T2007" s="196" t="n">
        <f aca="false">VLOOKUP($A2007,[4]Sheet1!$A$1:$AB$10001,26,0)</f>
        <v>4.395</v>
      </c>
      <c r="U2007" s="196" t="n">
        <f aca="false">VLOOKUP($A2007,[4]Sheet1!$A$1:$AB$10001,27,0)</f>
        <v>4.26</v>
      </c>
      <c r="V2007" s="196" t="n">
        <f aca="false">VLOOKUP($A2007,[4]Sheet1!$A$1:$AB$10001,28,0)</f>
        <v>4.28</v>
      </c>
      <c r="W2007" s="196" t="n">
        <f aca="false">VLOOKUP($A2007,[4]Sheet1!$A$1:$AC$10001,29,0)</f>
        <v>4.265</v>
      </c>
      <c r="X2007" s="196" t="s">
        <v>85</v>
      </c>
    </row>
    <row r="2008" customFormat="false" ht="11.25" hidden="false" customHeight="false" outlineLevel="0" collapsed="false">
      <c r="A2008" s="177" t="n">
        <v>36701</v>
      </c>
      <c r="B2008" s="203" t="n">
        <f aca="false">IF(A2008&lt;&gt;"",MONTH(A2008),0)</f>
        <v>6</v>
      </c>
      <c r="C2008" s="11" t="s">
        <v>167</v>
      </c>
      <c r="D2008" s="196" t="n">
        <f aca="false">VLOOKUP($A2008,[4]Sheet1!$A$1:$U$10001,15,0)</f>
        <v>4.97</v>
      </c>
      <c r="E2008" s="196" t="n">
        <f aca="false">VLOOKUP($A2008,[4]Sheet1!$A$1:$U$10001,16,0)</f>
        <v>3.74</v>
      </c>
      <c r="F2008" s="196" t="n">
        <f aca="false">VLOOKUP($A2008,[4]Sheet1!$A$1:$X$10001,22,0)</f>
        <v>3.66</v>
      </c>
      <c r="G2008" s="198" t="n">
        <f aca="false">VLOOKUP($A2008,[4]Sheet1!$A$1:$X$10001,3,0)</f>
        <v>3.94</v>
      </c>
      <c r="H2008" s="196" t="n">
        <f aca="false">VLOOKUP($A2008,[4]Sheet1!$A$1:$U$10001,2,0)</f>
        <v>4.23</v>
      </c>
      <c r="I2008" s="196" t="n">
        <f aca="false">VLOOKUP($A2008,[4]Sheet1!$A$1:$U$10001,21,0)</f>
        <v>4.415</v>
      </c>
      <c r="J2008" s="196" t="n">
        <f aca="false">VLOOKUP($A2008,[4]Sheet1!$A$1:$U$10001,13,0)</f>
        <v>4.305</v>
      </c>
      <c r="K2008" s="196" t="n">
        <f aca="false">VLOOKUP($A2008,[4]Sheet1!$A$1:$Z$10001,24,0)</f>
        <v>3.78</v>
      </c>
      <c r="L2008" s="196" t="n">
        <f aca="false">VLOOKUP($A2008,[4]Sheet1!$A$1:$U$10001,17,0)</f>
        <v>3.845</v>
      </c>
      <c r="M2008" s="196" t="n">
        <f aca="false">VLOOKUP($A2008,[4]Sheet1!$A$1:$U$10001,14,0)</f>
        <v>4.715</v>
      </c>
      <c r="N2008" s="196" t="n">
        <f aca="false">VLOOKUP($A2008,[4]Sheet1!$A$1:$X$10001,23,0)</f>
        <v>3.715</v>
      </c>
      <c r="O2008" s="196" t="n">
        <f aca="false">VLOOKUP($A2008,[4]Sheet1!$A$1:$U$10001,4,0)</f>
        <v>4.685</v>
      </c>
      <c r="P2008" s="196" t="n">
        <f aca="false">VLOOKUP($A2008,[4]Sheet1!$A$1:$U$10001,6,0)</f>
        <v>4.26</v>
      </c>
      <c r="Q2008" s="196" t="n">
        <f aca="false">VLOOKUP($A2008,[4]Sheet1!$A$1:$U$10001,20,0)</f>
        <v>3.69</v>
      </c>
      <c r="R2008" s="196" t="n">
        <f aca="false">VLOOKUP($A2008,[4]Sheet1!$A$1:$X$10001,24,0)</f>
        <v>3.78</v>
      </c>
      <c r="S2008" s="196" t="n">
        <f aca="false">VLOOKUP($A2008,[4]Sheet1!$A$1:$AB$10001,25,0)</f>
        <v>4.505</v>
      </c>
      <c r="T2008" s="196" t="n">
        <f aca="false">VLOOKUP($A2008,[4]Sheet1!$A$1:$AB$10001,26,0)</f>
        <v>4.325</v>
      </c>
      <c r="U2008" s="196" t="n">
        <f aca="false">VLOOKUP($A2008,[4]Sheet1!$A$1:$AB$10001,27,0)</f>
        <v>4.215</v>
      </c>
      <c r="V2008" s="196" t="n">
        <f aca="false">VLOOKUP($A2008,[4]Sheet1!$A$1:$AB$10001,28,0)</f>
        <v>4.25</v>
      </c>
      <c r="W2008" s="196" t="n">
        <f aca="false">VLOOKUP($A2008,[4]Sheet1!$A$1:$AC$10001,29,0)</f>
        <v>4.23</v>
      </c>
      <c r="X2008" s="196" t="s">
        <v>85</v>
      </c>
    </row>
    <row r="2009" customFormat="false" ht="11.25" hidden="false" customHeight="false" outlineLevel="0" collapsed="false">
      <c r="A2009" s="177" t="n">
        <v>36702</v>
      </c>
      <c r="B2009" s="203" t="n">
        <f aca="false">IF(A2009&lt;&gt;"",MONTH(A2009),0)</f>
        <v>6</v>
      </c>
      <c r="C2009" s="11" t="s">
        <v>161</v>
      </c>
      <c r="D2009" s="196" t="n">
        <f aca="false">VLOOKUP($A2009,[4]Sheet1!$A$1:$U$10001,15,0)</f>
        <v>4.97</v>
      </c>
      <c r="E2009" s="196" t="n">
        <f aca="false">VLOOKUP($A2009,[4]Sheet1!$A$1:$U$10001,16,0)</f>
        <v>3.74</v>
      </c>
      <c r="F2009" s="196" t="n">
        <f aca="false">VLOOKUP($A2009,[4]Sheet1!$A$1:$X$10001,22,0)</f>
        <v>3.66</v>
      </c>
      <c r="G2009" s="198" t="n">
        <f aca="false">VLOOKUP($A2009,[4]Sheet1!$A$1:$X$10001,3,0)</f>
        <v>3.94</v>
      </c>
      <c r="H2009" s="196" t="n">
        <f aca="false">VLOOKUP($A2009,[4]Sheet1!$A$1:$U$10001,2,0)</f>
        <v>4.23</v>
      </c>
      <c r="I2009" s="196" t="n">
        <f aca="false">VLOOKUP($A2009,[4]Sheet1!$A$1:$U$10001,21,0)</f>
        <v>4.415</v>
      </c>
      <c r="J2009" s="196" t="n">
        <f aca="false">VLOOKUP($A2009,[4]Sheet1!$A$1:$U$10001,13,0)</f>
        <v>4.305</v>
      </c>
      <c r="K2009" s="196" t="n">
        <f aca="false">VLOOKUP($A2009,[4]Sheet1!$A$1:$Z$10001,24,0)</f>
        <v>3.78</v>
      </c>
      <c r="L2009" s="196" t="n">
        <f aca="false">VLOOKUP($A2009,[4]Sheet1!$A$1:$U$10001,17,0)</f>
        <v>3.845</v>
      </c>
      <c r="M2009" s="196" t="n">
        <f aca="false">VLOOKUP($A2009,[4]Sheet1!$A$1:$U$10001,14,0)</f>
        <v>4.715</v>
      </c>
      <c r="N2009" s="196" t="n">
        <f aca="false">VLOOKUP($A2009,[4]Sheet1!$A$1:$X$10001,23,0)</f>
        <v>3.715</v>
      </c>
      <c r="O2009" s="196" t="n">
        <f aca="false">VLOOKUP($A2009,[4]Sheet1!$A$1:$U$10001,4,0)</f>
        <v>4.685</v>
      </c>
      <c r="P2009" s="196" t="n">
        <f aca="false">VLOOKUP($A2009,[4]Sheet1!$A$1:$U$10001,6,0)</f>
        <v>4.26</v>
      </c>
      <c r="Q2009" s="196" t="n">
        <f aca="false">VLOOKUP($A2009,[4]Sheet1!$A$1:$U$10001,20,0)</f>
        <v>3.69</v>
      </c>
      <c r="R2009" s="196" t="n">
        <f aca="false">VLOOKUP($A2009,[4]Sheet1!$A$1:$X$10001,24,0)</f>
        <v>3.78</v>
      </c>
      <c r="S2009" s="196" t="n">
        <f aca="false">VLOOKUP($A2009,[4]Sheet1!$A$1:$AB$10001,25,0)</f>
        <v>4.505</v>
      </c>
      <c r="T2009" s="196" t="n">
        <f aca="false">VLOOKUP($A2009,[4]Sheet1!$A$1:$AB$10001,26,0)</f>
        <v>4.325</v>
      </c>
      <c r="U2009" s="196" t="n">
        <f aca="false">VLOOKUP($A2009,[4]Sheet1!$A$1:$AB$10001,27,0)</f>
        <v>4.215</v>
      </c>
      <c r="V2009" s="196" t="n">
        <f aca="false">VLOOKUP($A2009,[4]Sheet1!$A$1:$AB$10001,28,0)</f>
        <v>4.25</v>
      </c>
      <c r="W2009" s="196" t="n">
        <f aca="false">VLOOKUP($A2009,[4]Sheet1!$A$1:$AC$10001,29,0)</f>
        <v>4.23</v>
      </c>
      <c r="X2009" s="196" t="s">
        <v>85</v>
      </c>
    </row>
    <row r="2010" customFormat="false" ht="11.25" hidden="false" customHeight="false" outlineLevel="0" collapsed="false">
      <c r="A2010" s="177" t="n">
        <v>36703</v>
      </c>
      <c r="B2010" s="203" t="n">
        <f aca="false">IF(A2010&lt;&gt;"",MONTH(A2010),0)</f>
        <v>6</v>
      </c>
      <c r="C2010" s="11" t="s">
        <v>162</v>
      </c>
      <c r="D2010" s="196" t="n">
        <f aca="false">VLOOKUP($A2010,[4]Sheet1!$A$1:$U$10001,15,0)</f>
        <v>4.97</v>
      </c>
      <c r="E2010" s="196" t="n">
        <f aca="false">VLOOKUP($A2010,[4]Sheet1!$A$1:$U$10001,16,0)</f>
        <v>3.74</v>
      </c>
      <c r="F2010" s="196" t="n">
        <f aca="false">VLOOKUP($A2010,[4]Sheet1!$A$1:$X$10001,22,0)</f>
        <v>3.66</v>
      </c>
      <c r="G2010" s="198" t="n">
        <f aca="false">VLOOKUP($A2010,[4]Sheet1!$A$1:$X$10001,3,0)</f>
        <v>3.94</v>
      </c>
      <c r="H2010" s="196" t="n">
        <f aca="false">VLOOKUP($A2010,[4]Sheet1!$A$1:$U$10001,2,0)</f>
        <v>4.23</v>
      </c>
      <c r="I2010" s="196" t="n">
        <f aca="false">VLOOKUP($A2010,[4]Sheet1!$A$1:$U$10001,21,0)</f>
        <v>4.415</v>
      </c>
      <c r="J2010" s="196" t="n">
        <f aca="false">VLOOKUP($A2010,[4]Sheet1!$A$1:$U$10001,13,0)</f>
        <v>4.305</v>
      </c>
      <c r="K2010" s="196" t="n">
        <f aca="false">VLOOKUP($A2010,[4]Sheet1!$A$1:$Z$10001,24,0)</f>
        <v>3.78</v>
      </c>
      <c r="L2010" s="196" t="n">
        <f aca="false">VLOOKUP($A2010,[4]Sheet1!$A$1:$U$10001,17,0)</f>
        <v>3.845</v>
      </c>
      <c r="M2010" s="196" t="n">
        <f aca="false">VLOOKUP($A2010,[4]Sheet1!$A$1:$U$10001,14,0)</f>
        <v>4.715</v>
      </c>
      <c r="N2010" s="196" t="n">
        <f aca="false">VLOOKUP($A2010,[4]Sheet1!$A$1:$X$10001,23,0)</f>
        <v>3.715</v>
      </c>
      <c r="O2010" s="196" t="n">
        <f aca="false">VLOOKUP($A2010,[4]Sheet1!$A$1:$U$10001,4,0)</f>
        <v>4.685</v>
      </c>
      <c r="P2010" s="196" t="n">
        <f aca="false">VLOOKUP($A2010,[4]Sheet1!$A$1:$U$10001,6,0)</f>
        <v>4.26</v>
      </c>
      <c r="Q2010" s="196" t="n">
        <f aca="false">VLOOKUP($A2010,[4]Sheet1!$A$1:$U$10001,20,0)</f>
        <v>3.69</v>
      </c>
      <c r="R2010" s="196" t="n">
        <f aca="false">VLOOKUP($A2010,[4]Sheet1!$A$1:$X$10001,24,0)</f>
        <v>3.78</v>
      </c>
      <c r="S2010" s="196" t="n">
        <f aca="false">VLOOKUP($A2010,[4]Sheet1!$A$1:$AB$10001,25,0)</f>
        <v>4.505</v>
      </c>
      <c r="T2010" s="196" t="n">
        <f aca="false">VLOOKUP($A2010,[4]Sheet1!$A$1:$AB$10001,26,0)</f>
        <v>4.325</v>
      </c>
      <c r="U2010" s="196" t="n">
        <f aca="false">VLOOKUP($A2010,[4]Sheet1!$A$1:$AB$10001,27,0)</f>
        <v>4.215</v>
      </c>
      <c r="V2010" s="196" t="n">
        <f aca="false">VLOOKUP($A2010,[4]Sheet1!$A$1:$AB$10001,28,0)</f>
        <v>4.25</v>
      </c>
      <c r="W2010" s="196" t="n">
        <f aca="false">VLOOKUP($A2010,[4]Sheet1!$A$1:$AC$10001,29,0)</f>
        <v>4.23</v>
      </c>
      <c r="X2010" s="196" t="s">
        <v>85</v>
      </c>
    </row>
    <row r="2011" customFormat="false" ht="11.25" hidden="false" customHeight="false" outlineLevel="0" collapsed="false">
      <c r="A2011" s="177" t="n">
        <v>36704</v>
      </c>
      <c r="B2011" s="203" t="n">
        <f aca="false">IF(A2011&lt;&gt;"",MONTH(A2011),0)</f>
        <v>6</v>
      </c>
      <c r="C2011" s="11" t="s">
        <v>163</v>
      </c>
      <c r="D2011" s="196" t="n">
        <f aca="false">VLOOKUP($A2011,[4]Sheet1!$A$1:$U$10001,15,0)</f>
        <v>5.015</v>
      </c>
      <c r="E2011" s="196" t="n">
        <f aca="false">VLOOKUP($A2011,[4]Sheet1!$A$1:$U$10001,16,0)</f>
        <v>3.75</v>
      </c>
      <c r="F2011" s="196" t="n">
        <f aca="false">VLOOKUP($A2011,[4]Sheet1!$A$1:$X$10001,22,0)</f>
        <v>3.705</v>
      </c>
      <c r="G2011" s="198" t="n">
        <f aca="false">VLOOKUP($A2011,[4]Sheet1!$A$1:$X$10001,3,0)</f>
        <v>4.045</v>
      </c>
      <c r="H2011" s="196" t="n">
        <f aca="false">VLOOKUP($A2011,[4]Sheet1!$A$1:$U$10001,2,0)</f>
        <v>4.285</v>
      </c>
      <c r="I2011" s="196" t="n">
        <f aca="false">VLOOKUP($A2011,[4]Sheet1!$A$1:$U$10001,21,0)</f>
        <v>4.365</v>
      </c>
      <c r="J2011" s="196" t="n">
        <f aca="false">VLOOKUP($A2011,[4]Sheet1!$A$1:$U$10001,13,0)</f>
        <v>3.76</v>
      </c>
      <c r="K2011" s="196" t="n">
        <f aca="false">VLOOKUP($A2011,[4]Sheet1!$A$1:$Z$10001,24,0)</f>
        <v>3.79</v>
      </c>
      <c r="L2011" s="196" t="n">
        <f aca="false">VLOOKUP($A2011,[4]Sheet1!$A$1:$U$10001,17,0)</f>
        <v>3.855</v>
      </c>
      <c r="M2011" s="196" t="n">
        <f aca="false">VLOOKUP($A2011,[4]Sheet1!$A$1:$U$10001,14,0)</f>
        <v>4.805</v>
      </c>
      <c r="N2011" s="196" t="n">
        <f aca="false">VLOOKUP($A2011,[4]Sheet1!$A$1:$X$10001,23,0)</f>
        <v>3.6</v>
      </c>
      <c r="O2011" s="196" t="n">
        <f aca="false">VLOOKUP($A2011,[4]Sheet1!$A$1:$U$10001,4,0)</f>
        <v>4.83</v>
      </c>
      <c r="P2011" s="196" t="n">
        <f aca="false">VLOOKUP($A2011,[4]Sheet1!$A$1:$U$10001,6,0)</f>
        <v>4.315</v>
      </c>
      <c r="Q2011" s="196" t="n">
        <f aca="false">VLOOKUP($A2011,[4]Sheet1!$A$1:$U$10001,20,0)</f>
        <v>3.745</v>
      </c>
      <c r="R2011" s="196" t="n">
        <f aca="false">VLOOKUP($A2011,[4]Sheet1!$A$1:$X$10001,24,0)</f>
        <v>3.79</v>
      </c>
      <c r="S2011" s="196" t="n">
        <f aca="false">VLOOKUP($A2011,[4]Sheet1!$A$1:$AB$10001,25,0)</f>
        <v>4.435</v>
      </c>
      <c r="T2011" s="196" t="n">
        <f aca="false">VLOOKUP($A2011,[4]Sheet1!$A$1:$AB$10001,26,0)</f>
        <v>4.315</v>
      </c>
      <c r="U2011" s="196" t="n">
        <f aca="false">VLOOKUP($A2011,[4]Sheet1!$A$1:$AB$10001,27,0)</f>
        <v>4.185</v>
      </c>
      <c r="V2011" s="196" t="n">
        <f aca="false">VLOOKUP($A2011,[4]Sheet1!$A$1:$AB$10001,28,0)</f>
        <v>4.21</v>
      </c>
      <c r="W2011" s="196" t="n">
        <f aca="false">VLOOKUP($A2011,[4]Sheet1!$A$1:$AC$10001,29,0)</f>
        <v>4.205</v>
      </c>
      <c r="X2011" s="196" t="s">
        <v>85</v>
      </c>
    </row>
    <row r="2012" customFormat="false" ht="11.25" hidden="false" customHeight="false" outlineLevel="0" collapsed="false">
      <c r="A2012" s="177" t="n">
        <v>36705</v>
      </c>
      <c r="B2012" s="203" t="n">
        <f aca="false">IF(A2012&lt;&gt;"",MONTH(A2012),0)</f>
        <v>6</v>
      </c>
      <c r="C2012" s="11" t="s">
        <v>164</v>
      </c>
      <c r="D2012" s="196" t="n">
        <f aca="false">VLOOKUP($A2012,[4]Sheet1!$A$1:$U$10001,15,0)</f>
        <v>5.265</v>
      </c>
      <c r="E2012" s="196" t="n">
        <f aca="false">VLOOKUP($A2012,[4]Sheet1!$A$1:$U$10001,16,0)</f>
        <v>3.86</v>
      </c>
      <c r="F2012" s="196" t="n">
        <f aca="false">VLOOKUP($A2012,[4]Sheet1!$A$1:$X$10001,22,0)</f>
        <v>3.83</v>
      </c>
      <c r="G2012" s="198" t="n">
        <f aca="false">VLOOKUP($A2012,[4]Sheet1!$A$1:$X$10001,3,0)</f>
        <v>4.215</v>
      </c>
      <c r="H2012" s="196" t="n">
        <f aca="false">VLOOKUP($A2012,[4]Sheet1!$A$1:$U$10001,2,0)</f>
        <v>4.495</v>
      </c>
      <c r="I2012" s="196" t="n">
        <f aca="false">VLOOKUP($A2012,[4]Sheet1!$A$1:$U$10001,21,0)</f>
        <v>4.555</v>
      </c>
      <c r="J2012" s="196" t="n">
        <f aca="false">VLOOKUP($A2012,[4]Sheet1!$A$1:$U$10001,13,0)</f>
        <v>4.565</v>
      </c>
      <c r="K2012" s="196" t="n">
        <f aca="false">VLOOKUP($A2012,[4]Sheet1!$A$1:$Z$10001,24,0)</f>
        <v>3.975</v>
      </c>
      <c r="L2012" s="196" t="n">
        <f aca="false">VLOOKUP($A2012,[4]Sheet1!$A$1:$U$10001,17,0)</f>
        <v>3.95</v>
      </c>
      <c r="M2012" s="196" t="n">
        <f aca="false">VLOOKUP($A2012,[4]Sheet1!$A$1:$U$10001,14,0)</f>
        <v>4.775</v>
      </c>
      <c r="N2012" s="196" t="n">
        <f aca="false">VLOOKUP($A2012,[4]Sheet1!$A$1:$X$10001,23,0)</f>
        <v>3.4</v>
      </c>
      <c r="O2012" s="196" t="n">
        <f aca="false">VLOOKUP($A2012,[4]Sheet1!$A$1:$U$10001,4,0)</f>
        <v>5.09</v>
      </c>
      <c r="P2012" s="196" t="n">
        <f aca="false">VLOOKUP($A2012,[4]Sheet1!$A$1:$U$10001,6,0)</f>
        <v>4.52</v>
      </c>
      <c r="Q2012" s="196" t="n">
        <f aca="false">VLOOKUP($A2012,[4]Sheet1!$A$1:$U$10001,20,0)</f>
        <v>3.865</v>
      </c>
      <c r="R2012" s="196" t="n">
        <f aca="false">VLOOKUP($A2012,[4]Sheet1!$A$1:$X$10001,24,0)</f>
        <v>3.975</v>
      </c>
      <c r="S2012" s="196" t="n">
        <f aca="false">VLOOKUP($A2012,[4]Sheet1!$A$1:$AB$10001,25,0)</f>
        <v>4.645</v>
      </c>
      <c r="T2012" s="196" t="n">
        <f aca="false">VLOOKUP($A2012,[4]Sheet1!$A$1:$AB$10001,26,0)</f>
        <v>4.51</v>
      </c>
      <c r="U2012" s="196" t="n">
        <f aca="false">VLOOKUP($A2012,[4]Sheet1!$A$1:$AB$10001,27,0)</f>
        <v>4.385</v>
      </c>
      <c r="V2012" s="196" t="n">
        <f aca="false">VLOOKUP($A2012,[4]Sheet1!$A$1:$AB$10001,28,0)</f>
        <v>4.38</v>
      </c>
      <c r="W2012" s="196" t="n">
        <f aca="false">VLOOKUP($A2012,[4]Sheet1!$A$1:$AC$10001,29,0)</f>
        <v>4.39</v>
      </c>
      <c r="X2012" s="196" t="s">
        <v>85</v>
      </c>
    </row>
    <row r="2013" customFormat="false" ht="11.25" hidden="false" customHeight="false" outlineLevel="0" collapsed="false">
      <c r="A2013" s="177" t="n">
        <v>36706</v>
      </c>
      <c r="B2013" s="203" t="n">
        <f aca="false">IF(A2013&lt;&gt;"",MONTH(A2013),0)</f>
        <v>6</v>
      </c>
      <c r="C2013" s="11" t="s">
        <v>165</v>
      </c>
      <c r="D2013" s="196" t="n">
        <f aca="false">VLOOKUP($A2013,[4]Sheet1!$A$1:$U$10001,15,0)</f>
        <v>5.215</v>
      </c>
      <c r="E2013" s="196" t="n">
        <f aca="false">VLOOKUP($A2013,[4]Sheet1!$A$1:$U$10001,16,0)</f>
        <v>3.8</v>
      </c>
      <c r="F2013" s="196" t="n">
        <f aca="false">VLOOKUP($A2013,[4]Sheet1!$A$1:$X$10001,22,0)</f>
        <v>3.775</v>
      </c>
      <c r="G2013" s="198" t="n">
        <f aca="false">VLOOKUP($A2013,[4]Sheet1!$A$1:$X$10001,3,0)</f>
        <v>4.165</v>
      </c>
      <c r="H2013" s="196" t="n">
        <f aca="false">VLOOKUP($A2013,[4]Sheet1!$A$1:$U$10001,2,0)</f>
        <v>4.45</v>
      </c>
      <c r="I2013" s="196" t="n">
        <f aca="false">VLOOKUP($A2013,[4]Sheet1!$A$1:$U$10001,21,0)</f>
        <v>4.475</v>
      </c>
      <c r="J2013" s="196" t="n">
        <f aca="false">VLOOKUP($A2013,[4]Sheet1!$A$1:$U$10001,13,0)</f>
        <v>4.57</v>
      </c>
      <c r="K2013" s="196" t="n">
        <f aca="false">VLOOKUP($A2013,[4]Sheet1!$A$1:$Z$10001,24,0)</f>
        <v>3.85</v>
      </c>
      <c r="L2013" s="196" t="n">
        <f aca="false">VLOOKUP($A2013,[4]Sheet1!$A$1:$U$10001,17,0)</f>
        <v>3.905</v>
      </c>
      <c r="M2013" s="196" t="n">
        <f aca="false">VLOOKUP($A2013,[4]Sheet1!$A$1:$U$10001,14,0)</f>
        <v>5.09</v>
      </c>
      <c r="N2013" s="196" t="n">
        <f aca="false">VLOOKUP($A2013,[4]Sheet1!$A$1:$X$10001,23,0)</f>
        <v>3.605</v>
      </c>
      <c r="O2013" s="196" t="n">
        <f aca="false">VLOOKUP($A2013,[4]Sheet1!$A$1:$U$10001,4,0)</f>
        <v>5.105</v>
      </c>
      <c r="P2013" s="196" t="n">
        <f aca="false">VLOOKUP($A2013,[4]Sheet1!$A$1:$U$10001,6,0)</f>
        <v>4.455</v>
      </c>
      <c r="Q2013" s="196" t="n">
        <f aca="false">VLOOKUP($A2013,[4]Sheet1!$A$1:$U$10001,20,0)</f>
        <v>3.79</v>
      </c>
      <c r="R2013" s="196" t="n">
        <f aca="false">VLOOKUP($A2013,[4]Sheet1!$A$1:$X$10001,24,0)</f>
        <v>3.85</v>
      </c>
      <c r="S2013" s="196" t="n">
        <f aca="false">VLOOKUP($A2013,[4]Sheet1!$A$1:$AB$10001,25,0)</f>
        <v>4.55</v>
      </c>
      <c r="T2013" s="196" t="n">
        <f aca="false">VLOOKUP($A2013,[4]Sheet1!$A$1:$AB$10001,26,0)</f>
        <v>4.45</v>
      </c>
      <c r="U2013" s="196" t="n">
        <f aca="false">VLOOKUP($A2013,[4]Sheet1!$A$1:$AB$10001,27,0)</f>
        <v>4.32</v>
      </c>
      <c r="V2013" s="196" t="n">
        <f aca="false">VLOOKUP($A2013,[4]Sheet1!$A$1:$AB$10001,28,0)</f>
        <v>4.345</v>
      </c>
      <c r="W2013" s="196" t="n">
        <f aca="false">VLOOKUP($A2013,[4]Sheet1!$A$1:$AC$10001,29,0)</f>
        <v>4.34</v>
      </c>
      <c r="X2013" s="196" t="s">
        <v>85</v>
      </c>
    </row>
    <row r="2014" customFormat="false" ht="11.25" hidden="false" customHeight="false" outlineLevel="0" collapsed="false">
      <c r="A2014" s="177" t="n">
        <v>36707</v>
      </c>
      <c r="B2014" s="203" t="n">
        <f aca="false">IF(A2014&lt;&gt;"",MONTH(A2014),0)</f>
        <v>6</v>
      </c>
      <c r="C2014" s="11" t="s">
        <v>166</v>
      </c>
      <c r="D2014" s="196" t="n">
        <f aca="false">VLOOKUP($A2014,[4]Sheet1!$A$1:$U$10001,15,0)</f>
        <v>5.035</v>
      </c>
      <c r="E2014" s="196" t="n">
        <f aca="false">VLOOKUP($A2014,[4]Sheet1!$A$1:$U$10001,16,0)</f>
        <v>3.635</v>
      </c>
      <c r="F2014" s="196" t="n">
        <f aca="false">VLOOKUP($A2014,[4]Sheet1!$A$1:$X$10001,22,0)</f>
        <v>3.6</v>
      </c>
      <c r="G2014" s="198" t="n">
        <f aca="false">VLOOKUP($A2014,[4]Sheet1!$A$1:$X$10001,3,0)</f>
        <v>3.91</v>
      </c>
      <c r="H2014" s="196" t="n">
        <f aca="false">VLOOKUP($A2014,[4]Sheet1!$A$1:$U$10001,2,0)</f>
        <v>4.19</v>
      </c>
      <c r="I2014" s="196" t="n">
        <f aca="false">VLOOKUP($A2014,[4]Sheet1!$A$1:$U$10001,21,0)</f>
        <v>4.265</v>
      </c>
      <c r="J2014" s="196" t="n">
        <f aca="false">VLOOKUP($A2014,[4]Sheet1!$A$1:$U$10001,13,0)</f>
        <v>4.245</v>
      </c>
      <c r="K2014" s="196" t="n">
        <f aca="false">VLOOKUP($A2014,[4]Sheet1!$A$1:$Z$10001,24,0)</f>
        <v>3.69</v>
      </c>
      <c r="L2014" s="196" t="n">
        <f aca="false">VLOOKUP($A2014,[4]Sheet1!$A$1:$U$10001,17,0)</f>
        <v>3.745</v>
      </c>
      <c r="M2014" s="196" t="n">
        <f aca="false">VLOOKUP($A2014,[4]Sheet1!$A$1:$U$10001,14,0)</f>
        <v>4.875</v>
      </c>
      <c r="N2014" s="196" t="n">
        <f aca="false">VLOOKUP($A2014,[4]Sheet1!$A$1:$X$10001,23,0)</f>
        <v>3.485</v>
      </c>
      <c r="O2014" s="196" t="n">
        <f aca="false">VLOOKUP($A2014,[4]Sheet1!$A$1:$U$10001,4,0)</f>
        <v>4.825</v>
      </c>
      <c r="P2014" s="196" t="n">
        <f aca="false">VLOOKUP($A2014,[4]Sheet1!$A$1:$U$10001,6,0)</f>
        <v>4.245</v>
      </c>
      <c r="Q2014" s="196" t="n">
        <f aca="false">VLOOKUP($A2014,[4]Sheet1!$A$1:$U$10001,20,0)</f>
        <v>3.62</v>
      </c>
      <c r="R2014" s="196" t="n">
        <f aca="false">VLOOKUP($A2014,[4]Sheet1!$A$1:$X$10001,24,0)</f>
        <v>3.69</v>
      </c>
      <c r="S2014" s="196" t="n">
        <f aca="false">VLOOKUP($A2014,[4]Sheet1!$A$1:$AB$10001,25,0)</f>
        <v>4.35</v>
      </c>
      <c r="T2014" s="196" t="n">
        <f aca="false">VLOOKUP($A2014,[4]Sheet1!$A$1:$AB$10001,26,0)</f>
        <v>4.225</v>
      </c>
      <c r="U2014" s="196" t="n">
        <f aca="false">VLOOKUP($A2014,[4]Sheet1!$A$1:$AB$10001,27,0)</f>
        <v>4.1</v>
      </c>
      <c r="V2014" s="196" t="n">
        <f aca="false">VLOOKUP($A2014,[4]Sheet1!$A$1:$AB$10001,28,0)</f>
        <v>4.17</v>
      </c>
      <c r="W2014" s="196" t="n">
        <f aca="false">VLOOKUP($A2014,[4]Sheet1!$A$1:$AC$10001,29,0)</f>
        <v>4.105</v>
      </c>
      <c r="X2014" s="196" t="s">
        <v>85</v>
      </c>
    </row>
    <row r="2015" customFormat="false" ht="11.25" hidden="false" customHeight="false" outlineLevel="0" collapsed="false">
      <c r="A2015" s="177" t="n">
        <v>36708</v>
      </c>
      <c r="B2015" s="203" t="n">
        <f aca="false">IF(A2015&lt;&gt;"",MONTH(A2015),0)</f>
        <v>7</v>
      </c>
      <c r="C2015" s="11" t="s">
        <v>167</v>
      </c>
      <c r="D2015" s="196" t="n">
        <f aca="false">VLOOKUP($A2015,[4]Sheet1!$A$1:$U$10001,15,0)</f>
        <v>5.045</v>
      </c>
      <c r="E2015" s="196" t="n">
        <f aca="false">VLOOKUP($A2015,[4]Sheet1!$A$1:$U$10001,16,0)</f>
        <v>3.825</v>
      </c>
      <c r="F2015" s="196" t="n">
        <f aca="false">VLOOKUP($A2015,[4]Sheet1!$A$1:$X$10001,22,0)</f>
        <v>3.66</v>
      </c>
      <c r="G2015" s="198" t="n">
        <f aca="false">VLOOKUP($A2015,[4]Sheet1!$A$1:$X$10001,3,0)</f>
        <v>3.945</v>
      </c>
      <c r="H2015" s="196" t="n">
        <f aca="false">VLOOKUP($A2015,[4]Sheet1!$A$1:$U$10001,2,0)</f>
        <v>4.215</v>
      </c>
      <c r="I2015" s="196" t="n">
        <f aca="false">VLOOKUP($A2015,[4]Sheet1!$A$1:$U$10001,21,0)</f>
        <v>4.335</v>
      </c>
      <c r="J2015" s="196" t="n">
        <f aca="false">VLOOKUP($A2015,[4]Sheet1!$A$1:$U$10001,13,0)</f>
        <v>4.145</v>
      </c>
      <c r="K2015" s="196" t="n">
        <f aca="false">VLOOKUP($A2015,[4]Sheet1!$A$1:$Z$10001,24,0)</f>
        <v>3.79</v>
      </c>
      <c r="L2015" s="196" t="n">
        <f aca="false">VLOOKUP($A2015,[4]Sheet1!$A$1:$U$10001,17,0)</f>
        <v>3.895</v>
      </c>
      <c r="M2015" s="196" t="n">
        <f aca="false">VLOOKUP($A2015,[4]Sheet1!$A$1:$U$10001,14,0)</f>
        <v>4.73</v>
      </c>
      <c r="N2015" s="196" t="n">
        <f aca="false">VLOOKUP($A2015,[4]Sheet1!$A$1:$X$10001,23,0)</f>
        <v>3.515</v>
      </c>
      <c r="O2015" s="196" t="n">
        <f aca="false">VLOOKUP($A2015,[4]Sheet1!$A$1:$U$10001,4,0)</f>
        <v>4.73</v>
      </c>
      <c r="P2015" s="196" t="n">
        <f aca="false">VLOOKUP($A2015,[4]Sheet1!$A$1:$U$10001,6,0)</f>
        <v>4.29</v>
      </c>
      <c r="Q2015" s="196" t="n">
        <f aca="false">VLOOKUP($A2015,[4]Sheet1!$A$1:$U$10001,20,0)</f>
        <v>3.685</v>
      </c>
      <c r="R2015" s="196" t="n">
        <f aca="false">VLOOKUP($A2015,[4]Sheet1!$A$1:$X$10001,24,0)</f>
        <v>3.79</v>
      </c>
      <c r="S2015" s="196" t="n">
        <f aca="false">VLOOKUP($A2015,[4]Sheet1!$A$1:$AB$10001,25,0)</f>
        <v>4.4</v>
      </c>
      <c r="T2015" s="196" t="n">
        <f aca="false">VLOOKUP($A2015,[4]Sheet1!$A$1:$AB$10001,26,0)</f>
        <v>4.325</v>
      </c>
      <c r="U2015" s="196" t="n">
        <f aca="false">VLOOKUP($A2015,[4]Sheet1!$A$1:$AB$10001,27,0)</f>
        <v>4.135</v>
      </c>
      <c r="V2015" s="196" t="n">
        <f aca="false">VLOOKUP($A2015,[4]Sheet1!$A$1:$AB$10001,28,0)</f>
        <v>4.19</v>
      </c>
      <c r="W2015" s="196" t="n">
        <f aca="false">VLOOKUP($A2015,[4]Sheet1!$A$1:$AC$10001,29,0)</f>
        <v>4.165</v>
      </c>
      <c r="X2015" s="196" t="s">
        <v>85</v>
      </c>
    </row>
    <row r="2016" customFormat="false" ht="11.25" hidden="false" customHeight="false" outlineLevel="0" collapsed="false">
      <c r="A2016" s="177" t="n">
        <v>36709</v>
      </c>
      <c r="B2016" s="203" t="n">
        <f aca="false">IF(A2016&lt;&gt;"",MONTH(A2016),0)</f>
        <v>7</v>
      </c>
      <c r="C2016" s="11" t="s">
        <v>161</v>
      </c>
      <c r="D2016" s="196" t="n">
        <f aca="false">VLOOKUP($A2016,[4]Sheet1!$A$1:$U$10001,15,0)</f>
        <v>5.045</v>
      </c>
      <c r="E2016" s="196" t="n">
        <f aca="false">VLOOKUP($A2016,[4]Sheet1!$A$1:$U$10001,16,0)</f>
        <v>3.825</v>
      </c>
      <c r="F2016" s="196" t="n">
        <f aca="false">VLOOKUP($A2016,[4]Sheet1!$A$1:$X$10001,22,0)</f>
        <v>3.66</v>
      </c>
      <c r="G2016" s="198" t="n">
        <f aca="false">VLOOKUP($A2016,[4]Sheet1!$A$1:$X$10001,3,0)</f>
        <v>3.945</v>
      </c>
      <c r="H2016" s="196" t="n">
        <f aca="false">VLOOKUP($A2016,[4]Sheet1!$A$1:$U$10001,2,0)</f>
        <v>4.215</v>
      </c>
      <c r="I2016" s="196" t="n">
        <f aca="false">VLOOKUP($A2016,[4]Sheet1!$A$1:$U$10001,21,0)</f>
        <v>4.335</v>
      </c>
      <c r="J2016" s="196" t="n">
        <f aca="false">VLOOKUP($A2016,[4]Sheet1!$A$1:$U$10001,13,0)</f>
        <v>4.145</v>
      </c>
      <c r="K2016" s="196" t="n">
        <f aca="false">VLOOKUP($A2016,[4]Sheet1!$A$1:$Z$10001,24,0)</f>
        <v>3.79</v>
      </c>
      <c r="L2016" s="196" t="n">
        <f aca="false">VLOOKUP($A2016,[4]Sheet1!$A$1:$U$10001,17,0)</f>
        <v>3.895</v>
      </c>
      <c r="M2016" s="196" t="n">
        <f aca="false">VLOOKUP($A2016,[4]Sheet1!$A$1:$U$10001,14,0)</f>
        <v>4.73</v>
      </c>
      <c r="N2016" s="196" t="n">
        <f aca="false">VLOOKUP($A2016,[4]Sheet1!$A$1:$X$10001,23,0)</f>
        <v>3.515</v>
      </c>
      <c r="O2016" s="196" t="n">
        <f aca="false">VLOOKUP($A2016,[4]Sheet1!$A$1:$U$10001,4,0)</f>
        <v>4.73</v>
      </c>
      <c r="P2016" s="196" t="n">
        <f aca="false">VLOOKUP($A2016,[4]Sheet1!$A$1:$U$10001,6,0)</f>
        <v>4.29</v>
      </c>
      <c r="Q2016" s="196" t="n">
        <f aca="false">VLOOKUP($A2016,[4]Sheet1!$A$1:$U$10001,20,0)</f>
        <v>3.685</v>
      </c>
      <c r="R2016" s="196" t="n">
        <f aca="false">VLOOKUP($A2016,[4]Sheet1!$A$1:$X$10001,24,0)</f>
        <v>3.79</v>
      </c>
      <c r="S2016" s="196" t="n">
        <f aca="false">VLOOKUP($A2016,[4]Sheet1!$A$1:$AB$10001,25,0)</f>
        <v>4.4</v>
      </c>
      <c r="T2016" s="196" t="n">
        <f aca="false">VLOOKUP($A2016,[4]Sheet1!$A$1:$AB$10001,26,0)</f>
        <v>4.325</v>
      </c>
      <c r="U2016" s="196" t="n">
        <f aca="false">VLOOKUP($A2016,[4]Sheet1!$A$1:$AB$10001,27,0)</f>
        <v>4.135</v>
      </c>
      <c r="V2016" s="196" t="n">
        <f aca="false">VLOOKUP($A2016,[4]Sheet1!$A$1:$AB$10001,28,0)</f>
        <v>4.19</v>
      </c>
      <c r="W2016" s="196" t="n">
        <f aca="false">VLOOKUP($A2016,[4]Sheet1!$A$1:$AC$10001,29,0)</f>
        <v>4.165</v>
      </c>
      <c r="X2016" s="196" t="s">
        <v>85</v>
      </c>
    </row>
    <row r="2017" customFormat="false" ht="11.25" hidden="false" customHeight="false" outlineLevel="0" collapsed="false">
      <c r="A2017" s="177" t="n">
        <v>36710</v>
      </c>
      <c r="B2017" s="203" t="n">
        <f aca="false">IF(A2017&lt;&gt;"",MONTH(A2017),0)</f>
        <v>7</v>
      </c>
      <c r="C2017" s="11" t="s">
        <v>162</v>
      </c>
      <c r="D2017" s="196" t="n">
        <f aca="false">VLOOKUP($A2017,[4]Sheet1!$A$1:$U$10001,15,0)</f>
        <v>5.045</v>
      </c>
      <c r="E2017" s="196" t="n">
        <f aca="false">VLOOKUP($A2017,[4]Sheet1!$A$1:$U$10001,16,0)</f>
        <v>3.825</v>
      </c>
      <c r="F2017" s="196" t="n">
        <f aca="false">VLOOKUP($A2017,[4]Sheet1!$A$1:$X$10001,22,0)</f>
        <v>3.66</v>
      </c>
      <c r="G2017" s="198" t="n">
        <f aca="false">VLOOKUP($A2017,[4]Sheet1!$A$1:$X$10001,3,0)</f>
        <v>3.945</v>
      </c>
      <c r="H2017" s="196" t="n">
        <f aca="false">VLOOKUP($A2017,[4]Sheet1!$A$1:$U$10001,2,0)</f>
        <v>4.215</v>
      </c>
      <c r="I2017" s="196" t="n">
        <f aca="false">VLOOKUP($A2017,[4]Sheet1!$A$1:$U$10001,21,0)</f>
        <v>4.335</v>
      </c>
      <c r="J2017" s="196" t="n">
        <f aca="false">VLOOKUP($A2017,[4]Sheet1!$A$1:$U$10001,13,0)</f>
        <v>4.145</v>
      </c>
      <c r="K2017" s="196" t="n">
        <f aca="false">VLOOKUP($A2017,[4]Sheet1!$A$1:$Z$10001,24,0)</f>
        <v>3.79</v>
      </c>
      <c r="L2017" s="196" t="n">
        <f aca="false">VLOOKUP($A2017,[4]Sheet1!$A$1:$U$10001,17,0)</f>
        <v>3.895</v>
      </c>
      <c r="M2017" s="196" t="n">
        <f aca="false">VLOOKUP($A2017,[4]Sheet1!$A$1:$U$10001,14,0)</f>
        <v>4.73</v>
      </c>
      <c r="N2017" s="196" t="n">
        <f aca="false">VLOOKUP($A2017,[4]Sheet1!$A$1:$X$10001,23,0)</f>
        <v>3.515</v>
      </c>
      <c r="O2017" s="196" t="n">
        <f aca="false">VLOOKUP($A2017,[4]Sheet1!$A$1:$U$10001,4,0)</f>
        <v>4.73</v>
      </c>
      <c r="P2017" s="196" t="n">
        <f aca="false">VLOOKUP($A2017,[4]Sheet1!$A$1:$U$10001,6,0)</f>
        <v>4.29</v>
      </c>
      <c r="Q2017" s="196" t="n">
        <f aca="false">VLOOKUP($A2017,[4]Sheet1!$A$1:$U$10001,20,0)</f>
        <v>3.685</v>
      </c>
      <c r="R2017" s="196" t="n">
        <f aca="false">VLOOKUP($A2017,[4]Sheet1!$A$1:$X$10001,24,0)</f>
        <v>3.79</v>
      </c>
      <c r="S2017" s="196" t="n">
        <f aca="false">VLOOKUP($A2017,[4]Sheet1!$A$1:$AB$10001,25,0)</f>
        <v>4.4</v>
      </c>
      <c r="T2017" s="196" t="n">
        <f aca="false">VLOOKUP($A2017,[4]Sheet1!$A$1:$AB$10001,26,0)</f>
        <v>4.325</v>
      </c>
      <c r="U2017" s="196" t="n">
        <f aca="false">VLOOKUP($A2017,[4]Sheet1!$A$1:$AB$10001,27,0)</f>
        <v>4.135</v>
      </c>
      <c r="V2017" s="196" t="n">
        <f aca="false">VLOOKUP($A2017,[4]Sheet1!$A$1:$AB$10001,28,0)</f>
        <v>4.19</v>
      </c>
      <c r="W2017" s="196" t="n">
        <f aca="false">VLOOKUP($A2017,[4]Sheet1!$A$1:$AC$10001,29,0)</f>
        <v>4.165</v>
      </c>
      <c r="X2017" s="196" t="s">
        <v>85</v>
      </c>
    </row>
    <row r="2018" customFormat="false" ht="11.25" hidden="false" customHeight="false" outlineLevel="0" collapsed="false">
      <c r="A2018" s="177" t="n">
        <v>36711</v>
      </c>
      <c r="B2018" s="203" t="n">
        <f aca="false">IF(A2018&lt;&gt;"",MONTH(A2018),0)</f>
        <v>7</v>
      </c>
      <c r="C2018" s="11" t="s">
        <v>163</v>
      </c>
      <c r="D2018" s="196" t="n">
        <f aca="false">VLOOKUP($A2018,[4]Sheet1!$A$1:$U$10001,15,0)</f>
        <v>5.045</v>
      </c>
      <c r="E2018" s="196" t="n">
        <f aca="false">VLOOKUP($A2018,[4]Sheet1!$A$1:$U$10001,16,0)</f>
        <v>3.825</v>
      </c>
      <c r="F2018" s="196" t="n">
        <f aca="false">VLOOKUP($A2018,[4]Sheet1!$A$1:$X$10001,22,0)</f>
        <v>3.66</v>
      </c>
      <c r="G2018" s="198" t="n">
        <f aca="false">VLOOKUP($A2018,[4]Sheet1!$A$1:$X$10001,3,0)</f>
        <v>3.945</v>
      </c>
      <c r="H2018" s="196" t="n">
        <f aca="false">VLOOKUP($A2018,[4]Sheet1!$A$1:$U$10001,2,0)</f>
        <v>4.215</v>
      </c>
      <c r="I2018" s="196" t="n">
        <f aca="false">VLOOKUP($A2018,[4]Sheet1!$A$1:$U$10001,21,0)</f>
        <v>4.335</v>
      </c>
      <c r="J2018" s="196" t="n">
        <f aca="false">VLOOKUP($A2018,[4]Sheet1!$A$1:$U$10001,13,0)</f>
        <v>4.145</v>
      </c>
      <c r="K2018" s="196" t="n">
        <f aca="false">VLOOKUP($A2018,[4]Sheet1!$A$1:$Z$10001,24,0)</f>
        <v>3.79</v>
      </c>
      <c r="L2018" s="196" t="n">
        <f aca="false">VLOOKUP($A2018,[4]Sheet1!$A$1:$U$10001,17,0)</f>
        <v>3.895</v>
      </c>
      <c r="M2018" s="196" t="n">
        <f aca="false">VLOOKUP($A2018,[4]Sheet1!$A$1:$U$10001,14,0)</f>
        <v>4.73</v>
      </c>
      <c r="N2018" s="196" t="n">
        <f aca="false">VLOOKUP($A2018,[4]Sheet1!$A$1:$X$10001,23,0)</f>
        <v>3.515</v>
      </c>
      <c r="O2018" s="196" t="n">
        <f aca="false">VLOOKUP($A2018,[4]Sheet1!$A$1:$U$10001,4,0)</f>
        <v>4.73</v>
      </c>
      <c r="P2018" s="196" t="n">
        <f aca="false">VLOOKUP($A2018,[4]Sheet1!$A$1:$U$10001,6,0)</f>
        <v>4.29</v>
      </c>
      <c r="Q2018" s="196" t="n">
        <f aca="false">VLOOKUP($A2018,[4]Sheet1!$A$1:$U$10001,20,0)</f>
        <v>3.685</v>
      </c>
      <c r="R2018" s="196" t="n">
        <f aca="false">VLOOKUP($A2018,[4]Sheet1!$A$1:$X$10001,24,0)</f>
        <v>3.79</v>
      </c>
      <c r="S2018" s="196" t="n">
        <f aca="false">VLOOKUP($A2018,[4]Sheet1!$A$1:$AB$10001,25,0)</f>
        <v>4.4</v>
      </c>
      <c r="T2018" s="196" t="n">
        <f aca="false">VLOOKUP($A2018,[4]Sheet1!$A$1:$AB$10001,26,0)</f>
        <v>4.325</v>
      </c>
      <c r="U2018" s="196" t="n">
        <f aca="false">VLOOKUP($A2018,[4]Sheet1!$A$1:$AB$10001,27,0)</f>
        <v>4.135</v>
      </c>
      <c r="V2018" s="196" t="n">
        <f aca="false">VLOOKUP($A2018,[4]Sheet1!$A$1:$AB$10001,28,0)</f>
        <v>4.19</v>
      </c>
      <c r="W2018" s="196" t="n">
        <f aca="false">VLOOKUP($A2018,[4]Sheet1!$A$1:$AC$10001,29,0)</f>
        <v>4.165</v>
      </c>
      <c r="X2018" s="196" t="s">
        <v>85</v>
      </c>
    </row>
    <row r="2019" customFormat="false" ht="11.25" hidden="false" customHeight="false" outlineLevel="0" collapsed="false">
      <c r="A2019" s="177" t="n">
        <v>36712</v>
      </c>
      <c r="B2019" s="203" t="n">
        <f aca="false">IF(A2019&lt;&gt;"",MONTH(A2019),0)</f>
        <v>7</v>
      </c>
      <c r="C2019" s="11" t="s">
        <v>164</v>
      </c>
      <c r="D2019" s="196" t="n">
        <f aca="false">VLOOKUP($A2019,[4]Sheet1!$A$1:$U$10001,15,0)</f>
        <v>5.045</v>
      </c>
      <c r="E2019" s="196" t="n">
        <f aca="false">VLOOKUP($A2019,[4]Sheet1!$A$1:$U$10001,16,0)</f>
        <v>3.825</v>
      </c>
      <c r="F2019" s="196" t="n">
        <f aca="false">VLOOKUP($A2019,[4]Sheet1!$A$1:$X$10001,22,0)</f>
        <v>3.66</v>
      </c>
      <c r="G2019" s="198" t="n">
        <f aca="false">VLOOKUP($A2019,[4]Sheet1!$A$1:$X$10001,3,0)</f>
        <v>3.945</v>
      </c>
      <c r="H2019" s="196" t="n">
        <f aca="false">VLOOKUP($A2019,[4]Sheet1!$A$1:$U$10001,2,0)</f>
        <v>4.215</v>
      </c>
      <c r="I2019" s="196" t="n">
        <f aca="false">VLOOKUP($A2019,[4]Sheet1!$A$1:$U$10001,21,0)</f>
        <v>4.335</v>
      </c>
      <c r="J2019" s="196" t="n">
        <f aca="false">VLOOKUP($A2019,[4]Sheet1!$A$1:$U$10001,13,0)</f>
        <v>4.145</v>
      </c>
      <c r="K2019" s="196" t="n">
        <f aca="false">VLOOKUP($A2019,[4]Sheet1!$A$1:$Z$10001,24,0)</f>
        <v>3.79</v>
      </c>
      <c r="L2019" s="196" t="n">
        <f aca="false">VLOOKUP($A2019,[4]Sheet1!$A$1:$U$10001,17,0)</f>
        <v>3.895</v>
      </c>
      <c r="M2019" s="196" t="n">
        <f aca="false">VLOOKUP($A2019,[4]Sheet1!$A$1:$U$10001,14,0)</f>
        <v>4.73</v>
      </c>
      <c r="N2019" s="196" t="n">
        <f aca="false">VLOOKUP($A2019,[4]Sheet1!$A$1:$X$10001,23,0)</f>
        <v>3.515</v>
      </c>
      <c r="O2019" s="196" t="n">
        <f aca="false">VLOOKUP($A2019,[4]Sheet1!$A$1:$U$10001,4,0)</f>
        <v>4.73</v>
      </c>
      <c r="P2019" s="196" t="n">
        <f aca="false">VLOOKUP($A2019,[4]Sheet1!$A$1:$U$10001,6,0)</f>
        <v>4.29</v>
      </c>
      <c r="Q2019" s="196" t="n">
        <f aca="false">VLOOKUP($A2019,[4]Sheet1!$A$1:$U$10001,20,0)</f>
        <v>3.685</v>
      </c>
      <c r="R2019" s="196" t="n">
        <f aca="false">VLOOKUP($A2019,[4]Sheet1!$A$1:$X$10001,24,0)</f>
        <v>3.79</v>
      </c>
      <c r="S2019" s="196" t="n">
        <f aca="false">VLOOKUP($A2019,[4]Sheet1!$A$1:$AB$10001,25,0)</f>
        <v>4.4</v>
      </c>
      <c r="T2019" s="196" t="n">
        <f aca="false">VLOOKUP($A2019,[4]Sheet1!$A$1:$AB$10001,26,0)</f>
        <v>4.325</v>
      </c>
      <c r="U2019" s="196" t="n">
        <f aca="false">VLOOKUP($A2019,[4]Sheet1!$A$1:$AB$10001,27,0)</f>
        <v>4.135</v>
      </c>
      <c r="V2019" s="196" t="n">
        <f aca="false">VLOOKUP($A2019,[4]Sheet1!$A$1:$AB$10001,28,0)</f>
        <v>4.19</v>
      </c>
      <c r="W2019" s="196" t="n">
        <f aca="false">VLOOKUP($A2019,[4]Sheet1!$A$1:$AC$10001,29,0)</f>
        <v>4.165</v>
      </c>
      <c r="X2019" s="196" t="s">
        <v>85</v>
      </c>
    </row>
    <row r="2020" customFormat="false" ht="11.25" hidden="false" customHeight="false" outlineLevel="0" collapsed="false">
      <c r="A2020" s="177" t="n">
        <v>36713</v>
      </c>
      <c r="B2020" s="203" t="n">
        <f aca="false">IF(A2020&lt;&gt;"",MONTH(A2020),0)</f>
        <v>7</v>
      </c>
      <c r="C2020" s="11" t="s">
        <v>165</v>
      </c>
      <c r="D2020" s="196" t="n">
        <f aca="false">VLOOKUP($A2020,[4]Sheet1!$A$1:$U$10001,15,0)</f>
        <v>4.735</v>
      </c>
      <c r="E2020" s="196" t="n">
        <f aca="false">VLOOKUP($A2020,[4]Sheet1!$A$1:$U$10001,16,0)</f>
        <v>3.875</v>
      </c>
      <c r="F2020" s="196" t="n">
        <f aca="false">VLOOKUP($A2020,[4]Sheet1!$A$1:$X$10001,22,0)</f>
        <v>3.76</v>
      </c>
      <c r="G2020" s="198" t="n">
        <f aca="false">VLOOKUP($A2020,[4]Sheet1!$A$1:$X$10001,3,0)</f>
        <v>3.96</v>
      </c>
      <c r="H2020" s="196" t="n">
        <f aca="false">VLOOKUP($A2020,[4]Sheet1!$A$1:$U$10001,2,0)</f>
        <v>4.16</v>
      </c>
      <c r="I2020" s="196" t="n">
        <f aca="false">VLOOKUP($A2020,[4]Sheet1!$A$1:$U$10001,21,0)</f>
        <v>4.24</v>
      </c>
      <c r="J2020" s="196" t="n">
        <f aca="false">VLOOKUP($A2020,[4]Sheet1!$A$1:$U$10001,13,0)</f>
        <v>4.14</v>
      </c>
      <c r="K2020" s="196" t="n">
        <f aca="false">VLOOKUP($A2020,[4]Sheet1!$A$1:$Z$10001,24,0)</f>
        <v>3.855</v>
      </c>
      <c r="L2020" s="196" t="n">
        <f aca="false">VLOOKUP($A2020,[4]Sheet1!$A$1:$U$10001,17,0)</f>
        <v>3.905</v>
      </c>
      <c r="M2020" s="196" t="n">
        <f aca="false">VLOOKUP($A2020,[4]Sheet1!$A$1:$U$10001,14,0)</f>
        <v>4.49</v>
      </c>
      <c r="N2020" s="196" t="n">
        <f aca="false">VLOOKUP($A2020,[4]Sheet1!$A$1:$X$10001,23,0)</f>
        <v>3.565</v>
      </c>
      <c r="O2020" s="196" t="n">
        <f aca="false">VLOOKUP($A2020,[4]Sheet1!$A$1:$U$10001,4,0)</f>
        <v>4.84</v>
      </c>
      <c r="P2020" s="196" t="n">
        <f aca="false">VLOOKUP($A2020,[4]Sheet1!$A$1:$U$10001,6,0)</f>
        <v>4.2</v>
      </c>
      <c r="Q2020" s="196" t="n">
        <f aca="false">VLOOKUP($A2020,[4]Sheet1!$A$1:$U$10001,20,0)</f>
        <v>3.725</v>
      </c>
      <c r="R2020" s="196" t="n">
        <f aca="false">VLOOKUP($A2020,[4]Sheet1!$A$1:$X$10001,24,0)</f>
        <v>3.855</v>
      </c>
      <c r="S2020" s="196" t="n">
        <f aca="false">VLOOKUP($A2020,[4]Sheet1!$A$1:$AB$10001,25,0)</f>
        <v>4.275</v>
      </c>
      <c r="T2020" s="196" t="n">
        <f aca="false">VLOOKUP($A2020,[4]Sheet1!$A$1:$AB$10001,26,0)</f>
        <v>4.25</v>
      </c>
      <c r="U2020" s="196" t="n">
        <f aca="false">VLOOKUP($A2020,[4]Sheet1!$A$1:$AB$10001,27,0)</f>
        <v>4.035</v>
      </c>
      <c r="V2020" s="196" t="n">
        <f aca="false">VLOOKUP($A2020,[4]Sheet1!$A$1:$AB$10001,28,0)</f>
        <v>4.135</v>
      </c>
      <c r="W2020" s="196" t="n">
        <f aca="false">VLOOKUP($A2020,[4]Sheet1!$A$1:$AC$10001,29,0)</f>
        <v>4.07</v>
      </c>
      <c r="X2020" s="196" t="s">
        <v>85</v>
      </c>
    </row>
    <row r="2021" customFormat="false" ht="11.25" hidden="false" customHeight="false" outlineLevel="0" collapsed="false">
      <c r="A2021" s="177" t="n">
        <v>36714</v>
      </c>
      <c r="B2021" s="203" t="n">
        <f aca="false">IF(A2021&lt;&gt;"",MONTH(A2021),0)</f>
        <v>7</v>
      </c>
      <c r="C2021" s="11" t="s">
        <v>166</v>
      </c>
      <c r="D2021" s="196" t="n">
        <f aca="false">VLOOKUP($A2021,[4]Sheet1!$A$1:$U$10001,15,0)</f>
        <v>4.705</v>
      </c>
      <c r="E2021" s="196" t="n">
        <f aca="false">VLOOKUP($A2021,[4]Sheet1!$A$1:$U$10001,16,0)</f>
        <v>3.605</v>
      </c>
      <c r="F2021" s="196" t="n">
        <f aca="false">VLOOKUP($A2021,[4]Sheet1!$A$1:$X$10001,22,0)</f>
        <v>3.495</v>
      </c>
      <c r="G2021" s="198" t="n">
        <f aca="false">VLOOKUP($A2021,[4]Sheet1!$A$1:$X$10001,3,0)</f>
        <v>3.655</v>
      </c>
      <c r="H2021" s="196" t="n">
        <f aca="false">VLOOKUP($A2021,[4]Sheet1!$A$1:$U$10001,2,0)</f>
        <v>3.94</v>
      </c>
      <c r="I2021" s="196" t="n">
        <f aca="false">VLOOKUP($A2021,[4]Sheet1!$A$1:$U$10001,21,0)</f>
        <v>4.03</v>
      </c>
      <c r="J2021" s="196" t="n">
        <f aca="false">VLOOKUP($A2021,[4]Sheet1!$A$1:$U$10001,13,0)</f>
        <v>3.75</v>
      </c>
      <c r="K2021" s="196" t="n">
        <f aca="false">VLOOKUP($A2021,[4]Sheet1!$A$1:$Z$10001,24,0)</f>
        <v>3.565</v>
      </c>
      <c r="L2021" s="196" t="n">
        <f aca="false">VLOOKUP($A2021,[4]Sheet1!$A$1:$U$10001,17,0)</f>
        <v>3.625</v>
      </c>
      <c r="M2021" s="196" t="n">
        <f aca="false">VLOOKUP($A2021,[4]Sheet1!$A$1:$U$10001,14,0)</f>
        <v>4.135</v>
      </c>
      <c r="N2021" s="196" t="n">
        <f aca="false">VLOOKUP($A2021,[4]Sheet1!$A$1:$X$10001,23,0)</f>
        <v>3.375</v>
      </c>
      <c r="O2021" s="196" t="n">
        <f aca="false">VLOOKUP($A2021,[4]Sheet1!$A$1:$U$10001,4,0)</f>
        <v>4.555</v>
      </c>
      <c r="P2021" s="196" t="n">
        <f aca="false">VLOOKUP($A2021,[4]Sheet1!$A$1:$U$10001,6,0)</f>
        <v>3.97</v>
      </c>
      <c r="Q2021" s="196" t="n">
        <f aca="false">VLOOKUP($A2021,[4]Sheet1!$A$1:$U$10001,20,0)</f>
        <v>3.51</v>
      </c>
      <c r="R2021" s="196" t="n">
        <f aca="false">VLOOKUP($A2021,[4]Sheet1!$A$1:$X$10001,24,0)</f>
        <v>3.565</v>
      </c>
      <c r="S2021" s="196" t="n">
        <f aca="false">VLOOKUP($A2021,[4]Sheet1!$A$1:$AB$10001,25,0)</f>
        <v>4.085</v>
      </c>
      <c r="T2021" s="196" t="n">
        <f aca="false">VLOOKUP($A2021,[4]Sheet1!$A$1:$AB$10001,26,0)</f>
        <v>4.03</v>
      </c>
      <c r="U2021" s="196" t="n">
        <f aca="false">VLOOKUP($A2021,[4]Sheet1!$A$1:$AB$10001,27,0)</f>
        <v>3.83</v>
      </c>
      <c r="V2021" s="196" t="n">
        <f aca="false">VLOOKUP($A2021,[4]Sheet1!$A$1:$AB$10001,28,0)</f>
        <v>3.95</v>
      </c>
      <c r="W2021" s="196" t="n">
        <f aca="false">VLOOKUP($A2021,[4]Sheet1!$A$1:$AC$10001,29,0)</f>
        <v>3.855</v>
      </c>
      <c r="X2021" s="196" t="s">
        <v>85</v>
      </c>
    </row>
    <row r="2022" customFormat="false" ht="11.25" hidden="false" customHeight="false" outlineLevel="0" collapsed="false">
      <c r="A2022" s="177" t="n">
        <v>36715</v>
      </c>
      <c r="B2022" s="203" t="n">
        <f aca="false">IF(A2022&lt;&gt;"",MONTH(A2022),0)</f>
        <v>7</v>
      </c>
      <c r="C2022" s="11" t="s">
        <v>167</v>
      </c>
      <c r="D2022" s="196" t="n">
        <f aca="false">VLOOKUP($A2022,[4]Sheet1!$A$1:$U$10001,15,0)</f>
        <v>4.48</v>
      </c>
      <c r="E2022" s="196" t="n">
        <f aca="false">VLOOKUP($A2022,[4]Sheet1!$A$1:$U$10001,16,0)</f>
        <v>3.36</v>
      </c>
      <c r="F2022" s="196" t="n">
        <f aca="false">VLOOKUP($A2022,[4]Sheet1!$A$1:$X$10001,22,0)</f>
        <v>3.27</v>
      </c>
      <c r="G2022" s="198" t="n">
        <f aca="false">VLOOKUP($A2022,[4]Sheet1!$A$1:$X$10001,3,0)</f>
        <v>3.39</v>
      </c>
      <c r="H2022" s="196" t="n">
        <f aca="false">VLOOKUP($A2022,[4]Sheet1!$A$1:$U$10001,2,0)</f>
        <v>3.745</v>
      </c>
      <c r="I2022" s="196" t="n">
        <f aca="false">VLOOKUP($A2022,[4]Sheet1!$A$1:$U$10001,21,0)</f>
        <v>3.995</v>
      </c>
      <c r="J2022" s="196" t="n">
        <f aca="false">VLOOKUP($A2022,[4]Sheet1!$A$1:$U$10001,13,0)</f>
        <v>3.415</v>
      </c>
      <c r="K2022" s="196" t="n">
        <f aca="false">VLOOKUP($A2022,[4]Sheet1!$A$1:$Z$10001,24,0)</f>
        <v>3.36</v>
      </c>
      <c r="L2022" s="196" t="n">
        <f aca="false">VLOOKUP($A2022,[4]Sheet1!$A$1:$U$10001,17,0)</f>
        <v>3.39</v>
      </c>
      <c r="M2022" s="196" t="n">
        <f aca="false">VLOOKUP($A2022,[4]Sheet1!$A$1:$U$10001,14,0)</f>
        <v>3.595</v>
      </c>
      <c r="N2022" s="196" t="n">
        <f aca="false">VLOOKUP($A2022,[4]Sheet1!$A$1:$X$10001,23,0)</f>
        <v>3.08</v>
      </c>
      <c r="O2022" s="196" t="n">
        <f aca="false">VLOOKUP($A2022,[4]Sheet1!$A$1:$U$10001,4,0)</f>
        <v>4.135</v>
      </c>
      <c r="P2022" s="196" t="n">
        <f aca="false">VLOOKUP($A2022,[4]Sheet1!$A$1:$U$10001,6,0)</f>
        <v>3.85</v>
      </c>
      <c r="Q2022" s="196" t="n">
        <f aca="false">VLOOKUP($A2022,[4]Sheet1!$A$1:$U$10001,20,0)</f>
        <v>3.25</v>
      </c>
      <c r="R2022" s="196" t="n">
        <f aca="false">VLOOKUP($A2022,[4]Sheet1!$A$1:$X$10001,24,0)</f>
        <v>3.36</v>
      </c>
      <c r="S2022" s="196" t="n">
        <f aca="false">VLOOKUP($A2022,[4]Sheet1!$A$1:$AB$10001,25,0)</f>
        <v>4.045</v>
      </c>
      <c r="T2022" s="196" t="n">
        <f aca="false">VLOOKUP($A2022,[4]Sheet1!$A$1:$AB$10001,26,0)</f>
        <v>3.94</v>
      </c>
      <c r="U2022" s="196" t="n">
        <f aca="false">VLOOKUP($A2022,[4]Sheet1!$A$1:$AB$10001,27,0)</f>
        <v>3.79</v>
      </c>
      <c r="V2022" s="196" t="n">
        <f aca="false">VLOOKUP($A2022,[4]Sheet1!$A$1:$AB$10001,28,0)</f>
        <v>3.905</v>
      </c>
      <c r="W2022" s="196" t="n">
        <f aca="false">VLOOKUP($A2022,[4]Sheet1!$A$1:$AC$10001,29,0)</f>
        <v>3.82</v>
      </c>
      <c r="X2022" s="196" t="s">
        <v>85</v>
      </c>
    </row>
    <row r="2023" customFormat="false" ht="11.25" hidden="false" customHeight="false" outlineLevel="0" collapsed="false">
      <c r="A2023" s="177" t="n">
        <v>36716</v>
      </c>
      <c r="B2023" s="203" t="n">
        <f aca="false">IF(A2023&lt;&gt;"",MONTH(A2023),0)</f>
        <v>7</v>
      </c>
      <c r="C2023" s="11" t="s">
        <v>161</v>
      </c>
      <c r="D2023" s="196" t="n">
        <f aca="false">VLOOKUP($A2023,[4]Sheet1!$A$1:$U$10001,15,0)</f>
        <v>4.48</v>
      </c>
      <c r="E2023" s="196" t="n">
        <f aca="false">VLOOKUP($A2023,[4]Sheet1!$A$1:$U$10001,16,0)</f>
        <v>3.36</v>
      </c>
      <c r="F2023" s="196" t="n">
        <f aca="false">VLOOKUP($A2023,[4]Sheet1!$A$1:$X$10001,22,0)</f>
        <v>3.27</v>
      </c>
      <c r="G2023" s="198" t="n">
        <f aca="false">VLOOKUP($A2023,[4]Sheet1!$A$1:$X$10001,3,0)</f>
        <v>3.39</v>
      </c>
      <c r="H2023" s="196" t="n">
        <f aca="false">VLOOKUP($A2023,[4]Sheet1!$A$1:$U$10001,2,0)</f>
        <v>3.745</v>
      </c>
      <c r="I2023" s="196" t="n">
        <f aca="false">VLOOKUP($A2023,[4]Sheet1!$A$1:$U$10001,21,0)</f>
        <v>3.995</v>
      </c>
      <c r="J2023" s="196" t="n">
        <f aca="false">VLOOKUP($A2023,[4]Sheet1!$A$1:$U$10001,13,0)</f>
        <v>3.415</v>
      </c>
      <c r="K2023" s="196" t="n">
        <f aca="false">VLOOKUP($A2023,[4]Sheet1!$A$1:$Z$10001,24,0)</f>
        <v>3.36</v>
      </c>
      <c r="L2023" s="196" t="n">
        <f aca="false">VLOOKUP($A2023,[4]Sheet1!$A$1:$U$10001,17,0)</f>
        <v>3.39</v>
      </c>
      <c r="M2023" s="196" t="n">
        <f aca="false">VLOOKUP($A2023,[4]Sheet1!$A$1:$U$10001,14,0)</f>
        <v>3.595</v>
      </c>
      <c r="N2023" s="196" t="n">
        <f aca="false">VLOOKUP($A2023,[4]Sheet1!$A$1:$X$10001,23,0)</f>
        <v>3.08</v>
      </c>
      <c r="O2023" s="196" t="n">
        <f aca="false">VLOOKUP($A2023,[4]Sheet1!$A$1:$U$10001,4,0)</f>
        <v>4.135</v>
      </c>
      <c r="P2023" s="196" t="n">
        <f aca="false">VLOOKUP($A2023,[4]Sheet1!$A$1:$U$10001,6,0)</f>
        <v>3.85</v>
      </c>
      <c r="Q2023" s="196" t="n">
        <f aca="false">VLOOKUP($A2023,[4]Sheet1!$A$1:$U$10001,20,0)</f>
        <v>3.25</v>
      </c>
      <c r="R2023" s="196" t="n">
        <f aca="false">VLOOKUP($A2023,[4]Sheet1!$A$1:$X$10001,24,0)</f>
        <v>3.36</v>
      </c>
      <c r="S2023" s="196" t="n">
        <f aca="false">VLOOKUP($A2023,[4]Sheet1!$A$1:$AB$10001,25,0)</f>
        <v>4.045</v>
      </c>
      <c r="T2023" s="196" t="n">
        <f aca="false">VLOOKUP($A2023,[4]Sheet1!$A$1:$AB$10001,26,0)</f>
        <v>3.94</v>
      </c>
      <c r="U2023" s="196" t="n">
        <f aca="false">VLOOKUP($A2023,[4]Sheet1!$A$1:$AB$10001,27,0)</f>
        <v>3.79</v>
      </c>
      <c r="V2023" s="196" t="n">
        <f aca="false">VLOOKUP($A2023,[4]Sheet1!$A$1:$AB$10001,28,0)</f>
        <v>3.905</v>
      </c>
      <c r="W2023" s="196" t="n">
        <f aca="false">VLOOKUP($A2023,[4]Sheet1!$A$1:$AC$10001,29,0)</f>
        <v>3.82</v>
      </c>
      <c r="X2023" s="196" t="s">
        <v>85</v>
      </c>
    </row>
    <row r="2024" customFormat="false" ht="11.25" hidden="false" customHeight="false" outlineLevel="0" collapsed="false">
      <c r="A2024" s="177" t="n">
        <v>36717</v>
      </c>
      <c r="B2024" s="203" t="n">
        <f aca="false">IF(A2024&lt;&gt;"",MONTH(A2024),0)</f>
        <v>7</v>
      </c>
      <c r="C2024" s="11" t="s">
        <v>162</v>
      </c>
      <c r="D2024" s="196" t="n">
        <f aca="false">VLOOKUP($A2024,[4]Sheet1!$A$1:$U$10001,15,0)</f>
        <v>4.48</v>
      </c>
      <c r="E2024" s="196" t="n">
        <f aca="false">VLOOKUP($A2024,[4]Sheet1!$A$1:$U$10001,16,0)</f>
        <v>3.36</v>
      </c>
      <c r="F2024" s="196" t="n">
        <f aca="false">VLOOKUP($A2024,[4]Sheet1!$A$1:$X$10001,22,0)</f>
        <v>3.27</v>
      </c>
      <c r="G2024" s="198" t="n">
        <f aca="false">VLOOKUP($A2024,[4]Sheet1!$A$1:$X$10001,3,0)</f>
        <v>3.39</v>
      </c>
      <c r="H2024" s="196" t="n">
        <f aca="false">VLOOKUP($A2024,[4]Sheet1!$A$1:$U$10001,2,0)</f>
        <v>3.745</v>
      </c>
      <c r="I2024" s="196" t="n">
        <f aca="false">VLOOKUP($A2024,[4]Sheet1!$A$1:$U$10001,21,0)</f>
        <v>3.995</v>
      </c>
      <c r="J2024" s="196" t="n">
        <f aca="false">VLOOKUP($A2024,[4]Sheet1!$A$1:$U$10001,13,0)</f>
        <v>3.415</v>
      </c>
      <c r="K2024" s="196" t="n">
        <f aca="false">VLOOKUP($A2024,[4]Sheet1!$A$1:$Z$10001,24,0)</f>
        <v>3.36</v>
      </c>
      <c r="L2024" s="196" t="n">
        <f aca="false">VLOOKUP($A2024,[4]Sheet1!$A$1:$U$10001,17,0)</f>
        <v>3.39</v>
      </c>
      <c r="M2024" s="196" t="n">
        <f aca="false">VLOOKUP($A2024,[4]Sheet1!$A$1:$U$10001,14,0)</f>
        <v>3.595</v>
      </c>
      <c r="N2024" s="196" t="n">
        <f aca="false">VLOOKUP($A2024,[4]Sheet1!$A$1:$X$10001,23,0)</f>
        <v>3.08</v>
      </c>
      <c r="O2024" s="196" t="n">
        <f aca="false">VLOOKUP($A2024,[4]Sheet1!$A$1:$U$10001,4,0)</f>
        <v>4.135</v>
      </c>
      <c r="P2024" s="196" t="n">
        <f aca="false">VLOOKUP($A2024,[4]Sheet1!$A$1:$U$10001,6,0)</f>
        <v>3.85</v>
      </c>
      <c r="Q2024" s="196" t="n">
        <f aca="false">VLOOKUP($A2024,[4]Sheet1!$A$1:$U$10001,20,0)</f>
        <v>3.25</v>
      </c>
      <c r="R2024" s="196" t="n">
        <f aca="false">VLOOKUP($A2024,[4]Sheet1!$A$1:$X$10001,24,0)</f>
        <v>3.36</v>
      </c>
      <c r="S2024" s="196" t="n">
        <f aca="false">VLOOKUP($A2024,[4]Sheet1!$A$1:$AB$10001,25,0)</f>
        <v>4.045</v>
      </c>
      <c r="T2024" s="196" t="n">
        <f aca="false">VLOOKUP($A2024,[4]Sheet1!$A$1:$AB$10001,26,0)</f>
        <v>3.94</v>
      </c>
      <c r="U2024" s="196" t="n">
        <f aca="false">VLOOKUP($A2024,[4]Sheet1!$A$1:$AB$10001,27,0)</f>
        <v>3.79</v>
      </c>
      <c r="V2024" s="196" t="n">
        <f aca="false">VLOOKUP($A2024,[4]Sheet1!$A$1:$AB$10001,28,0)</f>
        <v>3.905</v>
      </c>
      <c r="W2024" s="196" t="n">
        <f aca="false">VLOOKUP($A2024,[4]Sheet1!$A$1:$AC$10001,29,0)</f>
        <v>3.82</v>
      </c>
      <c r="X2024" s="196" t="s">
        <v>85</v>
      </c>
    </row>
    <row r="2025" customFormat="false" ht="11.25" hidden="false" customHeight="false" outlineLevel="0" collapsed="false">
      <c r="A2025" s="177" t="n">
        <v>36718</v>
      </c>
      <c r="B2025" s="203" t="n">
        <f aca="false">IF(A2025&lt;&gt;"",MONTH(A2025),0)</f>
        <v>7</v>
      </c>
      <c r="C2025" s="11" t="s">
        <v>163</v>
      </c>
      <c r="D2025" s="196" t="n">
        <f aca="false">VLOOKUP($A2025,[4]Sheet1!$A$1:$U$10001,15,0)</f>
        <v>4.805</v>
      </c>
      <c r="E2025" s="196" t="n">
        <f aca="false">VLOOKUP($A2025,[4]Sheet1!$A$1:$U$10001,16,0)</f>
        <v>3.715</v>
      </c>
      <c r="F2025" s="196" t="n">
        <f aca="false">VLOOKUP($A2025,[4]Sheet1!$A$1:$X$10001,22,0)</f>
        <v>3.595</v>
      </c>
      <c r="G2025" s="198" t="n">
        <f aca="false">VLOOKUP($A2025,[4]Sheet1!$A$1:$X$10001,3,0)</f>
        <v>3.82</v>
      </c>
      <c r="H2025" s="196" t="n">
        <f aca="false">VLOOKUP($A2025,[4]Sheet1!$A$1:$U$10001,2,0)</f>
        <v>4.065</v>
      </c>
      <c r="I2025" s="196" t="n">
        <f aca="false">VLOOKUP($A2025,[4]Sheet1!$A$1:$U$10001,21,0)</f>
        <v>4.18</v>
      </c>
      <c r="J2025" s="196" t="n">
        <f aca="false">VLOOKUP($A2025,[4]Sheet1!$A$1:$U$10001,13,0)</f>
        <v>4.045</v>
      </c>
      <c r="K2025" s="196" t="n">
        <f aca="false">VLOOKUP($A2025,[4]Sheet1!$A$1:$Z$10001,24,0)</f>
        <v>3.68</v>
      </c>
      <c r="L2025" s="196" t="n">
        <f aca="false">VLOOKUP($A2025,[4]Sheet1!$A$1:$U$10001,17,0)</f>
        <v>3.72</v>
      </c>
      <c r="M2025" s="196" t="n">
        <f aca="false">VLOOKUP($A2025,[4]Sheet1!$A$1:$U$10001,14,0)</f>
        <v>4.49</v>
      </c>
      <c r="N2025" s="196" t="n">
        <f aca="false">VLOOKUP($A2025,[4]Sheet1!$A$1:$X$10001,23,0)</f>
        <v>3.34</v>
      </c>
      <c r="O2025" s="196" t="n">
        <f aca="false">VLOOKUP($A2025,[4]Sheet1!$A$1:$U$10001,4,0)</f>
        <v>4.74</v>
      </c>
      <c r="P2025" s="196" t="n">
        <f aca="false">VLOOKUP($A2025,[4]Sheet1!$A$1:$U$10001,6,0)</f>
        <v>4.16</v>
      </c>
      <c r="Q2025" s="196" t="n">
        <f aca="false">VLOOKUP($A2025,[4]Sheet1!$A$1:$U$10001,20,0)</f>
        <v>3.66</v>
      </c>
      <c r="R2025" s="196" t="n">
        <f aca="false">VLOOKUP($A2025,[4]Sheet1!$A$1:$X$10001,24,0)</f>
        <v>3.68</v>
      </c>
      <c r="S2025" s="196" t="n">
        <f aca="false">VLOOKUP($A2025,[4]Sheet1!$A$1:$AB$10001,25,0)</f>
        <v>4.195</v>
      </c>
      <c r="T2025" s="196" t="n">
        <f aca="false">VLOOKUP($A2025,[4]Sheet1!$A$1:$AB$10001,26,0)</f>
        <v>4.185</v>
      </c>
      <c r="U2025" s="196" t="n">
        <f aca="false">VLOOKUP($A2025,[4]Sheet1!$A$1:$AB$10001,27,0)</f>
        <v>3.985</v>
      </c>
      <c r="V2025" s="196" t="n">
        <f aca="false">VLOOKUP($A2025,[4]Sheet1!$A$1:$AB$10001,28,0)</f>
        <v>4.1</v>
      </c>
      <c r="W2025" s="196" t="n">
        <f aca="false">VLOOKUP($A2025,[4]Sheet1!$A$1:$AC$10001,29,0)</f>
        <v>4.005</v>
      </c>
      <c r="X2025" s="196" t="s">
        <v>85</v>
      </c>
    </row>
    <row r="2026" customFormat="false" ht="11.25" hidden="false" customHeight="false" outlineLevel="0" collapsed="false">
      <c r="A2026" s="177" t="n">
        <v>36719</v>
      </c>
      <c r="B2026" s="203" t="n">
        <f aca="false">IF(A2026&lt;&gt;"",MONTH(A2026),0)</f>
        <v>7</v>
      </c>
      <c r="C2026" s="11" t="s">
        <v>164</v>
      </c>
      <c r="D2026" s="196" t="n">
        <f aca="false">VLOOKUP($A2026,[4]Sheet1!$A$1:$U$10001,15,0)</f>
        <v>4.69</v>
      </c>
      <c r="E2026" s="196" t="n">
        <f aca="false">VLOOKUP($A2026,[4]Sheet1!$A$1:$U$10001,16,0)</f>
        <v>3.72</v>
      </c>
      <c r="F2026" s="196" t="n">
        <f aca="false">VLOOKUP($A2026,[4]Sheet1!$A$1:$X$10001,22,0)</f>
        <v>3.705</v>
      </c>
      <c r="G2026" s="198" t="n">
        <f aca="false">VLOOKUP($A2026,[4]Sheet1!$A$1:$X$10001,3,0)</f>
        <v>3.835</v>
      </c>
      <c r="H2026" s="196" t="n">
        <f aca="false">VLOOKUP($A2026,[4]Sheet1!$A$1:$U$10001,2,0)</f>
        <v>4.14</v>
      </c>
      <c r="I2026" s="196" t="n">
        <f aca="false">VLOOKUP($A2026,[4]Sheet1!$A$1:$U$10001,21,0)</f>
        <v>4.165</v>
      </c>
      <c r="J2026" s="196" t="n">
        <f aca="false">VLOOKUP($A2026,[4]Sheet1!$A$1:$U$10001,13,0)</f>
        <v>4.005</v>
      </c>
      <c r="K2026" s="196" t="n">
        <f aca="false">VLOOKUP($A2026,[4]Sheet1!$A$1:$Z$10001,24,0)</f>
        <v>3.765</v>
      </c>
      <c r="L2026" s="196" t="n">
        <f aca="false">VLOOKUP($A2026,[4]Sheet1!$A$1:$U$10001,17,0)</f>
        <v>3.81</v>
      </c>
      <c r="M2026" s="196" t="n">
        <f aca="false">VLOOKUP($A2026,[4]Sheet1!$A$1:$U$10001,14,0)</f>
        <v>4.525</v>
      </c>
      <c r="N2026" s="196" t="n">
        <f aca="false">VLOOKUP($A2026,[4]Sheet1!$A$1:$X$10001,23,0)</f>
        <v>3.52</v>
      </c>
      <c r="O2026" s="196" t="n">
        <f aca="false">VLOOKUP($A2026,[4]Sheet1!$A$1:$U$10001,4,0)</f>
        <v>4.65</v>
      </c>
      <c r="P2026" s="196" t="n">
        <f aca="false">VLOOKUP($A2026,[4]Sheet1!$A$1:$U$10001,6,0)</f>
        <v>4.185</v>
      </c>
      <c r="Q2026" s="196" t="n">
        <f aca="false">VLOOKUP($A2026,[4]Sheet1!$A$1:$U$10001,20,0)</f>
        <v>3.61</v>
      </c>
      <c r="R2026" s="196" t="n">
        <f aca="false">VLOOKUP($A2026,[4]Sheet1!$A$1:$X$10001,24,0)</f>
        <v>3.765</v>
      </c>
      <c r="S2026" s="196" t="n">
        <f aca="false">VLOOKUP($A2026,[4]Sheet1!$A$1:$AB$10001,25,0)</f>
        <v>4.21</v>
      </c>
      <c r="T2026" s="196" t="n">
        <f aca="false">VLOOKUP($A2026,[4]Sheet1!$A$1:$AB$10001,26,0)</f>
        <v>4.195</v>
      </c>
      <c r="U2026" s="196" t="n">
        <f aca="false">VLOOKUP($A2026,[4]Sheet1!$A$1:$AB$10001,27,0)</f>
        <v>4.01</v>
      </c>
      <c r="V2026" s="196" t="n">
        <f aca="false">VLOOKUP($A2026,[4]Sheet1!$A$1:$AB$10001,28,0)</f>
        <v>4.12</v>
      </c>
      <c r="W2026" s="196" t="n">
        <f aca="false">VLOOKUP($A2026,[4]Sheet1!$A$1:$AC$10001,29,0)</f>
        <v>4.02</v>
      </c>
      <c r="X2026" s="196" t="s">
        <v>85</v>
      </c>
    </row>
    <row r="2027" customFormat="false" ht="11.25" hidden="false" customHeight="false" outlineLevel="0" collapsed="false">
      <c r="A2027" s="177" t="n">
        <v>36720</v>
      </c>
      <c r="B2027" s="203" t="n">
        <f aca="false">IF(A2027&lt;&gt;"",MONTH(A2027),0)</f>
        <v>7</v>
      </c>
      <c r="C2027" s="11" t="s">
        <v>165</v>
      </c>
      <c r="D2027" s="196" t="n">
        <f aca="false">VLOOKUP($A2027,[4]Sheet1!$A$1:$U$10001,15,0)</f>
        <v>4.89</v>
      </c>
      <c r="E2027" s="196" t="n">
        <f aca="false">VLOOKUP($A2027,[4]Sheet1!$A$1:$U$10001,16,0)</f>
        <v>3.865</v>
      </c>
      <c r="F2027" s="196" t="n">
        <f aca="false">VLOOKUP($A2027,[4]Sheet1!$A$1:$X$10001,22,0)</f>
        <v>3.74</v>
      </c>
      <c r="G2027" s="198" t="n">
        <f aca="false">VLOOKUP($A2027,[4]Sheet1!$A$1:$X$10001,3,0)</f>
        <v>3.97</v>
      </c>
      <c r="H2027" s="196" t="n">
        <f aca="false">VLOOKUP($A2027,[4]Sheet1!$A$1:$U$10001,2,0)</f>
        <v>4.265</v>
      </c>
      <c r="I2027" s="196" t="n">
        <f aca="false">VLOOKUP($A2027,[4]Sheet1!$A$1:$U$10001,21,0)</f>
        <v>4.285</v>
      </c>
      <c r="J2027" s="196" t="n">
        <f aca="false">VLOOKUP($A2027,[4]Sheet1!$A$1:$U$10001,13,0)</f>
        <v>4.115</v>
      </c>
      <c r="K2027" s="196" t="n">
        <f aca="false">VLOOKUP($A2027,[4]Sheet1!$A$1:$Z$10001,24,0)</f>
        <v>3.855</v>
      </c>
      <c r="L2027" s="196" t="n">
        <f aca="false">VLOOKUP($A2027,[4]Sheet1!$A$1:$U$10001,17,0)</f>
        <v>3.88</v>
      </c>
      <c r="M2027" s="196" t="n">
        <f aca="false">VLOOKUP($A2027,[4]Sheet1!$A$1:$U$10001,14,0)</f>
        <v>4.655</v>
      </c>
      <c r="N2027" s="196" t="n">
        <f aca="false">VLOOKUP($A2027,[4]Sheet1!$A$1:$X$10001,23,0)</f>
        <v>3.635</v>
      </c>
      <c r="O2027" s="196" t="n">
        <f aca="false">VLOOKUP($A2027,[4]Sheet1!$A$1:$U$10001,4,0)</f>
        <v>4.805</v>
      </c>
      <c r="P2027" s="196" t="n">
        <f aca="false">VLOOKUP($A2027,[4]Sheet1!$A$1:$U$10001,6,0)</f>
        <v>4.31</v>
      </c>
      <c r="Q2027" s="196" t="n">
        <f aca="false">VLOOKUP($A2027,[4]Sheet1!$A$1:$U$10001,20,0)</f>
        <v>3.705</v>
      </c>
      <c r="R2027" s="196" t="n">
        <f aca="false">VLOOKUP($A2027,[4]Sheet1!$A$1:$X$10001,24,0)</f>
        <v>3.855</v>
      </c>
      <c r="S2027" s="196" t="n">
        <f aca="false">VLOOKUP($A2027,[4]Sheet1!$A$1:$AB$10001,25,0)</f>
        <v>4.345</v>
      </c>
      <c r="T2027" s="196" t="n">
        <f aca="false">VLOOKUP($A2027,[4]Sheet1!$A$1:$AB$10001,26,0)</f>
        <v>4.325</v>
      </c>
      <c r="U2027" s="196" t="n">
        <f aca="false">VLOOKUP($A2027,[4]Sheet1!$A$1:$AB$10001,27,0)</f>
        <v>4.155</v>
      </c>
      <c r="V2027" s="196" t="n">
        <f aca="false">VLOOKUP($A2027,[4]Sheet1!$A$1:$AB$10001,28,0)</f>
        <v>4.22</v>
      </c>
      <c r="W2027" s="196" t="n">
        <f aca="false">VLOOKUP($A2027,[4]Sheet1!$A$1:$AC$10001,29,0)</f>
        <v>4.155</v>
      </c>
      <c r="X2027" s="196" t="s">
        <v>85</v>
      </c>
    </row>
    <row r="2028" customFormat="false" ht="11.25" hidden="false" customHeight="false" outlineLevel="0" collapsed="false">
      <c r="A2028" s="177" t="n">
        <v>36721</v>
      </c>
      <c r="B2028" s="203" t="n">
        <f aca="false">IF(A2028&lt;&gt;"",MONTH(A2028),0)</f>
        <v>7</v>
      </c>
      <c r="C2028" s="11" t="s">
        <v>166</v>
      </c>
      <c r="D2028" s="196" t="n">
        <f aca="false">VLOOKUP($A2028,[4]Sheet1!$A$1:$U$10001,15,0)</f>
        <v>4.67</v>
      </c>
      <c r="E2028" s="196" t="n">
        <f aca="false">VLOOKUP($A2028,[4]Sheet1!$A$1:$U$10001,16,0)</f>
        <v>3.59</v>
      </c>
      <c r="F2028" s="196" t="n">
        <f aca="false">VLOOKUP($A2028,[4]Sheet1!$A$1:$X$10001,22,0)</f>
        <v>3.535</v>
      </c>
      <c r="G2028" s="198" t="n">
        <f aca="false">VLOOKUP($A2028,[4]Sheet1!$A$1:$X$10001,3,0)</f>
        <v>3.695</v>
      </c>
      <c r="H2028" s="196" t="n">
        <f aca="false">VLOOKUP($A2028,[4]Sheet1!$A$1:$U$10001,2,0)</f>
        <v>4.065</v>
      </c>
      <c r="I2028" s="196" t="n">
        <f aca="false">VLOOKUP($A2028,[4]Sheet1!$A$1:$U$10001,21,0)</f>
        <v>4.07</v>
      </c>
      <c r="J2028" s="196" t="n">
        <f aca="false">VLOOKUP($A2028,[4]Sheet1!$A$1:$U$10001,13,0)</f>
        <v>3.88</v>
      </c>
      <c r="K2028" s="196" t="n">
        <f aca="false">VLOOKUP($A2028,[4]Sheet1!$A$1:$Z$10001,24,0)</f>
        <v>3.62</v>
      </c>
      <c r="L2028" s="196" t="n">
        <f aca="false">VLOOKUP($A2028,[4]Sheet1!$A$1:$U$10001,17,0)</f>
        <v>3.645</v>
      </c>
      <c r="M2028" s="196" t="n">
        <f aca="false">VLOOKUP($A2028,[4]Sheet1!$A$1:$U$10001,14,0)</f>
        <v>4.435</v>
      </c>
      <c r="N2028" s="196" t="n">
        <f aca="false">VLOOKUP($A2028,[4]Sheet1!$A$1:$X$10001,23,0)</f>
        <v>3.325</v>
      </c>
      <c r="O2028" s="196" t="n">
        <f aca="false">VLOOKUP($A2028,[4]Sheet1!$A$1:$U$10001,4,0)</f>
        <v>4.72</v>
      </c>
      <c r="P2028" s="196" t="n">
        <f aca="false">VLOOKUP($A2028,[4]Sheet1!$A$1:$U$10001,6,0)</f>
        <v>4.095</v>
      </c>
      <c r="Q2028" s="196" t="n">
        <f aca="false">VLOOKUP($A2028,[4]Sheet1!$A$1:$U$10001,20,0)</f>
        <v>3.48</v>
      </c>
      <c r="R2028" s="196" t="n">
        <f aca="false">VLOOKUP($A2028,[4]Sheet1!$A$1:$X$10001,24,0)</f>
        <v>3.62</v>
      </c>
      <c r="S2028" s="196" t="n">
        <f aca="false">VLOOKUP($A2028,[4]Sheet1!$A$1:$AB$10001,25,0)</f>
        <v>4.1</v>
      </c>
      <c r="T2028" s="196" t="n">
        <f aca="false">VLOOKUP($A2028,[4]Sheet1!$A$1:$AB$10001,26,0)</f>
        <v>4.095</v>
      </c>
      <c r="U2028" s="196" t="n">
        <f aca="false">VLOOKUP($A2028,[4]Sheet1!$A$1:$AB$10001,27,0)</f>
        <v>3.93</v>
      </c>
      <c r="V2028" s="196" t="n">
        <f aca="false">VLOOKUP($A2028,[4]Sheet1!$A$1:$AB$10001,28,0)</f>
        <v>4.025</v>
      </c>
      <c r="W2028" s="196" t="n">
        <f aca="false">VLOOKUP($A2028,[4]Sheet1!$A$1:$AC$10001,29,0)</f>
        <v>3.945</v>
      </c>
      <c r="X2028" s="196" t="s">
        <v>85</v>
      </c>
    </row>
    <row r="2029" customFormat="false" ht="11.25" hidden="false" customHeight="false" outlineLevel="0" collapsed="false">
      <c r="A2029" s="177" t="n">
        <v>36722</v>
      </c>
      <c r="B2029" s="203" t="n">
        <f aca="false">IF(A2029&lt;&gt;"",MONTH(A2029),0)</f>
        <v>7</v>
      </c>
      <c r="C2029" s="11" t="s">
        <v>167</v>
      </c>
      <c r="D2029" s="196" t="n">
        <f aca="false">VLOOKUP($A2029,[4]Sheet1!$A$1:$U$10001,15,0)</f>
        <v>4.755</v>
      </c>
      <c r="E2029" s="196" t="n">
        <f aca="false">VLOOKUP($A2029,[4]Sheet1!$A$1:$U$10001,16,0)</f>
        <v>3.51</v>
      </c>
      <c r="F2029" s="196" t="n">
        <f aca="false">VLOOKUP($A2029,[4]Sheet1!$A$1:$X$10001,22,0)</f>
        <v>3.405</v>
      </c>
      <c r="G2029" s="198" t="n">
        <f aca="false">VLOOKUP($A2029,[4]Sheet1!$A$1:$X$10001,3,0)</f>
        <v>3.535</v>
      </c>
      <c r="H2029" s="196" t="n">
        <f aca="false">VLOOKUP($A2029,[4]Sheet1!$A$1:$U$10001,2,0)</f>
        <v>4.075</v>
      </c>
      <c r="I2029" s="196" t="n">
        <f aca="false">VLOOKUP($A2029,[4]Sheet1!$A$1:$U$10001,21,0)</f>
        <v>4.18</v>
      </c>
      <c r="J2029" s="196" t="n">
        <f aca="false">VLOOKUP($A2029,[4]Sheet1!$A$1:$U$10001,13,0)</f>
        <v>3.7</v>
      </c>
      <c r="K2029" s="196" t="n">
        <f aca="false">VLOOKUP($A2029,[4]Sheet1!$A$1:$Z$10001,24,0)</f>
        <v>3.45</v>
      </c>
      <c r="L2029" s="196" t="n">
        <f aca="false">VLOOKUP($A2029,[4]Sheet1!$A$1:$U$10001,17,0)</f>
        <v>3.535</v>
      </c>
      <c r="M2029" s="196" t="n">
        <f aca="false">VLOOKUP($A2029,[4]Sheet1!$A$1:$U$10001,14,0)</f>
        <v>4.18</v>
      </c>
      <c r="N2029" s="196" t="n">
        <f aca="false">VLOOKUP($A2029,[4]Sheet1!$A$1:$X$10001,23,0)</f>
        <v>3.205</v>
      </c>
      <c r="O2029" s="196" t="n">
        <f aca="false">VLOOKUP($A2029,[4]Sheet1!$A$1:$U$10001,4,0)</f>
        <v>4.655</v>
      </c>
      <c r="P2029" s="196" t="n">
        <f aca="false">VLOOKUP($A2029,[4]Sheet1!$A$1:$U$10001,6,0)</f>
        <v>4.155</v>
      </c>
      <c r="Q2029" s="196" t="n">
        <f aca="false">VLOOKUP($A2029,[4]Sheet1!$A$1:$U$10001,20,0)</f>
        <v>3.465</v>
      </c>
      <c r="R2029" s="196" t="n">
        <f aca="false">VLOOKUP($A2029,[4]Sheet1!$A$1:$X$10001,24,0)</f>
        <v>3.45</v>
      </c>
      <c r="S2029" s="196" t="n">
        <f aca="false">VLOOKUP($A2029,[4]Sheet1!$A$1:$AB$10001,25,0)</f>
        <v>4.22</v>
      </c>
      <c r="T2029" s="196" t="n">
        <f aca="false">VLOOKUP($A2029,[4]Sheet1!$A$1:$AB$10001,26,0)</f>
        <v>4.19</v>
      </c>
      <c r="U2029" s="196" t="n">
        <f aca="false">VLOOKUP($A2029,[4]Sheet1!$A$1:$AB$10001,27,0)</f>
        <v>3.99</v>
      </c>
      <c r="V2029" s="196" t="n">
        <f aca="false">VLOOKUP($A2029,[4]Sheet1!$A$1:$AB$10001,28,0)</f>
        <v>4.095</v>
      </c>
      <c r="W2029" s="196" t="n">
        <f aca="false">VLOOKUP($A2029,[4]Sheet1!$A$1:$AC$10001,29,0)</f>
        <v>4.005</v>
      </c>
      <c r="X2029" s="196" t="s">
        <v>85</v>
      </c>
    </row>
    <row r="2030" customFormat="false" ht="11.25" hidden="false" customHeight="false" outlineLevel="0" collapsed="false">
      <c r="A2030" s="177" t="n">
        <v>36723</v>
      </c>
      <c r="B2030" s="203" t="n">
        <f aca="false">IF(A2030&lt;&gt;"",MONTH(A2030),0)</f>
        <v>7</v>
      </c>
      <c r="C2030" s="11" t="s">
        <v>161</v>
      </c>
      <c r="D2030" s="196" t="n">
        <f aca="false">VLOOKUP($A2030,[4]Sheet1!$A$1:$U$10001,15,0)</f>
        <v>4.755</v>
      </c>
      <c r="E2030" s="196" t="n">
        <f aca="false">VLOOKUP($A2030,[4]Sheet1!$A$1:$U$10001,16,0)</f>
        <v>3.51</v>
      </c>
      <c r="F2030" s="196" t="n">
        <f aca="false">VLOOKUP($A2030,[4]Sheet1!$A$1:$X$10001,22,0)</f>
        <v>3.405</v>
      </c>
      <c r="G2030" s="198" t="n">
        <f aca="false">VLOOKUP($A2030,[4]Sheet1!$A$1:$X$10001,3,0)</f>
        <v>3.535</v>
      </c>
      <c r="H2030" s="196" t="n">
        <f aca="false">VLOOKUP($A2030,[4]Sheet1!$A$1:$U$10001,2,0)</f>
        <v>4.075</v>
      </c>
      <c r="I2030" s="196" t="n">
        <f aca="false">VLOOKUP($A2030,[4]Sheet1!$A$1:$U$10001,21,0)</f>
        <v>4.18</v>
      </c>
      <c r="J2030" s="196" t="n">
        <f aca="false">VLOOKUP($A2030,[4]Sheet1!$A$1:$U$10001,13,0)</f>
        <v>3.7</v>
      </c>
      <c r="K2030" s="196" t="n">
        <f aca="false">VLOOKUP($A2030,[4]Sheet1!$A$1:$Z$10001,24,0)</f>
        <v>3.45</v>
      </c>
      <c r="L2030" s="196" t="n">
        <f aca="false">VLOOKUP($A2030,[4]Sheet1!$A$1:$U$10001,17,0)</f>
        <v>3.535</v>
      </c>
      <c r="M2030" s="196" t="n">
        <f aca="false">VLOOKUP($A2030,[4]Sheet1!$A$1:$U$10001,14,0)</f>
        <v>4.18</v>
      </c>
      <c r="N2030" s="196" t="n">
        <f aca="false">VLOOKUP($A2030,[4]Sheet1!$A$1:$X$10001,23,0)</f>
        <v>3.205</v>
      </c>
      <c r="O2030" s="196" t="n">
        <f aca="false">VLOOKUP($A2030,[4]Sheet1!$A$1:$U$10001,4,0)</f>
        <v>4.655</v>
      </c>
      <c r="P2030" s="196" t="n">
        <f aca="false">VLOOKUP($A2030,[4]Sheet1!$A$1:$U$10001,6,0)</f>
        <v>4.155</v>
      </c>
      <c r="Q2030" s="196" t="n">
        <f aca="false">VLOOKUP($A2030,[4]Sheet1!$A$1:$U$10001,20,0)</f>
        <v>3.465</v>
      </c>
      <c r="R2030" s="196" t="n">
        <f aca="false">VLOOKUP($A2030,[4]Sheet1!$A$1:$X$10001,24,0)</f>
        <v>3.45</v>
      </c>
      <c r="S2030" s="196" t="n">
        <f aca="false">VLOOKUP($A2030,[4]Sheet1!$A$1:$AB$10001,25,0)</f>
        <v>4.22</v>
      </c>
      <c r="T2030" s="196" t="n">
        <f aca="false">VLOOKUP($A2030,[4]Sheet1!$A$1:$AB$10001,26,0)</f>
        <v>4.19</v>
      </c>
      <c r="U2030" s="196" t="n">
        <f aca="false">VLOOKUP($A2030,[4]Sheet1!$A$1:$AB$10001,27,0)</f>
        <v>3.99</v>
      </c>
      <c r="V2030" s="196" t="n">
        <f aca="false">VLOOKUP($A2030,[4]Sheet1!$A$1:$AB$10001,28,0)</f>
        <v>4.095</v>
      </c>
      <c r="W2030" s="196" t="n">
        <f aca="false">VLOOKUP($A2030,[4]Sheet1!$A$1:$AC$10001,29,0)</f>
        <v>4.005</v>
      </c>
      <c r="X2030" s="196" t="s">
        <v>85</v>
      </c>
    </row>
    <row r="2031" customFormat="false" ht="11.25" hidden="false" customHeight="false" outlineLevel="0" collapsed="false">
      <c r="A2031" s="177" t="n">
        <v>36724</v>
      </c>
      <c r="B2031" s="203" t="n">
        <f aca="false">IF(A2031&lt;&gt;"",MONTH(A2031),0)</f>
        <v>7</v>
      </c>
      <c r="C2031" s="11" t="s">
        <v>162</v>
      </c>
      <c r="D2031" s="196" t="n">
        <f aca="false">VLOOKUP($A2031,[4]Sheet1!$A$1:$U$10001,15,0)</f>
        <v>4.755</v>
      </c>
      <c r="E2031" s="196" t="n">
        <f aca="false">VLOOKUP($A2031,[4]Sheet1!$A$1:$U$10001,16,0)</f>
        <v>3.51</v>
      </c>
      <c r="F2031" s="196" t="n">
        <f aca="false">VLOOKUP($A2031,[4]Sheet1!$A$1:$X$10001,22,0)</f>
        <v>3.405</v>
      </c>
      <c r="G2031" s="198" t="n">
        <f aca="false">VLOOKUP($A2031,[4]Sheet1!$A$1:$X$10001,3,0)</f>
        <v>3.535</v>
      </c>
      <c r="H2031" s="196" t="n">
        <f aca="false">VLOOKUP($A2031,[4]Sheet1!$A$1:$U$10001,2,0)</f>
        <v>4.075</v>
      </c>
      <c r="I2031" s="196" t="n">
        <f aca="false">VLOOKUP($A2031,[4]Sheet1!$A$1:$U$10001,21,0)</f>
        <v>4.18</v>
      </c>
      <c r="J2031" s="196" t="n">
        <f aca="false">VLOOKUP($A2031,[4]Sheet1!$A$1:$U$10001,13,0)</f>
        <v>3.7</v>
      </c>
      <c r="K2031" s="196" t="n">
        <f aca="false">VLOOKUP($A2031,[4]Sheet1!$A$1:$Z$10001,24,0)</f>
        <v>3.45</v>
      </c>
      <c r="L2031" s="196" t="n">
        <f aca="false">VLOOKUP($A2031,[4]Sheet1!$A$1:$U$10001,17,0)</f>
        <v>3.535</v>
      </c>
      <c r="M2031" s="196" t="n">
        <f aca="false">VLOOKUP($A2031,[4]Sheet1!$A$1:$U$10001,14,0)</f>
        <v>4.18</v>
      </c>
      <c r="N2031" s="196" t="n">
        <f aca="false">VLOOKUP($A2031,[4]Sheet1!$A$1:$X$10001,23,0)</f>
        <v>3.205</v>
      </c>
      <c r="O2031" s="196" t="n">
        <f aca="false">VLOOKUP($A2031,[4]Sheet1!$A$1:$U$10001,4,0)</f>
        <v>4.655</v>
      </c>
      <c r="P2031" s="196" t="n">
        <f aca="false">VLOOKUP($A2031,[4]Sheet1!$A$1:$U$10001,6,0)</f>
        <v>4.155</v>
      </c>
      <c r="Q2031" s="196" t="n">
        <f aca="false">VLOOKUP($A2031,[4]Sheet1!$A$1:$U$10001,20,0)</f>
        <v>3.465</v>
      </c>
      <c r="R2031" s="196" t="n">
        <f aca="false">VLOOKUP($A2031,[4]Sheet1!$A$1:$X$10001,24,0)</f>
        <v>3.45</v>
      </c>
      <c r="S2031" s="196" t="n">
        <f aca="false">VLOOKUP($A2031,[4]Sheet1!$A$1:$AB$10001,25,0)</f>
        <v>4.22</v>
      </c>
      <c r="T2031" s="196" t="n">
        <f aca="false">VLOOKUP($A2031,[4]Sheet1!$A$1:$AB$10001,26,0)</f>
        <v>4.19</v>
      </c>
      <c r="U2031" s="196" t="n">
        <f aca="false">VLOOKUP($A2031,[4]Sheet1!$A$1:$AB$10001,27,0)</f>
        <v>3.99</v>
      </c>
      <c r="V2031" s="196" t="n">
        <f aca="false">VLOOKUP($A2031,[4]Sheet1!$A$1:$AB$10001,28,0)</f>
        <v>4.095</v>
      </c>
      <c r="W2031" s="196" t="n">
        <f aca="false">VLOOKUP($A2031,[4]Sheet1!$A$1:$AC$10001,29,0)</f>
        <v>4.005</v>
      </c>
      <c r="X2031" s="196" t="s">
        <v>85</v>
      </c>
    </row>
    <row r="2032" customFormat="false" ht="11.25" hidden="false" customHeight="false" outlineLevel="0" collapsed="false">
      <c r="A2032" s="177" t="n">
        <v>36725</v>
      </c>
      <c r="B2032" s="203" t="n">
        <f aca="false">IF(A2032&lt;&gt;"",MONTH(A2032),0)</f>
        <v>7</v>
      </c>
      <c r="C2032" s="11" t="s">
        <v>163</v>
      </c>
      <c r="D2032" s="196" t="n">
        <f aca="false">VLOOKUP($A2032,[4]Sheet1!$A$1:$U$10001,15,0)</f>
        <v>4.435</v>
      </c>
      <c r="E2032" s="196" t="n">
        <f aca="false">VLOOKUP($A2032,[4]Sheet1!$A$1:$U$10001,16,0)</f>
        <v>3.445</v>
      </c>
      <c r="F2032" s="196" t="str">
        <f aca="false">VLOOKUP($A2032,[4]Sheet1!$A$1:$X$10001,22,0)</f>
        <v>3..42</v>
      </c>
      <c r="G2032" s="198" t="n">
        <f aca="false">VLOOKUP($A2032,[4]Sheet1!$A$1:$X$10001,3,0)</f>
        <v>3.73</v>
      </c>
      <c r="H2032" s="196" t="n">
        <f aca="false">VLOOKUP($A2032,[4]Sheet1!$A$1:$U$10001,2,0)</f>
        <v>4.12</v>
      </c>
      <c r="I2032" s="196" t="n">
        <f aca="false">VLOOKUP($A2032,[4]Sheet1!$A$1:$U$10001,21,0)</f>
        <v>4.135</v>
      </c>
      <c r="J2032" s="196" t="n">
        <f aca="false">VLOOKUP($A2032,[4]Sheet1!$A$1:$U$10001,13,0)</f>
        <v>3.92</v>
      </c>
      <c r="K2032" s="196" t="n">
        <f aca="false">VLOOKUP($A2032,[4]Sheet1!$A$1:$Z$10001,24,0)</f>
        <v>3.495</v>
      </c>
      <c r="L2032" s="196" t="n">
        <f aca="false">VLOOKUP($A2032,[4]Sheet1!$A$1:$U$10001,17,0)</f>
        <v>3.515</v>
      </c>
      <c r="M2032" s="196" t="n">
        <f aca="false">VLOOKUP($A2032,[4]Sheet1!$A$1:$U$10001,14,0)</f>
        <v>4.58</v>
      </c>
      <c r="N2032" s="196" t="n">
        <f aca="false">VLOOKUP($A2032,[4]Sheet1!$A$1:$X$10001,23,0)</f>
        <v>3.185</v>
      </c>
      <c r="O2032" s="196" t="n">
        <f aca="false">VLOOKUP($A2032,[4]Sheet1!$A$1:$U$10001,4,0)</f>
        <v>4.705</v>
      </c>
      <c r="P2032" s="196" t="n">
        <f aca="false">VLOOKUP($A2032,[4]Sheet1!$A$1:$U$10001,6,0)</f>
        <v>4.14</v>
      </c>
      <c r="Q2032" s="196" t="n">
        <f aca="false">VLOOKUP($A2032,[4]Sheet1!$A$1:$U$10001,20,0)</f>
        <v>3.415</v>
      </c>
      <c r="R2032" s="196" t="n">
        <f aca="false">VLOOKUP($A2032,[4]Sheet1!$A$1:$X$10001,24,0)</f>
        <v>3.495</v>
      </c>
      <c r="S2032" s="196" t="n">
        <f aca="false">VLOOKUP($A2032,[4]Sheet1!$A$1:$AB$10001,25,0)</f>
        <v>4.155</v>
      </c>
      <c r="T2032" s="196" t="n">
        <f aca="false">VLOOKUP($A2032,[4]Sheet1!$A$1:$AB$10001,26,0)</f>
        <v>4.155</v>
      </c>
      <c r="U2032" s="196" t="n">
        <f aca="false">VLOOKUP($A2032,[4]Sheet1!$A$1:$AB$10001,27,0)</f>
        <v>3.98</v>
      </c>
      <c r="V2032" s="196" t="n">
        <f aca="false">VLOOKUP($A2032,[4]Sheet1!$A$1:$AB$10001,28,0)</f>
        <v>4.04</v>
      </c>
      <c r="W2032" s="196" t="n">
        <f aca="false">VLOOKUP($A2032,[4]Sheet1!$A$1:$AC$10001,29,0)</f>
        <v>3.98</v>
      </c>
      <c r="X2032" s="196" t="s">
        <v>85</v>
      </c>
    </row>
    <row r="2033" customFormat="false" ht="11.25" hidden="false" customHeight="false" outlineLevel="0" collapsed="false">
      <c r="A2033" s="177" t="n">
        <v>36726</v>
      </c>
      <c r="B2033" s="203" t="n">
        <f aca="false">IF(A2033&lt;&gt;"",MONTH(A2033),0)</f>
        <v>7</v>
      </c>
      <c r="C2033" s="11" t="s">
        <v>164</v>
      </c>
      <c r="D2033" s="196" t="n">
        <f aca="false">VLOOKUP($A2033,[4]Sheet1!$A$1:$U$10001,15,0)</f>
        <v>4.245</v>
      </c>
      <c r="E2033" s="196" t="n">
        <f aca="false">VLOOKUP($A2033,[4]Sheet1!$A$1:$U$10001,16,0)</f>
        <v>3.24</v>
      </c>
      <c r="F2033" s="196" t="n">
        <f aca="false">VLOOKUP($A2033,[4]Sheet1!$A$1:$X$10001,22,0)</f>
        <v>3.19</v>
      </c>
      <c r="G2033" s="198" t="n">
        <f aca="false">VLOOKUP($A2033,[4]Sheet1!$A$1:$X$10001,3,0)</f>
        <v>3.635</v>
      </c>
      <c r="H2033" s="196" t="n">
        <f aca="false">VLOOKUP($A2033,[4]Sheet1!$A$1:$U$10001,2,0)</f>
        <v>3.95</v>
      </c>
      <c r="I2033" s="196" t="n">
        <f aca="false">VLOOKUP($A2033,[4]Sheet1!$A$1:$U$10001,21,0)</f>
        <v>3.99</v>
      </c>
      <c r="J2033" s="196" t="n">
        <f aca="false">VLOOKUP($A2033,[4]Sheet1!$A$1:$U$10001,13,0)</f>
        <v>3.725</v>
      </c>
      <c r="K2033" s="196" t="n">
        <f aca="false">VLOOKUP($A2033,[4]Sheet1!$A$1:$Z$10001,24,0)</f>
        <v>3.255</v>
      </c>
      <c r="L2033" s="196" t="n">
        <f aca="false">VLOOKUP($A2033,[4]Sheet1!$A$1:$U$10001,17,0)</f>
        <v>3.295</v>
      </c>
      <c r="M2033" s="196" t="n">
        <f aca="false">VLOOKUP($A2033,[4]Sheet1!$A$1:$U$10001,14,0)</f>
        <v>4.455</v>
      </c>
      <c r="N2033" s="196" t="n">
        <f aca="false">VLOOKUP($A2033,[4]Sheet1!$A$1:$X$10001,23,0)</f>
        <v>3.01</v>
      </c>
      <c r="O2033" s="196" t="n">
        <f aca="false">VLOOKUP($A2033,[4]Sheet1!$A$1:$U$10001,4,0)</f>
        <v>4.675</v>
      </c>
      <c r="P2033" s="196" t="n">
        <f aca="false">VLOOKUP($A2033,[4]Sheet1!$A$1:$U$10001,6,0)</f>
        <v>3.98</v>
      </c>
      <c r="Q2033" s="196" t="n">
        <f aca="false">VLOOKUP($A2033,[4]Sheet1!$A$1:$U$10001,20,0)</f>
        <v>3.145</v>
      </c>
      <c r="R2033" s="196" t="n">
        <f aca="false">VLOOKUP($A2033,[4]Sheet1!$A$1:$X$10001,24,0)</f>
        <v>3.255</v>
      </c>
      <c r="S2033" s="196" t="n">
        <f aca="false">VLOOKUP($A2033,[4]Sheet1!$A$1:$AB$10001,25,0)</f>
        <v>4.015</v>
      </c>
      <c r="T2033" s="196" t="n">
        <f aca="false">VLOOKUP($A2033,[4]Sheet1!$A$1:$AB$10001,26,0)</f>
        <v>3.99</v>
      </c>
      <c r="U2033" s="196" t="n">
        <f aca="false">VLOOKUP($A2033,[4]Sheet1!$A$1:$AB$10001,27,0)</f>
        <v>3.82</v>
      </c>
      <c r="V2033" s="196" t="n">
        <f aca="false">VLOOKUP($A2033,[4]Sheet1!$A$1:$AB$10001,28,0)</f>
        <v>3.88</v>
      </c>
      <c r="W2033" s="196" t="n">
        <f aca="false">VLOOKUP($A2033,[4]Sheet1!$A$1:$AC$10001,29,0)</f>
        <v>3.83</v>
      </c>
      <c r="X2033" s="196" t="s">
        <v>85</v>
      </c>
    </row>
    <row r="2034" customFormat="false" ht="11.25" hidden="false" customHeight="false" outlineLevel="0" collapsed="false">
      <c r="A2034" s="177" t="n">
        <v>36727</v>
      </c>
      <c r="B2034" s="203" t="n">
        <f aca="false">IF(A2034&lt;&gt;"",MONTH(A2034),0)</f>
        <v>7</v>
      </c>
      <c r="C2034" s="11" t="s">
        <v>165</v>
      </c>
      <c r="D2034" s="196" t="n">
        <f aca="false">VLOOKUP($A2034,[4]Sheet1!$A$1:$U$10001,15,0)</f>
        <v>4.435</v>
      </c>
      <c r="E2034" s="196" t="n">
        <f aca="false">VLOOKUP($A2034,[4]Sheet1!$A$1:$U$10001,16,0)</f>
        <v>3.305</v>
      </c>
      <c r="F2034" s="196" t="n">
        <f aca="false">VLOOKUP($A2034,[4]Sheet1!$A$1:$X$10001,22,0)</f>
        <v>3.24</v>
      </c>
      <c r="G2034" s="198" t="n">
        <f aca="false">VLOOKUP($A2034,[4]Sheet1!$A$1:$X$10001,3,0)</f>
        <v>3.725</v>
      </c>
      <c r="H2034" s="196" t="n">
        <f aca="false">VLOOKUP($A2034,[4]Sheet1!$A$1:$U$10001,2,0)</f>
        <v>4.04</v>
      </c>
      <c r="I2034" s="196" t="n">
        <f aca="false">VLOOKUP($A2034,[4]Sheet1!$A$1:$U$10001,21,0)</f>
        <v>4.065</v>
      </c>
      <c r="J2034" s="196" t="n">
        <f aca="false">VLOOKUP($A2034,[4]Sheet1!$A$1:$U$10001,13,0)</f>
        <v>3.99</v>
      </c>
      <c r="K2034" s="196" t="n">
        <f aca="false">VLOOKUP($A2034,[4]Sheet1!$A$1:$Z$10001,24,0)</f>
        <v>3.3</v>
      </c>
      <c r="L2034" s="196" t="n">
        <f aca="false">VLOOKUP($A2034,[4]Sheet1!$A$1:$U$10001,17,0)</f>
        <v>3.405</v>
      </c>
      <c r="M2034" s="196" t="n">
        <f aca="false">VLOOKUP($A2034,[4]Sheet1!$A$1:$U$10001,14,0)</f>
        <v>4.53</v>
      </c>
      <c r="N2034" s="196" t="n">
        <f aca="false">VLOOKUP($A2034,[4]Sheet1!$A$1:$X$10001,23,0)</f>
        <v>3.035</v>
      </c>
      <c r="O2034" s="196" t="n">
        <f aca="false">VLOOKUP($A2034,[4]Sheet1!$A$1:$U$10001,4,0)</f>
        <v>4.76</v>
      </c>
      <c r="P2034" s="196" t="n">
        <f aca="false">VLOOKUP($A2034,[4]Sheet1!$A$1:$U$10001,6,0)</f>
        <v>4.075</v>
      </c>
      <c r="Q2034" s="196" t="n">
        <f aca="false">VLOOKUP($A2034,[4]Sheet1!$A$1:$U$10001,20,0)</f>
        <v>3.32</v>
      </c>
      <c r="R2034" s="196" t="n">
        <f aca="false">VLOOKUP($A2034,[4]Sheet1!$A$1:$X$10001,24,0)</f>
        <v>3.3</v>
      </c>
      <c r="S2034" s="196" t="n">
        <f aca="false">VLOOKUP($A2034,[4]Sheet1!$A$1:$AB$10001,25,0)</f>
        <v>4.1</v>
      </c>
      <c r="T2034" s="196" t="n">
        <f aca="false">VLOOKUP($A2034,[4]Sheet1!$A$1:$AB$10001,26,0)</f>
        <v>4.085</v>
      </c>
      <c r="U2034" s="196" t="n">
        <f aca="false">VLOOKUP($A2034,[4]Sheet1!$A$1:$AB$10001,27,0)</f>
        <v>3.92</v>
      </c>
      <c r="V2034" s="196" t="n">
        <f aca="false">VLOOKUP($A2034,[4]Sheet1!$A$1:$AB$10001,28,0)</f>
        <v>3.98</v>
      </c>
      <c r="W2034" s="196" t="n">
        <f aca="false">VLOOKUP($A2034,[4]Sheet1!$A$1:$AC$10001,29,0)</f>
        <v>3.92</v>
      </c>
      <c r="X2034" s="196" t="s">
        <v>85</v>
      </c>
    </row>
    <row r="2035" customFormat="false" ht="11.25" hidden="false" customHeight="false" outlineLevel="0" collapsed="false">
      <c r="A2035" s="177" t="n">
        <v>36728</v>
      </c>
      <c r="B2035" s="203" t="n">
        <f aca="false">IF(A2035&lt;&gt;"",MONTH(A2035),0)</f>
        <v>7</v>
      </c>
      <c r="C2035" s="11" t="s">
        <v>166</v>
      </c>
      <c r="D2035" s="196" t="n">
        <f aca="false">VLOOKUP($A2035,[4]Sheet1!$A$1:$U$10001,15,0)</f>
        <v>4.245</v>
      </c>
      <c r="E2035" s="196" t="n">
        <f aca="false">VLOOKUP($A2035,[4]Sheet1!$A$1:$U$10001,16,0)</f>
        <v>3.19</v>
      </c>
      <c r="F2035" s="196" t="n">
        <f aca="false">VLOOKUP($A2035,[4]Sheet1!$A$1:$X$10001,22,0)</f>
        <v>3.145</v>
      </c>
      <c r="G2035" s="198" t="n">
        <f aca="false">VLOOKUP($A2035,[4]Sheet1!$A$1:$X$10001,3,0)</f>
        <v>3.615</v>
      </c>
      <c r="H2035" s="196" t="n">
        <f aca="false">VLOOKUP($A2035,[4]Sheet1!$A$1:$U$10001,2,0)</f>
        <v>3.905</v>
      </c>
      <c r="I2035" s="196" t="n">
        <f aca="false">VLOOKUP($A2035,[4]Sheet1!$A$1:$U$10001,21,0)</f>
        <v>3.865</v>
      </c>
      <c r="J2035" s="196" t="n">
        <f aca="false">VLOOKUP($A2035,[4]Sheet1!$A$1:$U$10001,13,0)</f>
        <v>4.025</v>
      </c>
      <c r="K2035" s="196" t="n">
        <f aca="false">VLOOKUP($A2035,[4]Sheet1!$A$1:$Z$10001,24,0)</f>
        <v>3.215</v>
      </c>
      <c r="L2035" s="196" t="n">
        <f aca="false">VLOOKUP($A2035,[4]Sheet1!$A$1:$U$10001,17,0)</f>
        <v>3.295</v>
      </c>
      <c r="M2035" s="196" t="n">
        <f aca="false">VLOOKUP($A2035,[4]Sheet1!$A$1:$U$10001,14,0)</f>
        <v>4.485</v>
      </c>
      <c r="N2035" s="196" t="n">
        <f aca="false">VLOOKUP($A2035,[4]Sheet1!$A$1:$X$10001,23,0)</f>
        <v>3.035</v>
      </c>
      <c r="O2035" s="196" t="n">
        <f aca="false">VLOOKUP($A2035,[4]Sheet1!$A$1:$U$10001,4,0)</f>
        <v>4.625</v>
      </c>
      <c r="P2035" s="196" t="n">
        <f aca="false">VLOOKUP($A2035,[4]Sheet1!$A$1:$U$10001,6,0)</f>
        <v>3.95</v>
      </c>
      <c r="Q2035" s="196" t="n">
        <f aca="false">VLOOKUP($A2035,[4]Sheet1!$A$1:$U$10001,20,0)</f>
        <v>3.165</v>
      </c>
      <c r="R2035" s="196" t="n">
        <f aca="false">VLOOKUP($A2035,[4]Sheet1!$A$1:$X$10001,24,0)</f>
        <v>3.215</v>
      </c>
      <c r="S2035" s="196" t="n">
        <f aca="false">VLOOKUP($A2035,[4]Sheet1!$A$1:$AB$10001,25,0)</f>
        <v>3.91</v>
      </c>
      <c r="T2035" s="196" t="n">
        <f aca="false">VLOOKUP($A2035,[4]Sheet1!$A$1:$AB$10001,26,0)</f>
        <v>3.915</v>
      </c>
      <c r="U2035" s="196" t="n">
        <f aca="false">VLOOKUP($A2035,[4]Sheet1!$A$1:$AB$10001,27,0)</f>
        <v>3.75</v>
      </c>
      <c r="V2035" s="196" t="n">
        <f aca="false">VLOOKUP($A2035,[4]Sheet1!$A$1:$AB$10001,28,0)</f>
        <v>3.82</v>
      </c>
      <c r="W2035" s="196" t="n">
        <f aca="false">VLOOKUP($A2035,[4]Sheet1!$A$1:$AC$10001,29,0)</f>
        <v>3.755</v>
      </c>
      <c r="X2035" s="196" t="s">
        <v>85</v>
      </c>
    </row>
    <row r="2036" customFormat="false" ht="11.25" hidden="false" customHeight="false" outlineLevel="0" collapsed="false">
      <c r="A2036" s="177" t="n">
        <v>36729</v>
      </c>
      <c r="B2036" s="203" t="n">
        <f aca="false">IF(A2036&lt;&gt;"",MONTH(A2036),0)</f>
        <v>7</v>
      </c>
      <c r="C2036" s="11" t="s">
        <v>167</v>
      </c>
      <c r="D2036" s="196" t="n">
        <f aca="false">VLOOKUP($A2036,[4]Sheet1!$A$1:$U$10001,15,0)</f>
        <v>4.245</v>
      </c>
      <c r="E2036" s="196" t="n">
        <f aca="false">VLOOKUP($A2036,[4]Sheet1!$A$1:$U$10001,16,0)</f>
        <v>3.22</v>
      </c>
      <c r="F2036" s="196" t="n">
        <f aca="false">VLOOKUP($A2036,[4]Sheet1!$A$1:$X$10001,22,0)</f>
        <v>3.17</v>
      </c>
      <c r="G2036" s="198" t="n">
        <f aca="false">VLOOKUP($A2036,[4]Sheet1!$A$1:$X$10001,3,0)</f>
        <v>3.495</v>
      </c>
      <c r="H2036" s="196" t="n">
        <f aca="false">VLOOKUP($A2036,[4]Sheet1!$A$1:$U$10001,2,0)</f>
        <v>3.925</v>
      </c>
      <c r="I2036" s="196" t="n">
        <f aca="false">VLOOKUP($A2036,[4]Sheet1!$A$1:$U$10001,21,0)</f>
        <v>3.88</v>
      </c>
      <c r="J2036" s="196" t="n">
        <f aca="false">VLOOKUP($A2036,[4]Sheet1!$A$1:$U$10001,13,0)</f>
        <v>4.03</v>
      </c>
      <c r="K2036" s="196" t="n">
        <f aca="false">VLOOKUP($A2036,[4]Sheet1!$A$1:$Z$10001,24,0)</f>
        <v>3.23</v>
      </c>
      <c r="L2036" s="196" t="n">
        <f aca="false">VLOOKUP($A2036,[4]Sheet1!$A$1:$U$10001,17,0)</f>
        <v>3.305</v>
      </c>
      <c r="M2036" s="196" t="n">
        <f aca="false">VLOOKUP($A2036,[4]Sheet1!$A$1:$U$10001,14,0)</f>
        <v>4.47</v>
      </c>
      <c r="N2036" s="196" t="n">
        <f aca="false">VLOOKUP($A2036,[4]Sheet1!$A$1:$X$10001,23,0)</f>
        <v>3.075</v>
      </c>
      <c r="O2036" s="196" t="n">
        <f aca="false">VLOOKUP($A2036,[4]Sheet1!$A$1:$U$10001,4,0)</f>
        <v>4.62</v>
      </c>
      <c r="P2036" s="196" t="n">
        <f aca="false">VLOOKUP($A2036,[4]Sheet1!$A$1:$U$10001,6,0)</f>
        <v>3.97</v>
      </c>
      <c r="Q2036" s="196" t="n">
        <f aca="false">VLOOKUP($A2036,[4]Sheet1!$A$1:$U$10001,20,0)</f>
        <v>3.165</v>
      </c>
      <c r="R2036" s="196" t="n">
        <f aca="false">VLOOKUP($A2036,[4]Sheet1!$A$1:$X$10001,24,0)</f>
        <v>3.23</v>
      </c>
      <c r="S2036" s="196" t="n">
        <f aca="false">VLOOKUP($A2036,[4]Sheet1!$A$1:$AB$10001,25,0)</f>
        <v>3.925</v>
      </c>
      <c r="T2036" s="196" t="n">
        <f aca="false">VLOOKUP($A2036,[4]Sheet1!$A$1:$AB$10001,26,0)</f>
        <v>3.955</v>
      </c>
      <c r="U2036" s="196" t="n">
        <f aca="false">VLOOKUP($A2036,[4]Sheet1!$A$1:$AB$10001,27,0)</f>
        <v>3.75</v>
      </c>
      <c r="V2036" s="196" t="n">
        <f aca="false">VLOOKUP($A2036,[4]Sheet1!$A$1:$AB$10001,28,0)</f>
        <v>3.83</v>
      </c>
      <c r="W2036" s="196" t="n">
        <f aca="false">VLOOKUP($A2036,[4]Sheet1!$A$1:$AC$10001,29,0)</f>
        <v>3.755</v>
      </c>
      <c r="X2036" s="196" t="s">
        <v>85</v>
      </c>
    </row>
    <row r="2037" customFormat="false" ht="11.25" hidden="false" customHeight="false" outlineLevel="0" collapsed="false">
      <c r="A2037" s="177" t="n">
        <v>36730</v>
      </c>
      <c r="B2037" s="203" t="n">
        <f aca="false">IF(A2037&lt;&gt;"",MONTH(A2037),0)</f>
        <v>7</v>
      </c>
      <c r="C2037" s="11" t="s">
        <v>161</v>
      </c>
      <c r="D2037" s="196" t="n">
        <f aca="false">VLOOKUP($A2037,[4]Sheet1!$A$1:$U$10001,15,0)</f>
        <v>4.245</v>
      </c>
      <c r="E2037" s="196" t="n">
        <f aca="false">VLOOKUP($A2037,[4]Sheet1!$A$1:$U$10001,16,0)</f>
        <v>3.22</v>
      </c>
      <c r="F2037" s="196" t="n">
        <f aca="false">VLOOKUP($A2037,[4]Sheet1!$A$1:$X$10001,22,0)</f>
        <v>3.17</v>
      </c>
      <c r="G2037" s="198" t="n">
        <f aca="false">VLOOKUP($A2037,[4]Sheet1!$A$1:$X$10001,3,0)</f>
        <v>3.495</v>
      </c>
      <c r="H2037" s="196" t="n">
        <f aca="false">VLOOKUP($A2037,[4]Sheet1!$A$1:$U$10001,2,0)</f>
        <v>3.925</v>
      </c>
      <c r="I2037" s="196" t="n">
        <f aca="false">VLOOKUP($A2037,[4]Sheet1!$A$1:$U$10001,21,0)</f>
        <v>3.88</v>
      </c>
      <c r="J2037" s="196" t="n">
        <f aca="false">VLOOKUP($A2037,[4]Sheet1!$A$1:$U$10001,13,0)</f>
        <v>4.03</v>
      </c>
      <c r="K2037" s="196" t="n">
        <f aca="false">VLOOKUP($A2037,[4]Sheet1!$A$1:$Z$10001,24,0)</f>
        <v>3.23</v>
      </c>
      <c r="L2037" s="196" t="n">
        <f aca="false">VLOOKUP($A2037,[4]Sheet1!$A$1:$U$10001,17,0)</f>
        <v>3.305</v>
      </c>
      <c r="M2037" s="196" t="n">
        <f aca="false">VLOOKUP($A2037,[4]Sheet1!$A$1:$U$10001,14,0)</f>
        <v>4.47</v>
      </c>
      <c r="N2037" s="196" t="n">
        <f aca="false">VLOOKUP($A2037,[4]Sheet1!$A$1:$X$10001,23,0)</f>
        <v>3.075</v>
      </c>
      <c r="O2037" s="196" t="n">
        <f aca="false">VLOOKUP($A2037,[4]Sheet1!$A$1:$U$10001,4,0)</f>
        <v>4.62</v>
      </c>
      <c r="P2037" s="196" t="n">
        <f aca="false">VLOOKUP($A2037,[4]Sheet1!$A$1:$U$10001,6,0)</f>
        <v>3.97</v>
      </c>
      <c r="Q2037" s="196" t="n">
        <f aca="false">VLOOKUP($A2037,[4]Sheet1!$A$1:$U$10001,20,0)</f>
        <v>3.165</v>
      </c>
      <c r="R2037" s="196" t="n">
        <f aca="false">VLOOKUP($A2037,[4]Sheet1!$A$1:$X$10001,24,0)</f>
        <v>3.23</v>
      </c>
      <c r="S2037" s="196" t="n">
        <f aca="false">VLOOKUP($A2037,[4]Sheet1!$A$1:$AB$10001,25,0)</f>
        <v>3.925</v>
      </c>
      <c r="T2037" s="196" t="n">
        <f aca="false">VLOOKUP($A2037,[4]Sheet1!$A$1:$AB$10001,26,0)</f>
        <v>3.955</v>
      </c>
      <c r="U2037" s="196" t="n">
        <f aca="false">VLOOKUP($A2037,[4]Sheet1!$A$1:$AB$10001,27,0)</f>
        <v>3.75</v>
      </c>
      <c r="V2037" s="196" t="n">
        <f aca="false">VLOOKUP($A2037,[4]Sheet1!$A$1:$AB$10001,28,0)</f>
        <v>3.83</v>
      </c>
      <c r="W2037" s="196" t="n">
        <f aca="false">VLOOKUP($A2037,[4]Sheet1!$A$1:$AC$10001,29,0)</f>
        <v>3.755</v>
      </c>
      <c r="X2037" s="196" t="s">
        <v>85</v>
      </c>
    </row>
    <row r="2038" customFormat="false" ht="11.25" hidden="false" customHeight="false" outlineLevel="0" collapsed="false">
      <c r="A2038" s="177" t="n">
        <v>36731</v>
      </c>
      <c r="B2038" s="203" t="n">
        <f aca="false">IF(A2038&lt;&gt;"",MONTH(A2038),0)</f>
        <v>7</v>
      </c>
      <c r="C2038" s="11" t="s">
        <v>162</v>
      </c>
      <c r="D2038" s="196" t="n">
        <f aca="false">VLOOKUP($A2038,[4]Sheet1!$A$1:$U$10001,15,0)</f>
        <v>4.245</v>
      </c>
      <c r="E2038" s="196" t="n">
        <f aca="false">VLOOKUP($A2038,[4]Sheet1!$A$1:$U$10001,16,0)</f>
        <v>3.22</v>
      </c>
      <c r="F2038" s="196" t="n">
        <f aca="false">VLOOKUP($A2038,[4]Sheet1!$A$1:$X$10001,22,0)</f>
        <v>3.17</v>
      </c>
      <c r="G2038" s="198" t="n">
        <f aca="false">VLOOKUP($A2038,[4]Sheet1!$A$1:$X$10001,3,0)</f>
        <v>3.495</v>
      </c>
      <c r="H2038" s="196" t="n">
        <f aca="false">VLOOKUP($A2038,[4]Sheet1!$A$1:$U$10001,2,0)</f>
        <v>3.925</v>
      </c>
      <c r="I2038" s="196" t="n">
        <f aca="false">VLOOKUP($A2038,[4]Sheet1!$A$1:$U$10001,21,0)</f>
        <v>3.88</v>
      </c>
      <c r="J2038" s="196" t="n">
        <f aca="false">VLOOKUP($A2038,[4]Sheet1!$A$1:$U$10001,13,0)</f>
        <v>4.03</v>
      </c>
      <c r="K2038" s="196" t="n">
        <f aca="false">VLOOKUP($A2038,[4]Sheet1!$A$1:$Z$10001,24,0)</f>
        <v>3.23</v>
      </c>
      <c r="L2038" s="196" t="n">
        <f aca="false">VLOOKUP($A2038,[4]Sheet1!$A$1:$U$10001,17,0)</f>
        <v>3.305</v>
      </c>
      <c r="M2038" s="196" t="n">
        <f aca="false">VLOOKUP($A2038,[4]Sheet1!$A$1:$U$10001,14,0)</f>
        <v>4.47</v>
      </c>
      <c r="N2038" s="196" t="n">
        <f aca="false">VLOOKUP($A2038,[4]Sheet1!$A$1:$X$10001,23,0)</f>
        <v>3.075</v>
      </c>
      <c r="O2038" s="196" t="n">
        <f aca="false">VLOOKUP($A2038,[4]Sheet1!$A$1:$U$10001,4,0)</f>
        <v>4.62</v>
      </c>
      <c r="P2038" s="196" t="n">
        <f aca="false">VLOOKUP($A2038,[4]Sheet1!$A$1:$U$10001,6,0)</f>
        <v>3.97</v>
      </c>
      <c r="Q2038" s="196" t="n">
        <f aca="false">VLOOKUP($A2038,[4]Sheet1!$A$1:$U$10001,20,0)</f>
        <v>3.165</v>
      </c>
      <c r="R2038" s="196" t="n">
        <f aca="false">VLOOKUP($A2038,[4]Sheet1!$A$1:$X$10001,24,0)</f>
        <v>3.23</v>
      </c>
      <c r="S2038" s="196" t="n">
        <f aca="false">VLOOKUP($A2038,[4]Sheet1!$A$1:$AB$10001,25,0)</f>
        <v>3.925</v>
      </c>
      <c r="T2038" s="196" t="n">
        <f aca="false">VLOOKUP($A2038,[4]Sheet1!$A$1:$AB$10001,26,0)</f>
        <v>3.955</v>
      </c>
      <c r="U2038" s="196" t="n">
        <f aca="false">VLOOKUP($A2038,[4]Sheet1!$A$1:$AB$10001,27,0)</f>
        <v>3.75</v>
      </c>
      <c r="V2038" s="196" t="n">
        <f aca="false">VLOOKUP($A2038,[4]Sheet1!$A$1:$AB$10001,28,0)</f>
        <v>3.83</v>
      </c>
      <c r="W2038" s="196" t="n">
        <f aca="false">VLOOKUP($A2038,[4]Sheet1!$A$1:$AC$10001,29,0)</f>
        <v>3.755</v>
      </c>
      <c r="X2038" s="196" t="s">
        <v>85</v>
      </c>
    </row>
    <row r="2039" customFormat="false" ht="11.25" hidden="false" customHeight="false" outlineLevel="0" collapsed="false">
      <c r="A2039" s="177" t="n">
        <v>36732</v>
      </c>
      <c r="B2039" s="203" t="n">
        <f aca="false">IF(A2039&lt;&gt;"",MONTH(A2039),0)</f>
        <v>7</v>
      </c>
      <c r="C2039" s="11" t="s">
        <v>163</v>
      </c>
      <c r="D2039" s="196" t="n">
        <f aca="false">VLOOKUP($A2039,[4]Sheet1!$A$1:$U$10001,15,0)</f>
        <v>3.895</v>
      </c>
      <c r="E2039" s="196" t="n">
        <f aca="false">VLOOKUP($A2039,[4]Sheet1!$A$1:$U$10001,16,0)</f>
        <v>2.96</v>
      </c>
      <c r="F2039" s="196" t="n">
        <f aca="false">VLOOKUP($A2039,[4]Sheet1!$A$1:$X$10001,22,0)</f>
        <v>2.995</v>
      </c>
      <c r="G2039" s="198" t="n">
        <f aca="false">VLOOKUP($A2039,[4]Sheet1!$A$1:$X$10001,3,0)</f>
        <v>3.575</v>
      </c>
      <c r="H2039" s="196" t="n">
        <f aca="false">VLOOKUP($A2039,[4]Sheet1!$A$1:$U$10001,2,0)</f>
        <v>3.8</v>
      </c>
      <c r="I2039" s="196" t="n">
        <f aca="false">VLOOKUP($A2039,[4]Sheet1!$A$1:$U$10001,21,0)</f>
        <v>3.74</v>
      </c>
      <c r="J2039" s="196" t="n">
        <f aca="false">VLOOKUP($A2039,[4]Sheet1!$A$1:$U$10001,13,0)</f>
        <v>4.04</v>
      </c>
      <c r="K2039" s="196" t="n">
        <f aca="false">VLOOKUP($A2039,[4]Sheet1!$A$1:$Z$10001,24,0)</f>
        <v>3.02</v>
      </c>
      <c r="L2039" s="196" t="n">
        <f aca="false">VLOOKUP($A2039,[4]Sheet1!$A$1:$U$10001,17,0)</f>
        <v>3.09</v>
      </c>
      <c r="M2039" s="196" t="n">
        <f aca="false">VLOOKUP($A2039,[4]Sheet1!$A$1:$U$10001,14,0)</f>
        <v>4.585</v>
      </c>
      <c r="N2039" s="196" t="n">
        <f aca="false">VLOOKUP($A2039,[4]Sheet1!$A$1:$X$10001,23,0)</f>
        <v>2.91</v>
      </c>
      <c r="O2039" s="196" t="n">
        <f aca="false">VLOOKUP($A2039,[4]Sheet1!$A$1:$U$10001,4,0)</f>
        <v>4.625</v>
      </c>
      <c r="P2039" s="196" t="n">
        <f aca="false">VLOOKUP($A2039,[4]Sheet1!$A$1:$U$10001,6,0)</f>
        <v>3.8</v>
      </c>
      <c r="Q2039" s="196" t="n">
        <f aca="false">VLOOKUP($A2039,[4]Sheet1!$A$1:$U$10001,20,0)</f>
        <v>2.955</v>
      </c>
      <c r="R2039" s="196" t="n">
        <f aca="false">VLOOKUP($A2039,[4]Sheet1!$A$1:$X$10001,24,0)</f>
        <v>3.02</v>
      </c>
      <c r="S2039" s="196" t="n">
        <f aca="false">VLOOKUP($A2039,[4]Sheet1!$A$1:$AB$10001,25,0)</f>
        <v>3.775</v>
      </c>
      <c r="T2039" s="196" t="n">
        <f aca="false">VLOOKUP($A2039,[4]Sheet1!$A$1:$AB$10001,26,0)</f>
        <v>3.77</v>
      </c>
      <c r="U2039" s="196" t="n">
        <f aca="false">VLOOKUP($A2039,[4]Sheet1!$A$1:$AB$10001,27,0)</f>
        <v>3.59</v>
      </c>
      <c r="V2039" s="196" t="n">
        <f aca="false">VLOOKUP($A2039,[4]Sheet1!$A$1:$AB$10001,28,0)</f>
        <v>3.69</v>
      </c>
      <c r="W2039" s="196" t="n">
        <f aca="false">VLOOKUP($A2039,[4]Sheet1!$A$1:$AC$10001,29,0)</f>
        <v>3.6</v>
      </c>
      <c r="X2039" s="196" t="s">
        <v>85</v>
      </c>
    </row>
    <row r="2040" customFormat="false" ht="11.25" hidden="false" customHeight="false" outlineLevel="0" collapsed="false">
      <c r="A2040" s="177" t="n">
        <v>36733</v>
      </c>
      <c r="B2040" s="203" t="n">
        <f aca="false">IF(A2040&lt;&gt;"",MONTH(A2040),0)</f>
        <v>7</v>
      </c>
      <c r="C2040" s="11" t="s">
        <v>164</v>
      </c>
      <c r="D2040" s="196" t="n">
        <f aca="false">VLOOKUP($A2040,[4]Sheet1!$A$1:$U$10001,15,0)</f>
        <v>4.06</v>
      </c>
      <c r="E2040" s="196" t="n">
        <f aca="false">VLOOKUP($A2040,[4]Sheet1!$A$1:$U$10001,16,0)</f>
        <v>2.9</v>
      </c>
      <c r="F2040" s="196" t="n">
        <f aca="false">VLOOKUP($A2040,[4]Sheet1!$A$1:$X$10001,22,0)</f>
        <v>2.915</v>
      </c>
      <c r="G2040" s="198" t="n">
        <f aca="false">VLOOKUP($A2040,[4]Sheet1!$A$1:$X$10001,3,0)</f>
        <v>3.475</v>
      </c>
      <c r="H2040" s="196" t="n">
        <f aca="false">VLOOKUP($A2040,[4]Sheet1!$A$1:$U$10001,2,0)</f>
        <v>3.7</v>
      </c>
      <c r="I2040" s="196" t="n">
        <f aca="false">VLOOKUP($A2040,[4]Sheet1!$A$1:$U$10001,21,0)</f>
        <v>3.635</v>
      </c>
      <c r="J2040" s="196" t="n">
        <f aca="false">VLOOKUP($A2040,[4]Sheet1!$A$1:$U$10001,13,0)</f>
        <v>3.975</v>
      </c>
      <c r="K2040" s="196" t="n">
        <f aca="false">VLOOKUP($A2040,[4]Sheet1!$A$1:$Z$10001,24,0)</f>
        <v>2.96</v>
      </c>
      <c r="L2040" s="196" t="n">
        <f aca="false">VLOOKUP($A2040,[4]Sheet1!$A$1:$U$10001,17,0)</f>
        <v>3.04</v>
      </c>
      <c r="M2040" s="196" t="n">
        <f aca="false">VLOOKUP($A2040,[4]Sheet1!$A$1:$U$10001,14,0)</f>
        <v>4.435</v>
      </c>
      <c r="N2040" s="196" t="n">
        <f aca="false">VLOOKUP($A2040,[4]Sheet1!$A$1:$X$10001,23,0)</f>
        <v>2.83</v>
      </c>
      <c r="O2040" s="196" t="n">
        <f aca="false">VLOOKUP($A2040,[4]Sheet1!$A$1:$U$10001,4,0)</f>
        <v>4.53</v>
      </c>
      <c r="P2040" s="196" t="n">
        <f aca="false">VLOOKUP($A2040,[4]Sheet1!$A$1:$U$10001,6,0)</f>
        <v>3.705</v>
      </c>
      <c r="Q2040" s="196" t="n">
        <f aca="false">VLOOKUP($A2040,[4]Sheet1!$A$1:$U$10001,20,0)</f>
        <v>2.975</v>
      </c>
      <c r="R2040" s="196" t="n">
        <f aca="false">VLOOKUP($A2040,[4]Sheet1!$A$1:$X$10001,24,0)</f>
        <v>2.96</v>
      </c>
      <c r="S2040" s="196" t="n">
        <f aca="false">VLOOKUP($A2040,[4]Sheet1!$A$1:$AB$10001,25,0)</f>
        <v>3.67</v>
      </c>
      <c r="T2040" s="196" t="n">
        <f aca="false">VLOOKUP($A2040,[4]Sheet1!$A$1:$AB$10001,26,0)</f>
        <v>3.68</v>
      </c>
      <c r="U2040" s="196" t="n">
        <f aca="false">VLOOKUP($A2040,[4]Sheet1!$A$1:$AB$10001,27,0)</f>
        <v>3.485</v>
      </c>
      <c r="V2040" s="196" t="n">
        <f aca="false">VLOOKUP($A2040,[4]Sheet1!$A$1:$AB$10001,28,0)</f>
        <v>3.58</v>
      </c>
      <c r="W2040" s="196" t="n">
        <f aca="false">VLOOKUP($A2040,[4]Sheet1!$A$1:$AC$10001,29,0)</f>
        <v>3.49</v>
      </c>
      <c r="X2040" s="196" t="s">
        <v>85</v>
      </c>
    </row>
    <row r="2041" customFormat="false" ht="11.25" hidden="false" customHeight="false" outlineLevel="0" collapsed="false">
      <c r="A2041" s="177" t="n">
        <v>36734</v>
      </c>
      <c r="B2041" s="203" t="n">
        <f aca="false">IF(A2041&lt;&gt;"",MONTH(A2041),0)</f>
        <v>7</v>
      </c>
      <c r="C2041" s="11" t="s">
        <v>165</v>
      </c>
      <c r="D2041" s="196" t="n">
        <f aca="false">VLOOKUP($A2041,[4]Sheet1!$A$1:$U$10001,15,0)</f>
        <v>4.05</v>
      </c>
      <c r="E2041" s="196" t="n">
        <f aca="false">VLOOKUP($A2041,[4]Sheet1!$A$1:$U$10001,16,0)</f>
        <v>2.88</v>
      </c>
      <c r="F2041" s="196" t="n">
        <f aca="false">VLOOKUP($A2041,[4]Sheet1!$A$1:$X$10001,22,0)</f>
        <v>2.91</v>
      </c>
      <c r="G2041" s="198" t="n">
        <f aca="false">VLOOKUP($A2041,[4]Sheet1!$A$1:$X$10001,3,0)</f>
        <v>3.46</v>
      </c>
      <c r="H2041" s="196" t="n">
        <f aca="false">VLOOKUP($A2041,[4]Sheet1!$A$1:$U$10001,2,0)</f>
        <v>3.705</v>
      </c>
      <c r="I2041" s="196" t="n">
        <f aca="false">VLOOKUP($A2041,[4]Sheet1!$A$1:$U$10001,21,0)</f>
        <v>3.58</v>
      </c>
      <c r="J2041" s="196" t="n">
        <f aca="false">VLOOKUP($A2041,[4]Sheet1!$A$1:$U$10001,13,0)</f>
        <v>3.985</v>
      </c>
      <c r="K2041" s="196" t="n">
        <f aca="false">VLOOKUP($A2041,[4]Sheet1!$A$1:$Z$10001,24,0)</f>
        <v>2.92</v>
      </c>
      <c r="L2041" s="196" t="n">
        <f aca="false">VLOOKUP($A2041,[4]Sheet1!$A$1:$U$10001,17,0)</f>
        <v>3.025</v>
      </c>
      <c r="M2041" s="196" t="n">
        <f aca="false">VLOOKUP($A2041,[4]Sheet1!$A$1:$U$10001,14,0)</f>
        <v>4.3</v>
      </c>
      <c r="N2041" s="196" t="n">
        <f aca="false">VLOOKUP($A2041,[4]Sheet1!$A$1:$X$10001,23,0)</f>
        <v>2.79</v>
      </c>
      <c r="O2041" s="196" t="n">
        <f aca="false">VLOOKUP($A2041,[4]Sheet1!$A$1:$U$10001,4,0)</f>
        <v>4.53</v>
      </c>
      <c r="P2041" s="196" t="n">
        <f aca="false">VLOOKUP($A2041,[4]Sheet1!$A$1:$U$10001,6,0)</f>
        <v>3.695</v>
      </c>
      <c r="Q2041" s="196" t="n">
        <f aca="false">VLOOKUP($A2041,[4]Sheet1!$A$1:$U$10001,20,0)</f>
        <v>2.97</v>
      </c>
      <c r="R2041" s="196" t="n">
        <f aca="false">VLOOKUP($A2041,[4]Sheet1!$A$1:$X$10001,24,0)</f>
        <v>2.92</v>
      </c>
      <c r="S2041" s="196" t="n">
        <f aca="false">VLOOKUP($A2041,[4]Sheet1!$A$1:$AB$10001,25,0)</f>
        <v>3.65</v>
      </c>
      <c r="T2041" s="196" t="n">
        <f aca="false">VLOOKUP($A2041,[4]Sheet1!$A$1:$AB$10001,26,0)</f>
        <v>3.655</v>
      </c>
      <c r="U2041" s="196" t="n">
        <f aca="false">VLOOKUP($A2041,[4]Sheet1!$A$1:$AB$10001,27,0)</f>
        <v>3.47</v>
      </c>
      <c r="V2041" s="196" t="n">
        <f aca="false">VLOOKUP($A2041,[4]Sheet1!$A$1:$AB$10001,28,0)</f>
        <v>3.57</v>
      </c>
      <c r="W2041" s="196" t="n">
        <f aca="false">VLOOKUP($A2041,[4]Sheet1!$A$1:$AC$10001,29,0)</f>
        <v>3.47</v>
      </c>
      <c r="X2041" s="196" t="s">
        <v>85</v>
      </c>
    </row>
    <row r="2042" customFormat="false" ht="11.25" hidden="false" customHeight="false" outlineLevel="0" collapsed="false">
      <c r="A2042" s="177" t="n">
        <v>36735</v>
      </c>
      <c r="B2042" s="203" t="n">
        <f aca="false">IF(A2042&lt;&gt;"",MONTH(A2042),0)</f>
        <v>7</v>
      </c>
      <c r="C2042" s="11" t="s">
        <v>166</v>
      </c>
      <c r="D2042" s="196" t="n">
        <f aca="false">VLOOKUP($A2042,[4]Sheet1!$A$1:$U$10001,15,0)</f>
        <v>4.235</v>
      </c>
      <c r="E2042" s="196" t="n">
        <f aca="false">VLOOKUP($A2042,[4]Sheet1!$A$1:$U$10001,16,0)</f>
        <v>3.085</v>
      </c>
      <c r="F2042" s="196" t="n">
        <f aca="false">VLOOKUP($A2042,[4]Sheet1!$A$1:$X$10001,22,0)</f>
        <v>3.035</v>
      </c>
      <c r="G2042" s="198" t="n">
        <f aca="false">VLOOKUP($A2042,[4]Sheet1!$A$1:$X$10001,3,0)</f>
        <v>3.53</v>
      </c>
      <c r="H2042" s="196" t="n">
        <f aca="false">VLOOKUP($A2042,[4]Sheet1!$A$1:$U$10001,2,0)</f>
        <v>3.855</v>
      </c>
      <c r="I2042" s="196" t="n">
        <f aca="false">VLOOKUP($A2042,[4]Sheet1!$A$1:$U$10001,21,0)</f>
        <v>3.755</v>
      </c>
      <c r="J2042" s="196" t="n">
        <f aca="false">VLOOKUP($A2042,[4]Sheet1!$A$1:$U$10001,13,0)</f>
        <v>4.055</v>
      </c>
      <c r="K2042" s="196" t="n">
        <f aca="false">VLOOKUP($A2042,[4]Sheet1!$A$1:$Z$10001,24,0)</f>
        <v>3.09</v>
      </c>
      <c r="L2042" s="196" t="n">
        <f aca="false">VLOOKUP($A2042,[4]Sheet1!$A$1:$U$10001,17,0)</f>
        <v>3.195</v>
      </c>
      <c r="M2042" s="196" t="n">
        <f aca="false">VLOOKUP($A2042,[4]Sheet1!$A$1:$U$10001,14,0)</f>
        <v>4.385</v>
      </c>
      <c r="N2042" s="196" t="n">
        <f aca="false">VLOOKUP($A2042,[4]Sheet1!$A$1:$X$10001,23,0)</f>
        <v>2.92</v>
      </c>
      <c r="O2042" s="196" t="n">
        <f aca="false">VLOOKUP($A2042,[4]Sheet1!$A$1:$U$10001,4,0)</f>
        <v>4.62</v>
      </c>
      <c r="P2042" s="196" t="n">
        <f aca="false">VLOOKUP($A2042,[4]Sheet1!$A$1:$U$10001,6,0)</f>
        <v>3.86</v>
      </c>
      <c r="Q2042" s="196" t="n">
        <f aca="false">VLOOKUP($A2042,[4]Sheet1!$A$1:$U$10001,20,0)</f>
        <v>3.09</v>
      </c>
      <c r="R2042" s="196" t="n">
        <f aca="false">VLOOKUP($A2042,[4]Sheet1!$A$1:$X$10001,24,0)</f>
        <v>3.09</v>
      </c>
      <c r="S2042" s="196" t="n">
        <f aca="false">VLOOKUP($A2042,[4]Sheet1!$A$1:$AB$10001,25,0)</f>
        <v>3.82</v>
      </c>
      <c r="T2042" s="196" t="n">
        <f aca="false">VLOOKUP($A2042,[4]Sheet1!$A$1:$AB$10001,26,0)</f>
        <v>3.83</v>
      </c>
      <c r="U2042" s="196" t="n">
        <f aca="false">VLOOKUP($A2042,[4]Sheet1!$A$1:$AB$10001,27,0)</f>
        <v>3.645</v>
      </c>
      <c r="V2042" s="196" t="n">
        <f aca="false">VLOOKUP($A2042,[4]Sheet1!$A$1:$AB$10001,28,0)</f>
        <v>3.74</v>
      </c>
      <c r="W2042" s="196" t="n">
        <f aca="false">VLOOKUP($A2042,[4]Sheet1!$A$1:$AC$10001,29,0)</f>
        <v>3.645</v>
      </c>
      <c r="X2042" s="196" t="s">
        <v>85</v>
      </c>
    </row>
    <row r="2043" customFormat="false" ht="11.25" hidden="false" customHeight="false" outlineLevel="0" collapsed="false">
      <c r="A2043" s="177" t="n">
        <v>36736</v>
      </c>
      <c r="B2043" s="203" t="n">
        <f aca="false">IF(A2043&lt;&gt;"",MONTH(A2043),0)</f>
        <v>7</v>
      </c>
      <c r="C2043" s="11" t="s">
        <v>167</v>
      </c>
      <c r="D2043" s="196" t="n">
        <f aca="false">VLOOKUP($A2043,[4]Sheet1!$A$1:$U$10001,15,0)</f>
        <v>4.285</v>
      </c>
      <c r="E2043" s="196" t="n">
        <f aca="false">VLOOKUP($A2043,[4]Sheet1!$A$1:$U$10001,16,0)</f>
        <v>3.115</v>
      </c>
      <c r="F2043" s="196" t="n">
        <f aca="false">VLOOKUP($A2043,[4]Sheet1!$A$1:$X$10001,22,0)</f>
        <v>3.085</v>
      </c>
      <c r="G2043" s="198" t="n">
        <f aca="false">VLOOKUP($A2043,[4]Sheet1!$A$1:$X$10001,3,0)</f>
        <v>3.505</v>
      </c>
      <c r="H2043" s="196" t="n">
        <f aca="false">VLOOKUP($A2043,[4]Sheet1!$A$1:$U$10001,2,0)</f>
        <v>3.905</v>
      </c>
      <c r="I2043" s="196" t="n">
        <f aca="false">VLOOKUP($A2043,[4]Sheet1!$A$1:$U$10001,21,0)</f>
        <v>3.885</v>
      </c>
      <c r="J2043" s="196" t="n">
        <f aca="false">VLOOKUP($A2043,[4]Sheet1!$A$1:$U$10001,13,0)</f>
        <v>4.09</v>
      </c>
      <c r="K2043" s="196" t="n">
        <f aca="false">VLOOKUP($A2043,[4]Sheet1!$A$1:$Z$10001,24,0)</f>
        <v>3.155</v>
      </c>
      <c r="L2043" s="196" t="n">
        <f aca="false">VLOOKUP($A2043,[4]Sheet1!$A$1:$U$10001,17,0)</f>
        <v>3.23</v>
      </c>
      <c r="M2043" s="196" t="n">
        <f aca="false">VLOOKUP($A2043,[4]Sheet1!$A$1:$U$10001,14,0)</f>
        <v>4.46</v>
      </c>
      <c r="N2043" s="196" t="n">
        <f aca="false">VLOOKUP($A2043,[4]Sheet1!$A$1:$X$10001,23,0)</f>
        <v>3.03</v>
      </c>
      <c r="O2043" s="196" t="n">
        <f aca="false">VLOOKUP($A2043,[4]Sheet1!$A$1:$U$10001,4,0)</f>
        <v>4.605</v>
      </c>
      <c r="P2043" s="196" t="n">
        <f aca="false">VLOOKUP($A2043,[4]Sheet1!$A$1:$U$10001,6,0)</f>
        <v>3.89</v>
      </c>
      <c r="Q2043" s="196" t="n">
        <f aca="false">VLOOKUP($A2043,[4]Sheet1!$A$1:$U$10001,20,0)</f>
        <v>3.18</v>
      </c>
      <c r="R2043" s="196" t="n">
        <f aca="false">VLOOKUP($A2043,[4]Sheet1!$A$1:$X$10001,24,0)</f>
        <v>3.155</v>
      </c>
      <c r="S2043" s="196" t="n">
        <f aca="false">VLOOKUP($A2043,[4]Sheet1!$A$1:$AB$10001,25,0)</f>
        <v>3.955</v>
      </c>
      <c r="T2043" s="196" t="n">
        <f aca="false">VLOOKUP($A2043,[4]Sheet1!$A$1:$AB$10001,26,0)</f>
        <v>3.915</v>
      </c>
      <c r="U2043" s="196" t="n">
        <f aca="false">VLOOKUP($A2043,[4]Sheet1!$A$1:$AB$10001,27,0)</f>
        <v>3.77</v>
      </c>
      <c r="V2043" s="196" t="n">
        <f aca="false">VLOOKUP($A2043,[4]Sheet1!$A$1:$AB$10001,28,0)</f>
        <v>3.855</v>
      </c>
      <c r="W2043" s="196" t="n">
        <f aca="false">VLOOKUP($A2043,[4]Sheet1!$A$1:$AC$10001,29,0)</f>
        <v>3.775</v>
      </c>
      <c r="X2043" s="196" t="s">
        <v>85</v>
      </c>
    </row>
    <row r="2044" customFormat="false" ht="11.25" hidden="false" customHeight="false" outlineLevel="0" collapsed="false">
      <c r="A2044" s="177" t="n">
        <v>36737</v>
      </c>
      <c r="B2044" s="203" t="n">
        <f aca="false">IF(A2044&lt;&gt;"",MONTH(A2044),0)</f>
        <v>7</v>
      </c>
      <c r="C2044" s="11" t="s">
        <v>161</v>
      </c>
      <c r="D2044" s="196" t="n">
        <f aca="false">VLOOKUP($A2044,[4]Sheet1!$A$1:$U$10001,15,0)</f>
        <v>4.285</v>
      </c>
      <c r="E2044" s="196" t="n">
        <f aca="false">VLOOKUP($A2044,[4]Sheet1!$A$1:$U$10001,16,0)</f>
        <v>3.115</v>
      </c>
      <c r="F2044" s="196" t="n">
        <f aca="false">VLOOKUP($A2044,[4]Sheet1!$A$1:$X$10001,22,0)</f>
        <v>3.085</v>
      </c>
      <c r="G2044" s="198" t="n">
        <f aca="false">VLOOKUP($A2044,[4]Sheet1!$A$1:$X$10001,3,0)</f>
        <v>3.505</v>
      </c>
      <c r="H2044" s="196" t="n">
        <f aca="false">VLOOKUP($A2044,[4]Sheet1!$A$1:$U$10001,2,0)</f>
        <v>3.905</v>
      </c>
      <c r="I2044" s="196" t="n">
        <f aca="false">VLOOKUP($A2044,[4]Sheet1!$A$1:$U$10001,21,0)</f>
        <v>3.885</v>
      </c>
      <c r="J2044" s="196" t="n">
        <f aca="false">VLOOKUP($A2044,[4]Sheet1!$A$1:$U$10001,13,0)</f>
        <v>4.09</v>
      </c>
      <c r="K2044" s="196" t="n">
        <f aca="false">VLOOKUP($A2044,[4]Sheet1!$A$1:$Z$10001,24,0)</f>
        <v>3.155</v>
      </c>
      <c r="L2044" s="196" t="n">
        <f aca="false">VLOOKUP($A2044,[4]Sheet1!$A$1:$U$10001,17,0)</f>
        <v>3.23</v>
      </c>
      <c r="M2044" s="196" t="n">
        <f aca="false">VLOOKUP($A2044,[4]Sheet1!$A$1:$U$10001,14,0)</f>
        <v>4.46</v>
      </c>
      <c r="N2044" s="196" t="n">
        <f aca="false">VLOOKUP($A2044,[4]Sheet1!$A$1:$X$10001,23,0)</f>
        <v>3.03</v>
      </c>
      <c r="O2044" s="196" t="n">
        <f aca="false">VLOOKUP($A2044,[4]Sheet1!$A$1:$U$10001,4,0)</f>
        <v>4.605</v>
      </c>
      <c r="P2044" s="196" t="n">
        <f aca="false">VLOOKUP($A2044,[4]Sheet1!$A$1:$U$10001,6,0)</f>
        <v>3.89</v>
      </c>
      <c r="Q2044" s="196" t="n">
        <f aca="false">VLOOKUP($A2044,[4]Sheet1!$A$1:$U$10001,20,0)</f>
        <v>3.18</v>
      </c>
      <c r="R2044" s="196" t="n">
        <f aca="false">VLOOKUP($A2044,[4]Sheet1!$A$1:$X$10001,24,0)</f>
        <v>3.155</v>
      </c>
      <c r="S2044" s="196" t="n">
        <f aca="false">VLOOKUP($A2044,[4]Sheet1!$A$1:$AB$10001,25,0)</f>
        <v>3.955</v>
      </c>
      <c r="T2044" s="196" t="n">
        <f aca="false">VLOOKUP($A2044,[4]Sheet1!$A$1:$AB$10001,26,0)</f>
        <v>3.915</v>
      </c>
      <c r="U2044" s="196" t="n">
        <f aca="false">VLOOKUP($A2044,[4]Sheet1!$A$1:$AB$10001,27,0)</f>
        <v>3.77</v>
      </c>
      <c r="V2044" s="196" t="n">
        <f aca="false">VLOOKUP($A2044,[4]Sheet1!$A$1:$AB$10001,28,0)</f>
        <v>3.855</v>
      </c>
      <c r="W2044" s="196" t="n">
        <f aca="false">VLOOKUP($A2044,[4]Sheet1!$A$1:$AC$10001,29,0)</f>
        <v>3.775</v>
      </c>
      <c r="X2044" s="196" t="s">
        <v>85</v>
      </c>
    </row>
    <row r="2045" customFormat="false" ht="11.25" hidden="false" customHeight="false" outlineLevel="0" collapsed="false">
      <c r="A2045" s="177" t="n">
        <v>36738</v>
      </c>
      <c r="B2045" s="203" t="n">
        <f aca="false">IF(A2045&lt;&gt;"",MONTH(A2045),0)</f>
        <v>7</v>
      </c>
      <c r="C2045" s="11" t="s">
        <v>162</v>
      </c>
      <c r="D2045" s="196" t="n">
        <f aca="false">VLOOKUP($A2045,[4]Sheet1!$A$1:$U$10001,15,0)</f>
        <v>4.285</v>
      </c>
      <c r="E2045" s="196" t="n">
        <f aca="false">VLOOKUP($A2045,[4]Sheet1!$A$1:$U$10001,16,0)</f>
        <v>3.115</v>
      </c>
      <c r="F2045" s="196" t="n">
        <f aca="false">VLOOKUP($A2045,[4]Sheet1!$A$1:$X$10001,22,0)</f>
        <v>3.085</v>
      </c>
      <c r="G2045" s="198" t="n">
        <f aca="false">VLOOKUP($A2045,[4]Sheet1!$A$1:$X$10001,3,0)</f>
        <v>3.505</v>
      </c>
      <c r="H2045" s="196" t="n">
        <f aca="false">VLOOKUP($A2045,[4]Sheet1!$A$1:$U$10001,2,0)</f>
        <v>3.905</v>
      </c>
      <c r="I2045" s="196" t="n">
        <f aca="false">VLOOKUP($A2045,[4]Sheet1!$A$1:$U$10001,21,0)</f>
        <v>3.885</v>
      </c>
      <c r="J2045" s="196" t="n">
        <f aca="false">VLOOKUP($A2045,[4]Sheet1!$A$1:$U$10001,13,0)</f>
        <v>4.09</v>
      </c>
      <c r="K2045" s="196" t="n">
        <f aca="false">VLOOKUP($A2045,[4]Sheet1!$A$1:$Z$10001,24,0)</f>
        <v>3.155</v>
      </c>
      <c r="L2045" s="196" t="n">
        <f aca="false">VLOOKUP($A2045,[4]Sheet1!$A$1:$U$10001,17,0)</f>
        <v>3.23</v>
      </c>
      <c r="M2045" s="196" t="n">
        <f aca="false">VLOOKUP($A2045,[4]Sheet1!$A$1:$U$10001,14,0)</f>
        <v>4.46</v>
      </c>
      <c r="N2045" s="196" t="n">
        <f aca="false">VLOOKUP($A2045,[4]Sheet1!$A$1:$X$10001,23,0)</f>
        <v>3.03</v>
      </c>
      <c r="O2045" s="196" t="n">
        <f aca="false">VLOOKUP($A2045,[4]Sheet1!$A$1:$U$10001,4,0)</f>
        <v>4.605</v>
      </c>
      <c r="P2045" s="196" t="n">
        <f aca="false">VLOOKUP($A2045,[4]Sheet1!$A$1:$U$10001,6,0)</f>
        <v>3.89</v>
      </c>
      <c r="Q2045" s="196" t="n">
        <f aca="false">VLOOKUP($A2045,[4]Sheet1!$A$1:$U$10001,20,0)</f>
        <v>3.18</v>
      </c>
      <c r="R2045" s="196" t="n">
        <f aca="false">VLOOKUP($A2045,[4]Sheet1!$A$1:$X$10001,24,0)</f>
        <v>3.155</v>
      </c>
      <c r="S2045" s="196" t="n">
        <f aca="false">VLOOKUP($A2045,[4]Sheet1!$A$1:$AB$10001,25,0)</f>
        <v>3.955</v>
      </c>
      <c r="T2045" s="196" t="n">
        <f aca="false">VLOOKUP($A2045,[4]Sheet1!$A$1:$AB$10001,26,0)</f>
        <v>3.915</v>
      </c>
      <c r="U2045" s="196" t="n">
        <f aca="false">VLOOKUP($A2045,[4]Sheet1!$A$1:$AB$10001,27,0)</f>
        <v>3.77</v>
      </c>
      <c r="V2045" s="196" t="n">
        <f aca="false">VLOOKUP($A2045,[4]Sheet1!$A$1:$AB$10001,28,0)</f>
        <v>3.855</v>
      </c>
      <c r="W2045" s="196" t="n">
        <f aca="false">VLOOKUP($A2045,[4]Sheet1!$A$1:$AC$10001,29,0)</f>
        <v>3.775</v>
      </c>
      <c r="X2045" s="196" t="s">
        <v>85</v>
      </c>
    </row>
    <row r="2046" customFormat="false" ht="11.25" hidden="false" customHeight="false" outlineLevel="0" collapsed="false">
      <c r="A2046" s="177" t="n">
        <v>36739</v>
      </c>
      <c r="B2046" s="203" t="n">
        <f aca="false">IF(A2046&lt;&gt;"",MONTH(A2046),0)</f>
        <v>8</v>
      </c>
      <c r="C2046" s="11" t="s">
        <v>163</v>
      </c>
      <c r="D2046" s="196" t="n">
        <f aca="false">VLOOKUP($A2046,[4]Sheet1!$A$1:$U$10001,15,0)</f>
        <v>4.215</v>
      </c>
      <c r="E2046" s="196" t="n">
        <f aca="false">VLOOKUP($A2046,[4]Sheet1!$A$1:$U$10001,16,0)</f>
        <v>3.015</v>
      </c>
      <c r="F2046" s="196" t="n">
        <f aca="false">VLOOKUP($A2046,[4]Sheet1!$A$1:$X$10001,22,0)</f>
        <v>3.01</v>
      </c>
      <c r="G2046" s="198" t="n">
        <f aca="false">VLOOKUP($A2046,[4]Sheet1!$A$1:$X$10001,3,0)</f>
        <v>3.515</v>
      </c>
      <c r="H2046" s="196" t="n">
        <f aca="false">VLOOKUP($A2046,[4]Sheet1!$A$1:$U$10001,2,0)</f>
        <v>3.755</v>
      </c>
      <c r="I2046" s="196" t="n">
        <f aca="false">VLOOKUP($A2046,[4]Sheet1!$A$1:$U$10001,21,0)</f>
        <v>3.76</v>
      </c>
      <c r="J2046" s="196" t="n">
        <f aca="false">VLOOKUP($A2046,[4]Sheet1!$A$1:$U$10001,13,0)</f>
        <v>3.845</v>
      </c>
      <c r="K2046" s="196" t="n">
        <f aca="false">VLOOKUP($A2046,[4]Sheet1!$A$1:$Z$10001,24,0)</f>
        <v>3.075</v>
      </c>
      <c r="L2046" s="196" t="n">
        <f aca="false">VLOOKUP($A2046,[4]Sheet1!$A$1:$U$10001,17,0)</f>
        <v>3.12</v>
      </c>
      <c r="M2046" s="196" t="n">
        <f aca="false">VLOOKUP($A2046,[4]Sheet1!$A$1:$U$10001,14,0)</f>
        <v>3.92</v>
      </c>
      <c r="N2046" s="196" t="n">
        <f aca="false">VLOOKUP($A2046,[4]Sheet1!$A$1:$X$10001,23,0)</f>
        <v>3.04</v>
      </c>
      <c r="O2046" s="196" t="n">
        <f aca="false">VLOOKUP($A2046,[4]Sheet1!$A$1:$U$10001,4,0)</f>
        <v>4.615</v>
      </c>
      <c r="P2046" s="196" t="n">
        <f aca="false">VLOOKUP($A2046,[4]Sheet1!$A$1:$U$10001,6,0)</f>
        <v>3.76</v>
      </c>
      <c r="Q2046" s="196" t="n">
        <f aca="false">VLOOKUP($A2046,[4]Sheet1!$A$1:$U$10001,20,0)</f>
        <v>3.095</v>
      </c>
      <c r="R2046" s="196" t="n">
        <f aca="false">VLOOKUP($A2046,[4]Sheet1!$A$1:$X$10001,24,0)</f>
        <v>3.075</v>
      </c>
      <c r="S2046" s="196" t="n">
        <f aca="false">VLOOKUP($A2046,[4]Sheet1!$A$1:$AB$10001,25,0)</f>
        <v>3.855</v>
      </c>
      <c r="T2046" s="196" t="n">
        <f aca="false">VLOOKUP($A2046,[4]Sheet1!$A$1:$AB$10001,26,0)</f>
        <v>3.785</v>
      </c>
      <c r="U2046" s="196" t="n">
        <f aca="false">VLOOKUP($A2046,[4]Sheet1!$A$1:$AB$10001,27,0)</f>
        <v>3.68</v>
      </c>
      <c r="V2046" s="196" t="n">
        <f aca="false">VLOOKUP($A2046,[4]Sheet1!$A$1:$AB$10001,28,0)</f>
        <v>3.72</v>
      </c>
      <c r="W2046" s="196" t="n">
        <f aca="false">VLOOKUP($A2046,[4]Sheet1!$A$1:$AC$10001,29,0)</f>
        <v>3.675</v>
      </c>
      <c r="X2046" s="196" t="s">
        <v>85</v>
      </c>
    </row>
    <row r="2047" customFormat="false" ht="11.25" hidden="false" customHeight="false" outlineLevel="0" collapsed="false">
      <c r="A2047" s="177" t="n">
        <v>36740</v>
      </c>
      <c r="B2047" s="203" t="n">
        <f aca="false">IF(A2047&lt;&gt;"",MONTH(A2047),0)</f>
        <v>8</v>
      </c>
      <c r="C2047" s="11" t="s">
        <v>164</v>
      </c>
      <c r="D2047" s="196" t="n">
        <f aca="false">VLOOKUP($A2047,[4]Sheet1!$A$1:$U$10001,15,0)</f>
        <v>4.285</v>
      </c>
      <c r="E2047" s="196" t="n">
        <f aca="false">VLOOKUP($A2047,[4]Sheet1!$A$1:$U$10001,16,0)</f>
        <v>3</v>
      </c>
      <c r="F2047" s="196" t="n">
        <f aca="false">VLOOKUP($A2047,[4]Sheet1!$A$1:$X$10001,22,0)</f>
        <v>2.985</v>
      </c>
      <c r="G2047" s="198" t="n">
        <f aca="false">VLOOKUP($A2047,[4]Sheet1!$A$1:$X$10001,3,0)</f>
        <v>3.495</v>
      </c>
      <c r="H2047" s="196" t="n">
        <f aca="false">VLOOKUP($A2047,[4]Sheet1!$A$1:$U$10001,2,0)</f>
        <v>3.76</v>
      </c>
      <c r="I2047" s="196" t="n">
        <f aca="false">VLOOKUP($A2047,[4]Sheet1!$A$1:$U$10001,21,0)</f>
        <v>3.74</v>
      </c>
      <c r="J2047" s="196" t="n">
        <f aca="false">VLOOKUP($A2047,[4]Sheet1!$A$1:$U$10001,13,0)</f>
        <v>3.7</v>
      </c>
      <c r="K2047" s="196" t="n">
        <f aca="false">VLOOKUP($A2047,[4]Sheet1!$A$1:$Z$10001,24,0)</f>
        <v>3.03</v>
      </c>
      <c r="L2047" s="196" t="n">
        <f aca="false">VLOOKUP($A2047,[4]Sheet1!$A$1:$U$10001,17,0)</f>
        <v>3.165</v>
      </c>
      <c r="M2047" s="196" t="n">
        <f aca="false">VLOOKUP($A2047,[4]Sheet1!$A$1:$U$10001,14,0)</f>
        <v>4.33</v>
      </c>
      <c r="N2047" s="196" t="n">
        <f aca="false">VLOOKUP($A2047,[4]Sheet1!$A$1:$X$10001,23,0)</f>
        <v>2.97</v>
      </c>
      <c r="O2047" s="196" t="n">
        <f aca="false">VLOOKUP($A2047,[4]Sheet1!$A$1:$U$10001,4,0)</f>
        <v>4.535</v>
      </c>
      <c r="P2047" s="196" t="n">
        <f aca="false">VLOOKUP($A2047,[4]Sheet1!$A$1:$U$10001,6,0)</f>
        <v>3.78</v>
      </c>
      <c r="Q2047" s="196" t="n">
        <f aca="false">VLOOKUP($A2047,[4]Sheet1!$A$1:$U$10001,20,0)</f>
        <v>3.11</v>
      </c>
      <c r="R2047" s="196" t="n">
        <f aca="false">VLOOKUP($A2047,[4]Sheet1!$A$1:$X$10001,24,0)</f>
        <v>3.03</v>
      </c>
      <c r="S2047" s="196" t="n">
        <f aca="false">VLOOKUP($A2047,[4]Sheet1!$A$1:$AB$10001,25,0)</f>
        <v>3.865</v>
      </c>
      <c r="T2047" s="196" t="n">
        <f aca="false">VLOOKUP($A2047,[4]Sheet1!$A$1:$AB$10001,26,0)</f>
        <v>3.795</v>
      </c>
      <c r="U2047" s="196" t="n">
        <f aca="false">VLOOKUP($A2047,[4]Sheet1!$A$1:$AB$10001,27,0)</f>
        <v>3.68</v>
      </c>
      <c r="V2047" s="196" t="n">
        <f aca="false">VLOOKUP($A2047,[4]Sheet1!$A$1:$AB$10001,28,0)</f>
        <v>3.725</v>
      </c>
      <c r="W2047" s="196" t="n">
        <f aca="false">VLOOKUP($A2047,[4]Sheet1!$A$1:$AC$10001,29,0)</f>
        <v>3.685</v>
      </c>
      <c r="X2047" s="196" t="s">
        <v>85</v>
      </c>
    </row>
    <row r="2048" customFormat="false" ht="11.25" hidden="false" customHeight="false" outlineLevel="0" collapsed="false">
      <c r="A2048" s="177" t="n">
        <v>36741</v>
      </c>
      <c r="B2048" s="203" t="n">
        <f aca="false">IF(A2048&lt;&gt;"",MONTH(A2048),0)</f>
        <v>8</v>
      </c>
      <c r="C2048" s="11" t="s">
        <v>165</v>
      </c>
      <c r="D2048" s="196" t="n">
        <f aca="false">VLOOKUP($A2048,[4]Sheet1!$A$1:$U$10001,15,0)</f>
        <v>4.475</v>
      </c>
      <c r="E2048" s="196" t="n">
        <f aca="false">VLOOKUP($A2048,[4]Sheet1!$A$1:$U$10001,16,0)</f>
        <v>3.16</v>
      </c>
      <c r="F2048" s="196" t="n">
        <f aca="false">VLOOKUP($A2048,[4]Sheet1!$A$1:$X$10001,22,0)</f>
        <v>3.1</v>
      </c>
      <c r="G2048" s="198" t="n">
        <f aca="false">VLOOKUP($A2048,[4]Sheet1!$A$1:$X$10001,3,0)</f>
        <v>3.625</v>
      </c>
      <c r="H2048" s="196" t="n">
        <f aca="false">VLOOKUP($A2048,[4]Sheet1!$A$1:$U$10001,2,0)</f>
        <v>3.985</v>
      </c>
      <c r="I2048" s="196" t="n">
        <f aca="false">VLOOKUP($A2048,[4]Sheet1!$A$1:$U$10001,21,0)</f>
        <v>4.04</v>
      </c>
      <c r="J2048" s="196" t="n">
        <f aca="false">VLOOKUP($A2048,[4]Sheet1!$A$1:$U$10001,13,0)</f>
        <v>3.725</v>
      </c>
      <c r="K2048" s="196" t="n">
        <f aca="false">VLOOKUP($A2048,[4]Sheet1!$A$1:$Z$10001,24,0)</f>
        <v>3.155</v>
      </c>
      <c r="L2048" s="196" t="n">
        <f aca="false">VLOOKUP($A2048,[4]Sheet1!$A$1:$U$10001,17,0)</f>
        <v>3.27</v>
      </c>
      <c r="M2048" s="196" t="n">
        <f aca="false">VLOOKUP($A2048,[4]Sheet1!$A$1:$U$10001,14,0)</f>
        <v>4.44</v>
      </c>
      <c r="N2048" s="196" t="n">
        <f aca="false">VLOOKUP($A2048,[4]Sheet1!$A$1:$X$10001,23,0)</f>
        <v>3.08</v>
      </c>
      <c r="O2048" s="196" t="n">
        <f aca="false">VLOOKUP($A2048,[4]Sheet1!$A$1:$U$10001,4,0)</f>
        <v>4.645</v>
      </c>
      <c r="P2048" s="196" t="n">
        <f aca="false">VLOOKUP($A2048,[4]Sheet1!$A$1:$U$10001,6,0)</f>
        <v>4.055</v>
      </c>
      <c r="Q2048" s="196" t="n">
        <f aca="false">VLOOKUP($A2048,[4]Sheet1!$A$1:$U$10001,20,0)</f>
        <v>3.285</v>
      </c>
      <c r="R2048" s="196" t="n">
        <f aca="false">VLOOKUP($A2048,[4]Sheet1!$A$1:$X$10001,24,0)</f>
        <v>3.155</v>
      </c>
      <c r="S2048" s="196" t="n">
        <f aca="false">VLOOKUP($A2048,[4]Sheet1!$A$1:$AB$10001,25,0)</f>
        <v>4.16</v>
      </c>
      <c r="T2048" s="196" t="n">
        <f aca="false">VLOOKUP($A2048,[4]Sheet1!$A$1:$AB$10001,26,0)</f>
        <v>4.08</v>
      </c>
      <c r="U2048" s="196" t="n">
        <f aca="false">VLOOKUP($A2048,[4]Sheet1!$A$1:$AB$10001,27,0)</f>
        <v>3.955</v>
      </c>
      <c r="V2048" s="196" t="n">
        <f aca="false">VLOOKUP($A2048,[4]Sheet1!$A$1:$AB$10001,28,0)</f>
        <v>3.99</v>
      </c>
      <c r="W2048" s="196" t="n">
        <f aca="false">VLOOKUP($A2048,[4]Sheet1!$A$1:$AC$10001,29,0)</f>
        <v>3.955</v>
      </c>
      <c r="X2048" s="196" t="s">
        <v>85</v>
      </c>
    </row>
    <row r="2049" customFormat="false" ht="11.25" hidden="false" customHeight="false" outlineLevel="0" collapsed="false">
      <c r="A2049" s="177" t="n">
        <v>36742</v>
      </c>
      <c r="B2049" s="203" t="n">
        <f aca="false">IF(A2049&lt;&gt;"",MONTH(A2049),0)</f>
        <v>8</v>
      </c>
      <c r="C2049" s="11" t="s">
        <v>166</v>
      </c>
      <c r="D2049" s="196" t="n">
        <f aca="false">VLOOKUP($A2049,[4]Sheet1!$A$1:$U$10001,15,0)</f>
        <v>4.65</v>
      </c>
      <c r="E2049" s="196" t="n">
        <f aca="false">VLOOKUP($A2049,[4]Sheet1!$A$1:$U$10001,16,0)</f>
        <v>3.24</v>
      </c>
      <c r="F2049" s="196" t="n">
        <f aca="false">VLOOKUP($A2049,[4]Sheet1!$A$1:$X$10001,22,0)</f>
        <v>3.17</v>
      </c>
      <c r="G2049" s="198" t="n">
        <f aca="false">VLOOKUP($A2049,[4]Sheet1!$A$1:$X$10001,3,0)</f>
        <v>3.475</v>
      </c>
      <c r="H2049" s="196" t="n">
        <f aca="false">VLOOKUP($A2049,[4]Sheet1!$A$1:$U$10001,2,0)</f>
        <v>4.145</v>
      </c>
      <c r="I2049" s="196" t="n">
        <f aca="false">VLOOKUP($A2049,[4]Sheet1!$A$1:$U$10001,21,0)</f>
        <v>4.22</v>
      </c>
      <c r="J2049" s="196" t="n">
        <f aca="false">VLOOKUP($A2049,[4]Sheet1!$A$1:$U$10001,13,0)</f>
        <v>3.785</v>
      </c>
      <c r="K2049" s="196" t="n">
        <f aca="false">VLOOKUP($A2049,[4]Sheet1!$A$1:$Z$10001,24,0)</f>
        <v>3.25</v>
      </c>
      <c r="L2049" s="196" t="n">
        <f aca="false">VLOOKUP($A2049,[4]Sheet1!$A$1:$U$10001,17,0)</f>
        <v>3.41</v>
      </c>
      <c r="M2049" s="196" t="n">
        <f aca="false">VLOOKUP($A2049,[4]Sheet1!$A$1:$U$10001,14,0)</f>
        <v>4.535</v>
      </c>
      <c r="N2049" s="196" t="n">
        <f aca="false">VLOOKUP($A2049,[4]Sheet1!$A$1:$X$10001,23,0)</f>
        <v>3.185</v>
      </c>
      <c r="O2049" s="196" t="n">
        <f aca="false">VLOOKUP($A2049,[4]Sheet1!$A$1:$U$10001,4,0)</f>
        <v>4.755</v>
      </c>
      <c r="P2049" s="196" t="n">
        <f aca="false">VLOOKUP($A2049,[4]Sheet1!$A$1:$U$10001,6,0)</f>
        <v>4.19</v>
      </c>
      <c r="Q2049" s="196" t="n">
        <f aca="false">VLOOKUP($A2049,[4]Sheet1!$A$1:$U$10001,20,0)</f>
        <v>3.41</v>
      </c>
      <c r="R2049" s="196" t="n">
        <f aca="false">VLOOKUP($A2049,[4]Sheet1!$A$1:$X$10001,24,0)</f>
        <v>3.25</v>
      </c>
      <c r="S2049" s="196" t="n">
        <f aca="false">VLOOKUP($A2049,[4]Sheet1!$A$1:$AB$10001,25,0)</f>
        <v>4.29</v>
      </c>
      <c r="T2049" s="196" t="n">
        <f aca="false">VLOOKUP($A2049,[4]Sheet1!$A$1:$AB$10001,26,0)</f>
        <v>4.215</v>
      </c>
      <c r="U2049" s="196" t="n">
        <f aca="false">VLOOKUP($A2049,[4]Sheet1!$A$1:$AB$10001,27,0)</f>
        <v>4.105</v>
      </c>
      <c r="V2049" s="196" t="n">
        <f aca="false">VLOOKUP($A2049,[4]Sheet1!$A$1:$AB$10001,28,0)</f>
        <v>4.135</v>
      </c>
      <c r="W2049" s="196" t="n">
        <f aca="false">VLOOKUP($A2049,[4]Sheet1!$A$1:$AC$10001,29,0)</f>
        <v>4.1</v>
      </c>
      <c r="X2049" s="196" t="s">
        <v>85</v>
      </c>
    </row>
    <row r="2050" customFormat="false" ht="11.25" hidden="false" customHeight="false" outlineLevel="0" collapsed="false">
      <c r="A2050" s="177" t="n">
        <v>36743</v>
      </c>
      <c r="B2050" s="203" t="n">
        <f aca="false">IF(A2050&lt;&gt;"",MONTH(A2050),0)</f>
        <v>8</v>
      </c>
      <c r="C2050" s="11" t="s">
        <v>167</v>
      </c>
      <c r="D2050" s="196" t="n">
        <f aca="false">VLOOKUP($A2050,[4]Sheet1!$A$1:$U$10001,15,0)</f>
        <v>4.575</v>
      </c>
      <c r="E2050" s="196" t="n">
        <f aca="false">VLOOKUP($A2050,[4]Sheet1!$A$1:$U$10001,16,0)</f>
        <v>3.17</v>
      </c>
      <c r="F2050" s="196" t="n">
        <f aca="false">VLOOKUP($A2050,[4]Sheet1!$A$1:$X$10001,22,0)</f>
        <v>3.125</v>
      </c>
      <c r="G2050" s="198" t="n">
        <f aca="false">VLOOKUP($A2050,[4]Sheet1!$A$1:$X$10001,3,0)</f>
        <v>3.29</v>
      </c>
      <c r="H2050" s="196" t="n">
        <f aca="false">VLOOKUP($A2050,[4]Sheet1!$A$1:$U$10001,2,0)</f>
        <v>4.19</v>
      </c>
      <c r="I2050" s="196" t="n">
        <f aca="false">VLOOKUP($A2050,[4]Sheet1!$A$1:$U$10001,21,0)</f>
        <v>4.25</v>
      </c>
      <c r="J2050" s="196" t="n">
        <f aca="false">VLOOKUP($A2050,[4]Sheet1!$A$1:$U$10001,13,0)</f>
        <v>3.795</v>
      </c>
      <c r="K2050" s="196" t="n">
        <f aca="false">VLOOKUP($A2050,[4]Sheet1!$A$1:$Z$10001,24,0)</f>
        <v>3.205</v>
      </c>
      <c r="L2050" s="196" t="n">
        <f aca="false">VLOOKUP($A2050,[4]Sheet1!$A$1:$U$10001,17,0)</f>
        <v>3.33</v>
      </c>
      <c r="M2050" s="196" t="n">
        <f aca="false">VLOOKUP($A2050,[4]Sheet1!$A$1:$U$10001,14,0)</f>
        <v>4.545</v>
      </c>
      <c r="N2050" s="196" t="n">
        <f aca="false">VLOOKUP($A2050,[4]Sheet1!$A$1:$X$10001,23,0)</f>
        <v>3.155</v>
      </c>
      <c r="O2050" s="196" t="n">
        <f aca="false">VLOOKUP($A2050,[4]Sheet1!$A$1:$U$10001,4,0)</f>
        <v>4.75</v>
      </c>
      <c r="P2050" s="196" t="n">
        <f aca="false">VLOOKUP($A2050,[4]Sheet1!$A$1:$U$10001,6,0)</f>
        <v>4.225</v>
      </c>
      <c r="Q2050" s="196" t="n">
        <f aca="false">VLOOKUP($A2050,[4]Sheet1!$A$1:$U$10001,20,0)</f>
        <v>3.37</v>
      </c>
      <c r="R2050" s="196" t="n">
        <f aca="false">VLOOKUP($A2050,[4]Sheet1!$A$1:$X$10001,24,0)</f>
        <v>3.205</v>
      </c>
      <c r="S2050" s="196" t="n">
        <f aca="false">VLOOKUP($A2050,[4]Sheet1!$A$1:$AB$10001,25,0)</f>
        <v>4.32</v>
      </c>
      <c r="T2050" s="196" t="n">
        <f aca="false">VLOOKUP($A2050,[4]Sheet1!$A$1:$AB$10001,26,0)</f>
        <v>4.255</v>
      </c>
      <c r="U2050" s="196" t="n">
        <f aca="false">VLOOKUP($A2050,[4]Sheet1!$A$1:$AB$10001,27,0)</f>
        <v>4.13</v>
      </c>
      <c r="V2050" s="196" t="n">
        <f aca="false">VLOOKUP($A2050,[4]Sheet1!$A$1:$AB$10001,28,0)</f>
        <v>4.15</v>
      </c>
      <c r="W2050" s="196" t="n">
        <f aca="false">VLOOKUP($A2050,[4]Sheet1!$A$1:$AC$10001,29,0)</f>
        <v>4.14</v>
      </c>
      <c r="X2050" s="196" t="s">
        <v>85</v>
      </c>
    </row>
    <row r="2051" customFormat="false" ht="11.25" hidden="false" customHeight="false" outlineLevel="0" collapsed="false">
      <c r="A2051" s="177" t="n">
        <v>36744</v>
      </c>
      <c r="B2051" s="203" t="n">
        <f aca="false">IF(A2051&lt;&gt;"",MONTH(A2051),0)</f>
        <v>8</v>
      </c>
      <c r="C2051" s="11" t="s">
        <v>161</v>
      </c>
      <c r="D2051" s="196" t="n">
        <f aca="false">VLOOKUP($A2051,[4]Sheet1!$A$1:$U$10001,15,0)</f>
        <v>4.575</v>
      </c>
      <c r="E2051" s="196" t="n">
        <f aca="false">VLOOKUP($A2051,[4]Sheet1!$A$1:$U$10001,16,0)</f>
        <v>3.17</v>
      </c>
      <c r="F2051" s="196" t="n">
        <f aca="false">VLOOKUP($A2051,[4]Sheet1!$A$1:$X$10001,22,0)</f>
        <v>3.125</v>
      </c>
      <c r="G2051" s="198" t="n">
        <f aca="false">VLOOKUP($A2051,[4]Sheet1!$A$1:$X$10001,3,0)</f>
        <v>3.29</v>
      </c>
      <c r="H2051" s="196" t="n">
        <f aca="false">VLOOKUP($A2051,[4]Sheet1!$A$1:$U$10001,2,0)</f>
        <v>4.19</v>
      </c>
      <c r="I2051" s="196" t="n">
        <f aca="false">VLOOKUP($A2051,[4]Sheet1!$A$1:$U$10001,21,0)</f>
        <v>4.25</v>
      </c>
      <c r="J2051" s="196" t="n">
        <f aca="false">VLOOKUP($A2051,[4]Sheet1!$A$1:$U$10001,13,0)</f>
        <v>3.795</v>
      </c>
      <c r="K2051" s="196" t="n">
        <f aca="false">VLOOKUP($A2051,[4]Sheet1!$A$1:$Z$10001,24,0)</f>
        <v>3.205</v>
      </c>
      <c r="L2051" s="196" t="n">
        <f aca="false">VLOOKUP($A2051,[4]Sheet1!$A$1:$U$10001,17,0)</f>
        <v>3.33</v>
      </c>
      <c r="M2051" s="196" t="n">
        <f aca="false">VLOOKUP($A2051,[4]Sheet1!$A$1:$U$10001,14,0)</f>
        <v>4.545</v>
      </c>
      <c r="N2051" s="196" t="n">
        <f aca="false">VLOOKUP($A2051,[4]Sheet1!$A$1:$X$10001,23,0)</f>
        <v>3.155</v>
      </c>
      <c r="O2051" s="196" t="n">
        <f aca="false">VLOOKUP($A2051,[4]Sheet1!$A$1:$U$10001,4,0)</f>
        <v>4.75</v>
      </c>
      <c r="P2051" s="196" t="n">
        <f aca="false">VLOOKUP($A2051,[4]Sheet1!$A$1:$U$10001,6,0)</f>
        <v>4.225</v>
      </c>
      <c r="Q2051" s="196" t="n">
        <f aca="false">VLOOKUP($A2051,[4]Sheet1!$A$1:$U$10001,20,0)</f>
        <v>3.37</v>
      </c>
      <c r="R2051" s="196" t="n">
        <f aca="false">VLOOKUP($A2051,[4]Sheet1!$A$1:$X$10001,24,0)</f>
        <v>3.205</v>
      </c>
      <c r="S2051" s="196" t="n">
        <f aca="false">VLOOKUP($A2051,[4]Sheet1!$A$1:$AB$10001,25,0)</f>
        <v>4.32</v>
      </c>
      <c r="T2051" s="196" t="n">
        <f aca="false">VLOOKUP($A2051,[4]Sheet1!$A$1:$AB$10001,26,0)</f>
        <v>4.255</v>
      </c>
      <c r="U2051" s="196" t="n">
        <f aca="false">VLOOKUP($A2051,[4]Sheet1!$A$1:$AB$10001,27,0)</f>
        <v>4.13</v>
      </c>
      <c r="V2051" s="196" t="n">
        <f aca="false">VLOOKUP($A2051,[4]Sheet1!$A$1:$AB$10001,28,0)</f>
        <v>4.15</v>
      </c>
      <c r="W2051" s="196" t="n">
        <f aca="false">VLOOKUP($A2051,[4]Sheet1!$A$1:$AC$10001,29,0)</f>
        <v>4.14</v>
      </c>
      <c r="X2051" s="196" t="s">
        <v>85</v>
      </c>
    </row>
    <row r="2052" customFormat="false" ht="11.25" hidden="false" customHeight="false" outlineLevel="0" collapsed="false">
      <c r="A2052" s="177" t="n">
        <v>36745</v>
      </c>
      <c r="B2052" s="203" t="n">
        <f aca="false">IF(A2052&lt;&gt;"",MONTH(A2052),0)</f>
        <v>8</v>
      </c>
      <c r="C2052" s="11" t="s">
        <v>162</v>
      </c>
      <c r="D2052" s="196" t="n">
        <f aca="false">VLOOKUP($A2052,[4]Sheet1!$A$1:$U$10001,15,0)</f>
        <v>4.575</v>
      </c>
      <c r="E2052" s="196" t="n">
        <f aca="false">VLOOKUP($A2052,[4]Sheet1!$A$1:$U$10001,16,0)</f>
        <v>3.17</v>
      </c>
      <c r="F2052" s="196" t="n">
        <f aca="false">VLOOKUP($A2052,[4]Sheet1!$A$1:$X$10001,22,0)</f>
        <v>3.125</v>
      </c>
      <c r="G2052" s="198" t="n">
        <f aca="false">VLOOKUP($A2052,[4]Sheet1!$A$1:$X$10001,3,0)</f>
        <v>3.29</v>
      </c>
      <c r="H2052" s="196" t="n">
        <f aca="false">VLOOKUP($A2052,[4]Sheet1!$A$1:$U$10001,2,0)</f>
        <v>4.19</v>
      </c>
      <c r="I2052" s="196" t="n">
        <f aca="false">VLOOKUP($A2052,[4]Sheet1!$A$1:$U$10001,21,0)</f>
        <v>4.25</v>
      </c>
      <c r="J2052" s="196" t="n">
        <f aca="false">VLOOKUP($A2052,[4]Sheet1!$A$1:$U$10001,13,0)</f>
        <v>3.795</v>
      </c>
      <c r="K2052" s="196" t="n">
        <f aca="false">VLOOKUP($A2052,[4]Sheet1!$A$1:$Z$10001,24,0)</f>
        <v>3.205</v>
      </c>
      <c r="L2052" s="196" t="n">
        <f aca="false">VLOOKUP($A2052,[4]Sheet1!$A$1:$U$10001,17,0)</f>
        <v>3.33</v>
      </c>
      <c r="M2052" s="196" t="n">
        <f aca="false">VLOOKUP($A2052,[4]Sheet1!$A$1:$U$10001,14,0)</f>
        <v>4.545</v>
      </c>
      <c r="N2052" s="196" t="n">
        <f aca="false">VLOOKUP($A2052,[4]Sheet1!$A$1:$X$10001,23,0)</f>
        <v>3.155</v>
      </c>
      <c r="O2052" s="196" t="n">
        <f aca="false">VLOOKUP($A2052,[4]Sheet1!$A$1:$U$10001,4,0)</f>
        <v>4.75</v>
      </c>
      <c r="P2052" s="196" t="n">
        <f aca="false">VLOOKUP($A2052,[4]Sheet1!$A$1:$U$10001,6,0)</f>
        <v>4.225</v>
      </c>
      <c r="Q2052" s="196" t="n">
        <f aca="false">VLOOKUP($A2052,[4]Sheet1!$A$1:$U$10001,20,0)</f>
        <v>3.37</v>
      </c>
      <c r="R2052" s="196" t="n">
        <f aca="false">VLOOKUP($A2052,[4]Sheet1!$A$1:$X$10001,24,0)</f>
        <v>3.205</v>
      </c>
      <c r="S2052" s="196" t="n">
        <f aca="false">VLOOKUP($A2052,[4]Sheet1!$A$1:$AB$10001,25,0)</f>
        <v>4.32</v>
      </c>
      <c r="T2052" s="196" t="n">
        <f aca="false">VLOOKUP($A2052,[4]Sheet1!$A$1:$AB$10001,26,0)</f>
        <v>4.255</v>
      </c>
      <c r="U2052" s="196" t="n">
        <f aca="false">VLOOKUP($A2052,[4]Sheet1!$A$1:$AB$10001,27,0)</f>
        <v>4.13</v>
      </c>
      <c r="V2052" s="196" t="n">
        <f aca="false">VLOOKUP($A2052,[4]Sheet1!$A$1:$AB$10001,28,0)</f>
        <v>4.15</v>
      </c>
      <c r="W2052" s="196" t="n">
        <f aca="false">VLOOKUP($A2052,[4]Sheet1!$A$1:$AC$10001,29,0)</f>
        <v>4.14</v>
      </c>
      <c r="X2052" s="196" t="s">
        <v>85</v>
      </c>
    </row>
    <row r="2053" customFormat="false" ht="11.25" hidden="false" customHeight="false" outlineLevel="0" collapsed="false">
      <c r="A2053" s="177" t="n">
        <v>36746</v>
      </c>
      <c r="B2053" s="203" t="n">
        <f aca="false">IF(A2053&lt;&gt;"",MONTH(A2053),0)</f>
        <v>8</v>
      </c>
      <c r="C2053" s="11" t="s">
        <v>163</v>
      </c>
      <c r="D2053" s="196" t="n">
        <f aca="false">VLOOKUP($A2053,[4]Sheet1!$A$1:$U$10001,15,0)</f>
        <v>4.575</v>
      </c>
      <c r="E2053" s="196" t="n">
        <f aca="false">VLOOKUP($A2053,[4]Sheet1!$A$1:$U$10001,16,0)</f>
        <v>3.175</v>
      </c>
      <c r="F2053" s="196" t="n">
        <f aca="false">VLOOKUP($A2053,[4]Sheet1!$A$1:$X$10001,22,0)</f>
        <v>3.215</v>
      </c>
      <c r="G2053" s="198" t="n">
        <f aca="false">VLOOKUP($A2053,[4]Sheet1!$A$1:$X$10001,3,0)</f>
        <v>3.445</v>
      </c>
      <c r="H2053" s="196" t="n">
        <f aca="false">VLOOKUP($A2053,[4]Sheet1!$A$1:$U$10001,2,0)</f>
        <v>4.37</v>
      </c>
      <c r="I2053" s="196" t="n">
        <f aca="false">VLOOKUP($A2053,[4]Sheet1!$A$1:$U$10001,21,0)</f>
        <v>4.385</v>
      </c>
      <c r="J2053" s="196" t="n">
        <f aca="false">VLOOKUP($A2053,[4]Sheet1!$A$1:$U$10001,13,0)</f>
        <v>3.82</v>
      </c>
      <c r="K2053" s="196" t="n">
        <f aca="false">VLOOKUP($A2053,[4]Sheet1!$A$1:$Z$10001,24,0)</f>
        <v>3.305</v>
      </c>
      <c r="L2053" s="196" t="n">
        <f aca="false">VLOOKUP($A2053,[4]Sheet1!$A$1:$U$10001,17,0)</f>
        <v>3.445</v>
      </c>
      <c r="M2053" s="196" t="n">
        <f aca="false">VLOOKUP($A2053,[4]Sheet1!$A$1:$U$10001,14,0)</f>
        <v>4.585</v>
      </c>
      <c r="N2053" s="196" t="n">
        <f aca="false">VLOOKUP($A2053,[4]Sheet1!$A$1:$X$10001,23,0)</f>
        <v>3.155</v>
      </c>
      <c r="O2053" s="196" t="n">
        <f aca="false">VLOOKUP($A2053,[4]Sheet1!$A$1:$U$10001,4,0)</f>
        <v>4.87</v>
      </c>
      <c r="P2053" s="196" t="n">
        <f aca="false">VLOOKUP($A2053,[4]Sheet1!$A$1:$U$10001,6,0)</f>
        <v>4.385</v>
      </c>
      <c r="Q2053" s="196" t="n">
        <f aca="false">VLOOKUP($A2053,[4]Sheet1!$A$1:$U$10001,20,0)</f>
        <v>3.375</v>
      </c>
      <c r="R2053" s="196" t="n">
        <f aca="false">VLOOKUP($A2053,[4]Sheet1!$A$1:$X$10001,24,0)</f>
        <v>3.305</v>
      </c>
      <c r="S2053" s="196" t="n">
        <f aca="false">VLOOKUP($A2053,[4]Sheet1!$A$1:$AB$10001,25,0)</f>
        <v>4.485</v>
      </c>
      <c r="T2053" s="196" t="n">
        <f aca="false">VLOOKUP($A2053,[4]Sheet1!$A$1:$AB$10001,26,0)</f>
        <v>4.385</v>
      </c>
      <c r="U2053" s="196" t="n">
        <f aca="false">VLOOKUP($A2053,[4]Sheet1!$A$1:$AB$10001,27,0)</f>
        <v>4.28</v>
      </c>
      <c r="V2053" s="196" t="n">
        <f aca="false">VLOOKUP($A2053,[4]Sheet1!$A$1:$AB$10001,28,0)</f>
        <v>4.285</v>
      </c>
      <c r="W2053" s="196" t="n">
        <f aca="false">VLOOKUP($A2053,[4]Sheet1!$A$1:$AC$10001,29,0)</f>
        <v>4.27</v>
      </c>
      <c r="X2053" s="196" t="s">
        <v>85</v>
      </c>
    </row>
    <row r="2054" customFormat="false" ht="11.25" hidden="false" customHeight="false" outlineLevel="0" collapsed="false">
      <c r="A2054" s="177" t="n">
        <v>36747</v>
      </c>
      <c r="B2054" s="203" t="n">
        <f aca="false">IF(A2054&lt;&gt;"",MONTH(A2054),0)</f>
        <v>8</v>
      </c>
      <c r="C2054" s="11" t="s">
        <v>164</v>
      </c>
      <c r="D2054" s="196" t="n">
        <f aca="false">VLOOKUP($A2054,[4]Sheet1!$A$1:$U$10001,15,0)</f>
        <v>4.505</v>
      </c>
      <c r="E2054" s="196" t="n">
        <f aca="false">VLOOKUP($A2054,[4]Sheet1!$A$1:$U$10001,16,0)</f>
        <v>3.275</v>
      </c>
      <c r="F2054" s="196" t="n">
        <f aca="false">VLOOKUP($A2054,[4]Sheet1!$A$1:$X$10001,22,0)</f>
        <v>3.27</v>
      </c>
      <c r="G2054" s="198" t="n">
        <f aca="false">VLOOKUP($A2054,[4]Sheet1!$A$1:$X$10001,3,0)</f>
        <v>3.45</v>
      </c>
      <c r="H2054" s="196" t="n">
        <f aca="false">VLOOKUP($A2054,[4]Sheet1!$A$1:$U$10001,2,0)</f>
        <v>4.395</v>
      </c>
      <c r="I2054" s="196" t="n">
        <f aca="false">VLOOKUP($A2054,[4]Sheet1!$A$1:$U$10001,21,0)</f>
        <v>4.45</v>
      </c>
      <c r="J2054" s="196" t="n">
        <f aca="false">VLOOKUP($A2054,[4]Sheet1!$A$1:$U$10001,13,0)</f>
        <v>3.945</v>
      </c>
      <c r="K2054" s="196" t="n">
        <f aca="false">VLOOKUP($A2054,[4]Sheet1!$A$1:$Z$10001,24,0)</f>
        <v>3.34</v>
      </c>
      <c r="L2054" s="196" t="n">
        <f aca="false">VLOOKUP($A2054,[4]Sheet1!$A$1:$U$10001,17,0)</f>
        <v>3.45</v>
      </c>
      <c r="M2054" s="196" t="n">
        <f aca="false">VLOOKUP($A2054,[4]Sheet1!$A$1:$U$10001,14,0)</f>
        <v>4.66</v>
      </c>
      <c r="N2054" s="196" t="n">
        <f aca="false">VLOOKUP($A2054,[4]Sheet1!$A$1:$X$10001,23,0)</f>
        <v>3.265</v>
      </c>
      <c r="O2054" s="196" t="n">
        <f aca="false">VLOOKUP($A2054,[4]Sheet1!$A$1:$U$10001,4,0)</f>
        <v>4.875</v>
      </c>
      <c r="P2054" s="196" t="n">
        <f aca="false">VLOOKUP($A2054,[4]Sheet1!$A$1:$U$10001,6,0)</f>
        <v>4.445</v>
      </c>
      <c r="Q2054" s="196" t="n">
        <f aca="false">VLOOKUP($A2054,[4]Sheet1!$A$1:$U$10001,20,0)</f>
        <v>3.375</v>
      </c>
      <c r="R2054" s="196" t="n">
        <f aca="false">VLOOKUP($A2054,[4]Sheet1!$A$1:$X$10001,24,0)</f>
        <v>3.34</v>
      </c>
      <c r="S2054" s="196" t="n">
        <f aca="false">VLOOKUP($A2054,[4]Sheet1!$A$1:$AB$10001,25,0)</f>
        <v>4.57</v>
      </c>
      <c r="T2054" s="196" t="n">
        <f aca="false">VLOOKUP($A2054,[4]Sheet1!$A$1:$AB$10001,26,0)</f>
        <v>4.455</v>
      </c>
      <c r="U2054" s="196" t="n">
        <f aca="false">VLOOKUP($A2054,[4]Sheet1!$A$1:$AB$10001,27,0)</f>
        <v>4.345</v>
      </c>
      <c r="V2054" s="196" t="n">
        <f aca="false">VLOOKUP($A2054,[4]Sheet1!$A$1:$AB$10001,28,0)</f>
        <v>4.365</v>
      </c>
      <c r="W2054" s="196" t="n">
        <f aca="false">VLOOKUP($A2054,[4]Sheet1!$A$1:$AC$10001,29,0)</f>
        <v>4.35</v>
      </c>
      <c r="X2054" s="196" t="s">
        <v>85</v>
      </c>
    </row>
    <row r="2055" customFormat="false" ht="11.25" hidden="false" customHeight="false" outlineLevel="0" collapsed="false">
      <c r="A2055" s="177" t="n">
        <v>36748</v>
      </c>
      <c r="B2055" s="203" t="n">
        <f aca="false">IF(A2055&lt;&gt;"",MONTH(A2055),0)</f>
        <v>8</v>
      </c>
      <c r="C2055" s="11" t="s">
        <v>165</v>
      </c>
      <c r="D2055" s="196" t="n">
        <f aca="false">VLOOKUP($A2055,[4]Sheet1!$A$1:$U$10001,15,0)</f>
        <v>4.325</v>
      </c>
      <c r="E2055" s="196" t="n">
        <f aca="false">VLOOKUP($A2055,[4]Sheet1!$A$1:$U$10001,16,0)</f>
        <v>3.175</v>
      </c>
      <c r="F2055" s="196" t="n">
        <f aca="false">VLOOKUP($A2055,[4]Sheet1!$A$1:$X$10001,22,0)</f>
        <v>3.17</v>
      </c>
      <c r="G2055" s="198" t="n">
        <f aca="false">VLOOKUP($A2055,[4]Sheet1!$A$1:$X$10001,3,0)</f>
        <v>3.505</v>
      </c>
      <c r="H2055" s="196" t="n">
        <f aca="false">VLOOKUP($A2055,[4]Sheet1!$A$1:$U$10001,2,0)</f>
        <v>4.39</v>
      </c>
      <c r="I2055" s="196" t="n">
        <f aca="false">VLOOKUP($A2055,[4]Sheet1!$A$1:$U$10001,21,0)</f>
        <v>4.475</v>
      </c>
      <c r="J2055" s="196" t="n">
        <f aca="false">VLOOKUP($A2055,[4]Sheet1!$A$1:$U$10001,13,0)</f>
        <v>4.08</v>
      </c>
      <c r="K2055" s="196" t="n">
        <f aca="false">VLOOKUP($A2055,[4]Sheet1!$A$1:$Z$10001,24,0)</f>
        <v>3.205</v>
      </c>
      <c r="L2055" s="196" t="n">
        <f aca="false">VLOOKUP($A2055,[4]Sheet1!$A$1:$U$10001,17,0)</f>
        <v>3.345</v>
      </c>
      <c r="M2055" s="196" t="n">
        <f aca="false">VLOOKUP($A2055,[4]Sheet1!$A$1:$U$10001,14,0)</f>
        <v>4.61</v>
      </c>
      <c r="N2055" s="196" t="n">
        <f aca="false">VLOOKUP($A2055,[4]Sheet1!$A$1:$X$10001,23,0)</f>
        <v>3.125</v>
      </c>
      <c r="O2055" s="196" t="n">
        <f aca="false">VLOOKUP($A2055,[4]Sheet1!$A$1:$U$10001,4,0)</f>
        <v>4.77</v>
      </c>
      <c r="P2055" s="196" t="n">
        <f aca="false">VLOOKUP($A2055,[4]Sheet1!$A$1:$U$10001,6,0)</f>
        <v>4.46</v>
      </c>
      <c r="Q2055" s="196" t="n">
        <f aca="false">VLOOKUP($A2055,[4]Sheet1!$A$1:$U$10001,20,0)</f>
        <v>3.375</v>
      </c>
      <c r="R2055" s="196" t="n">
        <f aca="false">VLOOKUP($A2055,[4]Sheet1!$A$1:$X$10001,24,0)</f>
        <v>3.205</v>
      </c>
      <c r="S2055" s="196" t="n">
        <f aca="false">VLOOKUP($A2055,[4]Sheet1!$A$1:$AB$10001,25,0)</f>
        <v>4.57</v>
      </c>
      <c r="T2055" s="196" t="n">
        <f aca="false">VLOOKUP($A2055,[4]Sheet1!$A$1:$AB$10001,26,0)</f>
        <v>4.465</v>
      </c>
      <c r="U2055" s="196" t="n">
        <f aca="false">VLOOKUP($A2055,[4]Sheet1!$A$1:$AB$10001,27,0)</f>
        <v>4.345</v>
      </c>
      <c r="V2055" s="196" t="n">
        <f aca="false">VLOOKUP($A2055,[4]Sheet1!$A$1:$AB$10001,28,0)</f>
        <v>4.37</v>
      </c>
      <c r="W2055" s="196" t="n">
        <f aca="false">VLOOKUP($A2055,[4]Sheet1!$A$1:$AC$10001,29,0)</f>
        <v>4.355</v>
      </c>
      <c r="X2055" s="196" t="s">
        <v>85</v>
      </c>
    </row>
    <row r="2056" customFormat="false" ht="11.25" hidden="false" customHeight="false" outlineLevel="0" collapsed="false">
      <c r="A2056" s="177" t="n">
        <v>36749</v>
      </c>
      <c r="B2056" s="203" t="n">
        <f aca="false">IF(A2056&lt;&gt;"",MONTH(A2056),0)</f>
        <v>8</v>
      </c>
      <c r="C2056" s="11" t="s">
        <v>166</v>
      </c>
      <c r="D2056" s="196" t="n">
        <f aca="false">VLOOKUP($A2056,[4]Sheet1!$A$1:$U$10001,15,0)</f>
        <v>4.045</v>
      </c>
      <c r="E2056" s="196" t="n">
        <f aca="false">VLOOKUP($A2056,[4]Sheet1!$A$1:$U$10001,16,0)</f>
        <v>2.92</v>
      </c>
      <c r="F2056" s="196" t="n">
        <f aca="false">VLOOKUP($A2056,[4]Sheet1!$A$1:$X$10001,22,0)</f>
        <v>2.93</v>
      </c>
      <c r="G2056" s="198" t="n">
        <f aca="false">VLOOKUP($A2056,[4]Sheet1!$A$1:$X$10001,3,0)</f>
        <v>3.51</v>
      </c>
      <c r="H2056" s="196" t="n">
        <f aca="false">VLOOKUP($A2056,[4]Sheet1!$A$1:$U$10001,2,0)</f>
        <v>4.355</v>
      </c>
      <c r="I2056" s="196" t="n">
        <f aca="false">VLOOKUP($A2056,[4]Sheet1!$A$1:$U$10001,21,0)</f>
        <v>4.43</v>
      </c>
      <c r="J2056" s="196" t="n">
        <f aca="false">VLOOKUP($A2056,[4]Sheet1!$A$1:$U$10001,13,0)</f>
        <v>4.175</v>
      </c>
      <c r="K2056" s="196" t="n">
        <f aca="false">VLOOKUP($A2056,[4]Sheet1!$A$1:$Z$10001,24,0)</f>
        <v>2.99</v>
      </c>
      <c r="L2056" s="196" t="n">
        <f aca="false">VLOOKUP($A2056,[4]Sheet1!$A$1:$U$10001,17,0)</f>
        <v>3.16</v>
      </c>
      <c r="M2056" s="196" t="n">
        <f aca="false">VLOOKUP($A2056,[4]Sheet1!$A$1:$U$10001,14,0)</f>
        <v>4.585</v>
      </c>
      <c r="N2056" s="196" t="n">
        <f aca="false">VLOOKUP($A2056,[4]Sheet1!$A$1:$X$10001,23,0)</f>
        <v>2.85</v>
      </c>
      <c r="O2056" s="196" t="n">
        <f aca="false">VLOOKUP($A2056,[4]Sheet1!$A$1:$U$10001,4,0)</f>
        <v>4.765</v>
      </c>
      <c r="P2056" s="196" t="n">
        <f aca="false">VLOOKUP($A2056,[4]Sheet1!$A$1:$U$10001,6,0)</f>
        <v>4.41</v>
      </c>
      <c r="Q2056" s="196" t="n">
        <f aca="false">VLOOKUP($A2056,[4]Sheet1!$A$1:$U$10001,20,0)</f>
        <v>3.375</v>
      </c>
      <c r="R2056" s="196" t="n">
        <f aca="false">VLOOKUP($A2056,[4]Sheet1!$A$1:$X$10001,24,0)</f>
        <v>2.99</v>
      </c>
      <c r="S2056" s="196" t="n">
        <f aca="false">VLOOKUP($A2056,[4]Sheet1!$A$1:$AB$10001,25,0)</f>
        <v>4.49</v>
      </c>
      <c r="T2056" s="196" t="n">
        <f aca="false">VLOOKUP($A2056,[4]Sheet1!$A$1:$AB$10001,26,0)</f>
        <v>4.42</v>
      </c>
      <c r="U2056" s="196" t="n">
        <f aca="false">VLOOKUP($A2056,[4]Sheet1!$A$1:$AB$10001,27,0)</f>
        <v>4.29</v>
      </c>
      <c r="V2056" s="196" t="n">
        <f aca="false">VLOOKUP($A2056,[4]Sheet1!$A$1:$AB$10001,28,0)</f>
        <v>4.315</v>
      </c>
      <c r="W2056" s="196" t="n">
        <f aca="false">VLOOKUP($A2056,[4]Sheet1!$A$1:$AC$10001,29,0)</f>
        <v>4.3</v>
      </c>
      <c r="X2056" s="196" t="s">
        <v>85</v>
      </c>
    </row>
    <row r="2057" customFormat="false" ht="11.25" hidden="false" customHeight="false" outlineLevel="0" collapsed="false">
      <c r="A2057" s="177" t="n">
        <v>36750</v>
      </c>
      <c r="B2057" s="203" t="n">
        <f aca="false">IF(A2057&lt;&gt;"",MONTH(A2057),0)</f>
        <v>8</v>
      </c>
      <c r="C2057" s="11" t="s">
        <v>167</v>
      </c>
      <c r="D2057" s="196" t="n">
        <f aca="false">VLOOKUP($A2057,[4]Sheet1!$A$1:$U$10001,15,0)</f>
        <v>4.095</v>
      </c>
      <c r="E2057" s="196" t="n">
        <f aca="false">VLOOKUP($A2057,[4]Sheet1!$A$1:$U$10001,16,0)</f>
        <v>2.855</v>
      </c>
      <c r="F2057" s="196" t="n">
        <f aca="false">VLOOKUP($A2057,[4]Sheet1!$A$1:$X$10001,22,0)</f>
        <v>2.84</v>
      </c>
      <c r="G2057" s="198" t="n">
        <f aca="false">VLOOKUP($A2057,[4]Sheet1!$A$1:$X$10001,3,0)</f>
        <v>3.365</v>
      </c>
      <c r="H2057" s="196" t="n">
        <f aca="false">VLOOKUP($A2057,[4]Sheet1!$A$1:$U$10001,2,0)</f>
        <v>4.36</v>
      </c>
      <c r="I2057" s="196" t="n">
        <f aca="false">VLOOKUP($A2057,[4]Sheet1!$A$1:$U$10001,21,0)</f>
        <v>4.445</v>
      </c>
      <c r="J2057" s="196" t="n">
        <f aca="false">VLOOKUP($A2057,[4]Sheet1!$A$1:$U$10001,13,0)</f>
        <v>3.965</v>
      </c>
      <c r="K2057" s="196" t="n">
        <f aca="false">VLOOKUP($A2057,[4]Sheet1!$A$1:$Z$10001,24,0)</f>
        <v>2.855</v>
      </c>
      <c r="L2057" s="196" t="n">
        <f aca="false">VLOOKUP($A2057,[4]Sheet1!$A$1:$U$10001,17,0)</f>
        <v>3.03</v>
      </c>
      <c r="M2057" s="196" t="n">
        <f aca="false">VLOOKUP($A2057,[4]Sheet1!$A$1:$U$10001,14,0)</f>
        <v>4.575</v>
      </c>
      <c r="N2057" s="196" t="n">
        <f aca="false">VLOOKUP($A2057,[4]Sheet1!$A$1:$X$10001,23,0)</f>
        <v>2.85</v>
      </c>
      <c r="O2057" s="196" t="n">
        <f aca="false">VLOOKUP($A2057,[4]Sheet1!$A$1:$U$10001,4,0)</f>
        <v>4.74</v>
      </c>
      <c r="P2057" s="196" t="n">
        <f aca="false">VLOOKUP($A2057,[4]Sheet1!$A$1:$U$10001,6,0)</f>
        <v>4.41</v>
      </c>
      <c r="Q2057" s="196" t="n">
        <f aca="false">VLOOKUP($A2057,[4]Sheet1!$A$1:$U$10001,20,0)</f>
        <v>2.96</v>
      </c>
      <c r="R2057" s="196" t="n">
        <f aca="false">VLOOKUP($A2057,[4]Sheet1!$A$1:$X$10001,24,0)</f>
        <v>2.855</v>
      </c>
      <c r="S2057" s="196" t="n">
        <f aca="false">VLOOKUP($A2057,[4]Sheet1!$A$1:$AB$10001,25,0)</f>
        <v>4.505</v>
      </c>
      <c r="T2057" s="196" t="n">
        <f aca="false">VLOOKUP($A2057,[4]Sheet1!$A$1:$AB$10001,26,0)</f>
        <v>4.435</v>
      </c>
      <c r="U2057" s="196" t="n">
        <f aca="false">VLOOKUP($A2057,[4]Sheet1!$A$1:$AB$10001,27,0)</f>
        <v>4.295</v>
      </c>
      <c r="V2057" s="196" t="n">
        <f aca="false">VLOOKUP($A2057,[4]Sheet1!$A$1:$AB$10001,28,0)</f>
        <v>4.315</v>
      </c>
      <c r="W2057" s="196" t="n">
        <f aca="false">VLOOKUP($A2057,[4]Sheet1!$A$1:$AC$10001,29,0)</f>
        <v>4.31</v>
      </c>
      <c r="X2057" s="196" t="s">
        <v>85</v>
      </c>
    </row>
    <row r="2058" customFormat="false" ht="11.25" hidden="false" customHeight="false" outlineLevel="0" collapsed="false">
      <c r="A2058" s="177" t="n">
        <v>36751</v>
      </c>
      <c r="B2058" s="203" t="n">
        <f aca="false">IF(A2058&lt;&gt;"",MONTH(A2058),0)</f>
        <v>8</v>
      </c>
      <c r="C2058" s="11" t="s">
        <v>161</v>
      </c>
      <c r="D2058" s="196" t="n">
        <f aca="false">VLOOKUP($A2058,[4]Sheet1!$A$1:$U$10001,15,0)</f>
        <v>4.095</v>
      </c>
      <c r="E2058" s="196" t="n">
        <f aca="false">VLOOKUP($A2058,[4]Sheet1!$A$1:$U$10001,16,0)</f>
        <v>2.855</v>
      </c>
      <c r="F2058" s="196" t="n">
        <f aca="false">VLOOKUP($A2058,[4]Sheet1!$A$1:$X$10001,22,0)</f>
        <v>2.84</v>
      </c>
      <c r="G2058" s="198" t="n">
        <f aca="false">VLOOKUP($A2058,[4]Sheet1!$A$1:$X$10001,3,0)</f>
        <v>3.365</v>
      </c>
      <c r="H2058" s="196" t="n">
        <f aca="false">VLOOKUP($A2058,[4]Sheet1!$A$1:$U$10001,2,0)</f>
        <v>4.36</v>
      </c>
      <c r="I2058" s="196" t="n">
        <f aca="false">VLOOKUP($A2058,[4]Sheet1!$A$1:$U$10001,21,0)</f>
        <v>4.445</v>
      </c>
      <c r="J2058" s="196" t="n">
        <f aca="false">VLOOKUP($A2058,[4]Sheet1!$A$1:$U$10001,13,0)</f>
        <v>3.965</v>
      </c>
      <c r="K2058" s="196" t="n">
        <f aca="false">VLOOKUP($A2058,[4]Sheet1!$A$1:$Z$10001,24,0)</f>
        <v>2.855</v>
      </c>
      <c r="L2058" s="196" t="n">
        <f aca="false">VLOOKUP($A2058,[4]Sheet1!$A$1:$U$10001,17,0)</f>
        <v>3.03</v>
      </c>
      <c r="M2058" s="196" t="n">
        <f aca="false">VLOOKUP($A2058,[4]Sheet1!$A$1:$U$10001,14,0)</f>
        <v>4.575</v>
      </c>
      <c r="N2058" s="196" t="n">
        <f aca="false">VLOOKUP($A2058,[4]Sheet1!$A$1:$X$10001,23,0)</f>
        <v>2.85</v>
      </c>
      <c r="O2058" s="196" t="n">
        <f aca="false">VLOOKUP($A2058,[4]Sheet1!$A$1:$U$10001,4,0)</f>
        <v>4.74</v>
      </c>
      <c r="P2058" s="196" t="n">
        <f aca="false">VLOOKUP($A2058,[4]Sheet1!$A$1:$U$10001,6,0)</f>
        <v>4.41</v>
      </c>
      <c r="Q2058" s="196" t="n">
        <f aca="false">VLOOKUP($A2058,[4]Sheet1!$A$1:$U$10001,20,0)</f>
        <v>2.96</v>
      </c>
      <c r="R2058" s="196" t="n">
        <f aca="false">VLOOKUP($A2058,[4]Sheet1!$A$1:$X$10001,24,0)</f>
        <v>2.855</v>
      </c>
      <c r="S2058" s="196" t="n">
        <f aca="false">VLOOKUP($A2058,[4]Sheet1!$A$1:$AB$10001,25,0)</f>
        <v>4.505</v>
      </c>
      <c r="T2058" s="196" t="n">
        <f aca="false">VLOOKUP($A2058,[4]Sheet1!$A$1:$AB$10001,26,0)</f>
        <v>4.435</v>
      </c>
      <c r="U2058" s="196" t="n">
        <f aca="false">VLOOKUP($A2058,[4]Sheet1!$A$1:$AB$10001,27,0)</f>
        <v>4.295</v>
      </c>
      <c r="V2058" s="196" t="n">
        <f aca="false">VLOOKUP($A2058,[4]Sheet1!$A$1:$AB$10001,28,0)</f>
        <v>4.315</v>
      </c>
      <c r="W2058" s="196" t="n">
        <f aca="false">VLOOKUP($A2058,[4]Sheet1!$A$1:$AC$10001,29,0)</f>
        <v>4.31</v>
      </c>
      <c r="X2058" s="196" t="s">
        <v>85</v>
      </c>
    </row>
    <row r="2059" customFormat="false" ht="11.25" hidden="false" customHeight="false" outlineLevel="0" collapsed="false">
      <c r="A2059" s="177" t="n">
        <v>36752</v>
      </c>
      <c r="B2059" s="203" t="n">
        <f aca="false">IF(A2059&lt;&gt;"",MONTH(A2059),0)</f>
        <v>8</v>
      </c>
      <c r="C2059" s="11" t="s">
        <v>162</v>
      </c>
      <c r="D2059" s="196" t="n">
        <f aca="false">VLOOKUP($A2059,[4]Sheet1!$A$1:$U$10001,15,0)</f>
        <v>4.095</v>
      </c>
      <c r="E2059" s="196" t="n">
        <f aca="false">VLOOKUP($A2059,[4]Sheet1!$A$1:$U$10001,16,0)</f>
        <v>2.855</v>
      </c>
      <c r="F2059" s="196" t="n">
        <f aca="false">VLOOKUP($A2059,[4]Sheet1!$A$1:$X$10001,22,0)</f>
        <v>2.84</v>
      </c>
      <c r="G2059" s="198" t="n">
        <f aca="false">VLOOKUP($A2059,[4]Sheet1!$A$1:$X$10001,3,0)</f>
        <v>3.365</v>
      </c>
      <c r="H2059" s="196" t="n">
        <f aca="false">VLOOKUP($A2059,[4]Sheet1!$A$1:$U$10001,2,0)</f>
        <v>4.36</v>
      </c>
      <c r="I2059" s="196" t="n">
        <f aca="false">VLOOKUP($A2059,[4]Sheet1!$A$1:$U$10001,21,0)</f>
        <v>4.445</v>
      </c>
      <c r="J2059" s="196" t="n">
        <f aca="false">VLOOKUP($A2059,[4]Sheet1!$A$1:$U$10001,13,0)</f>
        <v>3.965</v>
      </c>
      <c r="K2059" s="196" t="n">
        <f aca="false">VLOOKUP($A2059,[4]Sheet1!$A$1:$Z$10001,24,0)</f>
        <v>2.855</v>
      </c>
      <c r="L2059" s="196" t="n">
        <f aca="false">VLOOKUP($A2059,[4]Sheet1!$A$1:$U$10001,17,0)</f>
        <v>3.03</v>
      </c>
      <c r="M2059" s="196" t="n">
        <f aca="false">VLOOKUP($A2059,[4]Sheet1!$A$1:$U$10001,14,0)</f>
        <v>4.575</v>
      </c>
      <c r="N2059" s="196" t="n">
        <f aca="false">VLOOKUP($A2059,[4]Sheet1!$A$1:$X$10001,23,0)</f>
        <v>2.85</v>
      </c>
      <c r="O2059" s="196" t="n">
        <f aca="false">VLOOKUP($A2059,[4]Sheet1!$A$1:$U$10001,4,0)</f>
        <v>4.74</v>
      </c>
      <c r="P2059" s="196" t="n">
        <f aca="false">VLOOKUP($A2059,[4]Sheet1!$A$1:$U$10001,6,0)</f>
        <v>4.41</v>
      </c>
      <c r="Q2059" s="196" t="n">
        <f aca="false">VLOOKUP($A2059,[4]Sheet1!$A$1:$U$10001,20,0)</f>
        <v>2.96</v>
      </c>
      <c r="R2059" s="196" t="n">
        <f aca="false">VLOOKUP($A2059,[4]Sheet1!$A$1:$X$10001,24,0)</f>
        <v>2.855</v>
      </c>
      <c r="S2059" s="196" t="n">
        <f aca="false">VLOOKUP($A2059,[4]Sheet1!$A$1:$AB$10001,25,0)</f>
        <v>4.505</v>
      </c>
      <c r="T2059" s="196" t="n">
        <f aca="false">VLOOKUP($A2059,[4]Sheet1!$A$1:$AB$10001,26,0)</f>
        <v>4.435</v>
      </c>
      <c r="U2059" s="196" t="n">
        <f aca="false">VLOOKUP($A2059,[4]Sheet1!$A$1:$AB$10001,27,0)</f>
        <v>4.295</v>
      </c>
      <c r="V2059" s="196" t="n">
        <f aca="false">VLOOKUP($A2059,[4]Sheet1!$A$1:$AB$10001,28,0)</f>
        <v>4.315</v>
      </c>
      <c r="W2059" s="196" t="n">
        <f aca="false">VLOOKUP($A2059,[4]Sheet1!$A$1:$AC$10001,29,0)</f>
        <v>4.31</v>
      </c>
      <c r="X2059" s="196" t="s">
        <v>85</v>
      </c>
    </row>
    <row r="2060" customFormat="false" ht="11.25" hidden="false" customHeight="false" outlineLevel="0" collapsed="false">
      <c r="A2060" s="177" t="n">
        <v>36753</v>
      </c>
      <c r="B2060" s="203" t="n">
        <f aca="false">IF(A2060&lt;&gt;"",MONTH(A2060),0)</f>
        <v>8</v>
      </c>
      <c r="C2060" s="11" t="s">
        <v>163</v>
      </c>
      <c r="D2060" s="196" t="n">
        <f aca="false">VLOOKUP($A2060,[4]Sheet1!$A$1:$U$10001,15,0)</f>
        <v>4.135</v>
      </c>
      <c r="E2060" s="196" t="n">
        <f aca="false">VLOOKUP($A2060,[4]Sheet1!$A$1:$U$10001,16,0)</f>
        <v>2.92</v>
      </c>
      <c r="F2060" s="196" t="n">
        <f aca="false">VLOOKUP($A2060,[4]Sheet1!$A$1:$X$10001,22,0)</f>
        <v>2.935</v>
      </c>
      <c r="G2060" s="198" t="n">
        <f aca="false">VLOOKUP($A2060,[4]Sheet1!$A$1:$X$10001,3,0)</f>
        <v>3.46</v>
      </c>
      <c r="H2060" s="196" t="n">
        <f aca="false">VLOOKUP($A2060,[4]Sheet1!$A$1:$U$10001,2,0)</f>
        <v>4.35</v>
      </c>
      <c r="I2060" s="196" t="n">
        <f aca="false">VLOOKUP($A2060,[4]Sheet1!$A$1:$U$10001,21,0)</f>
        <v>4.43</v>
      </c>
      <c r="J2060" s="196" t="n">
        <f aca="false">VLOOKUP($A2060,[4]Sheet1!$A$1:$U$10001,13,0)</f>
        <v>4.06</v>
      </c>
      <c r="K2060" s="196" t="n">
        <f aca="false">VLOOKUP($A2060,[4]Sheet1!$A$1:$Z$10001,24,0)</f>
        <v>2.97</v>
      </c>
      <c r="L2060" s="196" t="n">
        <f aca="false">VLOOKUP($A2060,[4]Sheet1!$A$1:$U$10001,17,0)</f>
        <v>3.09</v>
      </c>
      <c r="M2060" s="196" t="n">
        <f aca="false">VLOOKUP($A2060,[4]Sheet1!$A$1:$U$10001,14,0)</f>
        <v>4.575</v>
      </c>
      <c r="N2060" s="196" t="n">
        <f aca="false">VLOOKUP($A2060,[4]Sheet1!$A$1:$X$10001,23,0)</f>
        <v>2.935</v>
      </c>
      <c r="O2060" s="196" t="n">
        <f aca="false">VLOOKUP($A2060,[4]Sheet1!$A$1:$U$10001,4,0)</f>
        <v>4.765</v>
      </c>
      <c r="P2060" s="196" t="n">
        <f aca="false">VLOOKUP($A2060,[4]Sheet1!$A$1:$U$10001,6,0)</f>
        <v>4.405</v>
      </c>
      <c r="Q2060" s="196" t="n">
        <f aca="false">VLOOKUP($A2060,[4]Sheet1!$A$1:$U$10001,20,0)</f>
        <v>3.01</v>
      </c>
      <c r="R2060" s="196" t="n">
        <f aca="false">VLOOKUP($A2060,[4]Sheet1!$A$1:$X$10001,24,0)</f>
        <v>2.97</v>
      </c>
      <c r="S2060" s="196" t="n">
        <f aca="false">VLOOKUP($A2060,[4]Sheet1!$A$1:$AB$10001,25,0)</f>
        <v>4.475</v>
      </c>
      <c r="T2060" s="196" t="n">
        <f aca="false">VLOOKUP($A2060,[4]Sheet1!$A$1:$AB$10001,26,0)</f>
        <v>4.415</v>
      </c>
      <c r="U2060" s="196" t="n">
        <f aca="false">VLOOKUP($A2060,[4]Sheet1!$A$1:$AB$10001,27,0)</f>
        <v>4.285</v>
      </c>
      <c r="V2060" s="196" t="n">
        <f aca="false">VLOOKUP($A2060,[4]Sheet1!$A$1:$AB$10001,28,0)</f>
        <v>4.31</v>
      </c>
      <c r="W2060" s="196" t="n">
        <f aca="false">VLOOKUP($A2060,[4]Sheet1!$A$1:$AC$10001,29,0)</f>
        <v>4.3</v>
      </c>
      <c r="X2060" s="196" t="s">
        <v>85</v>
      </c>
    </row>
    <row r="2061" customFormat="false" ht="11.25" hidden="false" customHeight="false" outlineLevel="0" collapsed="false">
      <c r="A2061" s="177" t="n">
        <v>36754</v>
      </c>
      <c r="B2061" s="203" t="n">
        <f aca="false">IF(A2061&lt;&gt;"",MONTH(A2061),0)</f>
        <v>8</v>
      </c>
      <c r="C2061" s="11" t="s">
        <v>164</v>
      </c>
      <c r="D2061" s="196" t="n">
        <f aca="false">VLOOKUP($A2061,[4]Sheet1!$A$1:$U$10001,15,0)</f>
        <v>4.19</v>
      </c>
      <c r="E2061" s="196" t="n">
        <f aca="false">VLOOKUP($A2061,[4]Sheet1!$A$1:$U$10001,16,0)</f>
        <v>2.925</v>
      </c>
      <c r="F2061" s="196" t="n">
        <f aca="false">VLOOKUP($A2061,[4]Sheet1!$A$1:$X$10001,22,0)</f>
        <v>2.93</v>
      </c>
      <c r="G2061" s="198" t="n">
        <f aca="false">VLOOKUP($A2061,[4]Sheet1!$A$1:$X$10001,3,0)</f>
        <v>3.41</v>
      </c>
      <c r="H2061" s="196" t="n">
        <f aca="false">VLOOKUP($A2061,[4]Sheet1!$A$1:$U$10001,2,0)</f>
        <v>4.19</v>
      </c>
      <c r="I2061" s="196" t="n">
        <f aca="false">VLOOKUP($A2061,[4]Sheet1!$A$1:$U$10001,21,0)</f>
        <v>4.24</v>
      </c>
      <c r="J2061" s="196" t="n">
        <f aca="false">VLOOKUP($A2061,[4]Sheet1!$A$1:$U$10001,13,0)</f>
        <v>4.1</v>
      </c>
      <c r="K2061" s="196" t="n">
        <f aca="false">VLOOKUP($A2061,[4]Sheet1!$A$1:$Z$10001,24,0)</f>
        <v>2.97</v>
      </c>
      <c r="L2061" s="196" t="n">
        <f aca="false">VLOOKUP($A2061,[4]Sheet1!$A$1:$U$10001,17,0)</f>
        <v>3.1</v>
      </c>
      <c r="M2061" s="196" t="n">
        <f aca="false">VLOOKUP($A2061,[4]Sheet1!$A$1:$U$10001,14,0)</f>
        <v>4.49</v>
      </c>
      <c r="N2061" s="196" t="n">
        <f aca="false">VLOOKUP($A2061,[4]Sheet1!$A$1:$X$10001,23,0)</f>
        <v>2.935</v>
      </c>
      <c r="O2061" s="196" t="n">
        <f aca="false">VLOOKUP($A2061,[4]Sheet1!$A$1:$U$10001,4,0)</f>
        <v>4.68</v>
      </c>
      <c r="P2061" s="196" t="n">
        <f aca="false">VLOOKUP($A2061,[4]Sheet1!$A$1:$U$10001,6,0)</f>
        <v>4.23</v>
      </c>
      <c r="Q2061" s="196" t="n">
        <f aca="false">VLOOKUP($A2061,[4]Sheet1!$A$1:$U$10001,20,0)</f>
        <v>3.06</v>
      </c>
      <c r="R2061" s="196" t="n">
        <f aca="false">VLOOKUP($A2061,[4]Sheet1!$A$1:$X$10001,24,0)</f>
        <v>2.97</v>
      </c>
      <c r="S2061" s="196" t="n">
        <f aca="false">VLOOKUP($A2061,[4]Sheet1!$A$1:$AB$10001,25,0)</f>
        <v>4.315</v>
      </c>
      <c r="T2061" s="196" t="n">
        <f aca="false">VLOOKUP($A2061,[4]Sheet1!$A$1:$AB$10001,26,0)</f>
        <v>4.24</v>
      </c>
      <c r="U2061" s="196" t="n">
        <f aca="false">VLOOKUP($A2061,[4]Sheet1!$A$1:$AB$10001,27,0)</f>
        <v>4.115</v>
      </c>
      <c r="V2061" s="196" t="n">
        <f aca="false">VLOOKUP($A2061,[4]Sheet1!$A$1:$AB$10001,28,0)</f>
        <v>4.13</v>
      </c>
      <c r="W2061" s="196" t="n">
        <f aca="false">VLOOKUP($A2061,[4]Sheet1!$A$1:$AC$10001,29,0)</f>
        <v>4.125</v>
      </c>
      <c r="X2061" s="196" t="s">
        <v>85</v>
      </c>
    </row>
    <row r="2062" customFormat="false" ht="11.25" hidden="false" customHeight="false" outlineLevel="0" collapsed="false">
      <c r="A2062" s="177" t="n">
        <v>36755</v>
      </c>
      <c r="B2062" s="203" t="n">
        <f aca="false">IF(A2062&lt;&gt;"",MONTH(A2062),0)</f>
        <v>8</v>
      </c>
      <c r="C2062" s="11" t="s">
        <v>165</v>
      </c>
      <c r="D2062" s="196" t="n">
        <f aca="false">VLOOKUP($A2062,[4]Sheet1!$A$1:$U$10001,15,0)</f>
        <v>4.315</v>
      </c>
      <c r="E2062" s="196" t="n">
        <f aca="false">VLOOKUP($A2062,[4]Sheet1!$A$1:$U$10001,16,0)</f>
        <v>3.04</v>
      </c>
      <c r="F2062" s="196" t="n">
        <f aca="false">VLOOKUP($A2062,[4]Sheet1!$A$1:$X$10001,22,0)</f>
        <v>3.015</v>
      </c>
      <c r="G2062" s="198" t="n">
        <f aca="false">VLOOKUP($A2062,[4]Sheet1!$A$1:$X$10001,3,0)</f>
        <v>3.41</v>
      </c>
      <c r="H2062" s="196" t="n">
        <f aca="false">VLOOKUP($A2062,[4]Sheet1!$A$1:$U$10001,2,0)</f>
        <v>4.225</v>
      </c>
      <c r="I2062" s="196" t="n">
        <f aca="false">VLOOKUP($A2062,[4]Sheet1!$A$1:$U$10001,21,0)</f>
        <v>4.235</v>
      </c>
      <c r="J2062" s="196" t="n">
        <f aca="false">VLOOKUP($A2062,[4]Sheet1!$A$1:$U$10001,13,0)</f>
        <v>4.065</v>
      </c>
      <c r="K2062" s="196" t="n">
        <f aca="false">VLOOKUP($A2062,[4]Sheet1!$A$1:$Z$10001,24,0)</f>
        <v>3.07</v>
      </c>
      <c r="L2062" s="196" t="n">
        <f aca="false">VLOOKUP($A2062,[4]Sheet1!$A$1:$U$10001,17,0)</f>
        <v>3.18</v>
      </c>
      <c r="M2062" s="196" t="n">
        <f aca="false">VLOOKUP($A2062,[4]Sheet1!$A$1:$U$10001,14,0)</f>
        <v>4.46</v>
      </c>
      <c r="N2062" s="196" t="n">
        <f aca="false">VLOOKUP($A2062,[4]Sheet1!$A$1:$X$10001,23,0)</f>
        <v>3.04</v>
      </c>
      <c r="O2062" s="196" t="n">
        <f aca="false">VLOOKUP($A2062,[4]Sheet1!$A$1:$U$10001,4,0)</f>
        <v>4.73</v>
      </c>
      <c r="P2062" s="196" t="n">
        <f aca="false">VLOOKUP($A2062,[4]Sheet1!$A$1:$U$10001,6,0)</f>
        <v>4.245</v>
      </c>
      <c r="Q2062" s="196" t="n">
        <f aca="false">VLOOKUP($A2062,[4]Sheet1!$A$1:$U$10001,20,0)</f>
        <v>3.06</v>
      </c>
      <c r="R2062" s="196" t="n">
        <f aca="false">VLOOKUP($A2062,[4]Sheet1!$A$1:$X$10001,24,0)</f>
        <v>3.07</v>
      </c>
      <c r="S2062" s="196" t="n">
        <f aca="false">VLOOKUP($A2062,[4]Sheet1!$A$1:$AB$10001,25,0)</f>
        <v>4.31</v>
      </c>
      <c r="T2062" s="196" t="n">
        <f aca="false">VLOOKUP($A2062,[4]Sheet1!$A$1:$AB$10001,26,0)</f>
        <v>4.24</v>
      </c>
      <c r="U2062" s="196" t="n">
        <f aca="false">VLOOKUP($A2062,[4]Sheet1!$A$1:$AB$10001,27,0)</f>
        <v>4.115</v>
      </c>
      <c r="V2062" s="196" t="n">
        <f aca="false">VLOOKUP($A2062,[4]Sheet1!$A$1:$AB$10001,28,0)</f>
        <v>4.14</v>
      </c>
      <c r="W2062" s="196" t="n">
        <f aca="false">VLOOKUP($A2062,[4]Sheet1!$A$1:$AC$10001,29,0)</f>
        <v>4.13</v>
      </c>
      <c r="X2062" s="196" t="s">
        <v>85</v>
      </c>
    </row>
    <row r="2063" customFormat="false" ht="11.25" hidden="false" customHeight="false" outlineLevel="0" collapsed="false">
      <c r="A2063" s="177" t="n">
        <v>36756</v>
      </c>
      <c r="B2063" s="203" t="n">
        <f aca="false">IF(A2063&lt;&gt;"",MONTH(A2063),0)</f>
        <v>8</v>
      </c>
      <c r="C2063" s="11" t="s">
        <v>166</v>
      </c>
      <c r="D2063" s="196" t="n">
        <f aca="false">VLOOKUP($A2063,[4]Sheet1!$A$1:$U$10001,15,0)</f>
        <v>4.65</v>
      </c>
      <c r="E2063" s="196" t="n">
        <f aca="false">VLOOKUP($A2063,[4]Sheet1!$A$1:$U$10001,16,0)</f>
        <v>3.215</v>
      </c>
      <c r="F2063" s="196" t="n">
        <f aca="false">VLOOKUP($A2063,[4]Sheet1!$A$1:$X$10001,22,0)</f>
        <v>3.23</v>
      </c>
      <c r="G2063" s="198" t="n">
        <f aca="false">VLOOKUP($A2063,[4]Sheet1!$A$1:$X$10001,3,0)</f>
        <v>3.445</v>
      </c>
      <c r="H2063" s="196" t="n">
        <f aca="false">VLOOKUP($A2063,[4]Sheet1!$A$1:$U$10001,2,0)</f>
        <v>4.335</v>
      </c>
      <c r="I2063" s="196" t="n">
        <f aca="false">VLOOKUP($A2063,[4]Sheet1!$A$1:$U$10001,21,0)</f>
        <v>4.365</v>
      </c>
      <c r="J2063" s="196" t="n">
        <f aca="false">VLOOKUP($A2063,[4]Sheet1!$A$1:$U$10001,13,0)</f>
        <v>4.315</v>
      </c>
      <c r="K2063" s="196" t="n">
        <f aca="false">VLOOKUP($A2063,[4]Sheet1!$A$1:$Z$10001,24,0)</f>
        <v>3.29</v>
      </c>
      <c r="L2063" s="196" t="n">
        <f aca="false">VLOOKUP($A2063,[4]Sheet1!$A$1:$U$10001,17,0)</f>
        <v>3.42</v>
      </c>
      <c r="M2063" s="196" t="n">
        <f aca="false">VLOOKUP($A2063,[4]Sheet1!$A$1:$U$10001,14,0)</f>
        <v>4.615</v>
      </c>
      <c r="N2063" s="196" t="n">
        <f aca="false">VLOOKUP($A2063,[4]Sheet1!$A$1:$X$10001,23,0)</f>
        <v>3.26</v>
      </c>
      <c r="O2063" s="196" t="n">
        <f aca="false">VLOOKUP($A2063,[4]Sheet1!$A$1:$U$10001,4,0)</f>
        <v>4.925</v>
      </c>
      <c r="P2063" s="196" t="n">
        <f aca="false">VLOOKUP($A2063,[4]Sheet1!$A$1:$U$10001,6,0)</f>
        <v>4.375</v>
      </c>
      <c r="Q2063" s="196" t="n">
        <f aca="false">VLOOKUP($A2063,[4]Sheet1!$A$1:$U$10001,20,0)</f>
        <v>3.4</v>
      </c>
      <c r="R2063" s="196" t="n">
        <f aca="false">VLOOKUP($A2063,[4]Sheet1!$A$1:$X$10001,24,0)</f>
        <v>3.29</v>
      </c>
      <c r="S2063" s="196" t="n">
        <f aca="false">VLOOKUP($A2063,[4]Sheet1!$A$1:$AB$10001,25,0)</f>
        <v>4.44</v>
      </c>
      <c r="T2063" s="196" t="n">
        <f aca="false">VLOOKUP($A2063,[4]Sheet1!$A$1:$AB$10001,26,0)</f>
        <v>4.37</v>
      </c>
      <c r="U2063" s="196" t="n">
        <f aca="false">VLOOKUP($A2063,[4]Sheet1!$A$1:$AB$10001,27,0)</f>
        <v>4.245</v>
      </c>
      <c r="V2063" s="196" t="n">
        <f aca="false">VLOOKUP($A2063,[4]Sheet1!$A$1:$AB$10001,28,0)</f>
        <v>4.275</v>
      </c>
      <c r="W2063" s="196" t="n">
        <f aca="false">VLOOKUP($A2063,[4]Sheet1!$A$1:$AC$10001,29,0)</f>
        <v>4.26</v>
      </c>
      <c r="X2063" s="196" t="s">
        <v>85</v>
      </c>
    </row>
    <row r="2064" customFormat="false" ht="11.25" hidden="false" customHeight="false" outlineLevel="0" collapsed="false">
      <c r="A2064" s="177" t="n">
        <v>36757</v>
      </c>
      <c r="B2064" s="203" t="n">
        <f aca="false">IF(A2064&lt;&gt;"",MONTH(A2064),0)</f>
        <v>8</v>
      </c>
      <c r="C2064" s="11" t="s">
        <v>167</v>
      </c>
      <c r="D2064" s="196" t="n">
        <f aca="false">VLOOKUP($A2064,[4]Sheet1!$A$1:$U$10001,15,0)</f>
        <v>4.73</v>
      </c>
      <c r="E2064" s="196" t="n">
        <f aca="false">VLOOKUP($A2064,[4]Sheet1!$A$1:$U$10001,16,0)</f>
        <v>3.23</v>
      </c>
      <c r="F2064" s="196" t="n">
        <f aca="false">VLOOKUP($A2064,[4]Sheet1!$A$1:$X$10001,22,0)</f>
        <v>3.195</v>
      </c>
      <c r="G2064" s="198" t="n">
        <f aca="false">VLOOKUP($A2064,[4]Sheet1!$A$1:$X$10001,3,0)</f>
        <v>3.315</v>
      </c>
      <c r="H2064" s="196" t="n">
        <f aca="false">VLOOKUP($A2064,[4]Sheet1!$A$1:$U$10001,2,0)</f>
        <v>4.315</v>
      </c>
      <c r="I2064" s="196" t="n">
        <f aca="false">VLOOKUP($A2064,[4]Sheet1!$A$1:$U$10001,21,0)</f>
        <v>4.385</v>
      </c>
      <c r="J2064" s="196" t="n">
        <f aca="false">VLOOKUP($A2064,[4]Sheet1!$A$1:$U$10001,13,0)</f>
        <v>4.26</v>
      </c>
      <c r="K2064" s="196" t="n">
        <f aca="false">VLOOKUP($A2064,[4]Sheet1!$A$1:$Z$10001,24,0)</f>
        <v>3.315</v>
      </c>
      <c r="L2064" s="196" t="n">
        <f aca="false">VLOOKUP($A2064,[4]Sheet1!$A$1:$U$10001,17,0)</f>
        <v>3.48</v>
      </c>
      <c r="M2064" s="196" t="n">
        <f aca="false">VLOOKUP($A2064,[4]Sheet1!$A$1:$U$10001,14,0)</f>
        <v>4.62</v>
      </c>
      <c r="N2064" s="196" t="n">
        <f aca="false">VLOOKUP($A2064,[4]Sheet1!$A$1:$X$10001,23,0)</f>
        <v>3.24</v>
      </c>
      <c r="O2064" s="196" t="n">
        <f aca="false">VLOOKUP($A2064,[4]Sheet1!$A$1:$U$10001,4,0)</f>
        <v>4.925</v>
      </c>
      <c r="P2064" s="196" t="n">
        <f aca="false">VLOOKUP($A2064,[4]Sheet1!$A$1:$U$10001,6,0)</f>
        <v>4.38</v>
      </c>
      <c r="Q2064" s="196" t="n">
        <f aca="false">VLOOKUP($A2064,[4]Sheet1!$A$1:$U$10001,20,0)</f>
        <v>3.395</v>
      </c>
      <c r="R2064" s="196" t="n">
        <f aca="false">VLOOKUP($A2064,[4]Sheet1!$A$1:$X$10001,24,0)</f>
        <v>3.315</v>
      </c>
      <c r="S2064" s="196" t="n">
        <f aca="false">VLOOKUP($A2064,[4]Sheet1!$A$1:$AB$10001,25,0)</f>
        <v>4.445</v>
      </c>
      <c r="T2064" s="196" t="n">
        <f aca="false">VLOOKUP($A2064,[4]Sheet1!$A$1:$AB$10001,26,0)</f>
        <v>4.395</v>
      </c>
      <c r="U2064" s="196" t="n">
        <f aca="false">VLOOKUP($A2064,[4]Sheet1!$A$1:$AB$10001,27,0)</f>
        <v>4.255</v>
      </c>
      <c r="V2064" s="196" t="n">
        <f aca="false">VLOOKUP($A2064,[4]Sheet1!$A$1:$AB$10001,28,0)</f>
        <v>4.295</v>
      </c>
      <c r="W2064" s="196" t="n">
        <f aca="false">VLOOKUP($A2064,[4]Sheet1!$A$1:$AC$10001,29,0)</f>
        <v>4.27</v>
      </c>
      <c r="X2064" s="196" t="s">
        <v>85</v>
      </c>
    </row>
    <row r="2065" customFormat="false" ht="11.25" hidden="false" customHeight="false" outlineLevel="0" collapsed="false">
      <c r="A2065" s="177" t="n">
        <v>36758</v>
      </c>
      <c r="B2065" s="203" t="n">
        <f aca="false">IF(A2065&lt;&gt;"",MONTH(A2065),0)</f>
        <v>8</v>
      </c>
      <c r="C2065" s="11" t="s">
        <v>161</v>
      </c>
      <c r="D2065" s="196" t="n">
        <f aca="false">VLOOKUP($A2065,[4]Sheet1!$A$1:$U$10001,15,0)</f>
        <v>4.73</v>
      </c>
      <c r="E2065" s="196" t="n">
        <f aca="false">VLOOKUP($A2065,[4]Sheet1!$A$1:$U$10001,16,0)</f>
        <v>3.23</v>
      </c>
      <c r="F2065" s="196" t="n">
        <f aca="false">VLOOKUP($A2065,[4]Sheet1!$A$1:$X$10001,22,0)</f>
        <v>3.195</v>
      </c>
      <c r="G2065" s="198" t="n">
        <f aca="false">VLOOKUP($A2065,[4]Sheet1!$A$1:$X$10001,3,0)</f>
        <v>3.315</v>
      </c>
      <c r="H2065" s="196" t="n">
        <f aca="false">VLOOKUP($A2065,[4]Sheet1!$A$1:$U$10001,2,0)</f>
        <v>4.315</v>
      </c>
      <c r="I2065" s="196" t="n">
        <f aca="false">VLOOKUP($A2065,[4]Sheet1!$A$1:$U$10001,21,0)</f>
        <v>4.385</v>
      </c>
      <c r="J2065" s="196" t="n">
        <f aca="false">VLOOKUP($A2065,[4]Sheet1!$A$1:$U$10001,13,0)</f>
        <v>4.26</v>
      </c>
      <c r="K2065" s="196" t="n">
        <f aca="false">VLOOKUP($A2065,[4]Sheet1!$A$1:$Z$10001,24,0)</f>
        <v>3.315</v>
      </c>
      <c r="L2065" s="196" t="n">
        <f aca="false">VLOOKUP($A2065,[4]Sheet1!$A$1:$U$10001,17,0)</f>
        <v>3.48</v>
      </c>
      <c r="M2065" s="196" t="n">
        <f aca="false">VLOOKUP($A2065,[4]Sheet1!$A$1:$U$10001,14,0)</f>
        <v>4.62</v>
      </c>
      <c r="N2065" s="196" t="n">
        <f aca="false">VLOOKUP($A2065,[4]Sheet1!$A$1:$X$10001,23,0)</f>
        <v>3.24</v>
      </c>
      <c r="O2065" s="196" t="n">
        <f aca="false">VLOOKUP($A2065,[4]Sheet1!$A$1:$U$10001,4,0)</f>
        <v>4.925</v>
      </c>
      <c r="P2065" s="196" t="n">
        <f aca="false">VLOOKUP($A2065,[4]Sheet1!$A$1:$U$10001,6,0)</f>
        <v>4.38</v>
      </c>
      <c r="Q2065" s="196" t="n">
        <f aca="false">VLOOKUP($A2065,[4]Sheet1!$A$1:$U$10001,20,0)</f>
        <v>3.395</v>
      </c>
      <c r="R2065" s="196" t="n">
        <f aca="false">VLOOKUP($A2065,[4]Sheet1!$A$1:$X$10001,24,0)</f>
        <v>3.315</v>
      </c>
      <c r="S2065" s="196" t="n">
        <f aca="false">VLOOKUP($A2065,[4]Sheet1!$A$1:$AB$10001,25,0)</f>
        <v>4.445</v>
      </c>
      <c r="T2065" s="196" t="n">
        <f aca="false">VLOOKUP($A2065,[4]Sheet1!$A$1:$AB$10001,26,0)</f>
        <v>4.395</v>
      </c>
      <c r="U2065" s="196" t="n">
        <f aca="false">VLOOKUP($A2065,[4]Sheet1!$A$1:$AB$10001,27,0)</f>
        <v>4.255</v>
      </c>
      <c r="V2065" s="196" t="n">
        <f aca="false">VLOOKUP($A2065,[4]Sheet1!$A$1:$AB$10001,28,0)</f>
        <v>4.295</v>
      </c>
      <c r="W2065" s="196" t="n">
        <f aca="false">VLOOKUP($A2065,[4]Sheet1!$A$1:$AC$10001,29,0)</f>
        <v>4.27</v>
      </c>
      <c r="X2065" s="196" t="s">
        <v>85</v>
      </c>
    </row>
    <row r="2066" customFormat="false" ht="11.25" hidden="false" customHeight="false" outlineLevel="0" collapsed="false">
      <c r="A2066" s="177" t="n">
        <v>36759</v>
      </c>
      <c r="B2066" s="203" t="n">
        <f aca="false">IF(A2066&lt;&gt;"",MONTH(A2066),0)</f>
        <v>8</v>
      </c>
      <c r="C2066" s="11" t="s">
        <v>162</v>
      </c>
      <c r="D2066" s="196" t="n">
        <f aca="false">VLOOKUP($A2066,[4]Sheet1!$A$1:$U$10001,15,0)</f>
        <v>4.73</v>
      </c>
      <c r="E2066" s="196" t="n">
        <f aca="false">VLOOKUP($A2066,[4]Sheet1!$A$1:$U$10001,16,0)</f>
        <v>3.23</v>
      </c>
      <c r="F2066" s="196" t="n">
        <f aca="false">VLOOKUP($A2066,[4]Sheet1!$A$1:$X$10001,22,0)</f>
        <v>3.195</v>
      </c>
      <c r="G2066" s="198" t="n">
        <f aca="false">VLOOKUP($A2066,[4]Sheet1!$A$1:$X$10001,3,0)</f>
        <v>3.315</v>
      </c>
      <c r="H2066" s="196" t="n">
        <f aca="false">VLOOKUP($A2066,[4]Sheet1!$A$1:$U$10001,2,0)</f>
        <v>4.315</v>
      </c>
      <c r="I2066" s="196" t="n">
        <f aca="false">VLOOKUP($A2066,[4]Sheet1!$A$1:$U$10001,21,0)</f>
        <v>4.385</v>
      </c>
      <c r="J2066" s="196" t="n">
        <f aca="false">VLOOKUP($A2066,[4]Sheet1!$A$1:$U$10001,13,0)</f>
        <v>4.26</v>
      </c>
      <c r="K2066" s="196" t="n">
        <f aca="false">VLOOKUP($A2066,[4]Sheet1!$A$1:$Z$10001,24,0)</f>
        <v>3.315</v>
      </c>
      <c r="L2066" s="196" t="n">
        <f aca="false">VLOOKUP($A2066,[4]Sheet1!$A$1:$U$10001,17,0)</f>
        <v>3.48</v>
      </c>
      <c r="M2066" s="196" t="n">
        <f aca="false">VLOOKUP($A2066,[4]Sheet1!$A$1:$U$10001,14,0)</f>
        <v>4.62</v>
      </c>
      <c r="N2066" s="196" t="n">
        <f aca="false">VLOOKUP($A2066,[4]Sheet1!$A$1:$X$10001,23,0)</f>
        <v>3.24</v>
      </c>
      <c r="O2066" s="196" t="n">
        <f aca="false">VLOOKUP($A2066,[4]Sheet1!$A$1:$U$10001,4,0)</f>
        <v>4.925</v>
      </c>
      <c r="P2066" s="196" t="n">
        <f aca="false">VLOOKUP($A2066,[4]Sheet1!$A$1:$U$10001,6,0)</f>
        <v>4.38</v>
      </c>
      <c r="Q2066" s="196" t="n">
        <f aca="false">VLOOKUP($A2066,[4]Sheet1!$A$1:$U$10001,20,0)</f>
        <v>3.395</v>
      </c>
      <c r="R2066" s="196" t="n">
        <f aca="false">VLOOKUP($A2066,[4]Sheet1!$A$1:$X$10001,24,0)</f>
        <v>3.315</v>
      </c>
      <c r="S2066" s="196" t="n">
        <f aca="false">VLOOKUP($A2066,[4]Sheet1!$A$1:$AB$10001,25,0)</f>
        <v>4.445</v>
      </c>
      <c r="T2066" s="196" t="n">
        <f aca="false">VLOOKUP($A2066,[4]Sheet1!$A$1:$AB$10001,26,0)</f>
        <v>4.395</v>
      </c>
      <c r="U2066" s="196" t="n">
        <f aca="false">VLOOKUP($A2066,[4]Sheet1!$A$1:$AB$10001,27,0)</f>
        <v>4.255</v>
      </c>
      <c r="V2066" s="196" t="n">
        <f aca="false">VLOOKUP($A2066,[4]Sheet1!$A$1:$AB$10001,28,0)</f>
        <v>4.295</v>
      </c>
      <c r="W2066" s="196" t="n">
        <f aca="false">VLOOKUP($A2066,[4]Sheet1!$A$1:$AC$10001,29,0)</f>
        <v>4.27</v>
      </c>
      <c r="X2066" s="196" t="s">
        <v>85</v>
      </c>
    </row>
    <row r="2067" customFormat="false" ht="11.25" hidden="false" customHeight="false" outlineLevel="0" collapsed="false">
      <c r="A2067" s="177" t="n">
        <v>36760</v>
      </c>
      <c r="B2067" s="203" t="n">
        <f aca="false">IF(A2067&lt;&gt;"",MONTH(A2067),0)</f>
        <v>8</v>
      </c>
      <c r="C2067" s="11" t="s">
        <v>163</v>
      </c>
      <c r="D2067" s="196" t="n">
        <f aca="false">VLOOKUP($A2067,[4]Sheet1!$A$1:$U$10001,15,0)</f>
        <v>4.87</v>
      </c>
      <c r="E2067" s="196" t="n">
        <f aca="false">VLOOKUP($A2067,[4]Sheet1!$A$1:$U$10001,16,0)</f>
        <v>3.32</v>
      </c>
      <c r="F2067" s="196" t="n">
        <f aca="false">VLOOKUP($A2067,[4]Sheet1!$A$1:$X$10001,22,0)</f>
        <v>3.345</v>
      </c>
      <c r="G2067" s="198" t="n">
        <f aca="false">VLOOKUP($A2067,[4]Sheet1!$A$1:$X$10001,3,0)</f>
        <v>3.565</v>
      </c>
      <c r="H2067" s="196" t="n">
        <f aca="false">VLOOKUP($A2067,[4]Sheet1!$A$1:$U$10001,2,0)</f>
        <v>4.515</v>
      </c>
      <c r="I2067" s="196" t="n">
        <f aca="false">VLOOKUP($A2067,[4]Sheet1!$A$1:$U$10001,21,0)</f>
        <v>4.575</v>
      </c>
      <c r="J2067" s="196" t="n">
        <f aca="false">VLOOKUP($A2067,[4]Sheet1!$A$1:$U$10001,13,0)</f>
        <v>4.62</v>
      </c>
      <c r="K2067" s="196" t="n">
        <f aca="false">VLOOKUP($A2067,[4]Sheet1!$A$1:$Z$10001,24,0)</f>
        <v>3.48</v>
      </c>
      <c r="L2067" s="196" t="n">
        <f aca="false">VLOOKUP($A2067,[4]Sheet1!$A$1:$U$10001,17,0)</f>
        <v>3.59</v>
      </c>
      <c r="M2067" s="196" t="n">
        <f aca="false">VLOOKUP($A2067,[4]Sheet1!$A$1:$U$10001,14,0)</f>
        <v>4.96</v>
      </c>
      <c r="N2067" s="196" t="n">
        <f aca="false">VLOOKUP($A2067,[4]Sheet1!$A$1:$X$10001,23,0)</f>
        <v>3.375</v>
      </c>
      <c r="O2067" s="196" t="n">
        <f aca="false">VLOOKUP($A2067,[4]Sheet1!$A$1:$U$10001,4,0)</f>
        <v>5.29</v>
      </c>
      <c r="P2067" s="196" t="n">
        <f aca="false">VLOOKUP($A2067,[4]Sheet1!$A$1:$U$10001,6,0)</f>
        <v>4.66</v>
      </c>
      <c r="Q2067" s="196" t="n">
        <f aca="false">VLOOKUP($A2067,[4]Sheet1!$A$1:$U$10001,20,0)</f>
        <v>3.49</v>
      </c>
      <c r="R2067" s="196" t="n">
        <f aca="false">VLOOKUP($A2067,[4]Sheet1!$A$1:$X$10001,24,0)</f>
        <v>3.48</v>
      </c>
      <c r="S2067" s="196" t="n">
        <f aca="false">VLOOKUP($A2067,[4]Sheet1!$A$1:$AB$10001,25,0)</f>
        <v>4.64</v>
      </c>
      <c r="T2067" s="196" t="n">
        <f aca="false">VLOOKUP($A2067,[4]Sheet1!$A$1:$AB$10001,26,0)</f>
        <v>4.625</v>
      </c>
      <c r="U2067" s="196" t="n">
        <f aca="false">VLOOKUP($A2067,[4]Sheet1!$A$1:$AB$10001,27,0)</f>
        <v>4.435</v>
      </c>
      <c r="V2067" s="196" t="n">
        <f aca="false">VLOOKUP($A2067,[4]Sheet1!$A$1:$AB$10001,28,0)</f>
        <v>4.505</v>
      </c>
      <c r="W2067" s="196" t="n">
        <f aca="false">VLOOKUP($A2067,[4]Sheet1!$A$1:$AC$10001,29,0)</f>
        <v>4.465</v>
      </c>
      <c r="X2067" s="196" t="s">
        <v>85</v>
      </c>
    </row>
    <row r="2068" customFormat="false" ht="11.25" hidden="false" customHeight="false" outlineLevel="0" collapsed="false">
      <c r="A2068" s="177" t="n">
        <v>36761</v>
      </c>
      <c r="B2068" s="203" t="n">
        <f aca="false">IF(A2068&lt;&gt;"",MONTH(A2068),0)</f>
        <v>8</v>
      </c>
      <c r="C2068" s="11" t="s">
        <v>164</v>
      </c>
      <c r="D2068" s="196" t="n">
        <f aca="false">VLOOKUP($A2068,[4]Sheet1!$A$1:$U$10001,15,0)</f>
        <v>4.845</v>
      </c>
      <c r="E2068" s="196" t="n">
        <f aca="false">VLOOKUP($A2068,[4]Sheet1!$A$1:$U$10001,16,0)</f>
        <v>3.47</v>
      </c>
      <c r="F2068" s="196" t="n">
        <f aca="false">VLOOKUP($A2068,[4]Sheet1!$A$1:$X$10001,22,0)</f>
        <v>3.49</v>
      </c>
      <c r="G2068" s="198" t="n">
        <f aca="false">VLOOKUP($A2068,[4]Sheet1!$A$1:$X$10001,3,0)</f>
        <v>3.68</v>
      </c>
      <c r="H2068" s="196" t="n">
        <f aca="false">VLOOKUP($A2068,[4]Sheet1!$A$1:$U$10001,2,0)</f>
        <v>4.685</v>
      </c>
      <c r="I2068" s="196" t="n">
        <f aca="false">VLOOKUP($A2068,[4]Sheet1!$A$1:$U$10001,21,0)</f>
        <v>4.785</v>
      </c>
      <c r="J2068" s="196" t="n">
        <f aca="false">VLOOKUP($A2068,[4]Sheet1!$A$1:$U$10001,13,0)</f>
        <v>5.155</v>
      </c>
      <c r="K2068" s="196" t="n">
        <f aca="false">VLOOKUP($A2068,[4]Sheet1!$A$1:$Z$10001,24,0)</f>
        <v>3.605</v>
      </c>
      <c r="L2068" s="196" t="n">
        <f aca="false">VLOOKUP($A2068,[4]Sheet1!$A$1:$U$10001,17,0)</f>
        <v>3.7</v>
      </c>
      <c r="M2068" s="196" t="n">
        <f aca="false">VLOOKUP($A2068,[4]Sheet1!$A$1:$U$10001,14,0)</f>
        <v>5.52</v>
      </c>
      <c r="N2068" s="196" t="n">
        <f aca="false">VLOOKUP($A2068,[4]Sheet1!$A$1:$X$10001,23,0)</f>
        <v>3.49</v>
      </c>
      <c r="O2068" s="196" t="n">
        <f aca="false">VLOOKUP($A2068,[4]Sheet1!$A$1:$U$10001,4,0)</f>
        <v>5.775</v>
      </c>
      <c r="P2068" s="196" t="n">
        <f aca="false">VLOOKUP($A2068,[4]Sheet1!$A$1:$U$10001,6,0)</f>
        <v>4.805</v>
      </c>
      <c r="Q2068" s="196" t="n">
        <f aca="false">VLOOKUP($A2068,[4]Sheet1!$A$1:$U$10001,20,0)</f>
        <v>3.49</v>
      </c>
      <c r="R2068" s="196" t="n">
        <f aca="false">VLOOKUP($A2068,[4]Sheet1!$A$1:$X$10001,24,0)</f>
        <v>3.605</v>
      </c>
      <c r="S2068" s="196" t="n">
        <f aca="false">VLOOKUP($A2068,[4]Sheet1!$A$1:$AB$10001,25,0)</f>
        <v>4.82</v>
      </c>
      <c r="T2068" s="196" t="n">
        <f aca="false">VLOOKUP($A2068,[4]Sheet1!$A$1:$AB$10001,26,0)</f>
        <v>4.81</v>
      </c>
      <c r="U2068" s="196" t="n">
        <f aca="false">VLOOKUP($A2068,[4]Sheet1!$A$1:$AB$10001,27,0)</f>
        <v>4.655</v>
      </c>
      <c r="V2068" s="196" t="n">
        <f aca="false">VLOOKUP($A2068,[4]Sheet1!$A$1:$AB$10001,28,0)</f>
        <v>4.695</v>
      </c>
      <c r="W2068" s="196" t="n">
        <f aca="false">VLOOKUP($A2068,[4]Sheet1!$A$1:$AC$10001,29,0)</f>
        <v>4.685</v>
      </c>
      <c r="X2068" s="196" t="s">
        <v>85</v>
      </c>
    </row>
    <row r="2069" customFormat="false" ht="11.25" hidden="false" customHeight="false" outlineLevel="0" collapsed="false">
      <c r="A2069" s="177" t="n">
        <v>36762</v>
      </c>
      <c r="B2069" s="203" t="n">
        <f aca="false">IF(A2069&lt;&gt;"",MONTH(A2069),0)</f>
        <v>8</v>
      </c>
      <c r="C2069" s="11" t="s">
        <v>165</v>
      </c>
      <c r="D2069" s="196" t="n">
        <f aca="false">VLOOKUP($A2069,[4]Sheet1!$A$1:$U$10001,15,0)</f>
        <v>4.695</v>
      </c>
      <c r="E2069" s="196" t="n">
        <f aca="false">VLOOKUP($A2069,[4]Sheet1!$A$1:$U$10001,16,0)</f>
        <v>3.385</v>
      </c>
      <c r="F2069" s="196" t="n">
        <f aca="false">VLOOKUP($A2069,[4]Sheet1!$A$1:$X$10001,22,0)</f>
        <v>3.365</v>
      </c>
      <c r="G2069" s="198" t="n">
        <f aca="false">VLOOKUP($A2069,[4]Sheet1!$A$1:$X$10001,3,0)</f>
        <v>3.6</v>
      </c>
      <c r="H2069" s="196" t="n">
        <f aca="false">VLOOKUP($A2069,[4]Sheet1!$A$1:$U$10001,2,0)</f>
        <v>4.605</v>
      </c>
      <c r="I2069" s="196" t="n">
        <f aca="false">VLOOKUP($A2069,[4]Sheet1!$A$1:$U$10001,21,0)</f>
        <v>4.67</v>
      </c>
      <c r="J2069" s="196" t="n">
        <f aca="false">VLOOKUP($A2069,[4]Sheet1!$A$1:$U$10001,13,0)</f>
        <v>5.21</v>
      </c>
      <c r="K2069" s="196" t="n">
        <f aca="false">VLOOKUP($A2069,[4]Sheet1!$A$1:$Z$10001,24,0)</f>
        <v>3.47</v>
      </c>
      <c r="L2069" s="196" t="n">
        <f aca="false">VLOOKUP($A2069,[4]Sheet1!$A$1:$U$10001,17,0)</f>
        <v>3.61</v>
      </c>
      <c r="M2069" s="196" t="n">
        <f aca="false">VLOOKUP($A2069,[4]Sheet1!$A$1:$U$10001,14,0)</f>
        <v>5.425</v>
      </c>
      <c r="N2069" s="196" t="n">
        <f aca="false">VLOOKUP($A2069,[4]Sheet1!$A$1:$X$10001,23,0)</f>
        <v>3.395</v>
      </c>
      <c r="O2069" s="196" t="n">
        <f aca="false">VLOOKUP($A2069,[4]Sheet1!$A$1:$U$10001,4,0)</f>
        <v>5.76</v>
      </c>
      <c r="P2069" s="196" t="n">
        <f aca="false">VLOOKUP($A2069,[4]Sheet1!$A$1:$U$10001,6,0)</f>
        <v>4.67</v>
      </c>
      <c r="Q2069" s="196" t="n">
        <f aca="false">VLOOKUP($A2069,[4]Sheet1!$A$1:$U$10001,20,0)</f>
        <v>3.435</v>
      </c>
      <c r="R2069" s="196" t="n">
        <f aca="false">VLOOKUP($A2069,[4]Sheet1!$A$1:$X$10001,24,0)</f>
        <v>3.47</v>
      </c>
      <c r="S2069" s="196" t="n">
        <f aca="false">VLOOKUP($A2069,[4]Sheet1!$A$1:$AB$10001,25,0)</f>
        <v>4.72</v>
      </c>
      <c r="T2069" s="196" t="n">
        <f aca="false">VLOOKUP($A2069,[4]Sheet1!$A$1:$AB$10001,26,0)</f>
        <v>4.655</v>
      </c>
      <c r="U2069" s="196" t="n">
        <f aca="false">VLOOKUP($A2069,[4]Sheet1!$A$1:$AB$10001,27,0)</f>
        <v>4.525</v>
      </c>
      <c r="V2069" s="196" t="n">
        <f aca="false">VLOOKUP($A2069,[4]Sheet1!$A$1:$AB$10001,28,0)</f>
        <v>4.57</v>
      </c>
      <c r="W2069" s="196" t="n">
        <f aca="false">VLOOKUP($A2069,[4]Sheet1!$A$1:$AC$10001,29,0)</f>
        <v>4.55</v>
      </c>
      <c r="X2069" s="196" t="s">
        <v>85</v>
      </c>
    </row>
    <row r="2070" customFormat="false" ht="11.25" hidden="false" customHeight="false" outlineLevel="0" collapsed="false">
      <c r="A2070" s="177" t="n">
        <v>36763</v>
      </c>
      <c r="B2070" s="203" t="n">
        <f aca="false">IF(A2070&lt;&gt;"",MONTH(A2070),0)</f>
        <v>8</v>
      </c>
      <c r="C2070" s="11" t="s">
        <v>166</v>
      </c>
      <c r="D2070" s="196" t="n">
        <f aca="false">VLOOKUP($A2070,[4]Sheet1!$A$1:$U$10001,15,0)</f>
        <v>4.375</v>
      </c>
      <c r="E2070" s="196" t="n">
        <f aca="false">VLOOKUP($A2070,[4]Sheet1!$A$1:$U$10001,16,0)</f>
        <v>3.12</v>
      </c>
      <c r="F2070" s="196" t="n">
        <f aca="false">VLOOKUP($A2070,[4]Sheet1!$A$1:$X$10001,22,0)</f>
        <v>3.04</v>
      </c>
      <c r="G2070" s="198" t="n">
        <f aca="false">VLOOKUP($A2070,[4]Sheet1!$A$1:$X$10001,3,0)</f>
        <v>3.32</v>
      </c>
      <c r="H2070" s="196" t="n">
        <f aca="false">VLOOKUP($A2070,[4]Sheet1!$A$1:$U$10001,2,0)</f>
        <v>4.35</v>
      </c>
      <c r="I2070" s="196" t="n">
        <f aca="false">VLOOKUP($A2070,[4]Sheet1!$A$1:$U$10001,21,0)</f>
        <v>4.465</v>
      </c>
      <c r="J2070" s="196" t="n">
        <f aca="false">VLOOKUP($A2070,[4]Sheet1!$A$1:$U$10001,13,0)</f>
        <v>5.16</v>
      </c>
      <c r="K2070" s="196" t="n">
        <f aca="false">VLOOKUP($A2070,[4]Sheet1!$A$1:$Z$10001,24,0)</f>
        <v>3.165</v>
      </c>
      <c r="L2070" s="196" t="n">
        <f aca="false">VLOOKUP($A2070,[4]Sheet1!$A$1:$U$10001,17,0)</f>
        <v>3.245</v>
      </c>
      <c r="M2070" s="196" t="n">
        <f aca="false">VLOOKUP($A2070,[4]Sheet1!$A$1:$U$10001,14,0)</f>
        <v>5.255</v>
      </c>
      <c r="N2070" s="196" t="n">
        <f aca="false">VLOOKUP($A2070,[4]Sheet1!$A$1:$X$10001,23,0)</f>
        <v>3.14</v>
      </c>
      <c r="O2070" s="196" t="n">
        <f aca="false">VLOOKUP($A2070,[4]Sheet1!$A$1:$U$10001,4,0)</f>
        <v>5.75</v>
      </c>
      <c r="P2070" s="196" t="n">
        <f aca="false">VLOOKUP($A2070,[4]Sheet1!$A$1:$U$10001,6,0)</f>
        <v>4.445</v>
      </c>
      <c r="Q2070" s="196" t="n">
        <f aca="false">VLOOKUP($A2070,[4]Sheet1!$A$1:$U$10001,20,0)</f>
        <v>3.16</v>
      </c>
      <c r="R2070" s="196" t="n">
        <f aca="false">VLOOKUP($A2070,[4]Sheet1!$A$1:$X$10001,24,0)</f>
        <v>3.165</v>
      </c>
      <c r="S2070" s="196" t="n">
        <f aca="false">VLOOKUP($A2070,[4]Sheet1!$A$1:$AB$10001,25,0)</f>
        <v>4.515</v>
      </c>
      <c r="T2070" s="196" t="n">
        <f aca="false">VLOOKUP($A2070,[4]Sheet1!$A$1:$AB$10001,26,0)</f>
        <v>4.44</v>
      </c>
      <c r="U2070" s="196" t="n">
        <f aca="false">VLOOKUP($A2070,[4]Sheet1!$A$1:$AB$10001,27,0)</f>
        <v>4.32</v>
      </c>
      <c r="V2070" s="196" t="n">
        <f aca="false">VLOOKUP($A2070,[4]Sheet1!$A$1:$AB$10001,28,0)</f>
        <v>4.345</v>
      </c>
      <c r="W2070" s="196" t="n">
        <f aca="false">VLOOKUP($A2070,[4]Sheet1!$A$1:$AC$10001,29,0)</f>
        <v>4.34</v>
      </c>
      <c r="X2070" s="196" t="s">
        <v>85</v>
      </c>
    </row>
    <row r="2071" customFormat="false" ht="11.25" hidden="false" customHeight="false" outlineLevel="0" collapsed="false">
      <c r="A2071" s="177" t="n">
        <v>36764</v>
      </c>
      <c r="B2071" s="203" t="n">
        <f aca="false">IF(A2071&lt;&gt;"",MONTH(A2071),0)</f>
        <v>8</v>
      </c>
      <c r="C2071" s="11" t="s">
        <v>167</v>
      </c>
      <c r="D2071" s="196" t="n">
        <f aca="false">VLOOKUP($A2071,[4]Sheet1!$A$1:$U$10001,15,0)</f>
        <v>4.435</v>
      </c>
      <c r="E2071" s="196" t="n">
        <f aca="false">VLOOKUP($A2071,[4]Sheet1!$A$1:$U$10001,16,0)</f>
        <v>3.13</v>
      </c>
      <c r="F2071" s="196" t="n">
        <f aca="false">VLOOKUP($A2071,[4]Sheet1!$A$1:$X$10001,22,0)</f>
        <v>3.03</v>
      </c>
      <c r="G2071" s="198" t="n">
        <f aca="false">VLOOKUP($A2071,[4]Sheet1!$A$1:$X$10001,3,0)</f>
        <v>3.195</v>
      </c>
      <c r="H2071" s="196" t="n">
        <f aca="false">VLOOKUP($A2071,[4]Sheet1!$A$1:$U$10001,2,0)</f>
        <v>4.455</v>
      </c>
      <c r="I2071" s="196" t="n">
        <f aca="false">VLOOKUP($A2071,[4]Sheet1!$A$1:$U$10001,21,0)</f>
        <v>4.53</v>
      </c>
      <c r="J2071" s="196" t="n">
        <f aca="false">VLOOKUP($A2071,[4]Sheet1!$A$1:$U$10001,13,0)</f>
        <v>5.26</v>
      </c>
      <c r="K2071" s="196" t="n">
        <f aca="false">VLOOKUP($A2071,[4]Sheet1!$A$1:$Z$10001,24,0)</f>
        <v>3.145</v>
      </c>
      <c r="L2071" s="196" t="n">
        <f aca="false">VLOOKUP($A2071,[4]Sheet1!$A$1:$U$10001,17,0)</f>
        <v>3.245</v>
      </c>
      <c r="M2071" s="196" t="n">
        <f aca="false">VLOOKUP($A2071,[4]Sheet1!$A$1:$U$10001,14,0)</f>
        <v>5.46</v>
      </c>
      <c r="N2071" s="196" t="n">
        <f aca="false">VLOOKUP($A2071,[4]Sheet1!$A$1:$X$10001,23,0)</f>
        <v>3.095</v>
      </c>
      <c r="O2071" s="196" t="n">
        <f aca="false">VLOOKUP($A2071,[4]Sheet1!$A$1:$U$10001,4,0)</f>
        <v>6.475</v>
      </c>
      <c r="P2071" s="196" t="n">
        <f aca="false">VLOOKUP($A2071,[4]Sheet1!$A$1:$U$10001,6,0)</f>
        <v>4.535</v>
      </c>
      <c r="Q2071" s="196" t="n">
        <f aca="false">VLOOKUP($A2071,[4]Sheet1!$A$1:$U$10001,20,0)</f>
        <v>3.18</v>
      </c>
      <c r="R2071" s="196" t="n">
        <f aca="false">VLOOKUP($A2071,[4]Sheet1!$A$1:$X$10001,24,0)</f>
        <v>3.145</v>
      </c>
      <c r="S2071" s="196" t="n">
        <f aca="false">VLOOKUP($A2071,[4]Sheet1!$A$1:$AB$10001,25,0)</f>
        <v>4.6</v>
      </c>
      <c r="T2071" s="196" t="n">
        <f aca="false">VLOOKUP($A2071,[4]Sheet1!$A$1:$AB$10001,26,0)</f>
        <v>4.525</v>
      </c>
      <c r="U2071" s="196" t="n">
        <f aca="false">VLOOKUP($A2071,[4]Sheet1!$A$1:$AB$10001,27,0)</f>
        <v>4.4</v>
      </c>
      <c r="V2071" s="196" t="n">
        <f aca="false">VLOOKUP($A2071,[4]Sheet1!$A$1:$AB$10001,28,0)</f>
        <v>4.44</v>
      </c>
      <c r="W2071" s="196" t="n">
        <f aca="false">VLOOKUP($A2071,[4]Sheet1!$A$1:$AC$10001,29,0)</f>
        <v>4.425</v>
      </c>
      <c r="X2071" s="196" t="s">
        <v>85</v>
      </c>
    </row>
    <row r="2072" customFormat="false" ht="11.25" hidden="false" customHeight="false" outlineLevel="0" collapsed="false">
      <c r="A2072" s="177" t="n">
        <v>36765</v>
      </c>
      <c r="B2072" s="203" t="n">
        <f aca="false">IF(A2072&lt;&gt;"",MONTH(A2072),0)</f>
        <v>8</v>
      </c>
      <c r="C2072" s="11" t="s">
        <v>161</v>
      </c>
      <c r="D2072" s="196" t="n">
        <f aca="false">VLOOKUP($A2072,[4]Sheet1!$A$1:$U$10001,15,0)</f>
        <v>4.435</v>
      </c>
      <c r="E2072" s="196" t="n">
        <f aca="false">VLOOKUP($A2072,[4]Sheet1!$A$1:$U$10001,16,0)</f>
        <v>3.13</v>
      </c>
      <c r="F2072" s="196" t="n">
        <f aca="false">VLOOKUP($A2072,[4]Sheet1!$A$1:$X$10001,22,0)</f>
        <v>3.03</v>
      </c>
      <c r="G2072" s="198" t="n">
        <f aca="false">VLOOKUP($A2072,[4]Sheet1!$A$1:$X$10001,3,0)</f>
        <v>3.195</v>
      </c>
      <c r="H2072" s="196" t="n">
        <f aca="false">VLOOKUP($A2072,[4]Sheet1!$A$1:$U$10001,2,0)</f>
        <v>4.455</v>
      </c>
      <c r="I2072" s="196" t="n">
        <f aca="false">VLOOKUP($A2072,[4]Sheet1!$A$1:$U$10001,21,0)</f>
        <v>4.53</v>
      </c>
      <c r="J2072" s="196" t="n">
        <f aca="false">VLOOKUP($A2072,[4]Sheet1!$A$1:$U$10001,13,0)</f>
        <v>5.26</v>
      </c>
      <c r="K2072" s="196" t="n">
        <f aca="false">VLOOKUP($A2072,[4]Sheet1!$A$1:$Z$10001,24,0)</f>
        <v>3.145</v>
      </c>
      <c r="L2072" s="196" t="n">
        <f aca="false">VLOOKUP($A2072,[4]Sheet1!$A$1:$U$10001,17,0)</f>
        <v>3.245</v>
      </c>
      <c r="M2072" s="196" t="n">
        <f aca="false">VLOOKUP($A2072,[4]Sheet1!$A$1:$U$10001,14,0)</f>
        <v>5.46</v>
      </c>
      <c r="N2072" s="196" t="n">
        <f aca="false">VLOOKUP($A2072,[4]Sheet1!$A$1:$X$10001,23,0)</f>
        <v>3.095</v>
      </c>
      <c r="O2072" s="196" t="n">
        <f aca="false">VLOOKUP($A2072,[4]Sheet1!$A$1:$U$10001,4,0)</f>
        <v>6.475</v>
      </c>
      <c r="P2072" s="196" t="n">
        <f aca="false">VLOOKUP($A2072,[4]Sheet1!$A$1:$U$10001,6,0)</f>
        <v>4.535</v>
      </c>
      <c r="Q2072" s="196" t="n">
        <f aca="false">VLOOKUP($A2072,[4]Sheet1!$A$1:$U$10001,20,0)</f>
        <v>3.18</v>
      </c>
      <c r="R2072" s="196" t="n">
        <f aca="false">VLOOKUP($A2072,[4]Sheet1!$A$1:$X$10001,24,0)</f>
        <v>3.145</v>
      </c>
      <c r="S2072" s="196" t="n">
        <f aca="false">VLOOKUP($A2072,[4]Sheet1!$A$1:$AB$10001,25,0)</f>
        <v>4.6</v>
      </c>
      <c r="T2072" s="196" t="n">
        <f aca="false">VLOOKUP($A2072,[4]Sheet1!$A$1:$AB$10001,26,0)</f>
        <v>4.525</v>
      </c>
      <c r="U2072" s="196" t="n">
        <f aca="false">VLOOKUP($A2072,[4]Sheet1!$A$1:$AB$10001,27,0)</f>
        <v>4.4</v>
      </c>
      <c r="V2072" s="196" t="n">
        <f aca="false">VLOOKUP($A2072,[4]Sheet1!$A$1:$AB$10001,28,0)</f>
        <v>4.44</v>
      </c>
      <c r="W2072" s="196" t="n">
        <f aca="false">VLOOKUP($A2072,[4]Sheet1!$A$1:$AC$10001,29,0)</f>
        <v>4.425</v>
      </c>
      <c r="X2072" s="196" t="s">
        <v>85</v>
      </c>
    </row>
    <row r="2073" customFormat="false" ht="11.25" hidden="false" customHeight="false" outlineLevel="0" collapsed="false">
      <c r="A2073" s="177" t="n">
        <v>36766</v>
      </c>
      <c r="B2073" s="203" t="n">
        <f aca="false">IF(A2073&lt;&gt;"",MONTH(A2073),0)</f>
        <v>8</v>
      </c>
      <c r="C2073" s="11" t="s">
        <v>162</v>
      </c>
      <c r="D2073" s="196" t="n">
        <f aca="false">VLOOKUP($A2073,[4]Sheet1!$A$1:$U$10001,15,0)</f>
        <v>4.435</v>
      </c>
      <c r="E2073" s="196" t="n">
        <f aca="false">VLOOKUP($A2073,[4]Sheet1!$A$1:$U$10001,16,0)</f>
        <v>3.13</v>
      </c>
      <c r="F2073" s="196" t="n">
        <f aca="false">VLOOKUP($A2073,[4]Sheet1!$A$1:$X$10001,22,0)</f>
        <v>3.03</v>
      </c>
      <c r="G2073" s="198" t="n">
        <f aca="false">VLOOKUP($A2073,[4]Sheet1!$A$1:$X$10001,3,0)</f>
        <v>3.195</v>
      </c>
      <c r="H2073" s="196" t="n">
        <f aca="false">VLOOKUP($A2073,[4]Sheet1!$A$1:$U$10001,2,0)</f>
        <v>4.455</v>
      </c>
      <c r="I2073" s="196" t="n">
        <f aca="false">VLOOKUP($A2073,[4]Sheet1!$A$1:$U$10001,21,0)</f>
        <v>4.53</v>
      </c>
      <c r="J2073" s="196" t="n">
        <f aca="false">VLOOKUP($A2073,[4]Sheet1!$A$1:$U$10001,13,0)</f>
        <v>5.26</v>
      </c>
      <c r="K2073" s="196" t="n">
        <f aca="false">VLOOKUP($A2073,[4]Sheet1!$A$1:$Z$10001,24,0)</f>
        <v>3.145</v>
      </c>
      <c r="L2073" s="196" t="n">
        <f aca="false">VLOOKUP($A2073,[4]Sheet1!$A$1:$U$10001,17,0)</f>
        <v>3.245</v>
      </c>
      <c r="M2073" s="196" t="n">
        <f aca="false">VLOOKUP($A2073,[4]Sheet1!$A$1:$U$10001,14,0)</f>
        <v>5.46</v>
      </c>
      <c r="N2073" s="196" t="n">
        <f aca="false">VLOOKUP($A2073,[4]Sheet1!$A$1:$X$10001,23,0)</f>
        <v>3.095</v>
      </c>
      <c r="O2073" s="196" t="n">
        <f aca="false">VLOOKUP($A2073,[4]Sheet1!$A$1:$U$10001,4,0)</f>
        <v>6.475</v>
      </c>
      <c r="P2073" s="196" t="n">
        <f aca="false">VLOOKUP($A2073,[4]Sheet1!$A$1:$U$10001,6,0)</f>
        <v>4.535</v>
      </c>
      <c r="Q2073" s="196" t="n">
        <f aca="false">VLOOKUP($A2073,[4]Sheet1!$A$1:$U$10001,20,0)</f>
        <v>3.18</v>
      </c>
      <c r="R2073" s="196" t="n">
        <f aca="false">VLOOKUP($A2073,[4]Sheet1!$A$1:$X$10001,24,0)</f>
        <v>3.145</v>
      </c>
      <c r="S2073" s="196" t="n">
        <f aca="false">VLOOKUP($A2073,[4]Sheet1!$A$1:$AB$10001,25,0)</f>
        <v>4.6</v>
      </c>
      <c r="T2073" s="196" t="n">
        <f aca="false">VLOOKUP($A2073,[4]Sheet1!$A$1:$AB$10001,26,0)</f>
        <v>4.525</v>
      </c>
      <c r="U2073" s="196" t="n">
        <f aca="false">VLOOKUP($A2073,[4]Sheet1!$A$1:$AB$10001,27,0)</f>
        <v>4.4</v>
      </c>
      <c r="V2073" s="196" t="n">
        <f aca="false">VLOOKUP($A2073,[4]Sheet1!$A$1:$AB$10001,28,0)</f>
        <v>4.44</v>
      </c>
      <c r="W2073" s="196" t="n">
        <f aca="false">VLOOKUP($A2073,[4]Sheet1!$A$1:$AC$10001,29,0)</f>
        <v>4.425</v>
      </c>
      <c r="X2073" s="196" t="s">
        <v>85</v>
      </c>
    </row>
    <row r="2074" customFormat="false" ht="11.25" hidden="false" customHeight="false" outlineLevel="0" collapsed="false">
      <c r="A2074" s="177" t="n">
        <v>36767</v>
      </c>
      <c r="B2074" s="203" t="n">
        <f aca="false">IF(A2074&lt;&gt;"",MONTH(A2074),0)</f>
        <v>8</v>
      </c>
      <c r="C2074" s="11" t="s">
        <v>163</v>
      </c>
      <c r="D2074" s="196" t="n">
        <f aca="false">VLOOKUP($A2074,[4]Sheet1!$A$1:$U$10001,15,0)</f>
        <v>4.745</v>
      </c>
      <c r="E2074" s="196" t="n">
        <f aca="false">VLOOKUP($A2074,[4]Sheet1!$A$1:$U$10001,16,0)</f>
        <v>3.245</v>
      </c>
      <c r="F2074" s="196" t="n">
        <f aca="false">VLOOKUP($A2074,[4]Sheet1!$A$1:$X$10001,22,0)</f>
        <v>3.145</v>
      </c>
      <c r="G2074" s="198" t="n">
        <f aca="false">VLOOKUP($A2074,[4]Sheet1!$A$1:$X$10001,3,0)</f>
        <v>3.335</v>
      </c>
      <c r="H2074" s="196" t="n">
        <f aca="false">VLOOKUP($A2074,[4]Sheet1!$A$1:$U$10001,2,0)</f>
        <v>4.52</v>
      </c>
      <c r="I2074" s="196" t="n">
        <f aca="false">VLOOKUP($A2074,[4]Sheet1!$A$1:$U$10001,21,0)</f>
        <v>4.615</v>
      </c>
      <c r="J2074" s="196" t="n">
        <f aca="false">VLOOKUP($A2074,[4]Sheet1!$A$1:$U$10001,13,0)</f>
        <v>5.51</v>
      </c>
      <c r="K2074" s="196" t="n">
        <f aca="false">VLOOKUP($A2074,[4]Sheet1!$A$1:$Z$10001,24,0)</f>
        <v>3.27</v>
      </c>
      <c r="L2074" s="196" t="n">
        <f aca="false">VLOOKUP($A2074,[4]Sheet1!$A$1:$U$10001,17,0)</f>
        <v>3.47</v>
      </c>
      <c r="M2074" s="196" t="n">
        <f aca="false">VLOOKUP($A2074,[4]Sheet1!$A$1:$U$10001,14,0)</f>
        <v>5.835</v>
      </c>
      <c r="N2074" s="196" t="n">
        <f aca="false">VLOOKUP($A2074,[4]Sheet1!$A$1:$X$10001,23,0)</f>
        <v>3.195</v>
      </c>
      <c r="O2074" s="196" t="n">
        <f aca="false">VLOOKUP($A2074,[4]Sheet1!$A$1:$U$10001,4,0)</f>
        <v>6.925</v>
      </c>
      <c r="P2074" s="196" t="n">
        <f aca="false">VLOOKUP($A2074,[4]Sheet1!$A$1:$U$10001,6,0)</f>
        <v>4.625</v>
      </c>
      <c r="Q2074" s="196" t="n">
        <f aca="false">VLOOKUP($A2074,[4]Sheet1!$A$1:$U$10001,20,0)</f>
        <v>3.425</v>
      </c>
      <c r="R2074" s="196" t="n">
        <f aca="false">VLOOKUP($A2074,[4]Sheet1!$A$1:$X$10001,24,0)</f>
        <v>3.27</v>
      </c>
      <c r="S2074" s="196" t="n">
        <f aca="false">VLOOKUP($A2074,[4]Sheet1!$A$1:$AB$10001,25,0)</f>
        <v>4.7</v>
      </c>
      <c r="T2074" s="196" t="n">
        <f aca="false">VLOOKUP($A2074,[4]Sheet1!$A$1:$AB$10001,26,0)</f>
        <v>4.605</v>
      </c>
      <c r="U2074" s="196" t="n">
        <f aca="false">VLOOKUP($A2074,[4]Sheet1!$A$1:$AB$10001,27,0)</f>
        <v>4.475</v>
      </c>
      <c r="V2074" s="196" t="n">
        <f aca="false">VLOOKUP($A2074,[4]Sheet1!$A$1:$AB$10001,28,0)</f>
        <v>4.495</v>
      </c>
      <c r="W2074" s="196" t="n">
        <f aca="false">VLOOKUP($A2074,[4]Sheet1!$A$1:$AC$10001,29,0)</f>
        <v>4.51</v>
      </c>
      <c r="X2074" s="196" t="s">
        <v>85</v>
      </c>
    </row>
    <row r="2075" customFormat="false" ht="11.25" hidden="false" customHeight="false" outlineLevel="0" collapsed="false">
      <c r="A2075" s="177" t="n">
        <v>36768</v>
      </c>
      <c r="B2075" s="203" t="n">
        <f aca="false">IF(A2075&lt;&gt;"",MONTH(A2075),0)</f>
        <v>8</v>
      </c>
      <c r="C2075" s="11" t="s">
        <v>164</v>
      </c>
      <c r="D2075" s="196" t="n">
        <f aca="false">VLOOKUP($A2075,[4]Sheet1!$A$1:$U$10001,15,0)</f>
        <v>4.93</v>
      </c>
      <c r="E2075" s="196" t="n">
        <f aca="false">VLOOKUP($A2075,[4]Sheet1!$A$1:$U$10001,16,0)</f>
        <v>3.41</v>
      </c>
      <c r="F2075" s="196" t="n">
        <f aca="false">VLOOKUP($A2075,[4]Sheet1!$A$1:$X$10001,22,0)</f>
        <v>3.29</v>
      </c>
      <c r="G2075" s="198" t="n">
        <f aca="false">VLOOKUP($A2075,[4]Sheet1!$A$1:$X$10001,3,0)</f>
        <v>3.445</v>
      </c>
      <c r="H2075" s="196" t="n">
        <f aca="false">VLOOKUP($A2075,[4]Sheet1!$A$1:$U$10001,2,0)</f>
        <v>4.505</v>
      </c>
      <c r="I2075" s="196" t="n">
        <f aca="false">VLOOKUP($A2075,[4]Sheet1!$A$1:$U$10001,21,0)</f>
        <v>4.62</v>
      </c>
      <c r="J2075" s="196" t="n">
        <f aca="false">VLOOKUP($A2075,[4]Sheet1!$A$1:$U$10001,13,0)</f>
        <v>6.25</v>
      </c>
      <c r="K2075" s="196" t="n">
        <f aca="false">VLOOKUP($A2075,[4]Sheet1!$A$1:$Z$10001,24,0)</f>
        <v>3.445</v>
      </c>
      <c r="L2075" s="196" t="n">
        <f aca="false">VLOOKUP($A2075,[4]Sheet1!$A$1:$U$10001,17,0)</f>
        <v>3.62</v>
      </c>
      <c r="M2075" s="196" t="n">
        <f aca="false">VLOOKUP($A2075,[4]Sheet1!$A$1:$U$10001,14,0)</f>
        <v>6.855</v>
      </c>
      <c r="N2075" s="196" t="n">
        <f aca="false">VLOOKUP($A2075,[4]Sheet1!$A$1:$X$10001,23,0)</f>
        <v>3.4</v>
      </c>
      <c r="O2075" s="196" t="n">
        <f aca="false">VLOOKUP($A2075,[4]Sheet1!$A$1:$U$10001,4,0)</f>
        <v>7.285</v>
      </c>
      <c r="P2075" s="196" t="n">
        <f aca="false">VLOOKUP($A2075,[4]Sheet1!$A$1:$U$10001,6,0)</f>
        <v>4.665</v>
      </c>
      <c r="Q2075" s="196" t="n">
        <f aca="false">VLOOKUP($A2075,[4]Sheet1!$A$1:$U$10001,20,0)</f>
        <v>3.52</v>
      </c>
      <c r="R2075" s="196" t="n">
        <f aca="false">VLOOKUP($A2075,[4]Sheet1!$A$1:$X$10001,24,0)</f>
        <v>3.445</v>
      </c>
      <c r="S2075" s="196" t="n">
        <f aca="false">VLOOKUP($A2075,[4]Sheet1!$A$1:$AB$10001,25,0)</f>
        <v>4.71</v>
      </c>
      <c r="T2075" s="196" t="n">
        <f aca="false">VLOOKUP($A2075,[4]Sheet1!$A$1:$AB$10001,26,0)</f>
        <v>4.63</v>
      </c>
      <c r="U2075" s="196" t="n">
        <f aca="false">VLOOKUP($A2075,[4]Sheet1!$A$1:$AB$10001,27,0)</f>
        <v>4.51</v>
      </c>
      <c r="V2075" s="196" t="n">
        <f aca="false">VLOOKUP($A2075,[4]Sheet1!$A$1:$AB$10001,28,0)</f>
        <v>4.54</v>
      </c>
      <c r="W2075" s="196" t="n">
        <f aca="false">VLOOKUP($A2075,[4]Sheet1!$A$1:$AC$10001,29,0)</f>
        <v>4.545</v>
      </c>
      <c r="X2075" s="196" t="s">
        <v>85</v>
      </c>
    </row>
    <row r="2076" customFormat="false" ht="11.25" hidden="false" customHeight="false" outlineLevel="0" collapsed="false">
      <c r="A2076" s="177" t="n">
        <v>36769</v>
      </c>
      <c r="B2076" s="203" t="n">
        <f aca="false">IF(A2076&lt;&gt;"",MONTH(A2076),0)</f>
        <v>8</v>
      </c>
      <c r="C2076" s="11" t="s">
        <v>165</v>
      </c>
      <c r="D2076" s="196" t="n">
        <f aca="false">VLOOKUP($A2076,[4]Sheet1!$A$1:$U$10001,15,0)</f>
        <v>5.305</v>
      </c>
      <c r="E2076" s="196" t="n">
        <f aca="false">VLOOKUP($A2076,[4]Sheet1!$A$1:$U$10001,16,0)</f>
        <v>3.63</v>
      </c>
      <c r="F2076" s="196" t="n">
        <f aca="false">VLOOKUP($A2076,[4]Sheet1!$A$1:$X$10001,22,0)</f>
        <v>3.52</v>
      </c>
      <c r="G2076" s="198" t="n">
        <f aca="false">VLOOKUP($A2076,[4]Sheet1!$A$1:$X$10001,3,0)</f>
        <v>3.56</v>
      </c>
      <c r="H2076" s="196" t="n">
        <f aca="false">VLOOKUP($A2076,[4]Sheet1!$A$1:$U$10001,2,0)</f>
        <v>4.54</v>
      </c>
      <c r="I2076" s="196" t="n">
        <f aca="false">VLOOKUP($A2076,[4]Sheet1!$A$1:$U$10001,21,0)</f>
        <v>4.595</v>
      </c>
      <c r="J2076" s="196" t="n">
        <f aca="false">VLOOKUP($A2076,[4]Sheet1!$A$1:$U$10001,13,0)</f>
        <v>5.315</v>
      </c>
      <c r="K2076" s="196" t="n">
        <f aca="false">VLOOKUP($A2076,[4]Sheet1!$A$1:$Z$10001,24,0)</f>
        <v>3.615</v>
      </c>
      <c r="L2076" s="196" t="n">
        <f aca="false">VLOOKUP($A2076,[4]Sheet1!$A$1:$U$10001,17,0)</f>
        <v>3.87</v>
      </c>
      <c r="M2076" s="196" t="n">
        <f aca="false">VLOOKUP($A2076,[4]Sheet1!$A$1:$U$10001,14,0)</f>
        <v>5.53</v>
      </c>
      <c r="N2076" s="196" t="n">
        <f aca="false">VLOOKUP($A2076,[4]Sheet1!$A$1:$X$10001,23,0)</f>
        <v>3.3</v>
      </c>
      <c r="O2076" s="196" t="n">
        <f aca="false">VLOOKUP($A2076,[4]Sheet1!$A$1:$U$10001,4,0)</f>
        <v>6.13</v>
      </c>
      <c r="P2076" s="196" t="n">
        <f aca="false">VLOOKUP($A2076,[4]Sheet1!$A$1:$U$10001,6,0)</f>
        <v>4.61</v>
      </c>
      <c r="Q2076" s="196" t="n">
        <f aca="false">VLOOKUP($A2076,[4]Sheet1!$A$1:$U$10001,20,0)</f>
        <v>3.815</v>
      </c>
      <c r="R2076" s="196" t="n">
        <f aca="false">VLOOKUP($A2076,[4]Sheet1!$A$1:$X$10001,24,0)</f>
        <v>3.615</v>
      </c>
      <c r="S2076" s="196" t="n">
        <f aca="false">VLOOKUP($A2076,[4]Sheet1!$A$1:$AB$10001,25,0)</f>
        <v>4.705</v>
      </c>
      <c r="T2076" s="196" t="n">
        <f aca="false">VLOOKUP($A2076,[4]Sheet1!$A$1:$AB$10001,26,0)</f>
        <v>4.6</v>
      </c>
      <c r="U2076" s="196" t="n">
        <f aca="false">VLOOKUP($A2076,[4]Sheet1!$A$1:$AB$10001,27,0)</f>
        <v>4.49</v>
      </c>
      <c r="V2076" s="196" t="n">
        <f aca="false">VLOOKUP($A2076,[4]Sheet1!$A$1:$AB$10001,28,0)</f>
        <v>4.54</v>
      </c>
      <c r="W2076" s="196" t="n">
        <f aca="false">VLOOKUP($A2076,[4]Sheet1!$A$1:$AC$10001,29,0)</f>
        <v>4.53</v>
      </c>
      <c r="X2076" s="196" t="s">
        <v>85</v>
      </c>
    </row>
    <row r="2077" customFormat="false" ht="11.25" hidden="false" customHeight="false" outlineLevel="0" collapsed="false">
      <c r="A2077" s="177" t="n">
        <v>36770</v>
      </c>
      <c r="B2077" s="203" t="n">
        <f aca="false">IF(A2077&lt;&gt;"",MONTH(A2077),0)</f>
        <v>9</v>
      </c>
      <c r="C2077" s="11" t="s">
        <v>166</v>
      </c>
      <c r="D2077" s="196" t="n">
        <f aca="false">VLOOKUP($A2077,[4]Sheet1!$A$1:$U$10001,15,0)</f>
        <v>5.655</v>
      </c>
      <c r="E2077" s="196" t="n">
        <f aca="false">VLOOKUP($A2077,[4]Sheet1!$A$1:$U$10001,16,0)</f>
        <v>3.75</v>
      </c>
      <c r="F2077" s="196" t="n">
        <f aca="false">VLOOKUP($A2077,[4]Sheet1!$A$1:$X$10001,22,0)</f>
        <v>3.49</v>
      </c>
      <c r="G2077" s="198" t="n">
        <f aca="false">VLOOKUP($A2077,[4]Sheet1!$A$1:$X$10001,3,0)</f>
        <v>3.625</v>
      </c>
      <c r="H2077" s="196" t="n">
        <f aca="false">VLOOKUP($A2077,[4]Sheet1!$A$1:$U$10001,2,0)</f>
        <v>4.655</v>
      </c>
      <c r="I2077" s="196" t="n">
        <f aca="false">VLOOKUP($A2077,[4]Sheet1!$A$1:$U$10001,21,0)</f>
        <v>4.76</v>
      </c>
      <c r="J2077" s="196" t="n">
        <f aca="false">VLOOKUP($A2077,[4]Sheet1!$A$1:$U$10001,13,0)</f>
        <v>5.06</v>
      </c>
      <c r="K2077" s="196" t="n">
        <f aca="false">VLOOKUP($A2077,[4]Sheet1!$A$1:$Z$10001,24,0)</f>
        <v>3.59</v>
      </c>
      <c r="L2077" s="196" t="n">
        <f aca="false">VLOOKUP($A2077,[4]Sheet1!$A$1:$U$10001,17,0)</f>
        <v>4.105</v>
      </c>
      <c r="M2077" s="196" t="n">
        <f aca="false">VLOOKUP($A2077,[4]Sheet1!$A$1:$U$10001,14,0)</f>
        <v>5.415</v>
      </c>
      <c r="N2077" s="196" t="n">
        <f aca="false">VLOOKUP($A2077,[4]Sheet1!$A$1:$X$10001,23,0)</f>
        <v>3.43</v>
      </c>
      <c r="O2077" s="196" t="n">
        <f aca="false">VLOOKUP($A2077,[4]Sheet1!$A$1:$U$10001,4,0)</f>
        <v>6.18</v>
      </c>
      <c r="P2077" s="196" t="n">
        <f aca="false">VLOOKUP($A2077,[4]Sheet1!$A$1:$U$10001,6,0)</f>
        <v>4.785</v>
      </c>
      <c r="Q2077" s="196" t="n">
        <f aca="false">VLOOKUP($A2077,[4]Sheet1!$A$1:$U$10001,20,0)</f>
        <v>4.115</v>
      </c>
      <c r="R2077" s="196" t="n">
        <f aca="false">VLOOKUP($A2077,[4]Sheet1!$A$1:$X$10001,24,0)</f>
        <v>3.59</v>
      </c>
      <c r="S2077" s="196" t="n">
        <f aca="false">VLOOKUP($A2077,[4]Sheet1!$A$1:$AB$10001,25,0)</f>
        <v>4.875</v>
      </c>
      <c r="T2077" s="196" t="n">
        <f aca="false">VLOOKUP($A2077,[4]Sheet1!$A$1:$AB$10001,26,0)</f>
        <v>4.8</v>
      </c>
      <c r="U2077" s="196" t="n">
        <f aca="false">VLOOKUP($A2077,[4]Sheet1!$A$1:$AB$10001,27,0)</f>
        <v>4.625</v>
      </c>
      <c r="V2077" s="196" t="n">
        <f aca="false">VLOOKUP($A2077,[4]Sheet1!$A$1:$AB$10001,28,0)</f>
        <v>4.725</v>
      </c>
      <c r="W2077" s="196" t="n">
        <f aca="false">VLOOKUP($A2077,[4]Sheet1!$A$1:$AC$10001,29,0)</f>
        <v>4.685</v>
      </c>
      <c r="X2077" s="196" t="s">
        <v>85</v>
      </c>
    </row>
    <row r="2078" customFormat="false" ht="11.25" hidden="false" customHeight="false" outlineLevel="0" collapsed="false">
      <c r="A2078" s="177" t="n">
        <v>36771</v>
      </c>
      <c r="B2078" s="203" t="n">
        <f aca="false">IF(A2078&lt;&gt;"",MONTH(A2078),0)</f>
        <v>9</v>
      </c>
      <c r="C2078" s="11" t="s">
        <v>167</v>
      </c>
      <c r="D2078" s="196" t="n">
        <f aca="false">VLOOKUP($A2078,[4]Sheet1!$A$1:$U$10001,15,0)</f>
        <v>5.615</v>
      </c>
      <c r="E2078" s="196" t="n">
        <f aca="false">VLOOKUP($A2078,[4]Sheet1!$A$1:$U$10001,16,0)</f>
        <v>3.785</v>
      </c>
      <c r="F2078" s="196" t="n">
        <f aca="false">VLOOKUP($A2078,[4]Sheet1!$A$1:$X$10001,22,0)</f>
        <v>3.425</v>
      </c>
      <c r="G2078" s="198" t="n">
        <f aca="false">VLOOKUP($A2078,[4]Sheet1!$A$1:$X$10001,3,0)</f>
        <v>3.62</v>
      </c>
      <c r="H2078" s="196" t="n">
        <f aca="false">VLOOKUP($A2078,[4]Sheet1!$A$1:$U$10001,2,0)</f>
        <v>4.605</v>
      </c>
      <c r="I2078" s="196" t="n">
        <f aca="false">VLOOKUP($A2078,[4]Sheet1!$A$1:$U$10001,21,0)</f>
        <v>4.7</v>
      </c>
      <c r="J2078" s="196" t="n">
        <f aca="false">VLOOKUP($A2078,[4]Sheet1!$A$1:$U$10001,13,0)</f>
        <v>5.18</v>
      </c>
      <c r="K2078" s="196" t="n">
        <f aca="false">VLOOKUP($A2078,[4]Sheet1!$A$1:$Z$10001,24,0)</f>
        <v>3.55</v>
      </c>
      <c r="L2078" s="196" t="n">
        <f aca="false">VLOOKUP($A2078,[4]Sheet1!$A$1:$U$10001,17,0)</f>
        <v>4.14</v>
      </c>
      <c r="M2078" s="196" t="n">
        <f aca="false">VLOOKUP($A2078,[4]Sheet1!$A$1:$U$10001,14,0)</f>
        <v>5.525</v>
      </c>
      <c r="N2078" s="196" t="n">
        <f aca="false">VLOOKUP($A2078,[4]Sheet1!$A$1:$X$10001,23,0)</f>
        <v>3.335</v>
      </c>
      <c r="O2078" s="196" t="n">
        <f aca="false">VLOOKUP($A2078,[4]Sheet1!$A$1:$U$10001,4,0)</f>
        <v>5.875</v>
      </c>
      <c r="P2078" s="196" t="n">
        <f aca="false">VLOOKUP($A2078,[4]Sheet1!$A$1:$U$10001,6,0)</f>
        <v>4.75</v>
      </c>
      <c r="Q2078" s="196" t="n">
        <f aca="false">VLOOKUP($A2078,[4]Sheet1!$A$1:$U$10001,20,0)</f>
        <v>4.105</v>
      </c>
      <c r="R2078" s="196" t="n">
        <f aca="false">VLOOKUP($A2078,[4]Sheet1!$A$1:$X$10001,24,0)</f>
        <v>3.55</v>
      </c>
      <c r="S2078" s="196" t="n">
        <f aca="false">VLOOKUP($A2078,[4]Sheet1!$A$1:$AB$10001,25,0)</f>
        <v>4.84</v>
      </c>
      <c r="T2078" s="196" t="n">
        <f aca="false">VLOOKUP($A2078,[4]Sheet1!$A$1:$AB$10001,26,0)</f>
        <v>4.75</v>
      </c>
      <c r="U2078" s="196" t="n">
        <f aca="false">VLOOKUP($A2078,[4]Sheet1!$A$1:$AB$10001,27,0)</f>
        <v>4.55</v>
      </c>
      <c r="V2078" s="196" t="n">
        <f aca="false">VLOOKUP($A2078,[4]Sheet1!$A$1:$AB$10001,28,0)</f>
        <v>4.645</v>
      </c>
      <c r="W2078" s="196" t="n">
        <f aca="false">VLOOKUP($A2078,[4]Sheet1!$A$1:$AC$10001,29,0)</f>
        <v>4.63</v>
      </c>
      <c r="X2078" s="196" t="s">
        <v>85</v>
      </c>
    </row>
    <row r="2079" customFormat="false" ht="11.25" hidden="false" customHeight="false" outlineLevel="0" collapsed="false">
      <c r="A2079" s="177" t="n">
        <v>36772</v>
      </c>
      <c r="B2079" s="203" t="n">
        <f aca="false">IF(A2079&lt;&gt;"",MONTH(A2079),0)</f>
        <v>9</v>
      </c>
      <c r="C2079" s="11" t="s">
        <v>161</v>
      </c>
      <c r="D2079" s="196" t="n">
        <f aca="false">VLOOKUP($A2079,[4]Sheet1!$A$1:$U$10001,15,0)</f>
        <v>5.615</v>
      </c>
      <c r="E2079" s="196" t="n">
        <f aca="false">VLOOKUP($A2079,[4]Sheet1!$A$1:$U$10001,16,0)</f>
        <v>3.785</v>
      </c>
      <c r="F2079" s="196" t="n">
        <f aca="false">VLOOKUP($A2079,[4]Sheet1!$A$1:$X$10001,22,0)</f>
        <v>3.425</v>
      </c>
      <c r="G2079" s="198" t="n">
        <f aca="false">VLOOKUP($A2079,[4]Sheet1!$A$1:$X$10001,3,0)</f>
        <v>3.62</v>
      </c>
      <c r="H2079" s="196" t="n">
        <f aca="false">VLOOKUP($A2079,[4]Sheet1!$A$1:$U$10001,2,0)</f>
        <v>4.605</v>
      </c>
      <c r="I2079" s="196" t="n">
        <f aca="false">VLOOKUP($A2079,[4]Sheet1!$A$1:$U$10001,21,0)</f>
        <v>4.7</v>
      </c>
      <c r="J2079" s="196" t="n">
        <f aca="false">VLOOKUP($A2079,[4]Sheet1!$A$1:$U$10001,13,0)</f>
        <v>5.18</v>
      </c>
      <c r="K2079" s="196" t="n">
        <f aca="false">VLOOKUP($A2079,[4]Sheet1!$A$1:$Z$10001,24,0)</f>
        <v>3.55</v>
      </c>
      <c r="L2079" s="196" t="n">
        <f aca="false">VLOOKUP($A2079,[4]Sheet1!$A$1:$U$10001,17,0)</f>
        <v>4.14</v>
      </c>
      <c r="M2079" s="196" t="n">
        <f aca="false">VLOOKUP($A2079,[4]Sheet1!$A$1:$U$10001,14,0)</f>
        <v>5.525</v>
      </c>
      <c r="N2079" s="196" t="n">
        <f aca="false">VLOOKUP($A2079,[4]Sheet1!$A$1:$X$10001,23,0)</f>
        <v>3.335</v>
      </c>
      <c r="O2079" s="196" t="n">
        <f aca="false">VLOOKUP($A2079,[4]Sheet1!$A$1:$U$10001,4,0)</f>
        <v>5.875</v>
      </c>
      <c r="P2079" s="196" t="n">
        <f aca="false">VLOOKUP($A2079,[4]Sheet1!$A$1:$U$10001,6,0)</f>
        <v>4.75</v>
      </c>
      <c r="Q2079" s="196" t="n">
        <f aca="false">VLOOKUP($A2079,[4]Sheet1!$A$1:$U$10001,20,0)</f>
        <v>4.105</v>
      </c>
      <c r="R2079" s="196" t="n">
        <f aca="false">VLOOKUP($A2079,[4]Sheet1!$A$1:$X$10001,24,0)</f>
        <v>3.55</v>
      </c>
      <c r="S2079" s="196" t="n">
        <f aca="false">VLOOKUP($A2079,[4]Sheet1!$A$1:$AB$10001,25,0)</f>
        <v>4.84</v>
      </c>
      <c r="T2079" s="196" t="n">
        <f aca="false">VLOOKUP($A2079,[4]Sheet1!$A$1:$AB$10001,26,0)</f>
        <v>4.75</v>
      </c>
      <c r="U2079" s="196" t="n">
        <f aca="false">VLOOKUP($A2079,[4]Sheet1!$A$1:$AB$10001,27,0)</f>
        <v>4.55</v>
      </c>
      <c r="V2079" s="196" t="n">
        <f aca="false">VLOOKUP($A2079,[4]Sheet1!$A$1:$AB$10001,28,0)</f>
        <v>4.645</v>
      </c>
      <c r="W2079" s="196" t="n">
        <f aca="false">VLOOKUP($A2079,[4]Sheet1!$A$1:$AC$10001,29,0)</f>
        <v>4.63</v>
      </c>
      <c r="X2079" s="196" t="s">
        <v>85</v>
      </c>
    </row>
    <row r="2080" customFormat="false" ht="11.25" hidden="false" customHeight="false" outlineLevel="0" collapsed="false">
      <c r="A2080" s="177" t="n">
        <v>36773</v>
      </c>
      <c r="B2080" s="203" t="n">
        <f aca="false">IF(A2080&lt;&gt;"",MONTH(A2080),0)</f>
        <v>9</v>
      </c>
      <c r="C2080" s="11" t="s">
        <v>162</v>
      </c>
      <c r="D2080" s="196" t="n">
        <f aca="false">VLOOKUP($A2080,[4]Sheet1!$A$1:$U$10001,15,0)</f>
        <v>5.615</v>
      </c>
      <c r="E2080" s="196" t="n">
        <f aca="false">VLOOKUP($A2080,[4]Sheet1!$A$1:$U$10001,16,0)</f>
        <v>3.785</v>
      </c>
      <c r="F2080" s="196" t="n">
        <f aca="false">VLOOKUP($A2080,[4]Sheet1!$A$1:$X$10001,22,0)</f>
        <v>3.425</v>
      </c>
      <c r="G2080" s="198" t="n">
        <f aca="false">VLOOKUP($A2080,[4]Sheet1!$A$1:$X$10001,3,0)</f>
        <v>3.62</v>
      </c>
      <c r="H2080" s="196" t="n">
        <f aca="false">VLOOKUP($A2080,[4]Sheet1!$A$1:$U$10001,2,0)</f>
        <v>4.605</v>
      </c>
      <c r="I2080" s="196" t="n">
        <f aca="false">VLOOKUP($A2080,[4]Sheet1!$A$1:$U$10001,21,0)</f>
        <v>4.7</v>
      </c>
      <c r="J2080" s="196" t="n">
        <f aca="false">VLOOKUP($A2080,[4]Sheet1!$A$1:$U$10001,13,0)</f>
        <v>5.18</v>
      </c>
      <c r="K2080" s="196" t="n">
        <f aca="false">VLOOKUP($A2080,[4]Sheet1!$A$1:$Z$10001,24,0)</f>
        <v>3.55</v>
      </c>
      <c r="L2080" s="196" t="n">
        <f aca="false">VLOOKUP($A2080,[4]Sheet1!$A$1:$U$10001,17,0)</f>
        <v>4.14</v>
      </c>
      <c r="M2080" s="196" t="n">
        <f aca="false">VLOOKUP($A2080,[4]Sheet1!$A$1:$U$10001,14,0)</f>
        <v>5.525</v>
      </c>
      <c r="N2080" s="196" t="n">
        <f aca="false">VLOOKUP($A2080,[4]Sheet1!$A$1:$X$10001,23,0)</f>
        <v>3.335</v>
      </c>
      <c r="O2080" s="196" t="n">
        <f aca="false">VLOOKUP($A2080,[4]Sheet1!$A$1:$U$10001,4,0)</f>
        <v>5.875</v>
      </c>
      <c r="P2080" s="196" t="n">
        <f aca="false">VLOOKUP($A2080,[4]Sheet1!$A$1:$U$10001,6,0)</f>
        <v>4.75</v>
      </c>
      <c r="Q2080" s="196" t="n">
        <f aca="false">VLOOKUP($A2080,[4]Sheet1!$A$1:$U$10001,20,0)</f>
        <v>4.105</v>
      </c>
      <c r="R2080" s="196" t="n">
        <f aca="false">VLOOKUP($A2080,[4]Sheet1!$A$1:$X$10001,24,0)</f>
        <v>3.55</v>
      </c>
      <c r="S2080" s="196" t="n">
        <f aca="false">VLOOKUP($A2080,[4]Sheet1!$A$1:$AB$10001,25,0)</f>
        <v>4.84</v>
      </c>
      <c r="T2080" s="196" t="n">
        <f aca="false">VLOOKUP($A2080,[4]Sheet1!$A$1:$AB$10001,26,0)</f>
        <v>4.75</v>
      </c>
      <c r="U2080" s="196" t="n">
        <f aca="false">VLOOKUP($A2080,[4]Sheet1!$A$1:$AB$10001,27,0)</f>
        <v>4.55</v>
      </c>
      <c r="V2080" s="196" t="n">
        <f aca="false">VLOOKUP($A2080,[4]Sheet1!$A$1:$AB$10001,28,0)</f>
        <v>4.645</v>
      </c>
      <c r="W2080" s="196" t="n">
        <f aca="false">VLOOKUP($A2080,[4]Sheet1!$A$1:$AC$10001,29,0)</f>
        <v>4.63</v>
      </c>
      <c r="X2080" s="196" t="s">
        <v>85</v>
      </c>
    </row>
    <row r="2081" customFormat="false" ht="11.25" hidden="false" customHeight="false" outlineLevel="0" collapsed="false">
      <c r="A2081" s="177" t="n">
        <v>36774</v>
      </c>
      <c r="B2081" s="203" t="n">
        <f aca="false">IF(A2081&lt;&gt;"",MONTH(A2081),0)</f>
        <v>9</v>
      </c>
      <c r="C2081" s="11" t="s">
        <v>163</v>
      </c>
      <c r="D2081" s="196" t="n">
        <f aca="false">VLOOKUP($A2081,[4]Sheet1!$A$1:$U$10001,15,0)</f>
        <v>5.615</v>
      </c>
      <c r="E2081" s="196" t="n">
        <f aca="false">VLOOKUP($A2081,[4]Sheet1!$A$1:$U$10001,16,0)</f>
        <v>3.785</v>
      </c>
      <c r="F2081" s="196" t="n">
        <f aca="false">VLOOKUP($A2081,[4]Sheet1!$A$1:$X$10001,22,0)</f>
        <v>3.425</v>
      </c>
      <c r="G2081" s="198" t="n">
        <f aca="false">VLOOKUP($A2081,[4]Sheet1!$A$1:$X$10001,3,0)</f>
        <v>3.62</v>
      </c>
      <c r="H2081" s="196" t="n">
        <f aca="false">VLOOKUP($A2081,[4]Sheet1!$A$1:$U$10001,2,0)</f>
        <v>4.605</v>
      </c>
      <c r="I2081" s="196" t="n">
        <f aca="false">VLOOKUP($A2081,[4]Sheet1!$A$1:$U$10001,21,0)</f>
        <v>4.7</v>
      </c>
      <c r="J2081" s="196" t="n">
        <f aca="false">VLOOKUP($A2081,[4]Sheet1!$A$1:$U$10001,13,0)</f>
        <v>5.18</v>
      </c>
      <c r="K2081" s="196" t="n">
        <f aca="false">VLOOKUP($A2081,[4]Sheet1!$A$1:$Z$10001,24,0)</f>
        <v>3.55</v>
      </c>
      <c r="L2081" s="196" t="n">
        <f aca="false">VLOOKUP($A2081,[4]Sheet1!$A$1:$U$10001,17,0)</f>
        <v>4.14</v>
      </c>
      <c r="M2081" s="196" t="n">
        <f aca="false">VLOOKUP($A2081,[4]Sheet1!$A$1:$U$10001,14,0)</f>
        <v>5.525</v>
      </c>
      <c r="N2081" s="196" t="n">
        <f aca="false">VLOOKUP($A2081,[4]Sheet1!$A$1:$X$10001,23,0)</f>
        <v>3.335</v>
      </c>
      <c r="O2081" s="196" t="n">
        <f aca="false">VLOOKUP($A2081,[4]Sheet1!$A$1:$U$10001,4,0)</f>
        <v>5.875</v>
      </c>
      <c r="P2081" s="196" t="n">
        <f aca="false">VLOOKUP($A2081,[4]Sheet1!$A$1:$U$10001,6,0)</f>
        <v>4.75</v>
      </c>
      <c r="Q2081" s="196" t="n">
        <f aca="false">VLOOKUP($A2081,[4]Sheet1!$A$1:$U$10001,20,0)</f>
        <v>4.105</v>
      </c>
      <c r="R2081" s="196" t="n">
        <f aca="false">VLOOKUP($A2081,[4]Sheet1!$A$1:$X$10001,24,0)</f>
        <v>3.55</v>
      </c>
      <c r="S2081" s="196" t="n">
        <f aca="false">VLOOKUP($A2081,[4]Sheet1!$A$1:$AB$10001,25,0)</f>
        <v>4.84</v>
      </c>
      <c r="T2081" s="196" t="n">
        <f aca="false">VLOOKUP($A2081,[4]Sheet1!$A$1:$AB$10001,26,0)</f>
        <v>4.75</v>
      </c>
      <c r="U2081" s="196" t="n">
        <f aca="false">VLOOKUP($A2081,[4]Sheet1!$A$1:$AB$10001,27,0)</f>
        <v>4.55</v>
      </c>
      <c r="V2081" s="196" t="n">
        <f aca="false">VLOOKUP($A2081,[4]Sheet1!$A$1:$AB$10001,28,0)</f>
        <v>4.645</v>
      </c>
      <c r="W2081" s="196" t="n">
        <f aca="false">VLOOKUP($A2081,[4]Sheet1!$A$1:$AC$10001,29,0)</f>
        <v>4.63</v>
      </c>
      <c r="X2081" s="196" t="s">
        <v>85</v>
      </c>
    </row>
    <row r="2082" customFormat="false" ht="11.25" hidden="false" customHeight="false" outlineLevel="0" collapsed="false">
      <c r="A2082" s="177" t="n">
        <v>36775</v>
      </c>
      <c r="B2082" s="203" t="n">
        <f aca="false">IF(A2082&lt;&gt;"",MONTH(A2082),0)</f>
        <v>9</v>
      </c>
      <c r="C2082" s="11" t="s">
        <v>164</v>
      </c>
      <c r="D2082" s="196" t="n">
        <f aca="false">VLOOKUP($A2082,[4]Sheet1!$A$1:$U$10001,15,0)</f>
        <v>6.145</v>
      </c>
      <c r="E2082" s="196" t="n">
        <f aca="false">VLOOKUP($A2082,[4]Sheet1!$A$1:$U$10001,16,0)</f>
        <v>4.31</v>
      </c>
      <c r="F2082" s="196" t="n">
        <f aca="false">VLOOKUP($A2082,[4]Sheet1!$A$1:$X$10001,22,0)</f>
        <v>3.79</v>
      </c>
      <c r="G2082" s="198" t="n">
        <f aca="false">VLOOKUP($A2082,[4]Sheet1!$A$1:$X$10001,3,0)</f>
        <v>4.15</v>
      </c>
      <c r="H2082" s="196" t="n">
        <f aca="false">VLOOKUP($A2082,[4]Sheet1!$A$1:$U$10001,2,0)</f>
        <v>4.81</v>
      </c>
      <c r="I2082" s="196" t="n">
        <f aca="false">VLOOKUP($A2082,[4]Sheet1!$A$1:$U$10001,21,0)</f>
        <v>4.805</v>
      </c>
      <c r="J2082" s="196" t="n">
        <f aca="false">VLOOKUP($A2082,[4]Sheet1!$A$1:$U$10001,13,0)</f>
        <v>5.385</v>
      </c>
      <c r="K2082" s="196" t="n">
        <f aca="false">VLOOKUP($A2082,[4]Sheet1!$A$1:$Z$10001,24,0)</f>
        <v>3.85</v>
      </c>
      <c r="L2082" s="196" t="n">
        <f aca="false">VLOOKUP($A2082,[4]Sheet1!$A$1:$U$10001,17,0)</f>
        <v>4.555</v>
      </c>
      <c r="M2082" s="196" t="n">
        <f aca="false">VLOOKUP($A2082,[4]Sheet1!$A$1:$U$10001,14,0)</f>
        <v>5.855</v>
      </c>
      <c r="N2082" s="196" t="n">
        <f aca="false">VLOOKUP($A2082,[4]Sheet1!$A$1:$X$10001,23,0)</f>
        <v>3.81</v>
      </c>
      <c r="O2082" s="196" t="n">
        <f aca="false">VLOOKUP($A2082,[4]Sheet1!$A$1:$U$10001,4,0)</f>
        <v>6.205</v>
      </c>
      <c r="P2082" s="196" t="n">
        <f aca="false">VLOOKUP($A2082,[4]Sheet1!$A$1:$U$10001,6,0)</f>
        <v>4.88</v>
      </c>
      <c r="Q2082" s="196" t="n">
        <f aca="false">VLOOKUP($A2082,[4]Sheet1!$A$1:$U$10001,20,0)</f>
        <v>4.34</v>
      </c>
      <c r="R2082" s="196" t="n">
        <f aca="false">VLOOKUP($A2082,[4]Sheet1!$A$1:$X$10001,24,0)</f>
        <v>3.85</v>
      </c>
      <c r="S2082" s="196" t="n">
        <f aca="false">VLOOKUP($A2082,[4]Sheet1!$A$1:$AB$10001,25,0)</f>
        <v>4.92</v>
      </c>
      <c r="T2082" s="196" t="n">
        <f aca="false">VLOOKUP($A2082,[4]Sheet1!$A$1:$AB$10001,26,0)</f>
        <v>4.84</v>
      </c>
      <c r="U2082" s="196" t="n">
        <f aca="false">VLOOKUP($A2082,[4]Sheet1!$A$1:$AB$10001,27,0)</f>
        <v>4.665</v>
      </c>
      <c r="V2082" s="196" t="n">
        <f aca="false">VLOOKUP($A2082,[4]Sheet1!$A$1:$AB$10001,28,0)</f>
        <v>4.765</v>
      </c>
      <c r="W2082" s="196" t="n">
        <f aca="false">VLOOKUP($A2082,[4]Sheet1!$A$1:$AC$10001,29,0)</f>
        <v>4.73</v>
      </c>
      <c r="X2082" s="196" t="s">
        <v>85</v>
      </c>
    </row>
    <row r="2083" customFormat="false" ht="11.25" hidden="false" customHeight="false" outlineLevel="0" collapsed="false">
      <c r="A2083" s="177" t="n">
        <v>36776</v>
      </c>
      <c r="B2083" s="203" t="n">
        <f aca="false">IF(A2083&lt;&gt;"",MONTH(A2083),0)</f>
        <v>9</v>
      </c>
      <c r="C2083" s="11" t="s">
        <v>165</v>
      </c>
      <c r="D2083" s="196" t="n">
        <f aca="false">VLOOKUP($A2083,[4]Sheet1!$A$1:$U$10001,15,0)</f>
        <v>6.415</v>
      </c>
      <c r="E2083" s="196" t="n">
        <f aca="false">VLOOKUP($A2083,[4]Sheet1!$A$1:$U$10001,16,0)</f>
        <v>4.61</v>
      </c>
      <c r="F2083" s="196" t="n">
        <f aca="false">VLOOKUP($A2083,[4]Sheet1!$A$1:$X$10001,22,0)</f>
        <v>4.24</v>
      </c>
      <c r="G2083" s="198" t="n">
        <f aca="false">VLOOKUP($A2083,[4]Sheet1!$A$1:$X$10001,3,0)</f>
        <v>4.58</v>
      </c>
      <c r="H2083" s="196" t="n">
        <f aca="false">VLOOKUP($A2083,[4]Sheet1!$A$1:$U$10001,2,0)</f>
        <v>4.885</v>
      </c>
      <c r="I2083" s="196" t="n">
        <f aca="false">VLOOKUP($A2083,[4]Sheet1!$A$1:$U$10001,21,0)</f>
        <v>4.895</v>
      </c>
      <c r="J2083" s="196" t="n">
        <f aca="false">VLOOKUP($A2083,[4]Sheet1!$A$1:$U$10001,13,0)</f>
        <v>5.89</v>
      </c>
      <c r="K2083" s="196" t="n">
        <f aca="false">VLOOKUP($A2083,[4]Sheet1!$A$1:$Z$10001,24,0)</f>
        <v>4.345</v>
      </c>
      <c r="L2083" s="196" t="n">
        <f aca="false">VLOOKUP($A2083,[4]Sheet1!$A$1:$U$10001,17,0)</f>
        <v>4.76</v>
      </c>
      <c r="M2083" s="196" t="n">
        <f aca="false">VLOOKUP($A2083,[4]Sheet1!$A$1:$U$10001,14,0)</f>
        <v>6.265</v>
      </c>
      <c r="N2083" s="196" t="n">
        <f aca="false">VLOOKUP($A2083,[4]Sheet1!$A$1:$X$10001,23,0)</f>
        <v>4.225</v>
      </c>
      <c r="O2083" s="196" t="n">
        <f aca="false">VLOOKUP($A2083,[4]Sheet1!$A$1:$U$10001,4,0)</f>
        <v>6.34</v>
      </c>
      <c r="P2083" s="196" t="n">
        <f aca="false">VLOOKUP($A2083,[4]Sheet1!$A$1:$U$10001,6,0)</f>
        <v>4.94</v>
      </c>
      <c r="Q2083" s="196" t="n">
        <f aca="false">VLOOKUP($A2083,[4]Sheet1!$A$1:$U$10001,20,0)</f>
        <v>4.61</v>
      </c>
      <c r="R2083" s="196" t="n">
        <f aca="false">VLOOKUP($A2083,[4]Sheet1!$A$1:$X$10001,24,0)</f>
        <v>4.345</v>
      </c>
      <c r="S2083" s="196" t="n">
        <f aca="false">VLOOKUP($A2083,[4]Sheet1!$A$1:$AB$10001,25,0)</f>
        <v>5.025</v>
      </c>
      <c r="T2083" s="196" t="n">
        <f aca="false">VLOOKUP($A2083,[4]Sheet1!$A$1:$AB$10001,26,0)</f>
        <v>4.945</v>
      </c>
      <c r="U2083" s="196" t="n">
        <f aca="false">VLOOKUP($A2083,[4]Sheet1!$A$1:$AB$10001,27,0)</f>
        <v>4.78</v>
      </c>
      <c r="V2083" s="196" t="n">
        <f aca="false">VLOOKUP($A2083,[4]Sheet1!$A$1:$AB$10001,28,0)</f>
        <v>4.86</v>
      </c>
      <c r="W2083" s="196" t="n">
        <f aca="false">VLOOKUP($A2083,[4]Sheet1!$A$1:$AC$10001,29,0)</f>
        <v>4.835</v>
      </c>
      <c r="X2083" s="196" t="s">
        <v>85</v>
      </c>
    </row>
    <row r="2084" customFormat="false" ht="11.25" hidden="false" customHeight="false" outlineLevel="0" collapsed="false">
      <c r="A2084" s="177" t="n">
        <v>36777</v>
      </c>
      <c r="B2084" s="203" t="n">
        <f aca="false">IF(A2084&lt;&gt;"",MONTH(A2084),0)</f>
        <v>9</v>
      </c>
      <c r="C2084" s="11" t="s">
        <v>166</v>
      </c>
      <c r="D2084" s="196" t="n">
        <f aca="false">VLOOKUP($A2084,[4]Sheet1!$A$1:$U$10001,15,0)</f>
        <v>6.035</v>
      </c>
      <c r="E2084" s="196" t="n">
        <f aca="false">VLOOKUP($A2084,[4]Sheet1!$A$1:$U$10001,16,0)</f>
        <v>4.565</v>
      </c>
      <c r="F2084" s="196" t="n">
        <f aca="false">VLOOKUP($A2084,[4]Sheet1!$A$1:$X$10001,22,0)</f>
        <v>4.18</v>
      </c>
      <c r="G2084" s="198" t="n">
        <f aca="false">VLOOKUP($A2084,[4]Sheet1!$A$1:$X$10001,3,0)</f>
        <v>4.53</v>
      </c>
      <c r="H2084" s="196" t="n">
        <f aca="false">VLOOKUP($A2084,[4]Sheet1!$A$1:$U$10001,2,0)</f>
        <v>4.84</v>
      </c>
      <c r="I2084" s="196" t="n">
        <f aca="false">VLOOKUP($A2084,[4]Sheet1!$A$1:$U$10001,21,0)</f>
        <v>4.855</v>
      </c>
      <c r="J2084" s="196" t="n">
        <f aca="false">VLOOKUP($A2084,[4]Sheet1!$A$1:$U$10001,13,0)</f>
        <v>5.715</v>
      </c>
      <c r="K2084" s="196" t="n">
        <f aca="false">VLOOKUP($A2084,[4]Sheet1!$A$1:$Z$10001,24,0)</f>
        <v>4.32</v>
      </c>
      <c r="L2084" s="196" t="n">
        <f aca="false">VLOOKUP($A2084,[4]Sheet1!$A$1:$U$10001,17,0)</f>
        <v>4.615</v>
      </c>
      <c r="M2084" s="196" t="n">
        <f aca="false">VLOOKUP($A2084,[4]Sheet1!$A$1:$U$10001,14,0)</f>
        <v>6.13</v>
      </c>
      <c r="N2084" s="196" t="n">
        <f aca="false">VLOOKUP($A2084,[4]Sheet1!$A$1:$X$10001,23,0)</f>
        <v>4.19</v>
      </c>
      <c r="O2084" s="196" t="n">
        <f aca="false">VLOOKUP($A2084,[4]Sheet1!$A$1:$U$10001,4,0)</f>
        <v>6.225</v>
      </c>
      <c r="P2084" s="196" t="n">
        <f aca="false">VLOOKUP($A2084,[4]Sheet1!$A$1:$U$10001,6,0)</f>
        <v>4.895</v>
      </c>
      <c r="Q2084" s="196" t="n">
        <f aca="false">VLOOKUP($A2084,[4]Sheet1!$A$1:$U$10001,20,0)</f>
        <v>4.35</v>
      </c>
      <c r="R2084" s="196" t="n">
        <f aca="false">VLOOKUP($A2084,[4]Sheet1!$A$1:$X$10001,24,0)</f>
        <v>4.32</v>
      </c>
      <c r="S2084" s="196" t="n">
        <f aca="false">VLOOKUP($A2084,[4]Sheet1!$A$1:$AB$10001,25,0)</f>
        <v>4.96</v>
      </c>
      <c r="T2084" s="196" t="n">
        <f aca="false">VLOOKUP($A2084,[4]Sheet1!$A$1:$AB$10001,26,0)</f>
        <v>4.86</v>
      </c>
      <c r="U2084" s="196" t="n">
        <f aca="false">VLOOKUP($A2084,[4]Sheet1!$A$1:$AB$10001,27,0)</f>
        <v>4.735</v>
      </c>
      <c r="V2084" s="196" t="n">
        <f aca="false">VLOOKUP($A2084,[4]Sheet1!$A$1:$AB$10001,28,0)</f>
        <v>4.815</v>
      </c>
      <c r="W2084" s="196" t="n">
        <f aca="false">VLOOKUP($A2084,[4]Sheet1!$A$1:$AC$10001,29,0)</f>
        <v>4.76</v>
      </c>
      <c r="X2084" s="196" t="s">
        <v>85</v>
      </c>
    </row>
    <row r="2085" customFormat="false" ht="11.25" hidden="false" customHeight="false" outlineLevel="0" collapsed="false">
      <c r="A2085" s="177" t="n">
        <v>36778</v>
      </c>
      <c r="B2085" s="203" t="n">
        <f aca="false">IF(A2085&lt;&gt;"",MONTH(A2085),0)</f>
        <v>9</v>
      </c>
      <c r="C2085" s="11" t="s">
        <v>167</v>
      </c>
      <c r="D2085" s="196" t="n">
        <f aca="false">VLOOKUP($A2085,[4]Sheet1!$A$1:$U$10001,15,0)</f>
        <v>5.995</v>
      </c>
      <c r="E2085" s="196" t="n">
        <f aca="false">VLOOKUP($A2085,[4]Sheet1!$A$1:$U$10001,16,0)</f>
        <v>4.425</v>
      </c>
      <c r="F2085" s="196" t="n">
        <f aca="false">VLOOKUP($A2085,[4]Sheet1!$A$1:$X$10001,22,0)</f>
        <v>3.935</v>
      </c>
      <c r="G2085" s="198" t="n">
        <f aca="false">VLOOKUP($A2085,[4]Sheet1!$A$1:$X$10001,3,0)</f>
        <v>4.31</v>
      </c>
      <c r="H2085" s="196" t="n">
        <f aca="false">VLOOKUP($A2085,[4]Sheet1!$A$1:$U$10001,2,0)</f>
        <v>4.7</v>
      </c>
      <c r="I2085" s="196" t="n">
        <f aca="false">VLOOKUP($A2085,[4]Sheet1!$A$1:$U$10001,21,0)</f>
        <v>4.745</v>
      </c>
      <c r="J2085" s="196" t="n">
        <f aca="false">VLOOKUP($A2085,[4]Sheet1!$A$1:$U$10001,13,0)</f>
        <v>5.45</v>
      </c>
      <c r="K2085" s="196" t="n">
        <f aca="false">VLOOKUP($A2085,[4]Sheet1!$A$1:$Z$10001,24,0)</f>
        <v>4.1</v>
      </c>
      <c r="L2085" s="196" t="n">
        <f aca="false">VLOOKUP($A2085,[4]Sheet1!$A$1:$U$10001,17,0)</f>
        <v>4.46</v>
      </c>
      <c r="M2085" s="196" t="n">
        <f aca="false">VLOOKUP($A2085,[4]Sheet1!$A$1:$U$10001,14,0)</f>
        <v>6.085</v>
      </c>
      <c r="N2085" s="196" t="n">
        <f aca="false">VLOOKUP($A2085,[4]Sheet1!$A$1:$X$10001,23,0)</f>
        <v>3.995</v>
      </c>
      <c r="O2085" s="196" t="n">
        <f aca="false">VLOOKUP($A2085,[4]Sheet1!$A$1:$U$10001,4,0)</f>
        <v>6.15</v>
      </c>
      <c r="P2085" s="196" t="n">
        <f aca="false">VLOOKUP($A2085,[4]Sheet1!$A$1:$U$10001,6,0)</f>
        <v>4.78</v>
      </c>
      <c r="Q2085" s="196" t="n">
        <f aca="false">VLOOKUP($A2085,[4]Sheet1!$A$1:$U$10001,20,0)</f>
        <v>4.375</v>
      </c>
      <c r="R2085" s="196" t="n">
        <f aca="false">VLOOKUP($A2085,[4]Sheet1!$A$1:$X$10001,24,0)</f>
        <v>4.1</v>
      </c>
      <c r="S2085" s="196" t="n">
        <f aca="false">VLOOKUP($A2085,[4]Sheet1!$A$1:$AB$10001,25,0)</f>
        <v>4.9</v>
      </c>
      <c r="T2085" s="196" t="n">
        <f aca="false">VLOOKUP($A2085,[4]Sheet1!$A$1:$AB$10001,26,0)</f>
        <v>4.76</v>
      </c>
      <c r="U2085" s="196" t="n">
        <f aca="false">VLOOKUP($A2085,[4]Sheet1!$A$1:$AB$10001,27,0)</f>
        <v>4.68</v>
      </c>
      <c r="V2085" s="196" t="n">
        <f aca="false">VLOOKUP($A2085,[4]Sheet1!$A$1:$AB$10001,28,0)</f>
        <v>4.735</v>
      </c>
      <c r="W2085" s="196" t="n">
        <f aca="false">VLOOKUP($A2085,[4]Sheet1!$A$1:$AC$10001,29,0)</f>
        <v>4.72</v>
      </c>
      <c r="X2085" s="196" t="s">
        <v>85</v>
      </c>
    </row>
    <row r="2086" customFormat="false" ht="11.25" hidden="false" customHeight="false" outlineLevel="0" collapsed="false">
      <c r="A2086" s="177" t="n">
        <v>36779</v>
      </c>
      <c r="B2086" s="203" t="n">
        <f aca="false">IF(A2086&lt;&gt;"",MONTH(A2086),0)</f>
        <v>9</v>
      </c>
      <c r="C2086" s="11" t="s">
        <v>161</v>
      </c>
      <c r="D2086" s="196" t="n">
        <f aca="false">VLOOKUP($A2086,[4]Sheet1!$A$1:$U$10001,15,0)</f>
        <v>5.995</v>
      </c>
      <c r="E2086" s="196" t="n">
        <f aca="false">VLOOKUP($A2086,[4]Sheet1!$A$1:$U$10001,16,0)</f>
        <v>4.425</v>
      </c>
      <c r="F2086" s="196" t="n">
        <f aca="false">VLOOKUP($A2086,[4]Sheet1!$A$1:$X$10001,22,0)</f>
        <v>3.935</v>
      </c>
      <c r="G2086" s="198" t="n">
        <f aca="false">VLOOKUP($A2086,[4]Sheet1!$A$1:$X$10001,3,0)</f>
        <v>4.31</v>
      </c>
      <c r="H2086" s="196" t="n">
        <f aca="false">VLOOKUP($A2086,[4]Sheet1!$A$1:$U$10001,2,0)</f>
        <v>4.7</v>
      </c>
      <c r="I2086" s="196" t="n">
        <f aca="false">VLOOKUP($A2086,[4]Sheet1!$A$1:$U$10001,21,0)</f>
        <v>4.745</v>
      </c>
      <c r="J2086" s="196" t="n">
        <f aca="false">VLOOKUP($A2086,[4]Sheet1!$A$1:$U$10001,13,0)</f>
        <v>5.45</v>
      </c>
      <c r="K2086" s="196" t="n">
        <f aca="false">VLOOKUP($A2086,[4]Sheet1!$A$1:$Z$10001,24,0)</f>
        <v>4.1</v>
      </c>
      <c r="L2086" s="196" t="n">
        <f aca="false">VLOOKUP($A2086,[4]Sheet1!$A$1:$U$10001,17,0)</f>
        <v>4.46</v>
      </c>
      <c r="M2086" s="196" t="n">
        <f aca="false">VLOOKUP($A2086,[4]Sheet1!$A$1:$U$10001,14,0)</f>
        <v>6.085</v>
      </c>
      <c r="N2086" s="196" t="n">
        <f aca="false">VLOOKUP($A2086,[4]Sheet1!$A$1:$X$10001,23,0)</f>
        <v>3.995</v>
      </c>
      <c r="O2086" s="196" t="n">
        <f aca="false">VLOOKUP($A2086,[4]Sheet1!$A$1:$U$10001,4,0)</f>
        <v>6.15</v>
      </c>
      <c r="P2086" s="196" t="n">
        <f aca="false">VLOOKUP($A2086,[4]Sheet1!$A$1:$U$10001,6,0)</f>
        <v>4.78</v>
      </c>
      <c r="Q2086" s="196" t="n">
        <f aca="false">VLOOKUP($A2086,[4]Sheet1!$A$1:$U$10001,20,0)</f>
        <v>4.375</v>
      </c>
      <c r="R2086" s="196" t="n">
        <f aca="false">VLOOKUP($A2086,[4]Sheet1!$A$1:$X$10001,24,0)</f>
        <v>4.1</v>
      </c>
      <c r="S2086" s="196" t="n">
        <f aca="false">VLOOKUP($A2086,[4]Sheet1!$A$1:$AB$10001,25,0)</f>
        <v>4.9</v>
      </c>
      <c r="T2086" s="196" t="n">
        <f aca="false">VLOOKUP($A2086,[4]Sheet1!$A$1:$AB$10001,26,0)</f>
        <v>4.76</v>
      </c>
      <c r="U2086" s="196" t="n">
        <f aca="false">VLOOKUP($A2086,[4]Sheet1!$A$1:$AB$10001,27,0)</f>
        <v>4.68</v>
      </c>
      <c r="V2086" s="196" t="n">
        <f aca="false">VLOOKUP($A2086,[4]Sheet1!$A$1:$AB$10001,28,0)</f>
        <v>4.735</v>
      </c>
      <c r="W2086" s="196" t="n">
        <f aca="false">VLOOKUP($A2086,[4]Sheet1!$A$1:$AC$10001,29,0)</f>
        <v>4.72</v>
      </c>
      <c r="X2086" s="196" t="s">
        <v>85</v>
      </c>
    </row>
    <row r="2087" customFormat="false" ht="11.25" hidden="false" customHeight="false" outlineLevel="0" collapsed="false">
      <c r="A2087" s="177" t="n">
        <v>36780</v>
      </c>
      <c r="B2087" s="203" t="n">
        <f aca="false">IF(A2087&lt;&gt;"",MONTH(A2087),0)</f>
        <v>9</v>
      </c>
      <c r="C2087" s="11" t="s">
        <v>162</v>
      </c>
      <c r="D2087" s="196" t="n">
        <f aca="false">VLOOKUP($A2087,[4]Sheet1!$A$1:$U$10001,15,0)</f>
        <v>5.995</v>
      </c>
      <c r="E2087" s="196" t="n">
        <f aca="false">VLOOKUP($A2087,[4]Sheet1!$A$1:$U$10001,16,0)</f>
        <v>4.425</v>
      </c>
      <c r="F2087" s="196" t="n">
        <f aca="false">VLOOKUP($A2087,[4]Sheet1!$A$1:$X$10001,22,0)</f>
        <v>3.935</v>
      </c>
      <c r="G2087" s="198" t="n">
        <f aca="false">VLOOKUP($A2087,[4]Sheet1!$A$1:$X$10001,3,0)</f>
        <v>4.31</v>
      </c>
      <c r="H2087" s="196" t="n">
        <f aca="false">VLOOKUP($A2087,[4]Sheet1!$A$1:$U$10001,2,0)</f>
        <v>4.7</v>
      </c>
      <c r="I2087" s="196" t="n">
        <f aca="false">VLOOKUP($A2087,[4]Sheet1!$A$1:$U$10001,21,0)</f>
        <v>4.745</v>
      </c>
      <c r="J2087" s="196" t="n">
        <f aca="false">VLOOKUP($A2087,[4]Sheet1!$A$1:$U$10001,13,0)</f>
        <v>5.45</v>
      </c>
      <c r="K2087" s="196" t="n">
        <f aca="false">VLOOKUP($A2087,[4]Sheet1!$A$1:$Z$10001,24,0)</f>
        <v>4.1</v>
      </c>
      <c r="L2087" s="196" t="n">
        <f aca="false">VLOOKUP($A2087,[4]Sheet1!$A$1:$U$10001,17,0)</f>
        <v>4.46</v>
      </c>
      <c r="M2087" s="196" t="n">
        <f aca="false">VLOOKUP($A2087,[4]Sheet1!$A$1:$U$10001,14,0)</f>
        <v>6.085</v>
      </c>
      <c r="N2087" s="196" t="n">
        <f aca="false">VLOOKUP($A2087,[4]Sheet1!$A$1:$X$10001,23,0)</f>
        <v>3.995</v>
      </c>
      <c r="O2087" s="196" t="n">
        <f aca="false">VLOOKUP($A2087,[4]Sheet1!$A$1:$U$10001,4,0)</f>
        <v>6.15</v>
      </c>
      <c r="P2087" s="196" t="n">
        <f aca="false">VLOOKUP($A2087,[4]Sheet1!$A$1:$U$10001,6,0)</f>
        <v>4.78</v>
      </c>
      <c r="Q2087" s="196" t="n">
        <f aca="false">VLOOKUP($A2087,[4]Sheet1!$A$1:$U$10001,20,0)</f>
        <v>4.375</v>
      </c>
      <c r="R2087" s="196" t="n">
        <f aca="false">VLOOKUP($A2087,[4]Sheet1!$A$1:$X$10001,24,0)</f>
        <v>4.1</v>
      </c>
      <c r="S2087" s="196" t="n">
        <f aca="false">VLOOKUP($A2087,[4]Sheet1!$A$1:$AB$10001,25,0)</f>
        <v>4.9</v>
      </c>
      <c r="T2087" s="196" t="n">
        <f aca="false">VLOOKUP($A2087,[4]Sheet1!$A$1:$AB$10001,26,0)</f>
        <v>4.76</v>
      </c>
      <c r="U2087" s="196" t="n">
        <f aca="false">VLOOKUP($A2087,[4]Sheet1!$A$1:$AB$10001,27,0)</f>
        <v>4.68</v>
      </c>
      <c r="V2087" s="196" t="n">
        <f aca="false">VLOOKUP($A2087,[4]Sheet1!$A$1:$AB$10001,28,0)</f>
        <v>4.735</v>
      </c>
      <c r="W2087" s="196" t="n">
        <f aca="false">VLOOKUP($A2087,[4]Sheet1!$A$1:$AC$10001,29,0)</f>
        <v>4.72</v>
      </c>
      <c r="X2087" s="196" t="s">
        <v>85</v>
      </c>
    </row>
    <row r="2088" customFormat="false" ht="11.25" hidden="false" customHeight="false" outlineLevel="0" collapsed="false">
      <c r="A2088" s="177" t="n">
        <v>36781</v>
      </c>
      <c r="B2088" s="203" t="n">
        <f aca="false">IF(A2088&lt;&gt;"",MONTH(A2088),0)</f>
        <v>9</v>
      </c>
      <c r="C2088" s="11" t="s">
        <v>163</v>
      </c>
      <c r="D2088" s="196" t="n">
        <f aca="false">VLOOKUP($A2088,[4]Sheet1!$A$1:$U$10001,15,0)</f>
        <v>6.175</v>
      </c>
      <c r="E2088" s="196" t="n">
        <f aca="false">VLOOKUP($A2088,[4]Sheet1!$A$1:$U$10001,16,0)</f>
        <v>4.495</v>
      </c>
      <c r="F2088" s="196" t="n">
        <f aca="false">VLOOKUP($A2088,[4]Sheet1!$A$1:$X$10001,22,0)</f>
        <v>4.07</v>
      </c>
      <c r="G2088" s="198" t="n">
        <f aca="false">VLOOKUP($A2088,[4]Sheet1!$A$1:$X$10001,3,0)</f>
        <v>4.52</v>
      </c>
      <c r="H2088" s="196" t="n">
        <f aca="false">VLOOKUP($A2088,[4]Sheet1!$A$1:$U$10001,2,0)</f>
        <v>4.895</v>
      </c>
      <c r="I2088" s="196" t="n">
        <f aca="false">VLOOKUP($A2088,[4]Sheet1!$A$1:$U$10001,21,0)</f>
        <v>4.855</v>
      </c>
      <c r="J2088" s="196" t="n">
        <f aca="false">VLOOKUP($A2088,[4]Sheet1!$A$1:$U$10001,13,0)</f>
        <v>5.49</v>
      </c>
      <c r="K2088" s="196" t="n">
        <f aca="false">VLOOKUP($A2088,[4]Sheet1!$A$1:$Z$10001,24,0)</f>
        <v>4.24</v>
      </c>
      <c r="L2088" s="196" t="n">
        <f aca="false">VLOOKUP($A2088,[4]Sheet1!$A$1:$U$10001,17,0)</f>
        <v>4.58</v>
      </c>
      <c r="M2088" s="196" t="n">
        <f aca="false">VLOOKUP($A2088,[4]Sheet1!$A$1:$U$10001,14,0)</f>
        <v>6.27</v>
      </c>
      <c r="N2088" s="196" t="n">
        <f aca="false">VLOOKUP($A2088,[4]Sheet1!$A$1:$X$10001,23,0)</f>
        <v>4.105</v>
      </c>
      <c r="O2088" s="196" t="n">
        <f aca="false">VLOOKUP($A2088,[4]Sheet1!$A$1:$U$10001,4,0)</f>
        <v>6.325</v>
      </c>
      <c r="P2088" s="196" t="n">
        <f aca="false">VLOOKUP($A2088,[4]Sheet1!$A$1:$U$10001,6,0)</f>
        <v>4.975</v>
      </c>
      <c r="Q2088" s="196" t="n">
        <f aca="false">VLOOKUP($A2088,[4]Sheet1!$A$1:$U$10001,20,0)</f>
        <v>4.45</v>
      </c>
      <c r="R2088" s="196" t="n">
        <f aca="false">VLOOKUP($A2088,[4]Sheet1!$A$1:$X$10001,24,0)</f>
        <v>4.24</v>
      </c>
      <c r="S2088" s="196" t="n">
        <f aca="false">VLOOKUP($A2088,[4]Sheet1!$A$1:$AB$10001,25,0)</f>
        <v>5.045</v>
      </c>
      <c r="T2088" s="196" t="n">
        <f aca="false">VLOOKUP($A2088,[4]Sheet1!$A$1:$AB$10001,26,0)</f>
        <v>4.92</v>
      </c>
      <c r="U2088" s="196" t="n">
        <f aca="false">VLOOKUP($A2088,[4]Sheet1!$A$1:$AB$10001,27,0)</f>
        <v>4.8</v>
      </c>
      <c r="V2088" s="196" t="n">
        <f aca="false">VLOOKUP($A2088,[4]Sheet1!$A$1:$AB$10001,28,0)</f>
        <v>4.895</v>
      </c>
      <c r="W2088" s="196" t="n">
        <f aca="false">VLOOKUP($A2088,[4]Sheet1!$A$1:$AC$10001,29,0)</f>
        <v>4.83</v>
      </c>
      <c r="X2088" s="196" t="s">
        <v>85</v>
      </c>
    </row>
    <row r="2089" customFormat="false" ht="11.25" hidden="false" customHeight="false" outlineLevel="0" collapsed="false">
      <c r="A2089" s="177" t="n">
        <v>36782</v>
      </c>
      <c r="B2089" s="203" t="n">
        <f aca="false">IF(A2089&lt;&gt;"",MONTH(A2089),0)</f>
        <v>9</v>
      </c>
      <c r="C2089" s="11" t="s">
        <v>164</v>
      </c>
      <c r="D2089" s="196" t="n">
        <f aca="false">VLOOKUP($A2089,[4]Sheet1!$A$1:$U$10001,15,0)</f>
        <v>6.21</v>
      </c>
      <c r="E2089" s="196" t="n">
        <f aca="false">VLOOKUP($A2089,[4]Sheet1!$A$1:$U$10001,16,0)</f>
        <v>4.58</v>
      </c>
      <c r="F2089" s="196" t="n">
        <f aca="false">VLOOKUP($A2089,[4]Sheet1!$A$1:$X$10001,22,0)</f>
        <v>4.165</v>
      </c>
      <c r="G2089" s="198" t="n">
        <f aca="false">VLOOKUP($A2089,[4]Sheet1!$A$1:$X$10001,3,0)</f>
        <v>4.55</v>
      </c>
      <c r="H2089" s="196" t="n">
        <f aca="false">VLOOKUP($A2089,[4]Sheet1!$A$1:$U$10001,2,0)</f>
        <v>4.99</v>
      </c>
      <c r="I2089" s="196" t="n">
        <f aca="false">VLOOKUP($A2089,[4]Sheet1!$A$1:$U$10001,21,0)</f>
        <v>4.975</v>
      </c>
      <c r="J2089" s="196" t="n">
        <f aca="false">VLOOKUP($A2089,[4]Sheet1!$A$1:$U$10001,13,0)</f>
        <v>5.515</v>
      </c>
      <c r="K2089" s="196" t="n">
        <f aca="false">VLOOKUP($A2089,[4]Sheet1!$A$1:$Z$10001,24,0)</f>
        <v>4.36</v>
      </c>
      <c r="L2089" s="196" t="n">
        <f aca="false">VLOOKUP($A2089,[4]Sheet1!$A$1:$U$10001,17,0)</f>
        <v>4.645</v>
      </c>
      <c r="M2089" s="196" t="n">
        <f aca="false">VLOOKUP($A2089,[4]Sheet1!$A$1:$U$10001,14,0)</f>
        <v>6.32</v>
      </c>
      <c r="N2089" s="196" t="n">
        <f aca="false">VLOOKUP($A2089,[4]Sheet1!$A$1:$X$10001,23,0)</f>
        <v>4.23</v>
      </c>
      <c r="O2089" s="196" t="n">
        <f aca="false">VLOOKUP($A2089,[4]Sheet1!$A$1:$U$10001,4,0)</f>
        <v>6.36</v>
      </c>
      <c r="P2089" s="196" t="n">
        <f aca="false">VLOOKUP($A2089,[4]Sheet1!$A$1:$U$10001,6,0)</f>
        <v>5.045</v>
      </c>
      <c r="Q2089" s="196" t="n">
        <f aca="false">VLOOKUP($A2089,[4]Sheet1!$A$1:$U$10001,20,0)</f>
        <v>4.545</v>
      </c>
      <c r="R2089" s="196" t="n">
        <f aca="false">VLOOKUP($A2089,[4]Sheet1!$A$1:$X$10001,24,0)</f>
        <v>4.36</v>
      </c>
      <c r="S2089" s="196" t="n">
        <f aca="false">VLOOKUP($A2089,[4]Sheet1!$A$1:$AB$10001,25,0)</f>
        <v>5.12</v>
      </c>
      <c r="T2089" s="196" t="n">
        <f aca="false">VLOOKUP($A2089,[4]Sheet1!$A$1:$AB$10001,26,0)</f>
        <v>5.025</v>
      </c>
      <c r="U2089" s="196" t="n">
        <f aca="false">VLOOKUP($A2089,[4]Sheet1!$A$1:$AB$10001,27,0)</f>
        <v>4.875</v>
      </c>
      <c r="V2089" s="196" t="n">
        <f aca="false">VLOOKUP($A2089,[4]Sheet1!$A$1:$AB$10001,28,0)</f>
        <v>4.95</v>
      </c>
      <c r="W2089" s="196" t="n">
        <f aca="false">VLOOKUP($A2089,[4]Sheet1!$A$1:$AC$10001,29,0)</f>
        <v>4.92</v>
      </c>
      <c r="X2089" s="196" t="s">
        <v>85</v>
      </c>
    </row>
    <row r="2090" customFormat="false" ht="11.25" hidden="false" customHeight="false" outlineLevel="0" collapsed="false">
      <c r="A2090" s="177" t="n">
        <v>36783</v>
      </c>
      <c r="B2090" s="203" t="n">
        <f aca="false">IF(A2090&lt;&gt;"",MONTH(A2090),0)</f>
        <v>9</v>
      </c>
      <c r="C2090" s="11" t="s">
        <v>165</v>
      </c>
      <c r="D2090" s="196" t="n">
        <f aca="false">VLOOKUP($A2090,[4]Sheet1!$A$1:$U$10001,15,0)</f>
        <v>6.33</v>
      </c>
      <c r="E2090" s="196" t="n">
        <f aca="false">VLOOKUP($A2090,[4]Sheet1!$A$1:$U$10001,16,0)</f>
        <v>4.625</v>
      </c>
      <c r="F2090" s="196" t="n">
        <f aca="false">VLOOKUP($A2090,[4]Sheet1!$A$1:$X$10001,22,0)</f>
        <v>4.24</v>
      </c>
      <c r="G2090" s="198" t="n">
        <f aca="false">VLOOKUP($A2090,[4]Sheet1!$A$1:$X$10001,3,0)</f>
        <v>4.645</v>
      </c>
      <c r="H2090" s="196" t="n">
        <f aca="false">VLOOKUP($A2090,[4]Sheet1!$A$1:$U$10001,2,0)</f>
        <v>5.05</v>
      </c>
      <c r="I2090" s="196" t="n">
        <f aca="false">VLOOKUP($A2090,[4]Sheet1!$A$1:$U$10001,21,0)</f>
        <v>5.065</v>
      </c>
      <c r="J2090" s="196" t="n">
        <f aca="false">VLOOKUP($A2090,[4]Sheet1!$A$1:$U$10001,13,0)</f>
        <v>5.53</v>
      </c>
      <c r="K2090" s="196" t="n">
        <f aca="false">VLOOKUP($A2090,[4]Sheet1!$A$1:$Z$10001,24,0)</f>
        <v>4.415</v>
      </c>
      <c r="L2090" s="196" t="n">
        <f aca="false">VLOOKUP($A2090,[4]Sheet1!$A$1:$U$10001,17,0)</f>
        <v>4.725</v>
      </c>
      <c r="M2090" s="196" t="n">
        <f aca="false">VLOOKUP($A2090,[4]Sheet1!$A$1:$U$10001,14,0)</f>
        <v>6.285</v>
      </c>
      <c r="N2090" s="196" t="n">
        <f aca="false">VLOOKUP($A2090,[4]Sheet1!$A$1:$X$10001,23,0)</f>
        <v>4.215</v>
      </c>
      <c r="O2090" s="196" t="n">
        <f aca="false">VLOOKUP($A2090,[4]Sheet1!$A$1:$U$10001,4,0)</f>
        <v>6.39</v>
      </c>
      <c r="P2090" s="196" t="n">
        <f aca="false">VLOOKUP($A2090,[4]Sheet1!$A$1:$U$10001,6,0)</f>
        <v>5.075</v>
      </c>
      <c r="Q2090" s="196" t="n">
        <f aca="false">VLOOKUP($A2090,[4]Sheet1!$A$1:$U$10001,20,0)</f>
        <v>4.61</v>
      </c>
      <c r="R2090" s="196" t="n">
        <f aca="false">VLOOKUP($A2090,[4]Sheet1!$A$1:$X$10001,24,0)</f>
        <v>4.415</v>
      </c>
      <c r="S2090" s="196" t="n">
        <f aca="false">VLOOKUP($A2090,[4]Sheet1!$A$1:$AB$10001,25,0)</f>
        <v>5.2</v>
      </c>
      <c r="T2090" s="196" t="n">
        <f aca="false">VLOOKUP($A2090,[4]Sheet1!$A$1:$AB$10001,26,0)</f>
        <v>5.085</v>
      </c>
      <c r="U2090" s="196" t="n">
        <f aca="false">VLOOKUP($A2090,[4]Sheet1!$A$1:$AB$10001,27,0)</f>
        <v>4.935</v>
      </c>
      <c r="V2090" s="196" t="n">
        <f aca="false">VLOOKUP($A2090,[4]Sheet1!$A$1:$AB$10001,28,0)</f>
        <v>5.01</v>
      </c>
      <c r="W2090" s="196" t="n">
        <f aca="false">VLOOKUP($A2090,[4]Sheet1!$A$1:$AC$10001,29,0)</f>
        <v>4.975</v>
      </c>
      <c r="X2090" s="196" t="s">
        <v>85</v>
      </c>
    </row>
    <row r="2091" customFormat="false" ht="11.25" hidden="false" customHeight="false" outlineLevel="0" collapsed="false">
      <c r="A2091" s="177" t="n">
        <v>36784</v>
      </c>
      <c r="B2091" s="203" t="n">
        <f aca="false">IF(A2091&lt;&gt;"",MONTH(A2091),0)</f>
        <v>9</v>
      </c>
      <c r="C2091" s="11" t="s">
        <v>166</v>
      </c>
      <c r="D2091" s="196" t="n">
        <f aca="false">VLOOKUP($A2091,[4]Sheet1!$A$1:$U$10001,15,0)</f>
        <v>6.465</v>
      </c>
      <c r="E2091" s="196" t="n">
        <f aca="false">VLOOKUP($A2091,[4]Sheet1!$A$1:$U$10001,16,0)</f>
        <v>4.63</v>
      </c>
      <c r="F2091" s="196" t="n">
        <f aca="false">VLOOKUP($A2091,[4]Sheet1!$A$1:$X$10001,22,0)</f>
        <v>4.24</v>
      </c>
      <c r="G2091" s="198" t="n">
        <f aca="false">VLOOKUP($A2091,[4]Sheet1!$A$1:$X$10001,3,0)</f>
        <v>4.68</v>
      </c>
      <c r="H2091" s="196" t="n">
        <f aca="false">VLOOKUP($A2091,[4]Sheet1!$A$1:$U$10001,2,0)</f>
        <v>5.045</v>
      </c>
      <c r="I2091" s="196" t="n">
        <f aca="false">VLOOKUP($A2091,[4]Sheet1!$A$1:$U$10001,21,0)</f>
        <v>5.1</v>
      </c>
      <c r="J2091" s="196" t="n">
        <f aca="false">VLOOKUP($A2091,[4]Sheet1!$A$1:$U$10001,13,0)</f>
        <v>5.475</v>
      </c>
      <c r="K2091" s="196" t="n">
        <f aca="false">VLOOKUP($A2091,[4]Sheet1!$A$1:$Z$10001,24,0)</f>
        <v>4.44</v>
      </c>
      <c r="L2091" s="196" t="n">
        <f aca="false">VLOOKUP($A2091,[4]Sheet1!$A$1:$U$10001,17,0)</f>
        <v>4.765</v>
      </c>
      <c r="M2091" s="196" t="n">
        <f aca="false">VLOOKUP($A2091,[4]Sheet1!$A$1:$U$10001,14,0)</f>
        <v>6.32</v>
      </c>
      <c r="N2091" s="196" t="n">
        <f aca="false">VLOOKUP($A2091,[4]Sheet1!$A$1:$X$10001,23,0)</f>
        <v>4.275</v>
      </c>
      <c r="O2091" s="196" t="n">
        <f aca="false">VLOOKUP($A2091,[4]Sheet1!$A$1:$U$10001,4,0)</f>
        <v>6.37</v>
      </c>
      <c r="P2091" s="196" t="n">
        <f aca="false">VLOOKUP($A2091,[4]Sheet1!$A$1:$U$10001,6,0)</f>
        <v>5.09</v>
      </c>
      <c r="Q2091" s="196" t="n">
        <f aca="false">VLOOKUP($A2091,[4]Sheet1!$A$1:$U$10001,20,0)</f>
        <v>4.66</v>
      </c>
      <c r="R2091" s="196" t="n">
        <f aca="false">VLOOKUP($A2091,[4]Sheet1!$A$1:$X$10001,24,0)</f>
        <v>4.44</v>
      </c>
      <c r="S2091" s="196" t="n">
        <f aca="false">VLOOKUP($A2091,[4]Sheet1!$A$1:$AB$10001,25,0)</f>
        <v>5.22</v>
      </c>
      <c r="T2091" s="196" t="n">
        <f aca="false">VLOOKUP($A2091,[4]Sheet1!$A$1:$AB$10001,26,0)</f>
        <v>5.095</v>
      </c>
      <c r="U2091" s="196" t="n">
        <f aca="false">VLOOKUP($A2091,[4]Sheet1!$A$1:$AB$10001,27,0)</f>
        <v>4.96</v>
      </c>
      <c r="V2091" s="196" t="n">
        <f aca="false">VLOOKUP($A2091,[4]Sheet1!$A$1:$AB$10001,28,0)</f>
        <v>5.035</v>
      </c>
      <c r="W2091" s="196" t="n">
        <f aca="false">VLOOKUP($A2091,[4]Sheet1!$A$1:$AC$10001,29,0)</f>
        <v>4.995</v>
      </c>
      <c r="X2091" s="196" t="s">
        <v>85</v>
      </c>
    </row>
    <row r="2092" customFormat="false" ht="11.25" hidden="false" customHeight="false" outlineLevel="0" collapsed="false">
      <c r="A2092" s="177" t="n">
        <v>36785</v>
      </c>
      <c r="B2092" s="203" t="n">
        <f aca="false">IF(A2092&lt;&gt;"",MONTH(A2092),0)</f>
        <v>9</v>
      </c>
      <c r="C2092" s="11" t="s">
        <v>167</v>
      </c>
      <c r="D2092" s="196" t="n">
        <f aca="false">VLOOKUP($A2092,[4]Sheet1!$A$1:$U$10001,15,0)</f>
        <v>6.68</v>
      </c>
      <c r="E2092" s="196" t="n">
        <f aca="false">VLOOKUP($A2092,[4]Sheet1!$A$1:$U$10001,16,0)</f>
        <v>4.88</v>
      </c>
      <c r="F2092" s="196" t="n">
        <f aca="false">VLOOKUP($A2092,[4]Sheet1!$A$1:$X$10001,22,0)</f>
        <v>4.165</v>
      </c>
      <c r="G2092" s="198" t="n">
        <f aca="false">VLOOKUP($A2092,[4]Sheet1!$A$1:$X$10001,3,0)</f>
        <v>4.59</v>
      </c>
      <c r="H2092" s="196" t="n">
        <f aca="false">VLOOKUP($A2092,[4]Sheet1!$A$1:$U$10001,2,0)</f>
        <v>5.105</v>
      </c>
      <c r="I2092" s="196" t="n">
        <f aca="false">VLOOKUP($A2092,[4]Sheet1!$A$1:$U$10001,21,0)</f>
        <v>5.29</v>
      </c>
      <c r="J2092" s="196" t="n">
        <f aca="false">VLOOKUP($A2092,[4]Sheet1!$A$1:$U$10001,13,0)</f>
        <v>5.47</v>
      </c>
      <c r="K2092" s="196" t="n">
        <f aca="false">VLOOKUP($A2092,[4]Sheet1!$A$1:$Z$10001,24,0)</f>
        <v>4.26</v>
      </c>
      <c r="L2092" s="196" t="n">
        <f aca="false">VLOOKUP($A2092,[4]Sheet1!$A$1:$U$10001,17,0)</f>
        <v>4.95</v>
      </c>
      <c r="M2092" s="196" t="n">
        <f aca="false">VLOOKUP($A2092,[4]Sheet1!$A$1:$U$10001,14,0)</f>
        <v>6.05</v>
      </c>
      <c r="N2092" s="196" t="n">
        <f aca="false">VLOOKUP($A2092,[4]Sheet1!$A$1:$X$10001,23,0)</f>
        <v>4.205</v>
      </c>
      <c r="O2092" s="196" t="n">
        <f aca="false">VLOOKUP($A2092,[4]Sheet1!$A$1:$U$10001,4,0)</f>
        <v>6.395</v>
      </c>
      <c r="P2092" s="196" t="n">
        <f aca="false">VLOOKUP($A2092,[4]Sheet1!$A$1:$U$10001,6,0)</f>
        <v>5.185</v>
      </c>
      <c r="Q2092" s="196" t="n">
        <f aca="false">VLOOKUP($A2092,[4]Sheet1!$A$1:$U$10001,20,0)</f>
        <v>4.86</v>
      </c>
      <c r="R2092" s="196" t="n">
        <f aca="false">VLOOKUP($A2092,[4]Sheet1!$A$1:$X$10001,24,0)</f>
        <v>4.26</v>
      </c>
      <c r="S2092" s="196" t="n">
        <f aca="false">VLOOKUP($A2092,[4]Sheet1!$A$1:$AB$10001,25,0)</f>
        <v>5.415</v>
      </c>
      <c r="T2092" s="196" t="n">
        <f aca="false">VLOOKUP($A2092,[4]Sheet1!$A$1:$AB$10001,26,0)</f>
        <v>5.235</v>
      </c>
      <c r="U2092" s="196" t="n">
        <f aca="false">VLOOKUP($A2092,[4]Sheet1!$A$1:$AB$10001,27,0)</f>
        <v>5.145</v>
      </c>
      <c r="V2092" s="196" t="n">
        <f aca="false">VLOOKUP($A2092,[4]Sheet1!$A$1:$AB$10001,28,0)</f>
        <v>5.22</v>
      </c>
      <c r="W2092" s="196" t="n">
        <f aca="false">VLOOKUP($A2092,[4]Sheet1!$A$1:$AC$10001,29,0)</f>
        <v>5.17</v>
      </c>
      <c r="X2092" s="196" t="s">
        <v>85</v>
      </c>
    </row>
    <row r="2093" customFormat="false" ht="11.25" hidden="false" customHeight="false" outlineLevel="0" collapsed="false">
      <c r="A2093" s="177" t="n">
        <v>36786</v>
      </c>
      <c r="B2093" s="203" t="n">
        <f aca="false">IF(A2093&lt;&gt;"",MONTH(A2093),0)</f>
        <v>9</v>
      </c>
      <c r="C2093" s="11" t="s">
        <v>161</v>
      </c>
      <c r="D2093" s="196" t="n">
        <f aca="false">VLOOKUP($A2093,[4]Sheet1!$A$1:$U$10001,15,0)</f>
        <v>6.68</v>
      </c>
      <c r="E2093" s="196" t="n">
        <f aca="false">VLOOKUP($A2093,[4]Sheet1!$A$1:$U$10001,16,0)</f>
        <v>4.88</v>
      </c>
      <c r="F2093" s="196" t="n">
        <f aca="false">VLOOKUP($A2093,[4]Sheet1!$A$1:$X$10001,22,0)</f>
        <v>4.165</v>
      </c>
      <c r="G2093" s="198" t="n">
        <f aca="false">VLOOKUP($A2093,[4]Sheet1!$A$1:$X$10001,3,0)</f>
        <v>4.59</v>
      </c>
      <c r="H2093" s="196" t="n">
        <f aca="false">VLOOKUP($A2093,[4]Sheet1!$A$1:$U$10001,2,0)</f>
        <v>5.105</v>
      </c>
      <c r="I2093" s="196" t="n">
        <f aca="false">VLOOKUP($A2093,[4]Sheet1!$A$1:$U$10001,21,0)</f>
        <v>5.29</v>
      </c>
      <c r="J2093" s="196" t="n">
        <f aca="false">VLOOKUP($A2093,[4]Sheet1!$A$1:$U$10001,13,0)</f>
        <v>5.47</v>
      </c>
      <c r="K2093" s="196" t="n">
        <f aca="false">VLOOKUP($A2093,[4]Sheet1!$A$1:$Z$10001,24,0)</f>
        <v>4.26</v>
      </c>
      <c r="L2093" s="196" t="n">
        <f aca="false">VLOOKUP($A2093,[4]Sheet1!$A$1:$U$10001,17,0)</f>
        <v>4.95</v>
      </c>
      <c r="M2093" s="196" t="n">
        <f aca="false">VLOOKUP($A2093,[4]Sheet1!$A$1:$U$10001,14,0)</f>
        <v>6.05</v>
      </c>
      <c r="N2093" s="196" t="n">
        <f aca="false">VLOOKUP($A2093,[4]Sheet1!$A$1:$X$10001,23,0)</f>
        <v>4.205</v>
      </c>
      <c r="O2093" s="196" t="n">
        <f aca="false">VLOOKUP($A2093,[4]Sheet1!$A$1:$U$10001,4,0)</f>
        <v>6.395</v>
      </c>
      <c r="P2093" s="196" t="n">
        <f aca="false">VLOOKUP($A2093,[4]Sheet1!$A$1:$U$10001,6,0)</f>
        <v>5.185</v>
      </c>
      <c r="Q2093" s="196" t="n">
        <f aca="false">VLOOKUP($A2093,[4]Sheet1!$A$1:$U$10001,20,0)</f>
        <v>4.86</v>
      </c>
      <c r="R2093" s="196" t="n">
        <f aca="false">VLOOKUP($A2093,[4]Sheet1!$A$1:$X$10001,24,0)</f>
        <v>4.26</v>
      </c>
      <c r="S2093" s="196" t="n">
        <f aca="false">VLOOKUP($A2093,[4]Sheet1!$A$1:$AB$10001,25,0)</f>
        <v>5.415</v>
      </c>
      <c r="T2093" s="196" t="n">
        <f aca="false">VLOOKUP($A2093,[4]Sheet1!$A$1:$AB$10001,26,0)</f>
        <v>5.235</v>
      </c>
      <c r="U2093" s="196" t="n">
        <f aca="false">VLOOKUP($A2093,[4]Sheet1!$A$1:$AB$10001,27,0)</f>
        <v>5.145</v>
      </c>
      <c r="V2093" s="196" t="n">
        <f aca="false">VLOOKUP($A2093,[4]Sheet1!$A$1:$AB$10001,28,0)</f>
        <v>5.22</v>
      </c>
      <c r="W2093" s="196" t="n">
        <f aca="false">VLOOKUP($A2093,[4]Sheet1!$A$1:$AC$10001,29,0)</f>
        <v>5.17</v>
      </c>
      <c r="X2093" s="196" t="s">
        <v>85</v>
      </c>
    </row>
    <row r="2094" customFormat="false" ht="11.25" hidden="false" customHeight="false" outlineLevel="0" collapsed="false">
      <c r="A2094" s="177" t="n">
        <v>36787</v>
      </c>
      <c r="B2094" s="203" t="n">
        <f aca="false">IF(A2094&lt;&gt;"",MONTH(A2094),0)</f>
        <v>9</v>
      </c>
      <c r="C2094" s="11" t="s">
        <v>162</v>
      </c>
      <c r="D2094" s="196" t="n">
        <f aca="false">VLOOKUP($A2094,[4]Sheet1!$A$1:$U$10001,15,0)</f>
        <v>6.68</v>
      </c>
      <c r="E2094" s="196" t="n">
        <f aca="false">VLOOKUP($A2094,[4]Sheet1!$A$1:$U$10001,16,0)</f>
        <v>4.88</v>
      </c>
      <c r="F2094" s="196" t="n">
        <f aca="false">VLOOKUP($A2094,[4]Sheet1!$A$1:$X$10001,22,0)</f>
        <v>4.165</v>
      </c>
      <c r="G2094" s="198" t="n">
        <f aca="false">VLOOKUP($A2094,[4]Sheet1!$A$1:$X$10001,3,0)</f>
        <v>4.59</v>
      </c>
      <c r="H2094" s="196" t="n">
        <f aca="false">VLOOKUP($A2094,[4]Sheet1!$A$1:$U$10001,2,0)</f>
        <v>5.105</v>
      </c>
      <c r="I2094" s="196" t="n">
        <f aca="false">VLOOKUP($A2094,[4]Sheet1!$A$1:$U$10001,21,0)</f>
        <v>5.29</v>
      </c>
      <c r="J2094" s="196" t="n">
        <f aca="false">VLOOKUP($A2094,[4]Sheet1!$A$1:$U$10001,13,0)</f>
        <v>5.47</v>
      </c>
      <c r="K2094" s="196" t="n">
        <f aca="false">VLOOKUP($A2094,[4]Sheet1!$A$1:$Z$10001,24,0)</f>
        <v>4.26</v>
      </c>
      <c r="L2094" s="196" t="n">
        <f aca="false">VLOOKUP($A2094,[4]Sheet1!$A$1:$U$10001,17,0)</f>
        <v>4.95</v>
      </c>
      <c r="M2094" s="196" t="n">
        <f aca="false">VLOOKUP($A2094,[4]Sheet1!$A$1:$U$10001,14,0)</f>
        <v>6.05</v>
      </c>
      <c r="N2094" s="196" t="n">
        <f aca="false">VLOOKUP($A2094,[4]Sheet1!$A$1:$X$10001,23,0)</f>
        <v>4.205</v>
      </c>
      <c r="O2094" s="196" t="n">
        <f aca="false">VLOOKUP($A2094,[4]Sheet1!$A$1:$U$10001,4,0)</f>
        <v>6.395</v>
      </c>
      <c r="P2094" s="196" t="n">
        <f aca="false">VLOOKUP($A2094,[4]Sheet1!$A$1:$U$10001,6,0)</f>
        <v>5.185</v>
      </c>
      <c r="Q2094" s="196" t="n">
        <f aca="false">VLOOKUP($A2094,[4]Sheet1!$A$1:$U$10001,20,0)</f>
        <v>4.86</v>
      </c>
      <c r="R2094" s="196" t="n">
        <f aca="false">VLOOKUP($A2094,[4]Sheet1!$A$1:$X$10001,24,0)</f>
        <v>4.26</v>
      </c>
      <c r="S2094" s="196" t="n">
        <f aca="false">VLOOKUP($A2094,[4]Sheet1!$A$1:$AB$10001,25,0)</f>
        <v>5.415</v>
      </c>
      <c r="T2094" s="196" t="n">
        <f aca="false">VLOOKUP($A2094,[4]Sheet1!$A$1:$AB$10001,26,0)</f>
        <v>5.235</v>
      </c>
      <c r="U2094" s="196" t="n">
        <f aca="false">VLOOKUP($A2094,[4]Sheet1!$A$1:$AB$10001,27,0)</f>
        <v>5.145</v>
      </c>
      <c r="V2094" s="196" t="n">
        <f aca="false">VLOOKUP($A2094,[4]Sheet1!$A$1:$AB$10001,28,0)</f>
        <v>5.22</v>
      </c>
      <c r="W2094" s="196" t="n">
        <f aca="false">VLOOKUP($A2094,[4]Sheet1!$A$1:$AC$10001,29,0)</f>
        <v>5.17</v>
      </c>
      <c r="X2094" s="196" t="s">
        <v>85</v>
      </c>
    </row>
    <row r="2095" customFormat="false" ht="11.25" hidden="false" customHeight="false" outlineLevel="0" collapsed="false">
      <c r="A2095" s="177" t="n">
        <v>36788</v>
      </c>
      <c r="B2095" s="203" t="n">
        <f aca="false">IF(A2095&lt;&gt;"",MONTH(A2095),0)</f>
        <v>9</v>
      </c>
      <c r="C2095" s="11" t="s">
        <v>163</v>
      </c>
      <c r="D2095" s="196" t="n">
        <f aca="false">VLOOKUP($A2095,[4]Sheet1!$A$1:$U$10001,15,0)</f>
        <v>6.39</v>
      </c>
      <c r="E2095" s="196" t="n">
        <f aca="false">VLOOKUP($A2095,[4]Sheet1!$A$1:$U$10001,16,0)</f>
        <v>4.645</v>
      </c>
      <c r="F2095" s="196" t="n">
        <f aca="false">VLOOKUP($A2095,[4]Sheet1!$A$1:$X$10001,22,0)</f>
        <v>3.82</v>
      </c>
      <c r="G2095" s="198" t="n">
        <f aca="false">VLOOKUP($A2095,[4]Sheet1!$A$1:$X$10001,3,0)</f>
        <v>4.32</v>
      </c>
      <c r="H2095" s="196" t="n">
        <f aca="false">VLOOKUP($A2095,[4]Sheet1!$A$1:$U$10001,2,0)</f>
        <v>4.945</v>
      </c>
      <c r="I2095" s="196" t="n">
        <f aca="false">VLOOKUP($A2095,[4]Sheet1!$A$1:$U$10001,21,0)</f>
        <v>5.065</v>
      </c>
      <c r="J2095" s="196" t="n">
        <f aca="false">VLOOKUP($A2095,[4]Sheet1!$A$1:$U$10001,13,0)</f>
        <v>5.485</v>
      </c>
      <c r="K2095" s="196" t="n">
        <f aca="false">VLOOKUP($A2095,[4]Sheet1!$A$1:$Z$10001,24,0)</f>
        <v>4.035</v>
      </c>
      <c r="L2095" s="196" t="n">
        <f aca="false">VLOOKUP($A2095,[4]Sheet1!$A$1:$U$10001,17,0)</f>
        <v>4.765</v>
      </c>
      <c r="M2095" s="196" t="n">
        <f aca="false">VLOOKUP($A2095,[4]Sheet1!$A$1:$U$10001,14,0)</f>
        <v>6.275</v>
      </c>
      <c r="N2095" s="196" t="n">
        <f aca="false">VLOOKUP($A2095,[4]Sheet1!$A$1:$X$10001,23,0)</f>
        <v>3.94</v>
      </c>
      <c r="O2095" s="196" t="n">
        <f aca="false">VLOOKUP($A2095,[4]Sheet1!$A$1:$U$10001,4,0)</f>
        <v>6.31</v>
      </c>
      <c r="P2095" s="196" t="n">
        <f aca="false">VLOOKUP($A2095,[4]Sheet1!$A$1:$U$10001,6,0)</f>
        <v>5</v>
      </c>
      <c r="Q2095" s="196" t="n">
        <f aca="false">VLOOKUP($A2095,[4]Sheet1!$A$1:$U$10001,20,0)</f>
        <v>4.645</v>
      </c>
      <c r="R2095" s="196" t="n">
        <f aca="false">VLOOKUP($A2095,[4]Sheet1!$A$1:$X$10001,24,0)</f>
        <v>4.035</v>
      </c>
      <c r="S2095" s="196" t="n">
        <f aca="false">VLOOKUP($A2095,[4]Sheet1!$A$1:$AB$10001,25,0)</f>
        <v>5.225</v>
      </c>
      <c r="T2095" s="196" t="n">
        <f aca="false">VLOOKUP($A2095,[4]Sheet1!$A$1:$AB$10001,26,0)</f>
        <v>5.05</v>
      </c>
      <c r="U2095" s="196" t="n">
        <f aca="false">VLOOKUP($A2095,[4]Sheet1!$A$1:$AB$10001,27,0)</f>
        <v>4.94</v>
      </c>
      <c r="V2095" s="196" t="n">
        <f aca="false">VLOOKUP($A2095,[4]Sheet1!$A$1:$AB$10001,28,0)</f>
        <v>5.005</v>
      </c>
      <c r="W2095" s="196" t="n">
        <f aca="false">VLOOKUP($A2095,[4]Sheet1!$A$1:$AC$10001,29,0)</f>
        <v>4.965</v>
      </c>
      <c r="X2095" s="196" t="s">
        <v>85</v>
      </c>
    </row>
    <row r="2096" customFormat="false" ht="11.25" hidden="false" customHeight="false" outlineLevel="0" collapsed="false">
      <c r="A2096" s="177" t="n">
        <v>36789</v>
      </c>
      <c r="B2096" s="203" t="n">
        <f aca="false">IF(A2096&lt;&gt;"",MONTH(A2096),0)</f>
        <v>9</v>
      </c>
      <c r="C2096" s="11" t="s">
        <v>164</v>
      </c>
      <c r="D2096" s="196" t="n">
        <f aca="false">VLOOKUP($A2096,[4]Sheet1!$A$1:$U$10001,15,0)</f>
        <v>6.49</v>
      </c>
      <c r="E2096" s="196" t="n">
        <f aca="false">VLOOKUP($A2096,[4]Sheet1!$A$1:$U$10001,16,0)</f>
        <v>4.69</v>
      </c>
      <c r="F2096" s="196" t="n">
        <f aca="false">VLOOKUP($A2096,[4]Sheet1!$A$1:$X$10001,22,0)</f>
        <v>3.73</v>
      </c>
      <c r="G2096" s="198" t="n">
        <f aca="false">VLOOKUP($A2096,[4]Sheet1!$A$1:$X$10001,3,0)</f>
        <v>4.08</v>
      </c>
      <c r="H2096" s="196" t="n">
        <f aca="false">VLOOKUP($A2096,[4]Sheet1!$A$1:$U$10001,2,0)</f>
        <v>5.02</v>
      </c>
      <c r="I2096" s="196" t="n">
        <f aca="false">VLOOKUP($A2096,[4]Sheet1!$A$1:$U$10001,21,0)</f>
        <v>5.22</v>
      </c>
      <c r="J2096" s="196" t="n">
        <f aca="false">VLOOKUP($A2096,[4]Sheet1!$A$1:$U$10001,13,0)</f>
        <v>5.485</v>
      </c>
      <c r="K2096" s="196" t="n">
        <f aca="false">VLOOKUP($A2096,[4]Sheet1!$A$1:$Z$10001,24,0)</f>
        <v>3.925</v>
      </c>
      <c r="L2096" s="196" t="n">
        <f aca="false">VLOOKUP($A2096,[4]Sheet1!$A$1:$U$10001,17,0)</f>
        <v>4.785</v>
      </c>
      <c r="M2096" s="196" t="n">
        <f aca="false">VLOOKUP($A2096,[4]Sheet1!$A$1:$U$10001,14,0)</f>
        <v>6.2</v>
      </c>
      <c r="N2096" s="196" t="n">
        <f aca="false">VLOOKUP($A2096,[4]Sheet1!$A$1:$X$10001,23,0)</f>
        <v>3.755</v>
      </c>
      <c r="O2096" s="196" t="n">
        <f aca="false">VLOOKUP($A2096,[4]Sheet1!$A$1:$U$10001,4,0)</f>
        <v>6.25</v>
      </c>
      <c r="P2096" s="196" t="n">
        <f aca="false">VLOOKUP($A2096,[4]Sheet1!$A$1:$U$10001,6,0)</f>
        <v>5.12</v>
      </c>
      <c r="Q2096" s="196" t="n">
        <f aca="false">VLOOKUP($A2096,[4]Sheet1!$A$1:$U$10001,20,0)</f>
        <v>4.705</v>
      </c>
      <c r="R2096" s="196" t="n">
        <f aca="false">VLOOKUP($A2096,[4]Sheet1!$A$1:$X$10001,24,0)</f>
        <v>3.925</v>
      </c>
      <c r="S2096" s="196" t="n">
        <f aca="false">VLOOKUP($A2096,[4]Sheet1!$A$1:$AB$10001,25,0)</f>
        <v>5.38</v>
      </c>
      <c r="T2096" s="196" t="n">
        <f aca="false">VLOOKUP($A2096,[4]Sheet1!$A$1:$AB$10001,26,0)</f>
        <v>5.18</v>
      </c>
      <c r="U2096" s="196" t="n">
        <f aca="false">VLOOKUP($A2096,[4]Sheet1!$A$1:$AB$10001,27,0)</f>
        <v>5.1</v>
      </c>
      <c r="V2096" s="196" t="n">
        <f aca="false">VLOOKUP($A2096,[4]Sheet1!$A$1:$AB$10001,28,0)</f>
        <v>5.195</v>
      </c>
      <c r="W2096" s="196" t="n">
        <f aca="false">VLOOKUP($A2096,[4]Sheet1!$A$1:$AC$10001,29,0)</f>
        <v>5.115</v>
      </c>
      <c r="X2096" s="196" t="s">
        <v>85</v>
      </c>
    </row>
    <row r="2097" customFormat="false" ht="11.25" hidden="false" customHeight="false" outlineLevel="0" collapsed="false">
      <c r="A2097" s="177" t="n">
        <v>36790</v>
      </c>
      <c r="B2097" s="203" t="n">
        <f aca="false">IF(A2097&lt;&gt;"",MONTH(A2097),0)</f>
        <v>9</v>
      </c>
      <c r="C2097" s="11" t="s">
        <v>165</v>
      </c>
      <c r="D2097" s="196" t="n">
        <f aca="false">VLOOKUP($A2097,[4]Sheet1!$A$1:$U$10001,15,0)</f>
        <v>6.205</v>
      </c>
      <c r="E2097" s="196" t="n">
        <f aca="false">VLOOKUP($A2097,[4]Sheet1!$A$1:$U$10001,16,0)</f>
        <v>4.695</v>
      </c>
      <c r="F2097" s="196" t="n">
        <f aca="false">VLOOKUP($A2097,[4]Sheet1!$A$1:$X$10001,22,0)</f>
        <v>3.635</v>
      </c>
      <c r="G2097" s="198" t="n">
        <f aca="false">VLOOKUP($A2097,[4]Sheet1!$A$1:$X$10001,3,0)</f>
        <v>4.015</v>
      </c>
      <c r="H2097" s="196" t="n">
        <f aca="false">VLOOKUP($A2097,[4]Sheet1!$A$1:$U$10001,2,0)</f>
        <v>5.075</v>
      </c>
      <c r="I2097" s="196" t="n">
        <f aca="false">VLOOKUP($A2097,[4]Sheet1!$A$1:$U$10001,21,0)</f>
        <v>5.245</v>
      </c>
      <c r="J2097" s="196" t="n">
        <f aca="false">VLOOKUP($A2097,[4]Sheet1!$A$1:$U$10001,13,0)</f>
        <v>5.435</v>
      </c>
      <c r="K2097" s="196" t="n">
        <f aca="false">VLOOKUP($A2097,[4]Sheet1!$A$1:$Z$10001,24,0)</f>
        <v>3.88</v>
      </c>
      <c r="L2097" s="196" t="n">
        <f aca="false">VLOOKUP($A2097,[4]Sheet1!$A$1:$U$10001,17,0)</f>
        <v>4.795</v>
      </c>
      <c r="M2097" s="196" t="n">
        <f aca="false">VLOOKUP($A2097,[4]Sheet1!$A$1:$U$10001,14,0)</f>
        <v>6.045</v>
      </c>
      <c r="N2097" s="196" t="n">
        <f aca="false">VLOOKUP($A2097,[4]Sheet1!$A$1:$X$10001,23,0)</f>
        <v>3.625</v>
      </c>
      <c r="O2097" s="196" t="n">
        <f aca="false">VLOOKUP($A2097,[4]Sheet1!$A$1:$U$10001,4,0)</f>
        <v>6.075</v>
      </c>
      <c r="P2097" s="196" t="n">
        <f aca="false">VLOOKUP($A2097,[4]Sheet1!$A$1:$U$10001,6,0)</f>
        <v>5.18</v>
      </c>
      <c r="Q2097" s="196" t="n">
        <f aca="false">VLOOKUP($A2097,[4]Sheet1!$A$1:$U$10001,20,0)</f>
        <v>4.705</v>
      </c>
      <c r="R2097" s="196" t="n">
        <f aca="false">VLOOKUP($A2097,[4]Sheet1!$A$1:$X$10001,24,0)</f>
        <v>3.88</v>
      </c>
      <c r="S2097" s="196" t="n">
        <f aca="false">VLOOKUP($A2097,[4]Sheet1!$A$1:$AB$10001,25,0)</f>
        <v>5.415</v>
      </c>
      <c r="T2097" s="196" t="n">
        <f aca="false">VLOOKUP($A2097,[4]Sheet1!$A$1:$AB$10001,26,0)</f>
        <v>5.225</v>
      </c>
      <c r="U2097" s="196" t="n">
        <f aca="false">VLOOKUP($A2097,[4]Sheet1!$A$1:$AB$10001,27,0)</f>
        <v>5.15</v>
      </c>
      <c r="V2097" s="196" t="n">
        <f aca="false">VLOOKUP($A2097,[4]Sheet1!$A$1:$AB$10001,28,0)</f>
        <v>5.265</v>
      </c>
      <c r="W2097" s="196" t="n">
        <f aca="false">VLOOKUP($A2097,[4]Sheet1!$A$1:$AC$10001,29,0)</f>
        <v>5.15</v>
      </c>
      <c r="X2097" s="196" t="s">
        <v>85</v>
      </c>
    </row>
    <row r="2098" customFormat="false" ht="11.25" hidden="false" customHeight="false" outlineLevel="0" collapsed="false">
      <c r="A2098" s="177" t="n">
        <v>36791</v>
      </c>
      <c r="B2098" s="203" t="n">
        <f aca="false">IF(A2098&lt;&gt;"",MONTH(A2098),0)</f>
        <v>9</v>
      </c>
      <c r="C2098" s="11" t="s">
        <v>166</v>
      </c>
      <c r="D2098" s="196" t="n">
        <f aca="false">VLOOKUP($A2098,[4]Sheet1!$A$1:$U$10001,15,0)</f>
        <v>4.68</v>
      </c>
      <c r="E2098" s="196" t="n">
        <f aca="false">VLOOKUP($A2098,[4]Sheet1!$A$1:$U$10001,16,0)</f>
        <v>4.71</v>
      </c>
      <c r="F2098" s="196" t="n">
        <f aca="false">VLOOKUP($A2098,[4]Sheet1!$A$1:$X$10001,22,0)</f>
        <v>3.62</v>
      </c>
      <c r="G2098" s="198" t="n">
        <f aca="false">VLOOKUP($A2098,[4]Sheet1!$A$1:$X$10001,3,0)</f>
        <v>3.95</v>
      </c>
      <c r="H2098" s="196" t="n">
        <f aca="false">VLOOKUP($A2098,[4]Sheet1!$A$1:$U$10001,2,0)</f>
        <v>4.99</v>
      </c>
      <c r="I2098" s="196" t="n">
        <f aca="false">VLOOKUP($A2098,[4]Sheet1!$A$1:$U$10001,21,0)</f>
        <v>5.16</v>
      </c>
      <c r="J2098" s="196" t="n">
        <f aca="false">VLOOKUP($A2098,[4]Sheet1!$A$1:$U$10001,13,0)</f>
        <v>5.165</v>
      </c>
      <c r="K2098" s="196" t="n">
        <f aca="false">VLOOKUP($A2098,[4]Sheet1!$A$1:$Z$10001,24,0)</f>
        <v>3.815</v>
      </c>
      <c r="L2098" s="196" t="n">
        <f aca="false">VLOOKUP($A2098,[4]Sheet1!$A$1:$U$10001,17,0)</f>
        <v>4.8</v>
      </c>
      <c r="M2098" s="196" t="n">
        <f aca="false">VLOOKUP($A2098,[4]Sheet1!$A$1:$U$10001,14,0)</f>
        <v>5.745</v>
      </c>
      <c r="N2098" s="196" t="n">
        <f aca="false">VLOOKUP($A2098,[4]Sheet1!$A$1:$X$10001,23,0)</f>
        <v>3.62</v>
      </c>
      <c r="O2098" s="196" t="n">
        <f aca="false">VLOOKUP($A2098,[4]Sheet1!$A$1:$U$10001,4,0)</f>
        <v>5.7</v>
      </c>
      <c r="P2098" s="196" t="n">
        <f aca="false">VLOOKUP($A2098,[4]Sheet1!$A$1:$U$10001,6,0)</f>
        <v>5.08</v>
      </c>
      <c r="Q2098" s="196" t="n">
        <f aca="false">VLOOKUP($A2098,[4]Sheet1!$A$1:$U$10001,20,0)</f>
        <v>4.705</v>
      </c>
      <c r="R2098" s="196" t="n">
        <f aca="false">VLOOKUP($A2098,[4]Sheet1!$A$1:$X$10001,24,0)</f>
        <v>3.815</v>
      </c>
      <c r="S2098" s="196" t="n">
        <f aca="false">VLOOKUP($A2098,[4]Sheet1!$A$1:$AB$10001,25,0)</f>
        <v>5.34</v>
      </c>
      <c r="T2098" s="196" t="n">
        <f aca="false">VLOOKUP($A2098,[4]Sheet1!$A$1:$AB$10001,26,0)</f>
        <v>5.14</v>
      </c>
      <c r="U2098" s="196" t="n">
        <f aca="false">VLOOKUP($A2098,[4]Sheet1!$A$1:$AB$10001,27,0)</f>
        <v>5.075</v>
      </c>
      <c r="V2098" s="196" t="n">
        <f aca="false">VLOOKUP($A2098,[4]Sheet1!$A$1:$AB$10001,28,0)</f>
        <v>5.2</v>
      </c>
      <c r="W2098" s="196" t="n">
        <f aca="false">VLOOKUP($A2098,[4]Sheet1!$A$1:$AC$10001,29,0)</f>
        <v>5.085</v>
      </c>
      <c r="X2098" s="196" t="s">
        <v>85</v>
      </c>
    </row>
    <row r="2099" customFormat="false" ht="11.25" hidden="false" customHeight="false" outlineLevel="0" collapsed="false">
      <c r="A2099" s="177" t="n">
        <v>36792</v>
      </c>
      <c r="B2099" s="203" t="n">
        <f aca="false">IF(A2099&lt;&gt;"",MONTH(A2099),0)</f>
        <v>9</v>
      </c>
      <c r="C2099" s="11" t="s">
        <v>167</v>
      </c>
      <c r="D2099" s="196" t="n">
        <f aca="false">VLOOKUP($A2099,[4]Sheet1!$A$1:$U$10001,15,0)</f>
        <v>6.525</v>
      </c>
      <c r="E2099" s="196" t="n">
        <f aca="false">VLOOKUP($A2099,[4]Sheet1!$A$1:$U$10001,16,0)</f>
        <v>4.785</v>
      </c>
      <c r="F2099" s="196" t="n">
        <f aca="false">VLOOKUP($A2099,[4]Sheet1!$A$1:$X$10001,22,0)</f>
        <v>3.56</v>
      </c>
      <c r="G2099" s="198" t="n">
        <f aca="false">VLOOKUP($A2099,[4]Sheet1!$A$1:$X$10001,3,0)</f>
        <v>3.79</v>
      </c>
      <c r="H2099" s="196" t="n">
        <f aca="false">VLOOKUP($A2099,[4]Sheet1!$A$1:$U$10001,2,0)</f>
        <v>4.915</v>
      </c>
      <c r="I2099" s="196" t="n">
        <f aca="false">VLOOKUP($A2099,[4]Sheet1!$A$1:$U$10001,21,0)</f>
        <v>5.165</v>
      </c>
      <c r="J2099" s="196" t="n">
        <f aca="false">VLOOKUP($A2099,[4]Sheet1!$A$1:$U$10001,13,0)</f>
        <v>4.87</v>
      </c>
      <c r="K2099" s="196" t="n">
        <f aca="false">VLOOKUP($A2099,[4]Sheet1!$A$1:$Z$10001,24,0)</f>
        <v>3.735</v>
      </c>
      <c r="L2099" s="196" t="n">
        <f aca="false">VLOOKUP($A2099,[4]Sheet1!$A$1:$U$10001,17,0)</f>
        <v>4.83</v>
      </c>
      <c r="M2099" s="196" t="n">
        <f aca="false">VLOOKUP($A2099,[4]Sheet1!$A$1:$U$10001,14,0)</f>
        <v>5.49</v>
      </c>
      <c r="N2099" s="196" t="n">
        <f aca="false">VLOOKUP($A2099,[4]Sheet1!$A$1:$X$10001,23,0)</f>
        <v>3.505</v>
      </c>
      <c r="O2099" s="196" t="n">
        <f aca="false">VLOOKUP($A2099,[4]Sheet1!$A$1:$U$10001,4,0)</f>
        <v>5.34</v>
      </c>
      <c r="P2099" s="196" t="n">
        <f aca="false">VLOOKUP($A2099,[4]Sheet1!$A$1:$U$10001,6,0)</f>
        <v>5.045</v>
      </c>
      <c r="Q2099" s="196" t="n">
        <f aca="false">VLOOKUP($A2099,[4]Sheet1!$A$1:$U$10001,20,0)</f>
        <v>4.755</v>
      </c>
      <c r="R2099" s="196" t="n">
        <f aca="false">VLOOKUP($A2099,[4]Sheet1!$A$1:$X$10001,24,0)</f>
        <v>3.735</v>
      </c>
      <c r="S2099" s="196" t="n">
        <f aca="false">VLOOKUP($A2099,[4]Sheet1!$A$1:$AB$10001,25,0)</f>
        <v>5.33</v>
      </c>
      <c r="T2099" s="196" t="n">
        <f aca="false">VLOOKUP($A2099,[4]Sheet1!$A$1:$AB$10001,26,0)</f>
        <v>5.14</v>
      </c>
      <c r="U2099" s="196" t="n">
        <f aca="false">VLOOKUP($A2099,[4]Sheet1!$A$1:$AB$10001,27,0)</f>
        <v>5.055</v>
      </c>
      <c r="V2099" s="196" t="n">
        <f aca="false">VLOOKUP($A2099,[4]Sheet1!$A$1:$AB$10001,28,0)</f>
        <v>5.18</v>
      </c>
      <c r="W2099" s="196" t="n">
        <f aca="false">VLOOKUP($A2099,[4]Sheet1!$A$1:$AC$10001,29,0)</f>
        <v>5.07</v>
      </c>
      <c r="X2099" s="196" t="s">
        <v>85</v>
      </c>
    </row>
    <row r="2100" customFormat="false" ht="11.25" hidden="false" customHeight="false" outlineLevel="0" collapsed="false">
      <c r="A2100" s="177" t="n">
        <v>36793</v>
      </c>
      <c r="B2100" s="203" t="n">
        <f aca="false">IF(A2100&lt;&gt;"",MONTH(A2100),0)</f>
        <v>9</v>
      </c>
      <c r="C2100" s="11" t="s">
        <v>161</v>
      </c>
      <c r="D2100" s="196" t="n">
        <f aca="false">VLOOKUP($A2100,[4]Sheet1!$A$1:$U$10001,15,0)</f>
        <v>6.525</v>
      </c>
      <c r="E2100" s="196" t="n">
        <f aca="false">VLOOKUP($A2100,[4]Sheet1!$A$1:$U$10001,16,0)</f>
        <v>4.785</v>
      </c>
      <c r="F2100" s="196" t="n">
        <f aca="false">VLOOKUP($A2100,[4]Sheet1!$A$1:$X$10001,22,0)</f>
        <v>3.56</v>
      </c>
      <c r="G2100" s="198" t="n">
        <f aca="false">VLOOKUP($A2100,[4]Sheet1!$A$1:$X$10001,3,0)</f>
        <v>3.79</v>
      </c>
      <c r="H2100" s="196" t="n">
        <f aca="false">VLOOKUP($A2100,[4]Sheet1!$A$1:$U$10001,2,0)</f>
        <v>4.915</v>
      </c>
      <c r="I2100" s="196" t="n">
        <f aca="false">VLOOKUP($A2100,[4]Sheet1!$A$1:$U$10001,21,0)</f>
        <v>5.165</v>
      </c>
      <c r="J2100" s="196" t="n">
        <f aca="false">VLOOKUP($A2100,[4]Sheet1!$A$1:$U$10001,13,0)</f>
        <v>4.87</v>
      </c>
      <c r="K2100" s="196" t="n">
        <f aca="false">VLOOKUP($A2100,[4]Sheet1!$A$1:$Z$10001,24,0)</f>
        <v>3.735</v>
      </c>
      <c r="L2100" s="196" t="n">
        <f aca="false">VLOOKUP($A2100,[4]Sheet1!$A$1:$U$10001,17,0)</f>
        <v>4.83</v>
      </c>
      <c r="M2100" s="196" t="n">
        <f aca="false">VLOOKUP($A2100,[4]Sheet1!$A$1:$U$10001,14,0)</f>
        <v>5.49</v>
      </c>
      <c r="N2100" s="196" t="n">
        <f aca="false">VLOOKUP($A2100,[4]Sheet1!$A$1:$X$10001,23,0)</f>
        <v>3.505</v>
      </c>
      <c r="O2100" s="196" t="n">
        <f aca="false">VLOOKUP($A2100,[4]Sheet1!$A$1:$U$10001,4,0)</f>
        <v>5.34</v>
      </c>
      <c r="P2100" s="196" t="n">
        <f aca="false">VLOOKUP($A2100,[4]Sheet1!$A$1:$U$10001,6,0)</f>
        <v>5.045</v>
      </c>
      <c r="Q2100" s="196" t="n">
        <f aca="false">VLOOKUP($A2100,[4]Sheet1!$A$1:$U$10001,20,0)</f>
        <v>4.755</v>
      </c>
      <c r="R2100" s="196" t="n">
        <f aca="false">VLOOKUP($A2100,[4]Sheet1!$A$1:$X$10001,24,0)</f>
        <v>3.735</v>
      </c>
      <c r="S2100" s="196" t="n">
        <f aca="false">VLOOKUP($A2100,[4]Sheet1!$A$1:$AB$10001,25,0)</f>
        <v>5.33</v>
      </c>
      <c r="T2100" s="196" t="n">
        <f aca="false">VLOOKUP($A2100,[4]Sheet1!$A$1:$AB$10001,26,0)</f>
        <v>5.14</v>
      </c>
      <c r="U2100" s="196" t="n">
        <f aca="false">VLOOKUP($A2100,[4]Sheet1!$A$1:$AB$10001,27,0)</f>
        <v>5.055</v>
      </c>
      <c r="V2100" s="196" t="n">
        <f aca="false">VLOOKUP($A2100,[4]Sheet1!$A$1:$AB$10001,28,0)</f>
        <v>5.18</v>
      </c>
      <c r="W2100" s="196" t="n">
        <f aca="false">VLOOKUP($A2100,[4]Sheet1!$A$1:$AC$10001,29,0)</f>
        <v>5.07</v>
      </c>
      <c r="X2100" s="196" t="s">
        <v>85</v>
      </c>
    </row>
    <row r="2101" customFormat="false" ht="11.25" hidden="false" customHeight="false" outlineLevel="0" collapsed="false">
      <c r="A2101" s="177" t="n">
        <v>36794</v>
      </c>
      <c r="B2101" s="203" t="n">
        <f aca="false">IF(A2101&lt;&gt;"",MONTH(A2101),0)</f>
        <v>9</v>
      </c>
      <c r="C2101" s="11" t="s">
        <v>162</v>
      </c>
      <c r="D2101" s="196" t="n">
        <f aca="false">VLOOKUP($A2101,[4]Sheet1!$A$1:$U$10001,15,0)</f>
        <v>6.525</v>
      </c>
      <c r="E2101" s="196" t="n">
        <f aca="false">VLOOKUP($A2101,[4]Sheet1!$A$1:$U$10001,16,0)</f>
        <v>4.785</v>
      </c>
      <c r="F2101" s="196" t="n">
        <f aca="false">VLOOKUP($A2101,[4]Sheet1!$A$1:$X$10001,22,0)</f>
        <v>3.56</v>
      </c>
      <c r="G2101" s="198" t="n">
        <f aca="false">VLOOKUP($A2101,[4]Sheet1!$A$1:$X$10001,3,0)</f>
        <v>3.79</v>
      </c>
      <c r="H2101" s="196" t="n">
        <f aca="false">VLOOKUP($A2101,[4]Sheet1!$A$1:$U$10001,2,0)</f>
        <v>4.915</v>
      </c>
      <c r="I2101" s="196" t="n">
        <f aca="false">VLOOKUP($A2101,[4]Sheet1!$A$1:$U$10001,21,0)</f>
        <v>5.165</v>
      </c>
      <c r="J2101" s="196" t="n">
        <f aca="false">VLOOKUP($A2101,[4]Sheet1!$A$1:$U$10001,13,0)</f>
        <v>4.87</v>
      </c>
      <c r="K2101" s="196" t="n">
        <f aca="false">VLOOKUP($A2101,[4]Sheet1!$A$1:$Z$10001,24,0)</f>
        <v>3.735</v>
      </c>
      <c r="L2101" s="196" t="n">
        <f aca="false">VLOOKUP($A2101,[4]Sheet1!$A$1:$U$10001,17,0)</f>
        <v>4.83</v>
      </c>
      <c r="M2101" s="196" t="n">
        <f aca="false">VLOOKUP($A2101,[4]Sheet1!$A$1:$U$10001,14,0)</f>
        <v>5.49</v>
      </c>
      <c r="N2101" s="196" t="n">
        <f aca="false">VLOOKUP($A2101,[4]Sheet1!$A$1:$X$10001,23,0)</f>
        <v>3.505</v>
      </c>
      <c r="O2101" s="196" t="n">
        <f aca="false">VLOOKUP($A2101,[4]Sheet1!$A$1:$U$10001,4,0)</f>
        <v>5.34</v>
      </c>
      <c r="P2101" s="196" t="n">
        <f aca="false">VLOOKUP($A2101,[4]Sheet1!$A$1:$U$10001,6,0)</f>
        <v>5.045</v>
      </c>
      <c r="Q2101" s="196" t="n">
        <f aca="false">VLOOKUP($A2101,[4]Sheet1!$A$1:$U$10001,20,0)</f>
        <v>4.755</v>
      </c>
      <c r="R2101" s="196" t="n">
        <f aca="false">VLOOKUP($A2101,[4]Sheet1!$A$1:$X$10001,24,0)</f>
        <v>3.735</v>
      </c>
      <c r="S2101" s="196" t="n">
        <f aca="false">VLOOKUP($A2101,[4]Sheet1!$A$1:$AB$10001,25,0)</f>
        <v>5.33</v>
      </c>
      <c r="T2101" s="196" t="n">
        <f aca="false">VLOOKUP($A2101,[4]Sheet1!$A$1:$AB$10001,26,0)</f>
        <v>5.14</v>
      </c>
      <c r="U2101" s="196" t="n">
        <f aca="false">VLOOKUP($A2101,[4]Sheet1!$A$1:$AB$10001,27,0)</f>
        <v>5.055</v>
      </c>
      <c r="V2101" s="196" t="n">
        <f aca="false">VLOOKUP($A2101,[4]Sheet1!$A$1:$AB$10001,28,0)</f>
        <v>5.18</v>
      </c>
      <c r="W2101" s="196" t="n">
        <f aca="false">VLOOKUP($A2101,[4]Sheet1!$A$1:$AC$10001,29,0)</f>
        <v>5.07</v>
      </c>
      <c r="X2101" s="196" t="s">
        <v>85</v>
      </c>
    </row>
    <row r="2102" customFormat="false" ht="11.25" hidden="false" customHeight="false" outlineLevel="0" collapsed="false">
      <c r="A2102" s="177" t="n">
        <v>36795</v>
      </c>
      <c r="B2102" s="203" t="n">
        <f aca="false">IF(A2102&lt;&gt;"",MONTH(A2102),0)</f>
        <v>9</v>
      </c>
      <c r="C2102" s="11" t="s">
        <v>163</v>
      </c>
      <c r="D2102" s="196" t="n">
        <f aca="false">VLOOKUP($A2102,[4]Sheet1!$A$1:$U$10001,15,0)</f>
        <v>6.44</v>
      </c>
      <c r="E2102" s="196" t="n">
        <f aca="false">VLOOKUP($A2102,[4]Sheet1!$A$1:$U$10001,16,0)</f>
        <v>4.715</v>
      </c>
      <c r="F2102" s="196" t="n">
        <f aca="false">VLOOKUP($A2102,[4]Sheet1!$A$1:$X$10001,22,0)</f>
        <v>3.63</v>
      </c>
      <c r="G2102" s="198" t="n">
        <f aca="false">VLOOKUP($A2102,[4]Sheet1!$A$1:$X$10001,3,0)</f>
        <v>3.905</v>
      </c>
      <c r="H2102" s="196" t="n">
        <f aca="false">VLOOKUP($A2102,[4]Sheet1!$A$1:$U$10001,2,0)</f>
        <v>4.935</v>
      </c>
      <c r="I2102" s="196" t="n">
        <f aca="false">VLOOKUP($A2102,[4]Sheet1!$A$1:$U$10001,21,0)</f>
        <v>5.09</v>
      </c>
      <c r="J2102" s="196" t="n">
        <f aca="false">VLOOKUP($A2102,[4]Sheet1!$A$1:$U$10001,13,0)</f>
        <v>4.88</v>
      </c>
      <c r="K2102" s="196" t="n">
        <f aca="false">VLOOKUP($A2102,[4]Sheet1!$A$1:$Z$10001,24,0)</f>
        <v>3.825</v>
      </c>
      <c r="L2102" s="196" t="n">
        <f aca="false">VLOOKUP($A2102,[4]Sheet1!$A$1:$U$10001,17,0)</f>
        <v>4.79</v>
      </c>
      <c r="M2102" s="196" t="n">
        <f aca="false">VLOOKUP($A2102,[4]Sheet1!$A$1:$U$10001,14,0)</f>
        <v>5.585</v>
      </c>
      <c r="N2102" s="196" t="n">
        <f aca="false">VLOOKUP($A2102,[4]Sheet1!$A$1:$X$10001,23,0)</f>
        <v>3.59</v>
      </c>
      <c r="O2102" s="196" t="n">
        <f aca="false">VLOOKUP($A2102,[4]Sheet1!$A$1:$U$10001,4,0)</f>
        <v>5.415</v>
      </c>
      <c r="P2102" s="196" t="n">
        <f aca="false">VLOOKUP($A2102,[4]Sheet1!$A$1:$U$10001,6,0)</f>
        <v>5.005</v>
      </c>
      <c r="Q2102" s="196" t="n">
        <f aca="false">VLOOKUP($A2102,[4]Sheet1!$A$1:$U$10001,20,0)</f>
        <v>4.68</v>
      </c>
      <c r="R2102" s="196" t="n">
        <f aca="false">VLOOKUP($A2102,[4]Sheet1!$A$1:$X$10001,24,0)</f>
        <v>3.825</v>
      </c>
      <c r="S2102" s="196" t="n">
        <f aca="false">VLOOKUP($A2102,[4]Sheet1!$A$1:$AB$10001,25,0)</f>
        <v>5.28</v>
      </c>
      <c r="T2102" s="196" t="n">
        <f aca="false">VLOOKUP($A2102,[4]Sheet1!$A$1:$AB$10001,26,0)</f>
        <v>5.075</v>
      </c>
      <c r="U2102" s="196" t="n">
        <f aca="false">VLOOKUP($A2102,[4]Sheet1!$A$1:$AB$10001,27,0)</f>
        <v>4.985</v>
      </c>
      <c r="V2102" s="196" t="n">
        <f aca="false">VLOOKUP($A2102,[4]Sheet1!$A$1:$AB$10001,28,0)</f>
        <v>5.115</v>
      </c>
      <c r="W2102" s="196" t="n">
        <f aca="false">VLOOKUP($A2102,[4]Sheet1!$A$1:$AC$10001,29,0)</f>
        <v>4.995</v>
      </c>
      <c r="X2102" s="196" t="s">
        <v>85</v>
      </c>
    </row>
    <row r="2103" customFormat="false" ht="11.25" hidden="false" customHeight="false" outlineLevel="0" collapsed="false">
      <c r="A2103" s="177" t="n">
        <v>36796</v>
      </c>
      <c r="B2103" s="203" t="n">
        <f aca="false">IF(A2103&lt;&gt;"",MONTH(A2103),0)</f>
        <v>9</v>
      </c>
      <c r="C2103" s="11" t="s">
        <v>164</v>
      </c>
      <c r="D2103" s="196" t="n">
        <f aca="false">VLOOKUP($A2103,[4]Sheet1!$A$1:$U$10001,15,0)</f>
        <v>6.445</v>
      </c>
      <c r="E2103" s="196" t="n">
        <f aca="false">VLOOKUP($A2103,[4]Sheet1!$A$1:$U$10001,16,0)</f>
        <v>4.735</v>
      </c>
      <c r="F2103" s="196" t="n">
        <f aca="false">VLOOKUP($A2103,[4]Sheet1!$A$1:$X$10001,22,0)</f>
        <v>3.785</v>
      </c>
      <c r="G2103" s="198" t="n">
        <f aca="false">VLOOKUP($A2103,[4]Sheet1!$A$1:$X$10001,3,0)</f>
        <v>4.175</v>
      </c>
      <c r="H2103" s="196" t="n">
        <f aca="false">VLOOKUP($A2103,[4]Sheet1!$A$1:$U$10001,2,0)</f>
        <v>5.105</v>
      </c>
      <c r="I2103" s="196" t="n">
        <f aca="false">VLOOKUP($A2103,[4]Sheet1!$A$1:$U$10001,21,0)</f>
        <v>5.275</v>
      </c>
      <c r="J2103" s="196" t="n">
        <f aca="false">VLOOKUP($A2103,[4]Sheet1!$A$1:$U$10001,13,0)</f>
        <v>5.26</v>
      </c>
      <c r="K2103" s="196" t="n">
        <f aca="false">VLOOKUP($A2103,[4]Sheet1!$A$1:$Z$10001,24,0)</f>
        <v>4.015</v>
      </c>
      <c r="L2103" s="196" t="n">
        <f aca="false">VLOOKUP($A2103,[4]Sheet1!$A$1:$U$10001,17,0)</f>
        <v>4.8</v>
      </c>
      <c r="M2103" s="196" t="n">
        <f aca="false">VLOOKUP($A2103,[4]Sheet1!$A$1:$U$10001,14,0)</f>
        <v>5.9</v>
      </c>
      <c r="N2103" s="196" t="n">
        <f aca="false">VLOOKUP($A2103,[4]Sheet1!$A$1:$X$10001,23,0)</f>
        <v>3.89</v>
      </c>
      <c r="O2103" s="196" t="n">
        <f aca="false">VLOOKUP($A2103,[4]Sheet1!$A$1:$U$10001,4,0)</f>
        <v>5.64</v>
      </c>
      <c r="P2103" s="196" t="n">
        <f aca="false">VLOOKUP($A2103,[4]Sheet1!$A$1:$U$10001,6,0)</f>
        <v>5.155</v>
      </c>
      <c r="Q2103" s="196" t="n">
        <f aca="false">VLOOKUP($A2103,[4]Sheet1!$A$1:$U$10001,20,0)</f>
        <v>4.705</v>
      </c>
      <c r="R2103" s="196" t="n">
        <f aca="false">VLOOKUP($A2103,[4]Sheet1!$A$1:$X$10001,24,0)</f>
        <v>4.015</v>
      </c>
      <c r="S2103" s="196" t="n">
        <f aca="false">VLOOKUP($A2103,[4]Sheet1!$A$1:$AB$10001,25,0)</f>
        <v>5.455</v>
      </c>
      <c r="T2103" s="196" t="n">
        <f aca="false">VLOOKUP($A2103,[4]Sheet1!$A$1:$AB$10001,26,0)</f>
        <v>5.235</v>
      </c>
      <c r="U2103" s="196" t="n">
        <f aca="false">VLOOKUP($A2103,[4]Sheet1!$A$1:$AB$10001,27,0)</f>
        <v>5.15</v>
      </c>
      <c r="V2103" s="196" t="n">
        <f aca="false">VLOOKUP($A2103,[4]Sheet1!$A$1:$AB$10001,28,0)</f>
        <v>5.28</v>
      </c>
      <c r="W2103" s="196" t="n">
        <f aca="false">VLOOKUP($A2103,[4]Sheet1!$A$1:$AC$10001,29,0)</f>
        <v>5.165</v>
      </c>
      <c r="X2103" s="196" t="s">
        <v>85</v>
      </c>
    </row>
    <row r="2104" customFormat="false" ht="11.25" hidden="false" customHeight="false" outlineLevel="0" collapsed="false">
      <c r="A2104" s="177" t="n">
        <v>36797</v>
      </c>
      <c r="B2104" s="203" t="n">
        <f aca="false">IF(A2104&lt;&gt;"",MONTH(A2104),0)</f>
        <v>9</v>
      </c>
      <c r="C2104" s="11" t="s">
        <v>165</v>
      </c>
      <c r="D2104" s="196" t="n">
        <f aca="false">VLOOKUP($A2104,[4]Sheet1!$A$1:$U$10001,15,0)</f>
        <v>6.595</v>
      </c>
      <c r="E2104" s="196" t="n">
        <f aca="false">VLOOKUP($A2104,[4]Sheet1!$A$1:$U$10001,16,0)</f>
        <v>4.86</v>
      </c>
      <c r="F2104" s="196" t="n">
        <f aca="false">VLOOKUP($A2104,[4]Sheet1!$A$1:$X$10001,22,0)</f>
        <v>3.99</v>
      </c>
      <c r="G2104" s="198" t="n">
        <f aca="false">VLOOKUP($A2104,[4]Sheet1!$A$1:$X$10001,3,0)</f>
        <v>4.28</v>
      </c>
      <c r="H2104" s="196" t="n">
        <f aca="false">VLOOKUP($A2104,[4]Sheet1!$A$1:$U$10001,2,0)</f>
        <v>5.175</v>
      </c>
      <c r="I2104" s="196" t="n">
        <f aca="false">VLOOKUP($A2104,[4]Sheet1!$A$1:$U$10001,21,0)</f>
        <v>5.35</v>
      </c>
      <c r="J2104" s="196" t="n">
        <f aca="false">VLOOKUP($A2104,[4]Sheet1!$A$1:$U$10001,13,0)</f>
        <v>5.47</v>
      </c>
      <c r="K2104" s="196" t="n">
        <f aca="false">VLOOKUP($A2104,[4]Sheet1!$A$1:$Z$10001,24,0)</f>
        <v>4.235</v>
      </c>
      <c r="L2104" s="196" t="n">
        <f aca="false">VLOOKUP($A2104,[4]Sheet1!$A$1:$U$10001,17,0)</f>
        <v>4.895</v>
      </c>
      <c r="M2104" s="196" t="n">
        <f aca="false">VLOOKUP($A2104,[4]Sheet1!$A$1:$U$10001,14,0)</f>
        <v>6.02</v>
      </c>
      <c r="N2104" s="196" t="n">
        <f aca="false">VLOOKUP($A2104,[4]Sheet1!$A$1:$X$10001,23,0)</f>
        <v>4.02</v>
      </c>
      <c r="O2104" s="196" t="n">
        <f aca="false">VLOOKUP($A2104,[4]Sheet1!$A$1:$U$10001,4,0)</f>
        <v>5.75</v>
      </c>
      <c r="P2104" s="196" t="n">
        <f aca="false">VLOOKUP($A2104,[4]Sheet1!$A$1:$U$10001,6,0)</f>
        <v>5.22</v>
      </c>
      <c r="Q2104" s="196" t="n">
        <f aca="false">VLOOKUP($A2104,[4]Sheet1!$A$1:$U$10001,20,0)</f>
        <v>4.77</v>
      </c>
      <c r="R2104" s="196" t="n">
        <f aca="false">VLOOKUP($A2104,[4]Sheet1!$A$1:$X$10001,24,0)</f>
        <v>4.235</v>
      </c>
      <c r="S2104" s="196" t="n">
        <f aca="false">VLOOKUP($A2104,[4]Sheet1!$A$1:$AB$10001,25,0)</f>
        <v>5.515</v>
      </c>
      <c r="T2104" s="196" t="n">
        <f aca="false">VLOOKUP($A2104,[4]Sheet1!$A$1:$AB$10001,26,0)</f>
        <v>5.29</v>
      </c>
      <c r="U2104" s="196" t="n">
        <f aca="false">VLOOKUP($A2104,[4]Sheet1!$A$1:$AB$10001,27,0)</f>
        <v>5.205</v>
      </c>
      <c r="V2104" s="196" t="n">
        <f aca="false">VLOOKUP($A2104,[4]Sheet1!$A$1:$AB$10001,28,0)</f>
        <v>5.35</v>
      </c>
      <c r="W2104" s="196" t="n">
        <f aca="false">VLOOKUP($A2104,[4]Sheet1!$A$1:$AC$10001,29,0)</f>
        <v>5.23</v>
      </c>
      <c r="X2104" s="196" t="s">
        <v>85</v>
      </c>
    </row>
    <row r="2105" customFormat="false" ht="11.25" hidden="false" customHeight="false" outlineLevel="0" collapsed="false">
      <c r="A2105" s="177" t="n">
        <v>36798</v>
      </c>
      <c r="B2105" s="203" t="n">
        <f aca="false">IF(A2105&lt;&gt;"",MONTH(A2105),0)</f>
        <v>9</v>
      </c>
      <c r="C2105" s="11" t="s">
        <v>166</v>
      </c>
      <c r="D2105" s="196" t="n">
        <f aca="false">VLOOKUP($A2105,[4]Sheet1!$A$1:$U$10001,15,0)</f>
        <v>6.68</v>
      </c>
      <c r="E2105" s="196" t="n">
        <f aca="false">VLOOKUP($A2105,[4]Sheet1!$A$1:$U$10001,16,0)</f>
        <v>4.98</v>
      </c>
      <c r="F2105" s="196" t="n">
        <f aca="false">VLOOKUP($A2105,[4]Sheet1!$A$1:$X$10001,22,0)</f>
        <v>4</v>
      </c>
      <c r="G2105" s="198" t="n">
        <f aca="false">VLOOKUP($A2105,[4]Sheet1!$A$1:$X$10001,3,0)</f>
        <v>4.33</v>
      </c>
      <c r="H2105" s="196" t="n">
        <f aca="false">VLOOKUP($A2105,[4]Sheet1!$A$1:$U$10001,2,0)</f>
        <v>5.045</v>
      </c>
      <c r="I2105" s="196" t="n">
        <f aca="false">VLOOKUP($A2105,[4]Sheet1!$A$1:$U$10001,21,0)</f>
        <v>5.205</v>
      </c>
      <c r="J2105" s="196" t="n">
        <f aca="false">VLOOKUP($A2105,[4]Sheet1!$A$1:$U$10001,13,0)</f>
        <v>5.3</v>
      </c>
      <c r="K2105" s="196" t="n">
        <f aca="false">VLOOKUP($A2105,[4]Sheet1!$A$1:$Z$10001,24,0)</f>
        <v>4.215</v>
      </c>
      <c r="L2105" s="196" t="n">
        <f aca="false">VLOOKUP($A2105,[4]Sheet1!$A$1:$U$10001,17,0)</f>
        <v>5.02</v>
      </c>
      <c r="M2105" s="196" t="n">
        <f aca="false">VLOOKUP($A2105,[4]Sheet1!$A$1:$U$10001,14,0)</f>
        <v>6.045</v>
      </c>
      <c r="N2105" s="196" t="n">
        <f aca="false">VLOOKUP($A2105,[4]Sheet1!$A$1:$X$10001,23,0)</f>
        <v>4.045</v>
      </c>
      <c r="O2105" s="196" t="n">
        <f aca="false">VLOOKUP($A2105,[4]Sheet1!$A$1:$U$10001,4,0)</f>
        <v>5.845</v>
      </c>
      <c r="P2105" s="196" t="n">
        <f aca="false">VLOOKUP($A2105,[4]Sheet1!$A$1:$U$10001,6,0)</f>
        <v>5.09</v>
      </c>
      <c r="Q2105" s="196" t="n">
        <f aca="false">VLOOKUP($A2105,[4]Sheet1!$A$1:$U$10001,20,0)</f>
        <v>4.87</v>
      </c>
      <c r="R2105" s="196" t="n">
        <f aca="false">VLOOKUP($A2105,[4]Sheet1!$A$1:$X$10001,24,0)</f>
        <v>4.215</v>
      </c>
      <c r="S2105" s="196" t="n">
        <f aca="false">VLOOKUP($A2105,[4]Sheet1!$A$1:$AB$10001,25,0)</f>
        <v>5.39</v>
      </c>
      <c r="T2105" s="196" t="n">
        <f aca="false">VLOOKUP($A2105,[4]Sheet1!$A$1:$AB$10001,26,0)</f>
        <v>5.15</v>
      </c>
      <c r="U2105" s="196" t="n">
        <f aca="false">VLOOKUP($A2105,[4]Sheet1!$A$1:$AB$10001,27,0)</f>
        <v>5.07</v>
      </c>
      <c r="V2105" s="196" t="n">
        <f aca="false">VLOOKUP($A2105,[4]Sheet1!$A$1:$AB$10001,28,0)</f>
        <v>5.22</v>
      </c>
      <c r="W2105" s="196" t="n">
        <f aca="false">VLOOKUP($A2105,[4]Sheet1!$A$1:$AC$10001,29,0)</f>
        <v>5.095</v>
      </c>
      <c r="X2105" s="196" t="s">
        <v>85</v>
      </c>
    </row>
    <row r="2106" customFormat="false" ht="11.25" hidden="false" customHeight="false" outlineLevel="0" collapsed="false">
      <c r="A2106" s="177" t="n">
        <v>36799</v>
      </c>
      <c r="B2106" s="203" t="n">
        <f aca="false">IF(A2106&lt;&gt;"",MONTH(A2106),0)</f>
        <v>9</v>
      </c>
      <c r="C2106" s="11" t="s">
        <v>167</v>
      </c>
      <c r="D2106" s="196" t="n">
        <f aca="false">VLOOKUP($A2106,[4]Sheet1!$A$1:$U$10001,15,0)</f>
        <v>6.625</v>
      </c>
      <c r="E2106" s="196" t="n">
        <f aca="false">VLOOKUP($A2106,[4]Sheet1!$A$1:$U$10001,16,0)</f>
        <v>4.855</v>
      </c>
      <c r="F2106" s="196" t="n">
        <f aca="false">VLOOKUP($A2106,[4]Sheet1!$A$1:$X$10001,22,0)</f>
        <v>4.21</v>
      </c>
      <c r="G2106" s="198" t="n">
        <f aca="false">VLOOKUP($A2106,[4]Sheet1!$A$1:$X$10001,3,0)</f>
        <v>4.805</v>
      </c>
      <c r="H2106" s="196" t="n">
        <f aca="false">VLOOKUP($A2106,[4]Sheet1!$A$1:$U$10001,2,0)</f>
        <v>5.04</v>
      </c>
      <c r="I2106" s="196" t="n">
        <f aca="false">VLOOKUP($A2106,[4]Sheet1!$A$1:$U$10001,21,0)</f>
        <v>5.105</v>
      </c>
      <c r="J2106" s="196" t="n">
        <f aca="false">VLOOKUP($A2106,[4]Sheet1!$A$1:$U$10001,13,0)</f>
        <v>5.25</v>
      </c>
      <c r="K2106" s="196" t="n">
        <f aca="false">VLOOKUP($A2106,[4]Sheet1!$A$1:$Z$10001,24,0)</f>
        <v>4.45</v>
      </c>
      <c r="L2106" s="196" t="n">
        <f aca="false">VLOOKUP($A2106,[4]Sheet1!$A$1:$U$10001,17,0)</f>
        <v>4.955</v>
      </c>
      <c r="M2106" s="196" t="n">
        <f aca="false">VLOOKUP($A2106,[4]Sheet1!$A$1:$U$10001,14,0)</f>
        <v>5.84</v>
      </c>
      <c r="N2106" s="196" t="n">
        <f aca="false">VLOOKUP($A2106,[4]Sheet1!$A$1:$X$10001,23,0)</f>
        <v>4.34</v>
      </c>
      <c r="O2106" s="196" t="n">
        <f aca="false">VLOOKUP($A2106,[4]Sheet1!$A$1:$U$10001,4,0)</f>
        <v>5.695</v>
      </c>
      <c r="P2106" s="196" t="n">
        <f aca="false">VLOOKUP($A2106,[4]Sheet1!$A$1:$U$10001,6,0)</f>
        <v>5.08</v>
      </c>
      <c r="Q2106" s="196" t="n">
        <f aca="false">VLOOKUP($A2106,[4]Sheet1!$A$1:$U$10001,20,0)</f>
        <v>4.83</v>
      </c>
      <c r="R2106" s="196" t="n">
        <f aca="false">VLOOKUP($A2106,[4]Sheet1!$A$1:$X$10001,24,0)</f>
        <v>4.45</v>
      </c>
      <c r="S2106" s="196" t="n">
        <f aca="false">VLOOKUP($A2106,[4]Sheet1!$A$1:$AB$10001,25,0)</f>
        <v>5.275</v>
      </c>
      <c r="T2106" s="196" t="n">
        <f aca="false">VLOOKUP($A2106,[4]Sheet1!$A$1:$AB$10001,26,0)</f>
        <v>5.08</v>
      </c>
      <c r="U2106" s="196" t="n">
        <f aca="false">VLOOKUP($A2106,[4]Sheet1!$A$1:$AB$10001,27,0)</f>
        <v>5.04</v>
      </c>
      <c r="V2106" s="196" t="n">
        <f aca="false">VLOOKUP($A2106,[4]Sheet1!$A$1:$AB$10001,28,0)</f>
        <v>5.13</v>
      </c>
      <c r="W2106" s="196" t="n">
        <f aca="false">VLOOKUP($A2106,[4]Sheet1!$A$1:$AC$10001,29,0)</f>
        <v>5.06</v>
      </c>
      <c r="X2106" s="196" t="s">
        <v>85</v>
      </c>
    </row>
    <row r="2107" customFormat="false" ht="11.25" hidden="false" customHeight="false" outlineLevel="0" collapsed="false">
      <c r="A2107" s="177" t="n">
        <v>36800</v>
      </c>
      <c r="B2107" s="203" t="n">
        <f aca="false">IF(A2107&lt;&gt;"",MONTH(A2107),0)</f>
        <v>10</v>
      </c>
      <c r="C2107" s="11" t="s">
        <v>161</v>
      </c>
      <c r="D2107" s="196" t="n">
        <f aca="false">VLOOKUP($A2107,[4]Sheet1!$A$1:$U$10001,15,0)</f>
        <v>6.625</v>
      </c>
      <c r="E2107" s="196" t="n">
        <f aca="false">VLOOKUP($A2107,[4]Sheet1!$A$1:$U$10001,16,0)</f>
        <v>4.855</v>
      </c>
      <c r="F2107" s="196" t="n">
        <f aca="false">VLOOKUP($A2107,[4]Sheet1!$A$1:$X$10001,22,0)</f>
        <v>4.21</v>
      </c>
      <c r="G2107" s="198" t="n">
        <f aca="false">VLOOKUP($A2107,[4]Sheet1!$A$1:$X$10001,3,0)</f>
        <v>4.805</v>
      </c>
      <c r="H2107" s="196" t="n">
        <f aca="false">VLOOKUP($A2107,[4]Sheet1!$A$1:$U$10001,2,0)</f>
        <v>5.04</v>
      </c>
      <c r="I2107" s="196" t="n">
        <f aca="false">VLOOKUP($A2107,[4]Sheet1!$A$1:$U$10001,21,0)</f>
        <v>5.105</v>
      </c>
      <c r="J2107" s="196" t="n">
        <f aca="false">VLOOKUP($A2107,[4]Sheet1!$A$1:$U$10001,13,0)</f>
        <v>5.25</v>
      </c>
      <c r="K2107" s="196" t="n">
        <f aca="false">VLOOKUP($A2107,[4]Sheet1!$A$1:$Z$10001,24,0)</f>
        <v>4.45</v>
      </c>
      <c r="L2107" s="196" t="n">
        <f aca="false">VLOOKUP($A2107,[4]Sheet1!$A$1:$U$10001,17,0)</f>
        <v>4.955</v>
      </c>
      <c r="M2107" s="196" t="n">
        <f aca="false">VLOOKUP($A2107,[4]Sheet1!$A$1:$U$10001,14,0)</f>
        <v>5.84</v>
      </c>
      <c r="N2107" s="196" t="n">
        <f aca="false">VLOOKUP($A2107,[4]Sheet1!$A$1:$X$10001,23,0)</f>
        <v>4.34</v>
      </c>
      <c r="O2107" s="196" t="n">
        <f aca="false">VLOOKUP($A2107,[4]Sheet1!$A$1:$U$10001,4,0)</f>
        <v>5.695</v>
      </c>
      <c r="P2107" s="196" t="n">
        <f aca="false">VLOOKUP($A2107,[4]Sheet1!$A$1:$U$10001,6,0)</f>
        <v>5.08</v>
      </c>
      <c r="Q2107" s="196" t="n">
        <f aca="false">VLOOKUP($A2107,[4]Sheet1!$A$1:$U$10001,20,0)</f>
        <v>4.83</v>
      </c>
      <c r="R2107" s="196" t="n">
        <f aca="false">VLOOKUP($A2107,[4]Sheet1!$A$1:$X$10001,24,0)</f>
        <v>4.45</v>
      </c>
      <c r="S2107" s="196" t="n">
        <f aca="false">VLOOKUP($A2107,[4]Sheet1!$A$1:$AB$10001,25,0)</f>
        <v>5.275</v>
      </c>
      <c r="T2107" s="196" t="n">
        <f aca="false">VLOOKUP($A2107,[4]Sheet1!$A$1:$AB$10001,26,0)</f>
        <v>5.08</v>
      </c>
      <c r="U2107" s="196" t="n">
        <f aca="false">VLOOKUP($A2107,[4]Sheet1!$A$1:$AB$10001,27,0)</f>
        <v>5.04</v>
      </c>
      <c r="V2107" s="196" t="n">
        <f aca="false">VLOOKUP($A2107,[4]Sheet1!$A$1:$AB$10001,28,0)</f>
        <v>5.13</v>
      </c>
      <c r="W2107" s="196" t="n">
        <f aca="false">VLOOKUP($A2107,[4]Sheet1!$A$1:$AC$10001,29,0)</f>
        <v>5.06</v>
      </c>
      <c r="X2107" s="196" t="s">
        <v>85</v>
      </c>
    </row>
    <row r="2108" customFormat="false" ht="11.25" hidden="false" customHeight="false" outlineLevel="0" collapsed="false">
      <c r="A2108" s="177" t="n">
        <v>36801</v>
      </c>
      <c r="B2108" s="203" t="n">
        <f aca="false">IF(A2108&lt;&gt;"",MONTH(A2108),0)</f>
        <v>10</v>
      </c>
      <c r="C2108" s="11" t="s">
        <v>162</v>
      </c>
      <c r="D2108" s="196" t="n">
        <f aca="false">VLOOKUP($A2108,[4]Sheet1!$A$1:$U$10001,15,0)</f>
        <v>6.625</v>
      </c>
      <c r="E2108" s="196" t="n">
        <f aca="false">VLOOKUP($A2108,[4]Sheet1!$A$1:$U$10001,16,0)</f>
        <v>4.855</v>
      </c>
      <c r="F2108" s="196" t="n">
        <f aca="false">VLOOKUP($A2108,[4]Sheet1!$A$1:$X$10001,22,0)</f>
        <v>4.21</v>
      </c>
      <c r="G2108" s="198" t="n">
        <f aca="false">VLOOKUP($A2108,[4]Sheet1!$A$1:$X$10001,3,0)</f>
        <v>4.805</v>
      </c>
      <c r="H2108" s="196" t="n">
        <f aca="false">VLOOKUP($A2108,[4]Sheet1!$A$1:$U$10001,2,0)</f>
        <v>5.04</v>
      </c>
      <c r="I2108" s="196" t="n">
        <f aca="false">VLOOKUP($A2108,[4]Sheet1!$A$1:$U$10001,21,0)</f>
        <v>5.105</v>
      </c>
      <c r="J2108" s="196" t="n">
        <f aca="false">VLOOKUP($A2108,[4]Sheet1!$A$1:$U$10001,13,0)</f>
        <v>5.25</v>
      </c>
      <c r="K2108" s="196" t="n">
        <f aca="false">VLOOKUP($A2108,[4]Sheet1!$A$1:$Z$10001,24,0)</f>
        <v>4.45</v>
      </c>
      <c r="L2108" s="196" t="n">
        <f aca="false">VLOOKUP($A2108,[4]Sheet1!$A$1:$U$10001,17,0)</f>
        <v>4.955</v>
      </c>
      <c r="M2108" s="196" t="n">
        <f aca="false">VLOOKUP($A2108,[4]Sheet1!$A$1:$U$10001,14,0)</f>
        <v>5.84</v>
      </c>
      <c r="N2108" s="196" t="n">
        <f aca="false">VLOOKUP($A2108,[4]Sheet1!$A$1:$X$10001,23,0)</f>
        <v>4.34</v>
      </c>
      <c r="O2108" s="196" t="n">
        <f aca="false">VLOOKUP($A2108,[4]Sheet1!$A$1:$U$10001,4,0)</f>
        <v>5.695</v>
      </c>
      <c r="P2108" s="196" t="n">
        <f aca="false">VLOOKUP($A2108,[4]Sheet1!$A$1:$U$10001,6,0)</f>
        <v>5.08</v>
      </c>
      <c r="Q2108" s="196" t="n">
        <f aca="false">VLOOKUP($A2108,[4]Sheet1!$A$1:$U$10001,20,0)</f>
        <v>4.83</v>
      </c>
      <c r="R2108" s="196" t="n">
        <f aca="false">VLOOKUP($A2108,[4]Sheet1!$A$1:$X$10001,24,0)</f>
        <v>4.45</v>
      </c>
      <c r="S2108" s="196" t="n">
        <f aca="false">VLOOKUP($A2108,[4]Sheet1!$A$1:$AB$10001,25,0)</f>
        <v>5.275</v>
      </c>
      <c r="T2108" s="196" t="n">
        <f aca="false">VLOOKUP($A2108,[4]Sheet1!$A$1:$AB$10001,26,0)</f>
        <v>5.08</v>
      </c>
      <c r="U2108" s="196" t="n">
        <f aca="false">VLOOKUP($A2108,[4]Sheet1!$A$1:$AB$10001,27,0)</f>
        <v>5.04</v>
      </c>
      <c r="V2108" s="196" t="n">
        <f aca="false">VLOOKUP($A2108,[4]Sheet1!$A$1:$AB$10001,28,0)</f>
        <v>5.13</v>
      </c>
      <c r="W2108" s="196" t="n">
        <f aca="false">VLOOKUP($A2108,[4]Sheet1!$A$1:$AC$10001,29,0)</f>
        <v>5.06</v>
      </c>
      <c r="X2108" s="196" t="s">
        <v>85</v>
      </c>
    </row>
    <row r="2109" customFormat="false" ht="11.25" hidden="false" customHeight="false" outlineLevel="0" collapsed="false">
      <c r="A2109" s="177" t="n">
        <v>36802</v>
      </c>
      <c r="B2109" s="203" t="n">
        <f aca="false">IF(A2109&lt;&gt;"",MONTH(A2109),0)</f>
        <v>10</v>
      </c>
      <c r="C2109" s="11" t="s">
        <v>163</v>
      </c>
      <c r="D2109" s="196" t="n">
        <f aca="false">VLOOKUP($A2109,[4]Sheet1!$A$1:$U$10001,15,0)</f>
        <v>6.65</v>
      </c>
      <c r="E2109" s="196" t="n">
        <f aca="false">VLOOKUP($A2109,[4]Sheet1!$A$1:$U$10001,16,0)</f>
        <v>4.8</v>
      </c>
      <c r="F2109" s="196" t="n">
        <f aca="false">VLOOKUP($A2109,[4]Sheet1!$A$1:$X$10001,22,0)</f>
        <v>4.525</v>
      </c>
      <c r="G2109" s="198" t="n">
        <f aca="false">VLOOKUP($A2109,[4]Sheet1!$A$1:$X$10001,3,0)</f>
        <v>4.99</v>
      </c>
      <c r="H2109" s="196" t="n">
        <f aca="false">VLOOKUP($A2109,[4]Sheet1!$A$1:$U$10001,2,0)</f>
        <v>5.195</v>
      </c>
      <c r="I2109" s="196" t="n">
        <f aca="false">VLOOKUP($A2109,[4]Sheet1!$A$1:$U$10001,21,0)</f>
        <v>5.235</v>
      </c>
      <c r="J2109" s="196" t="n">
        <f aca="false">VLOOKUP($A2109,[4]Sheet1!$A$1:$U$10001,13,0)</f>
        <v>5.29</v>
      </c>
      <c r="K2109" s="196" t="n">
        <f aca="false">VLOOKUP($A2109,[4]Sheet1!$A$1:$Z$10001,24,0)</f>
        <v>4.705</v>
      </c>
      <c r="L2109" s="196" t="n">
        <f aca="false">VLOOKUP($A2109,[4]Sheet1!$A$1:$U$10001,17,0)</f>
        <v>4.965</v>
      </c>
      <c r="M2109" s="196" t="n">
        <f aca="false">VLOOKUP($A2109,[4]Sheet1!$A$1:$U$10001,14,0)</f>
        <v>5.985</v>
      </c>
      <c r="N2109" s="196" t="n">
        <f aca="false">VLOOKUP($A2109,[4]Sheet1!$A$1:$X$10001,23,0)</f>
        <v>4.595</v>
      </c>
      <c r="O2109" s="196" t="n">
        <f aca="false">VLOOKUP($A2109,[4]Sheet1!$A$1:$U$10001,4,0)</f>
        <v>5.975</v>
      </c>
      <c r="P2109" s="196" t="n">
        <f aca="false">VLOOKUP($A2109,[4]Sheet1!$A$1:$U$10001,6,0)</f>
        <v>5.21</v>
      </c>
      <c r="Q2109" s="196" t="n">
        <f aca="false">VLOOKUP($A2109,[4]Sheet1!$A$1:$U$10001,20,0)</f>
        <v>4.8</v>
      </c>
      <c r="R2109" s="196" t="n">
        <f aca="false">VLOOKUP($A2109,[4]Sheet1!$A$1:$X$10001,24,0)</f>
        <v>4.705</v>
      </c>
      <c r="S2109" s="196" t="n">
        <f aca="false">VLOOKUP($A2109,[4]Sheet1!$A$1:$AB$10001,25,0)</f>
        <v>5.37</v>
      </c>
      <c r="T2109" s="196" t="n">
        <f aca="false">VLOOKUP($A2109,[4]Sheet1!$A$1:$AB$10001,26,0)</f>
        <v>5.23</v>
      </c>
      <c r="U2109" s="196" t="n">
        <f aca="false">VLOOKUP($A2109,[4]Sheet1!$A$1:$AB$10001,27,0)</f>
        <v>5.135</v>
      </c>
      <c r="V2109" s="196" t="n">
        <f aca="false">VLOOKUP($A2109,[4]Sheet1!$A$1:$AB$10001,28,0)</f>
        <v>5.27</v>
      </c>
      <c r="W2109" s="196" t="n">
        <f aca="false">VLOOKUP($A2109,[4]Sheet1!$A$1:$AC$10001,29,0)</f>
        <v>5.14</v>
      </c>
      <c r="X2109" s="196" t="s">
        <v>85</v>
      </c>
    </row>
    <row r="2110" customFormat="false" ht="11.25" hidden="false" customHeight="false" outlineLevel="0" collapsed="false">
      <c r="A2110" s="177" t="n">
        <v>36803</v>
      </c>
      <c r="B2110" s="203" t="n">
        <f aca="false">IF(A2110&lt;&gt;"",MONTH(A2110),0)</f>
        <v>10</v>
      </c>
      <c r="C2110" s="11" t="s">
        <v>164</v>
      </c>
      <c r="D2110" s="196" t="n">
        <f aca="false">VLOOKUP($A2110,[4]Sheet1!$A$1:$U$10001,15,0)</f>
        <v>6.785</v>
      </c>
      <c r="E2110" s="196" t="n">
        <f aca="false">VLOOKUP($A2110,[4]Sheet1!$A$1:$U$10001,16,0)</f>
        <v>4.83</v>
      </c>
      <c r="F2110" s="196" t="n">
        <f aca="false">VLOOKUP($A2110,[4]Sheet1!$A$1:$X$10001,22,0)</f>
        <v>4.75</v>
      </c>
      <c r="G2110" s="198" t="n">
        <f aca="false">VLOOKUP($A2110,[4]Sheet1!$A$1:$X$10001,3,0)</f>
        <v>5.07</v>
      </c>
      <c r="H2110" s="196" t="n">
        <f aca="false">VLOOKUP($A2110,[4]Sheet1!$A$1:$U$10001,2,0)</f>
        <v>5.205</v>
      </c>
      <c r="I2110" s="196" t="n">
        <f aca="false">VLOOKUP($A2110,[4]Sheet1!$A$1:$U$10001,21,0)</f>
        <v>5.235</v>
      </c>
      <c r="J2110" s="196" t="n">
        <f aca="false">VLOOKUP($A2110,[4]Sheet1!$A$1:$U$10001,13,0)</f>
        <v>5.285</v>
      </c>
      <c r="K2110" s="196" t="n">
        <f aca="false">VLOOKUP($A2110,[4]Sheet1!$A$1:$Z$10001,24,0)</f>
        <v>4.815</v>
      </c>
      <c r="L2110" s="196" t="n">
        <f aca="false">VLOOKUP($A2110,[4]Sheet1!$A$1:$U$10001,17,0)</f>
        <v>4.965</v>
      </c>
      <c r="M2110" s="196" t="n">
        <f aca="false">VLOOKUP($A2110,[4]Sheet1!$A$1:$U$10001,14,0)</f>
        <v>5.855</v>
      </c>
      <c r="N2110" s="196" t="n">
        <f aca="false">VLOOKUP($A2110,[4]Sheet1!$A$1:$X$10001,23,0)</f>
        <v>4.665</v>
      </c>
      <c r="O2110" s="196" t="n">
        <f aca="false">VLOOKUP($A2110,[4]Sheet1!$A$1:$U$10001,4,0)</f>
        <v>6.01</v>
      </c>
      <c r="P2110" s="196" t="n">
        <f aca="false">VLOOKUP($A2110,[4]Sheet1!$A$1:$U$10001,6,0)</f>
        <v>5.25</v>
      </c>
      <c r="Q2110" s="196" t="n">
        <f aca="false">VLOOKUP($A2110,[4]Sheet1!$A$1:$U$10001,20,0)</f>
        <v>4.85</v>
      </c>
      <c r="R2110" s="196" t="n">
        <f aca="false">VLOOKUP($A2110,[4]Sheet1!$A$1:$X$10001,24,0)</f>
        <v>4.815</v>
      </c>
      <c r="S2110" s="196" t="n">
        <f aca="false">VLOOKUP($A2110,[4]Sheet1!$A$1:$AB$10001,25,0)</f>
        <v>5.395</v>
      </c>
      <c r="T2110" s="196" t="n">
        <f aca="false">VLOOKUP($A2110,[4]Sheet1!$A$1:$AB$10001,26,0)</f>
        <v>5.235</v>
      </c>
      <c r="U2110" s="196" t="n">
        <f aca="false">VLOOKUP($A2110,[4]Sheet1!$A$1:$AB$10001,27,0)</f>
        <v>5.15</v>
      </c>
      <c r="V2110" s="196" t="n">
        <f aca="false">VLOOKUP($A2110,[4]Sheet1!$A$1:$AB$10001,28,0)</f>
        <v>5.29</v>
      </c>
      <c r="W2110" s="196" t="n">
        <f aca="false">VLOOKUP($A2110,[4]Sheet1!$A$1:$AC$10001,29,0)</f>
        <v>5.155</v>
      </c>
      <c r="X2110" s="196" t="s">
        <v>85</v>
      </c>
    </row>
    <row r="2111" customFormat="false" ht="11.25" hidden="false" customHeight="false" outlineLevel="0" collapsed="false">
      <c r="A2111" s="177" t="n">
        <v>36804</v>
      </c>
      <c r="B2111" s="203" t="n">
        <f aca="false">IF(A2111&lt;&gt;"",MONTH(A2111),0)</f>
        <v>10</v>
      </c>
      <c r="C2111" s="11" t="s">
        <v>165</v>
      </c>
      <c r="D2111" s="196" t="n">
        <f aca="false">VLOOKUP($A2111,[4]Sheet1!$A$1:$U$10001,15,0)</f>
        <v>6.775</v>
      </c>
      <c r="E2111" s="196" t="n">
        <f aca="false">VLOOKUP($A2111,[4]Sheet1!$A$1:$U$10001,16,0)</f>
        <v>4.855</v>
      </c>
      <c r="F2111" s="196" t="n">
        <f aca="false">VLOOKUP($A2111,[4]Sheet1!$A$1:$X$10001,22,0)</f>
        <v>4.75</v>
      </c>
      <c r="G2111" s="198" t="n">
        <f aca="false">VLOOKUP($A2111,[4]Sheet1!$A$1:$X$10001,3,0)</f>
        <v>5.03</v>
      </c>
      <c r="H2111" s="196" t="n">
        <f aca="false">VLOOKUP($A2111,[4]Sheet1!$A$1:$U$10001,2,0)</f>
        <v>5.16</v>
      </c>
      <c r="I2111" s="196" t="n">
        <f aca="false">VLOOKUP($A2111,[4]Sheet1!$A$1:$U$10001,21,0)</f>
        <v>5.215</v>
      </c>
      <c r="J2111" s="196" t="n">
        <f aca="false">VLOOKUP($A2111,[4]Sheet1!$A$1:$U$10001,13,0)</f>
        <v>5.375</v>
      </c>
      <c r="K2111" s="196" t="n">
        <f aca="false">VLOOKUP($A2111,[4]Sheet1!$A$1:$Z$10001,24,0)</f>
        <v>4.81</v>
      </c>
      <c r="L2111" s="196" t="n">
        <f aca="false">VLOOKUP($A2111,[4]Sheet1!$A$1:$U$10001,17,0)</f>
        <v>4.99</v>
      </c>
      <c r="M2111" s="196" t="n">
        <f aca="false">VLOOKUP($A2111,[4]Sheet1!$A$1:$U$10001,14,0)</f>
        <v>5.825</v>
      </c>
      <c r="N2111" s="196" t="n">
        <f aca="false">VLOOKUP($A2111,[4]Sheet1!$A$1:$X$10001,23,0)</f>
        <v>4.74</v>
      </c>
      <c r="O2111" s="196" t="n">
        <f aca="false">VLOOKUP($A2111,[4]Sheet1!$A$1:$U$10001,4,0)</f>
        <v>6.02</v>
      </c>
      <c r="P2111" s="196" t="n">
        <f aca="false">VLOOKUP($A2111,[4]Sheet1!$A$1:$U$10001,6,0)</f>
        <v>5.215</v>
      </c>
      <c r="Q2111" s="196" t="n">
        <f aca="false">VLOOKUP($A2111,[4]Sheet1!$A$1:$U$10001,20,0)</f>
        <v>4.875</v>
      </c>
      <c r="R2111" s="196" t="n">
        <f aca="false">VLOOKUP($A2111,[4]Sheet1!$A$1:$X$10001,24,0)</f>
        <v>4.81</v>
      </c>
      <c r="S2111" s="196" t="n">
        <f aca="false">VLOOKUP($A2111,[4]Sheet1!$A$1:$AB$10001,25,0)</f>
        <v>5.39</v>
      </c>
      <c r="T2111" s="196" t="n">
        <f aca="false">VLOOKUP($A2111,[4]Sheet1!$A$1:$AB$10001,26,0)</f>
        <v>5.205</v>
      </c>
      <c r="U2111" s="196" t="n">
        <f aca="false">VLOOKUP($A2111,[4]Sheet1!$A$1:$AB$10001,27,0)</f>
        <v>5.15</v>
      </c>
      <c r="V2111" s="196" t="n">
        <f aca="false">VLOOKUP($A2111,[4]Sheet1!$A$1:$AB$10001,28,0)</f>
        <v>5.29</v>
      </c>
      <c r="W2111" s="196" t="n">
        <f aca="false">VLOOKUP($A2111,[4]Sheet1!$A$1:$AC$10001,29,0)</f>
        <v>5.16</v>
      </c>
      <c r="X2111" s="196" t="s">
        <v>85</v>
      </c>
    </row>
    <row r="2112" customFormat="false" ht="11.25" hidden="false" customHeight="false" outlineLevel="0" collapsed="false">
      <c r="A2112" s="177" t="n">
        <v>36805</v>
      </c>
      <c r="B2112" s="203" t="n">
        <f aca="false">IF(A2112&lt;&gt;"",MONTH(A2112),0)</f>
        <v>10</v>
      </c>
      <c r="C2112" s="11" t="s">
        <v>166</v>
      </c>
      <c r="D2112" s="196" t="n">
        <f aca="false">VLOOKUP($A2112,[4]Sheet1!$A$1:$U$10001,15,0)</f>
        <v>6.645</v>
      </c>
      <c r="E2112" s="196" t="n">
        <f aca="false">VLOOKUP($A2112,[4]Sheet1!$A$1:$U$10001,16,0)</f>
        <v>4.955</v>
      </c>
      <c r="F2112" s="196" t="n">
        <f aca="false">VLOOKUP($A2112,[4]Sheet1!$A$1:$X$10001,22,0)</f>
        <v>4.67</v>
      </c>
      <c r="G2112" s="198" t="n">
        <f aca="false">VLOOKUP($A2112,[4]Sheet1!$A$1:$X$10001,3,0)</f>
        <v>4.795</v>
      </c>
      <c r="H2112" s="196" t="n">
        <f aca="false">VLOOKUP($A2112,[4]Sheet1!$A$1:$U$10001,2,0)</f>
        <v>5.09</v>
      </c>
      <c r="I2112" s="196" t="n">
        <f aca="false">VLOOKUP($A2112,[4]Sheet1!$A$1:$U$10001,21,0)</f>
        <v>5.25</v>
      </c>
      <c r="J2112" s="196" t="n">
        <f aca="false">VLOOKUP($A2112,[4]Sheet1!$A$1:$U$10001,13,0)</f>
        <v>5.67</v>
      </c>
      <c r="K2112" s="196" t="n">
        <f aca="false">VLOOKUP($A2112,[4]Sheet1!$A$1:$Z$10001,24,0)</f>
        <v>4.71</v>
      </c>
      <c r="L2112" s="196" t="n">
        <f aca="false">VLOOKUP($A2112,[4]Sheet1!$A$1:$U$10001,17,0)</f>
        <v>5.075</v>
      </c>
      <c r="M2112" s="196" t="n">
        <f aca="false">VLOOKUP($A2112,[4]Sheet1!$A$1:$U$10001,14,0)</f>
        <v>5.865</v>
      </c>
      <c r="N2112" s="196" t="n">
        <f aca="false">VLOOKUP($A2112,[4]Sheet1!$A$1:$X$10001,23,0)</f>
        <v>4.59</v>
      </c>
      <c r="O2112" s="196" t="n">
        <f aca="false">VLOOKUP($A2112,[4]Sheet1!$A$1:$U$10001,4,0)</f>
        <v>6</v>
      </c>
      <c r="P2112" s="196" t="n">
        <f aca="false">VLOOKUP($A2112,[4]Sheet1!$A$1:$U$10001,6,0)</f>
        <v>5.175</v>
      </c>
      <c r="Q2112" s="196" t="n">
        <f aca="false">VLOOKUP($A2112,[4]Sheet1!$A$1:$U$10001,20,0)</f>
        <v>4.945</v>
      </c>
      <c r="R2112" s="196" t="n">
        <f aca="false">VLOOKUP($A2112,[4]Sheet1!$A$1:$X$10001,24,0)</f>
        <v>4.71</v>
      </c>
      <c r="S2112" s="196" t="n">
        <f aca="false">VLOOKUP($A2112,[4]Sheet1!$A$1:$AB$10001,25,0)</f>
        <v>5.405</v>
      </c>
      <c r="T2112" s="196" t="n">
        <f aca="false">VLOOKUP($A2112,[4]Sheet1!$A$1:$AB$10001,26,0)</f>
        <v>5.19</v>
      </c>
      <c r="U2112" s="196" t="n">
        <f aca="false">VLOOKUP($A2112,[4]Sheet1!$A$1:$AB$10001,27,0)</f>
        <v>5.16</v>
      </c>
      <c r="V2112" s="196" t="n">
        <f aca="false">VLOOKUP($A2112,[4]Sheet1!$A$1:$AB$10001,28,0)</f>
        <v>5.295</v>
      </c>
      <c r="W2112" s="196" t="n">
        <f aca="false">VLOOKUP($A2112,[4]Sheet1!$A$1:$AC$10001,29,0)</f>
        <v>5.175</v>
      </c>
      <c r="X2112" s="196" t="s">
        <v>85</v>
      </c>
    </row>
    <row r="2113" customFormat="false" ht="11.25" hidden="false" customHeight="false" outlineLevel="0" collapsed="false">
      <c r="A2113" s="177" t="n">
        <v>36806</v>
      </c>
      <c r="B2113" s="203" t="n">
        <f aca="false">IF(A2113&lt;&gt;"",MONTH(A2113),0)</f>
        <v>10</v>
      </c>
      <c r="C2113" s="11" t="s">
        <v>167</v>
      </c>
      <c r="D2113" s="196" t="n">
        <f aca="false">VLOOKUP($A2113,[4]Sheet1!$A$1:$U$10001,15,0)</f>
        <v>6.285</v>
      </c>
      <c r="E2113" s="196" t="n">
        <f aca="false">VLOOKUP($A2113,[4]Sheet1!$A$1:$U$10001,16,0)</f>
        <v>4.815</v>
      </c>
      <c r="F2113" s="196" t="n">
        <f aca="false">VLOOKUP($A2113,[4]Sheet1!$A$1:$X$10001,22,0)</f>
        <v>4.345</v>
      </c>
      <c r="G2113" s="198" t="n">
        <f aca="false">VLOOKUP($A2113,[4]Sheet1!$A$1:$X$10001,3,0)</f>
        <v>4.315</v>
      </c>
      <c r="H2113" s="196" t="n">
        <f aca="false">VLOOKUP($A2113,[4]Sheet1!$A$1:$U$10001,2,0)</f>
        <v>4.86</v>
      </c>
      <c r="I2113" s="196" t="n">
        <f aca="false">VLOOKUP($A2113,[4]Sheet1!$A$1:$U$10001,21,0)</f>
        <v>5.06</v>
      </c>
      <c r="J2113" s="196" t="n">
        <f aca="false">VLOOKUP($A2113,[4]Sheet1!$A$1:$U$10001,13,0)</f>
        <v>5.405</v>
      </c>
      <c r="K2113" s="196" t="n">
        <f aca="false">VLOOKUP($A2113,[4]Sheet1!$A$1:$Z$10001,24,0)</f>
        <v>4.35</v>
      </c>
      <c r="L2113" s="196" t="n">
        <f aca="false">VLOOKUP($A2113,[4]Sheet1!$A$1:$U$10001,17,0)</f>
        <v>4.885</v>
      </c>
      <c r="M2113" s="196" t="n">
        <f aca="false">VLOOKUP($A2113,[4]Sheet1!$A$1:$U$10001,14,0)</f>
        <v>5.56</v>
      </c>
      <c r="N2113" s="196" t="n">
        <f aca="false">VLOOKUP($A2113,[4]Sheet1!$A$1:$X$10001,23,0)</f>
        <v>4.3</v>
      </c>
      <c r="O2113" s="196" t="n">
        <f aca="false">VLOOKUP($A2113,[4]Sheet1!$A$1:$U$10001,4,0)</f>
        <v>5.765</v>
      </c>
      <c r="P2113" s="196" t="n">
        <f aca="false">VLOOKUP($A2113,[4]Sheet1!$A$1:$U$10001,6,0)</f>
        <v>4.965</v>
      </c>
      <c r="Q2113" s="196" t="n">
        <f aca="false">VLOOKUP($A2113,[4]Sheet1!$A$1:$U$10001,20,0)</f>
        <v>4.805</v>
      </c>
      <c r="R2113" s="196" t="n">
        <f aca="false">VLOOKUP($A2113,[4]Sheet1!$A$1:$X$10001,24,0)</f>
        <v>4.35</v>
      </c>
      <c r="S2113" s="196" t="n">
        <f aca="false">VLOOKUP($A2113,[4]Sheet1!$A$1:$AB$10001,25,0)</f>
        <v>5.24</v>
      </c>
      <c r="T2113" s="196" t="n">
        <f aca="false">VLOOKUP($A2113,[4]Sheet1!$A$1:$AB$10001,26,0)</f>
        <v>5</v>
      </c>
      <c r="U2113" s="196" t="n">
        <f aca="false">VLOOKUP($A2113,[4]Sheet1!$A$1:$AB$10001,27,0)</f>
        <v>4.99</v>
      </c>
      <c r="V2113" s="196" t="n">
        <f aca="false">VLOOKUP($A2113,[4]Sheet1!$A$1:$AB$10001,28,0)</f>
        <v>5.135</v>
      </c>
      <c r="W2113" s="196" t="n">
        <f aca="false">VLOOKUP($A2113,[4]Sheet1!$A$1:$AC$10001,29,0)</f>
        <v>5</v>
      </c>
      <c r="X2113" s="196" t="s">
        <v>85</v>
      </c>
    </row>
    <row r="2114" customFormat="false" ht="11.25" hidden="false" customHeight="false" outlineLevel="0" collapsed="false">
      <c r="A2114" s="177" t="n">
        <v>36807</v>
      </c>
      <c r="B2114" s="203" t="n">
        <f aca="false">IF(A2114&lt;&gt;"",MONTH(A2114),0)</f>
        <v>10</v>
      </c>
      <c r="C2114" s="11" t="s">
        <v>161</v>
      </c>
      <c r="D2114" s="196" t="n">
        <f aca="false">VLOOKUP($A2114,[4]Sheet1!$A$1:$U$10001,15,0)</f>
        <v>6.285</v>
      </c>
      <c r="E2114" s="196" t="n">
        <f aca="false">VLOOKUP($A2114,[4]Sheet1!$A$1:$U$10001,16,0)</f>
        <v>4.815</v>
      </c>
      <c r="F2114" s="196" t="n">
        <f aca="false">VLOOKUP($A2114,[4]Sheet1!$A$1:$X$10001,22,0)</f>
        <v>4.345</v>
      </c>
      <c r="G2114" s="198" t="n">
        <f aca="false">VLOOKUP($A2114,[4]Sheet1!$A$1:$X$10001,3,0)</f>
        <v>4.315</v>
      </c>
      <c r="H2114" s="196" t="n">
        <f aca="false">VLOOKUP($A2114,[4]Sheet1!$A$1:$U$10001,2,0)</f>
        <v>4.86</v>
      </c>
      <c r="I2114" s="196" t="n">
        <f aca="false">VLOOKUP($A2114,[4]Sheet1!$A$1:$U$10001,21,0)</f>
        <v>5.06</v>
      </c>
      <c r="J2114" s="196" t="n">
        <f aca="false">VLOOKUP($A2114,[4]Sheet1!$A$1:$U$10001,13,0)</f>
        <v>5.405</v>
      </c>
      <c r="K2114" s="196" t="n">
        <f aca="false">VLOOKUP($A2114,[4]Sheet1!$A$1:$Z$10001,24,0)</f>
        <v>4.35</v>
      </c>
      <c r="L2114" s="196" t="n">
        <f aca="false">VLOOKUP($A2114,[4]Sheet1!$A$1:$U$10001,17,0)</f>
        <v>4.885</v>
      </c>
      <c r="M2114" s="196" t="n">
        <f aca="false">VLOOKUP($A2114,[4]Sheet1!$A$1:$U$10001,14,0)</f>
        <v>5.56</v>
      </c>
      <c r="N2114" s="196" t="n">
        <f aca="false">VLOOKUP($A2114,[4]Sheet1!$A$1:$X$10001,23,0)</f>
        <v>4.3</v>
      </c>
      <c r="O2114" s="196" t="n">
        <f aca="false">VLOOKUP($A2114,[4]Sheet1!$A$1:$U$10001,4,0)</f>
        <v>5.765</v>
      </c>
      <c r="P2114" s="196" t="n">
        <f aca="false">VLOOKUP($A2114,[4]Sheet1!$A$1:$U$10001,6,0)</f>
        <v>4.965</v>
      </c>
      <c r="Q2114" s="196" t="n">
        <f aca="false">VLOOKUP($A2114,[4]Sheet1!$A$1:$U$10001,20,0)</f>
        <v>4.805</v>
      </c>
      <c r="R2114" s="196" t="n">
        <f aca="false">VLOOKUP($A2114,[4]Sheet1!$A$1:$X$10001,24,0)</f>
        <v>4.35</v>
      </c>
      <c r="S2114" s="196" t="n">
        <f aca="false">VLOOKUP($A2114,[4]Sheet1!$A$1:$AB$10001,25,0)</f>
        <v>5.24</v>
      </c>
      <c r="T2114" s="196" t="n">
        <f aca="false">VLOOKUP($A2114,[4]Sheet1!$A$1:$AB$10001,26,0)</f>
        <v>5</v>
      </c>
      <c r="U2114" s="196" t="n">
        <f aca="false">VLOOKUP($A2114,[4]Sheet1!$A$1:$AB$10001,27,0)</f>
        <v>4.99</v>
      </c>
      <c r="V2114" s="196" t="n">
        <f aca="false">VLOOKUP($A2114,[4]Sheet1!$A$1:$AB$10001,28,0)</f>
        <v>5.135</v>
      </c>
      <c r="W2114" s="196" t="n">
        <f aca="false">VLOOKUP($A2114,[4]Sheet1!$A$1:$AC$10001,29,0)</f>
        <v>5</v>
      </c>
      <c r="X2114" s="196" t="s">
        <v>85</v>
      </c>
    </row>
    <row r="2115" customFormat="false" ht="11.25" hidden="false" customHeight="false" outlineLevel="0" collapsed="false">
      <c r="A2115" s="177" t="n">
        <v>36808</v>
      </c>
      <c r="B2115" s="203" t="n">
        <f aca="false">IF(A2115&lt;&gt;"",MONTH(A2115),0)</f>
        <v>10</v>
      </c>
      <c r="C2115" s="11" t="s">
        <v>162</v>
      </c>
      <c r="D2115" s="196" t="n">
        <f aca="false">VLOOKUP($A2115,[4]Sheet1!$A$1:$U$10001,15,0)</f>
        <v>6.285</v>
      </c>
      <c r="E2115" s="196" t="n">
        <f aca="false">VLOOKUP($A2115,[4]Sheet1!$A$1:$U$10001,16,0)</f>
        <v>4.815</v>
      </c>
      <c r="F2115" s="196" t="n">
        <f aca="false">VLOOKUP($A2115,[4]Sheet1!$A$1:$X$10001,22,0)</f>
        <v>4.345</v>
      </c>
      <c r="G2115" s="198" t="n">
        <f aca="false">VLOOKUP($A2115,[4]Sheet1!$A$1:$X$10001,3,0)</f>
        <v>4.315</v>
      </c>
      <c r="H2115" s="196" t="n">
        <f aca="false">VLOOKUP($A2115,[4]Sheet1!$A$1:$U$10001,2,0)</f>
        <v>4.86</v>
      </c>
      <c r="I2115" s="196" t="n">
        <f aca="false">VLOOKUP($A2115,[4]Sheet1!$A$1:$U$10001,21,0)</f>
        <v>5.06</v>
      </c>
      <c r="J2115" s="196" t="n">
        <f aca="false">VLOOKUP($A2115,[4]Sheet1!$A$1:$U$10001,13,0)</f>
        <v>5.405</v>
      </c>
      <c r="K2115" s="196" t="n">
        <f aca="false">VLOOKUP($A2115,[4]Sheet1!$A$1:$Z$10001,24,0)</f>
        <v>4.35</v>
      </c>
      <c r="L2115" s="196" t="n">
        <f aca="false">VLOOKUP($A2115,[4]Sheet1!$A$1:$U$10001,17,0)</f>
        <v>4.885</v>
      </c>
      <c r="M2115" s="196" t="n">
        <f aca="false">VLOOKUP($A2115,[4]Sheet1!$A$1:$U$10001,14,0)</f>
        <v>5.56</v>
      </c>
      <c r="N2115" s="196" t="n">
        <f aca="false">VLOOKUP($A2115,[4]Sheet1!$A$1:$X$10001,23,0)</f>
        <v>4.3</v>
      </c>
      <c r="O2115" s="196" t="n">
        <f aca="false">VLOOKUP($A2115,[4]Sheet1!$A$1:$U$10001,4,0)</f>
        <v>5.765</v>
      </c>
      <c r="P2115" s="196" t="n">
        <f aca="false">VLOOKUP($A2115,[4]Sheet1!$A$1:$U$10001,6,0)</f>
        <v>4.965</v>
      </c>
      <c r="Q2115" s="196" t="n">
        <f aca="false">VLOOKUP($A2115,[4]Sheet1!$A$1:$U$10001,20,0)</f>
        <v>4.805</v>
      </c>
      <c r="R2115" s="196" t="n">
        <f aca="false">VLOOKUP($A2115,[4]Sheet1!$A$1:$X$10001,24,0)</f>
        <v>4.35</v>
      </c>
      <c r="S2115" s="196" t="n">
        <f aca="false">VLOOKUP($A2115,[4]Sheet1!$A$1:$AB$10001,25,0)</f>
        <v>5.24</v>
      </c>
      <c r="T2115" s="196" t="n">
        <f aca="false">VLOOKUP($A2115,[4]Sheet1!$A$1:$AB$10001,26,0)</f>
        <v>5</v>
      </c>
      <c r="U2115" s="196" t="n">
        <f aca="false">VLOOKUP($A2115,[4]Sheet1!$A$1:$AB$10001,27,0)</f>
        <v>4.99</v>
      </c>
      <c r="V2115" s="196" t="n">
        <f aca="false">VLOOKUP($A2115,[4]Sheet1!$A$1:$AB$10001,28,0)</f>
        <v>5.135</v>
      </c>
      <c r="W2115" s="196" t="n">
        <f aca="false">VLOOKUP($A2115,[4]Sheet1!$A$1:$AC$10001,29,0)</f>
        <v>5</v>
      </c>
      <c r="X2115" s="196" t="s">
        <v>85</v>
      </c>
    </row>
    <row r="2116" customFormat="false" ht="11.25" hidden="false" customHeight="false" outlineLevel="0" collapsed="false">
      <c r="A2116" s="177" t="n">
        <v>36809</v>
      </c>
      <c r="B2116" s="203" t="n">
        <f aca="false">IF(A2116&lt;&gt;"",MONTH(A2116),0)</f>
        <v>10</v>
      </c>
      <c r="C2116" s="11" t="s">
        <v>163</v>
      </c>
      <c r="D2116" s="196" t="n">
        <f aca="false">VLOOKUP($A2116,[4]Sheet1!$A$1:$U$10001,15,0)</f>
        <v>6.295</v>
      </c>
      <c r="E2116" s="196" t="n">
        <f aca="false">VLOOKUP($A2116,[4]Sheet1!$A$1:$U$10001,16,0)</f>
        <v>4.81</v>
      </c>
      <c r="F2116" s="196" t="n">
        <f aca="false">VLOOKUP($A2116,[4]Sheet1!$A$1:$X$10001,22,0)</f>
        <v>4.455</v>
      </c>
      <c r="G2116" s="198" t="n">
        <f aca="false">VLOOKUP($A2116,[4]Sheet1!$A$1:$X$10001,3,0)</f>
        <v>4.565</v>
      </c>
      <c r="H2116" s="196" t="n">
        <f aca="false">VLOOKUP($A2116,[4]Sheet1!$A$1:$U$10001,2,0)</f>
        <v>4.96</v>
      </c>
      <c r="I2116" s="196" t="n">
        <f aca="false">VLOOKUP($A2116,[4]Sheet1!$A$1:$U$10001,21,0)</f>
        <v>5.055</v>
      </c>
      <c r="J2116" s="196" t="n">
        <f aca="false">VLOOKUP($A2116,[4]Sheet1!$A$1:$U$10001,13,0)</f>
        <v>5.445</v>
      </c>
      <c r="K2116" s="196" t="n">
        <f aca="false">VLOOKUP($A2116,[4]Sheet1!$A$1:$Z$10001,24,0)</f>
        <v>4.545</v>
      </c>
      <c r="L2116" s="196" t="n">
        <f aca="false">VLOOKUP($A2116,[4]Sheet1!$A$1:$U$10001,17,0)</f>
        <v>5.04</v>
      </c>
      <c r="M2116" s="196" t="n">
        <f aca="false">VLOOKUP($A2116,[4]Sheet1!$A$1:$U$10001,14,0)</f>
        <v>5.575</v>
      </c>
      <c r="N2116" s="196" t="n">
        <f aca="false">VLOOKUP($A2116,[4]Sheet1!$A$1:$X$10001,23,0)</f>
        <v>4.57</v>
      </c>
      <c r="O2116" s="196" t="n">
        <f aca="false">VLOOKUP($A2116,[4]Sheet1!$A$1:$U$10001,4,0)</f>
        <v>5.805</v>
      </c>
      <c r="P2116" s="196" t="n">
        <f aca="false">VLOOKUP($A2116,[4]Sheet1!$A$1:$U$10001,6,0)</f>
        <v>5.02</v>
      </c>
      <c r="Q2116" s="196" t="n">
        <f aca="false">VLOOKUP($A2116,[4]Sheet1!$A$1:$U$10001,20,0)</f>
        <v>4.805</v>
      </c>
      <c r="R2116" s="196" t="n">
        <f aca="false">VLOOKUP($A2116,[4]Sheet1!$A$1:$X$10001,24,0)</f>
        <v>4.545</v>
      </c>
      <c r="S2116" s="196" t="n">
        <f aca="false">VLOOKUP($A2116,[4]Sheet1!$A$1:$AB$10001,25,0)</f>
        <v>5.215</v>
      </c>
      <c r="T2116" s="196" t="n">
        <f aca="false">VLOOKUP($A2116,[4]Sheet1!$A$1:$AB$10001,26,0)</f>
        <v>5.015</v>
      </c>
      <c r="U2116" s="196" t="n">
        <f aca="false">VLOOKUP($A2116,[4]Sheet1!$A$1:$AB$10001,27,0)</f>
        <v>4.995</v>
      </c>
      <c r="V2116" s="196" t="n">
        <f aca="false">VLOOKUP($A2116,[4]Sheet1!$A$1:$AB$10001,28,0)</f>
        <v>5.125</v>
      </c>
      <c r="W2116" s="196" t="n">
        <f aca="false">VLOOKUP($A2116,[4]Sheet1!$A$1:$AC$10001,29,0)</f>
        <v>5</v>
      </c>
      <c r="X2116" s="196" t="s">
        <v>85</v>
      </c>
    </row>
    <row r="2117" customFormat="false" ht="11.25" hidden="false" customHeight="false" outlineLevel="0" collapsed="false">
      <c r="A2117" s="177" t="n">
        <v>36810</v>
      </c>
      <c r="B2117" s="203" t="n">
        <f aca="false">IF(A2117&lt;&gt;"",MONTH(A2117),0)</f>
        <v>10</v>
      </c>
      <c r="C2117" s="11" t="s">
        <v>164</v>
      </c>
      <c r="D2117" s="196" t="n">
        <f aca="false">VLOOKUP($A2117,[4]Sheet1!$A$1:$U$10001,15,0)</f>
        <v>6.42</v>
      </c>
      <c r="E2117" s="196" t="n">
        <f aca="false">VLOOKUP($A2117,[4]Sheet1!$A$1:$U$10001,16,0)</f>
        <v>4.85</v>
      </c>
      <c r="F2117" s="196" t="n">
        <f aca="false">VLOOKUP($A2117,[4]Sheet1!$A$1:$X$10001,22,0)</f>
        <v>4.58</v>
      </c>
      <c r="G2117" s="198" t="n">
        <f aca="false">VLOOKUP($A2117,[4]Sheet1!$A$1:$X$10001,3,0)</f>
        <v>4.555</v>
      </c>
      <c r="H2117" s="196" t="n">
        <f aca="false">VLOOKUP($A2117,[4]Sheet1!$A$1:$U$10001,2,0)</f>
        <v>5.005</v>
      </c>
      <c r="I2117" s="196" t="n">
        <f aca="false">VLOOKUP($A2117,[4]Sheet1!$A$1:$U$10001,21,0)</f>
        <v>5.08</v>
      </c>
      <c r="J2117" s="196" t="n">
        <f aca="false">VLOOKUP($A2117,[4]Sheet1!$A$1:$U$10001,13,0)</f>
        <v>5.445</v>
      </c>
      <c r="K2117" s="196" t="n">
        <f aca="false">VLOOKUP($A2117,[4]Sheet1!$A$1:$Z$10001,24,0)</f>
        <v>4.595</v>
      </c>
      <c r="L2117" s="196" t="n">
        <f aca="false">VLOOKUP($A2117,[4]Sheet1!$A$1:$U$10001,17,0)</f>
        <v>5.045</v>
      </c>
      <c r="M2117" s="196" t="n">
        <f aca="false">VLOOKUP($A2117,[4]Sheet1!$A$1:$U$10001,14,0)</f>
        <v>5.715</v>
      </c>
      <c r="N2117" s="196" t="n">
        <f aca="false">VLOOKUP($A2117,[4]Sheet1!$A$1:$X$10001,23,0)</f>
        <v>4.56</v>
      </c>
      <c r="O2117" s="196" t="n">
        <f aca="false">VLOOKUP($A2117,[4]Sheet1!$A$1:$U$10001,4,0)</f>
        <v>5.75</v>
      </c>
      <c r="P2117" s="196" t="n">
        <f aca="false">VLOOKUP($A2117,[4]Sheet1!$A$1:$U$10001,6,0)</f>
        <v>5.055</v>
      </c>
      <c r="Q2117" s="196" t="n">
        <f aca="false">VLOOKUP($A2117,[4]Sheet1!$A$1:$U$10001,20,0)</f>
        <v>4.83</v>
      </c>
      <c r="R2117" s="196" t="n">
        <f aca="false">VLOOKUP($A2117,[4]Sheet1!$A$1:$X$10001,24,0)</f>
        <v>4.595</v>
      </c>
      <c r="S2117" s="196" t="n">
        <f aca="false">VLOOKUP($A2117,[4]Sheet1!$A$1:$AB$10001,25,0)</f>
        <v>5.27</v>
      </c>
      <c r="T2117" s="196" t="n">
        <f aca="false">VLOOKUP($A2117,[4]Sheet1!$A$1:$AB$10001,26,0)</f>
        <v>5.075</v>
      </c>
      <c r="U2117" s="196" t="n">
        <f aca="false">VLOOKUP($A2117,[4]Sheet1!$A$1:$AB$10001,27,0)</f>
        <v>5.035</v>
      </c>
      <c r="V2117" s="196" t="n">
        <f aca="false">VLOOKUP($A2117,[4]Sheet1!$A$1:$AB$10001,28,0)</f>
        <v>5.145</v>
      </c>
      <c r="W2117" s="196" t="n">
        <f aca="false">VLOOKUP($A2117,[4]Sheet1!$A$1:$AC$10001,29,0)</f>
        <v>5.035</v>
      </c>
      <c r="X2117" s="196" t="s">
        <v>85</v>
      </c>
    </row>
    <row r="2118" customFormat="false" ht="11.25" hidden="false" customHeight="false" outlineLevel="0" collapsed="false">
      <c r="A2118" s="177" t="n">
        <v>36811</v>
      </c>
      <c r="B2118" s="203" t="n">
        <f aca="false">IF(A2118&lt;&gt;"",MONTH(A2118),0)</f>
        <v>10</v>
      </c>
      <c r="C2118" s="11" t="s">
        <v>165</v>
      </c>
      <c r="D2118" s="196" t="n">
        <f aca="false">VLOOKUP($A2118,[4]Sheet1!$A$1:$U$10001,15,0)</f>
        <v>6.505</v>
      </c>
      <c r="E2118" s="196" t="n">
        <f aca="false">VLOOKUP($A2118,[4]Sheet1!$A$1:$U$10001,16,0)</f>
        <v>4.905</v>
      </c>
      <c r="F2118" s="196" t="n">
        <f aca="false">VLOOKUP($A2118,[4]Sheet1!$A$1:$X$10001,22,0)</f>
        <v>4.63</v>
      </c>
      <c r="G2118" s="198" t="n">
        <f aca="false">VLOOKUP($A2118,[4]Sheet1!$A$1:$X$10001,3,0)</f>
        <v>4.585</v>
      </c>
      <c r="H2118" s="196" t="n">
        <f aca="false">VLOOKUP($A2118,[4]Sheet1!$A$1:$U$10001,2,0)</f>
        <v>5.105</v>
      </c>
      <c r="I2118" s="196" t="n">
        <f aca="false">VLOOKUP($A2118,[4]Sheet1!$A$1:$U$10001,21,0)</f>
        <v>5.16</v>
      </c>
      <c r="J2118" s="196" t="n">
        <f aca="false">VLOOKUP($A2118,[4]Sheet1!$A$1:$U$10001,13,0)</f>
        <v>5.44</v>
      </c>
      <c r="K2118" s="196" t="n">
        <f aca="false">VLOOKUP($A2118,[4]Sheet1!$A$1:$Z$10001,24,0)</f>
        <v>4.595</v>
      </c>
      <c r="L2118" s="196" t="n">
        <f aca="false">VLOOKUP($A2118,[4]Sheet1!$A$1:$U$10001,17,0)</f>
        <v>5.105</v>
      </c>
      <c r="M2118" s="196" t="n">
        <f aca="false">VLOOKUP($A2118,[4]Sheet1!$A$1:$U$10001,14,0)</f>
        <v>5.72</v>
      </c>
      <c r="N2118" s="196" t="n">
        <f aca="false">VLOOKUP($A2118,[4]Sheet1!$A$1:$X$10001,23,0)</f>
        <v>4.52</v>
      </c>
      <c r="O2118" s="196" t="n">
        <f aca="false">VLOOKUP($A2118,[4]Sheet1!$A$1:$U$10001,4,0)</f>
        <v>5.63</v>
      </c>
      <c r="P2118" s="196" t="n">
        <f aca="false">VLOOKUP($A2118,[4]Sheet1!$A$1:$U$10001,6,0)</f>
        <v>5.12</v>
      </c>
      <c r="Q2118" s="196" t="n">
        <f aca="false">VLOOKUP($A2118,[4]Sheet1!$A$1:$U$10001,20,0)</f>
        <v>4.91</v>
      </c>
      <c r="R2118" s="196" t="n">
        <f aca="false">VLOOKUP($A2118,[4]Sheet1!$A$1:$X$10001,24,0)</f>
        <v>4.595</v>
      </c>
      <c r="S2118" s="196" t="n">
        <f aca="false">VLOOKUP($A2118,[4]Sheet1!$A$1:$AB$10001,25,0)</f>
        <v>5.35</v>
      </c>
      <c r="T2118" s="196" t="n">
        <f aca="false">VLOOKUP($A2118,[4]Sheet1!$A$1:$AB$10001,26,0)</f>
        <v>5.13</v>
      </c>
      <c r="U2118" s="196" t="n">
        <f aca="false">VLOOKUP($A2118,[4]Sheet1!$A$1:$AB$10001,27,0)</f>
        <v>5.11</v>
      </c>
      <c r="V2118" s="196" t="n">
        <f aca="false">VLOOKUP($A2118,[4]Sheet1!$A$1:$AB$10001,28,0)</f>
        <v>5.225</v>
      </c>
      <c r="W2118" s="196" t="n">
        <f aca="false">VLOOKUP($A2118,[4]Sheet1!$A$1:$AC$10001,29,0)</f>
        <v>5.115</v>
      </c>
      <c r="X2118" s="196" t="s">
        <v>85</v>
      </c>
    </row>
    <row r="2119" customFormat="false" ht="11.25" hidden="false" customHeight="false" outlineLevel="0" collapsed="false">
      <c r="A2119" s="177" t="n">
        <v>36812</v>
      </c>
      <c r="B2119" s="203" t="n">
        <f aca="false">IF(A2119&lt;&gt;"",MONTH(A2119),0)</f>
        <v>10</v>
      </c>
      <c r="C2119" s="11" t="s">
        <v>166</v>
      </c>
      <c r="D2119" s="196" t="n">
        <f aca="false">VLOOKUP($A2119,[4]Sheet1!$A$1:$U$10001,15,0)</f>
        <v>7.005</v>
      </c>
      <c r="E2119" s="196" t="n">
        <f aca="false">VLOOKUP($A2119,[4]Sheet1!$A$1:$U$10001,16,0)</f>
        <v>5.105</v>
      </c>
      <c r="F2119" s="196" t="n">
        <f aca="false">VLOOKUP($A2119,[4]Sheet1!$A$1:$X$10001,22,0)</f>
        <v>4.895</v>
      </c>
      <c r="G2119" s="198" t="n">
        <f aca="false">VLOOKUP($A2119,[4]Sheet1!$A$1:$X$10001,3,0)</f>
        <v>4.8</v>
      </c>
      <c r="H2119" s="196" t="n">
        <f aca="false">VLOOKUP($A2119,[4]Sheet1!$A$1:$U$10001,2,0)</f>
        <v>5.44</v>
      </c>
      <c r="I2119" s="196" t="n">
        <f aca="false">VLOOKUP($A2119,[4]Sheet1!$A$1:$U$10001,21,0)</f>
        <v>5.545</v>
      </c>
      <c r="J2119" s="196" t="n">
        <f aca="false">VLOOKUP($A2119,[4]Sheet1!$A$1:$U$10001,13,0)</f>
        <v>5.535</v>
      </c>
      <c r="K2119" s="196" t="n">
        <f aca="false">VLOOKUP($A2119,[4]Sheet1!$A$1:$Z$10001,24,0)</f>
        <v>4.925</v>
      </c>
      <c r="L2119" s="196" t="n">
        <f aca="false">VLOOKUP($A2119,[4]Sheet1!$A$1:$U$10001,17,0)</f>
        <v>5.195</v>
      </c>
      <c r="M2119" s="196" t="n">
        <f aca="false">VLOOKUP($A2119,[4]Sheet1!$A$1:$U$10001,14,0)</f>
        <v>5.965</v>
      </c>
      <c r="N2119" s="196" t="n">
        <f aca="false">VLOOKUP($A2119,[4]Sheet1!$A$1:$X$10001,23,0)</f>
        <v>4.74</v>
      </c>
      <c r="O2119" s="196" t="n">
        <f aca="false">VLOOKUP($A2119,[4]Sheet1!$A$1:$U$10001,4,0)</f>
        <v>5.815</v>
      </c>
      <c r="P2119" s="196" t="n">
        <f aca="false">VLOOKUP($A2119,[4]Sheet1!$A$1:$U$10001,6,0)</f>
        <v>5.49</v>
      </c>
      <c r="Q2119" s="196" t="n">
        <f aca="false">VLOOKUP($A2119,[4]Sheet1!$A$1:$U$10001,20,0)</f>
        <v>5.14</v>
      </c>
      <c r="R2119" s="196" t="n">
        <f aca="false">VLOOKUP($A2119,[4]Sheet1!$A$1:$X$10001,24,0)</f>
        <v>4.925</v>
      </c>
      <c r="S2119" s="196" t="n">
        <f aca="false">VLOOKUP($A2119,[4]Sheet1!$A$1:$AB$10001,25,0)</f>
        <v>5.725</v>
      </c>
      <c r="T2119" s="196" t="n">
        <f aca="false">VLOOKUP($A2119,[4]Sheet1!$A$1:$AB$10001,26,0)</f>
        <v>5.51</v>
      </c>
      <c r="U2119" s="196" t="n">
        <f aca="false">VLOOKUP($A2119,[4]Sheet1!$A$1:$AB$10001,27,0)</f>
        <v>5.46</v>
      </c>
      <c r="V2119" s="196" t="n">
        <f aca="false">VLOOKUP($A2119,[4]Sheet1!$A$1:$AB$10001,28,0)</f>
        <v>5.56</v>
      </c>
      <c r="W2119" s="196" t="n">
        <f aca="false">VLOOKUP($A2119,[4]Sheet1!$A$1:$AC$10001,29,0)</f>
        <v>5.465</v>
      </c>
      <c r="X2119" s="196" t="n">
        <f aca="false">VLOOKUP($A2119,[4]Sheet1!$A$1:$AD$10001,30,0)</f>
        <v>5.855</v>
      </c>
    </row>
    <row r="2120" customFormat="false" ht="11.25" hidden="false" customHeight="false" outlineLevel="0" collapsed="false">
      <c r="A2120" s="177" t="n">
        <v>36813</v>
      </c>
      <c r="B2120" s="203" t="n">
        <f aca="false">IF(A2120&lt;&gt;"",MONTH(A2120),0)</f>
        <v>10</v>
      </c>
      <c r="C2120" s="11" t="s">
        <v>167</v>
      </c>
      <c r="D2120" s="196" t="n">
        <f aca="false">VLOOKUP($A2120,[4]Sheet1!$A$1:$U$10001,15,0)</f>
        <v>6.78</v>
      </c>
      <c r="E2120" s="196" t="n">
        <f aca="false">VLOOKUP($A2120,[4]Sheet1!$A$1:$U$10001,16,0)</f>
        <v>4.855</v>
      </c>
      <c r="F2120" s="196" t="n">
        <f aca="false">VLOOKUP($A2120,[4]Sheet1!$A$1:$X$10001,22,0)</f>
        <v>4.65</v>
      </c>
      <c r="G2120" s="198" t="n">
        <f aca="false">VLOOKUP($A2120,[4]Sheet1!$A$1:$X$10001,3,0)</f>
        <v>4.565</v>
      </c>
      <c r="H2120" s="196" t="n">
        <f aca="false">VLOOKUP($A2120,[4]Sheet1!$A$1:$U$10001,2,0)</f>
        <v>5.29</v>
      </c>
      <c r="I2120" s="196" t="n">
        <f aca="false">VLOOKUP($A2120,[4]Sheet1!$A$1:$U$10001,21,0)</f>
        <v>5.43</v>
      </c>
      <c r="J2120" s="196" t="n">
        <f aca="false">VLOOKUP($A2120,[4]Sheet1!$A$1:$U$10001,13,0)</f>
        <v>5.41</v>
      </c>
      <c r="K2120" s="196" t="n">
        <f aca="false">VLOOKUP($A2120,[4]Sheet1!$A$1:$Z$10001,24,0)</f>
        <v>4.665</v>
      </c>
      <c r="L2120" s="196" t="n">
        <f aca="false">VLOOKUP($A2120,[4]Sheet1!$A$1:$U$10001,17,0)</f>
        <v>5.01</v>
      </c>
      <c r="M2120" s="196" t="n">
        <f aca="false">VLOOKUP($A2120,[4]Sheet1!$A$1:$U$10001,14,0)</f>
        <v>5.825</v>
      </c>
      <c r="N2120" s="196" t="n">
        <f aca="false">VLOOKUP($A2120,[4]Sheet1!$A$1:$X$10001,23,0)</f>
        <v>4.595</v>
      </c>
      <c r="O2120" s="196" t="n">
        <f aca="false">VLOOKUP($A2120,[4]Sheet1!$A$1:$U$10001,4,0)</f>
        <v>5.69</v>
      </c>
      <c r="P2120" s="196" t="n">
        <f aca="false">VLOOKUP($A2120,[4]Sheet1!$A$1:$U$10001,6,0)</f>
        <v>5.31</v>
      </c>
      <c r="Q2120" s="196" t="n">
        <f aca="false">VLOOKUP($A2120,[4]Sheet1!$A$1:$U$10001,20,0)</f>
        <v>4.83</v>
      </c>
      <c r="R2120" s="196" t="n">
        <f aca="false">VLOOKUP($A2120,[4]Sheet1!$A$1:$X$10001,24,0)</f>
        <v>4.665</v>
      </c>
      <c r="S2120" s="196" t="n">
        <f aca="false">VLOOKUP($A2120,[4]Sheet1!$A$1:$AB$10001,25,0)</f>
        <v>5.57</v>
      </c>
      <c r="T2120" s="196" t="n">
        <f aca="false">VLOOKUP($A2120,[4]Sheet1!$A$1:$AB$10001,26,0)</f>
        <v>5.355</v>
      </c>
      <c r="U2120" s="196" t="n">
        <f aca="false">VLOOKUP($A2120,[4]Sheet1!$A$1:$AB$10001,27,0)</f>
        <v>5.345</v>
      </c>
      <c r="V2120" s="196" t="n">
        <f aca="false">VLOOKUP($A2120,[4]Sheet1!$A$1:$AB$10001,28,0)</f>
        <v>5.44</v>
      </c>
      <c r="W2120" s="196" t="n">
        <f aca="false">VLOOKUP($A2120,[4]Sheet1!$A$1:$AC$10001,29,0)</f>
        <v>5.35</v>
      </c>
      <c r="X2120" s="196" t="n">
        <f aca="false">VLOOKUP($A2120,[4]Sheet1!$A$1:$AD$10001,30,0)</f>
        <v>5.68</v>
      </c>
    </row>
    <row r="2121" customFormat="false" ht="11.25" hidden="false" customHeight="false" outlineLevel="0" collapsed="false">
      <c r="A2121" s="177" t="n">
        <v>36814</v>
      </c>
      <c r="B2121" s="203" t="n">
        <f aca="false">IF(A2121&lt;&gt;"",MONTH(A2121),0)</f>
        <v>10</v>
      </c>
      <c r="C2121" s="11" t="s">
        <v>161</v>
      </c>
      <c r="D2121" s="196" t="n">
        <f aca="false">VLOOKUP($A2121,[4]Sheet1!$A$1:$U$10001,15,0)</f>
        <v>6.78</v>
      </c>
      <c r="E2121" s="196" t="n">
        <f aca="false">VLOOKUP($A2121,[4]Sheet1!$A$1:$U$10001,16,0)</f>
        <v>4.855</v>
      </c>
      <c r="F2121" s="196" t="n">
        <f aca="false">VLOOKUP($A2121,[4]Sheet1!$A$1:$X$10001,22,0)</f>
        <v>4.65</v>
      </c>
      <c r="G2121" s="198" t="n">
        <f aca="false">VLOOKUP($A2121,[4]Sheet1!$A$1:$X$10001,3,0)</f>
        <v>4.565</v>
      </c>
      <c r="H2121" s="196" t="n">
        <f aca="false">VLOOKUP($A2121,[4]Sheet1!$A$1:$U$10001,2,0)</f>
        <v>5.29</v>
      </c>
      <c r="I2121" s="196" t="n">
        <f aca="false">VLOOKUP($A2121,[4]Sheet1!$A$1:$U$10001,21,0)</f>
        <v>5.43</v>
      </c>
      <c r="J2121" s="196" t="n">
        <f aca="false">VLOOKUP($A2121,[4]Sheet1!$A$1:$U$10001,13,0)</f>
        <v>5.41</v>
      </c>
      <c r="K2121" s="196" t="n">
        <f aca="false">VLOOKUP($A2121,[4]Sheet1!$A$1:$Z$10001,24,0)</f>
        <v>4.665</v>
      </c>
      <c r="L2121" s="196" t="n">
        <f aca="false">VLOOKUP($A2121,[4]Sheet1!$A$1:$U$10001,17,0)</f>
        <v>5.01</v>
      </c>
      <c r="M2121" s="196" t="n">
        <f aca="false">VLOOKUP($A2121,[4]Sheet1!$A$1:$U$10001,14,0)</f>
        <v>5.825</v>
      </c>
      <c r="N2121" s="196" t="n">
        <f aca="false">VLOOKUP($A2121,[4]Sheet1!$A$1:$X$10001,23,0)</f>
        <v>4.595</v>
      </c>
      <c r="O2121" s="196" t="n">
        <f aca="false">VLOOKUP($A2121,[4]Sheet1!$A$1:$U$10001,4,0)</f>
        <v>5.69</v>
      </c>
      <c r="P2121" s="196" t="n">
        <f aca="false">VLOOKUP($A2121,[4]Sheet1!$A$1:$U$10001,6,0)</f>
        <v>5.31</v>
      </c>
      <c r="Q2121" s="196" t="n">
        <f aca="false">VLOOKUP($A2121,[4]Sheet1!$A$1:$U$10001,20,0)</f>
        <v>4.83</v>
      </c>
      <c r="R2121" s="196" t="n">
        <f aca="false">VLOOKUP($A2121,[4]Sheet1!$A$1:$X$10001,24,0)</f>
        <v>4.665</v>
      </c>
      <c r="S2121" s="196" t="n">
        <f aca="false">VLOOKUP($A2121,[4]Sheet1!$A$1:$AB$10001,25,0)</f>
        <v>5.57</v>
      </c>
      <c r="T2121" s="196" t="n">
        <f aca="false">VLOOKUP($A2121,[4]Sheet1!$A$1:$AB$10001,26,0)</f>
        <v>5.355</v>
      </c>
      <c r="U2121" s="196" t="n">
        <f aca="false">VLOOKUP($A2121,[4]Sheet1!$A$1:$AB$10001,27,0)</f>
        <v>5.345</v>
      </c>
      <c r="V2121" s="196" t="n">
        <f aca="false">VLOOKUP($A2121,[4]Sheet1!$A$1:$AB$10001,28,0)</f>
        <v>5.44</v>
      </c>
      <c r="W2121" s="196" t="n">
        <f aca="false">VLOOKUP($A2121,[4]Sheet1!$A$1:$AC$10001,29,0)</f>
        <v>5.35</v>
      </c>
      <c r="X2121" s="196" t="n">
        <f aca="false">VLOOKUP($A2121,[4]Sheet1!$A$1:$AD$10001,30,0)</f>
        <v>5.68</v>
      </c>
    </row>
    <row r="2122" customFormat="false" ht="11.25" hidden="false" customHeight="false" outlineLevel="0" collapsed="false">
      <c r="A2122" s="177" t="n">
        <v>36815</v>
      </c>
      <c r="B2122" s="203" t="n">
        <f aca="false">IF(A2122&lt;&gt;"",MONTH(A2122),0)</f>
        <v>10</v>
      </c>
      <c r="C2122" s="11" t="s">
        <v>162</v>
      </c>
      <c r="D2122" s="196" t="n">
        <f aca="false">VLOOKUP($A2122,[4]Sheet1!$A$1:$U$10001,15,0)</f>
        <v>6.78</v>
      </c>
      <c r="E2122" s="196" t="n">
        <f aca="false">VLOOKUP($A2122,[4]Sheet1!$A$1:$U$10001,16,0)</f>
        <v>4.855</v>
      </c>
      <c r="F2122" s="196" t="n">
        <f aca="false">VLOOKUP($A2122,[4]Sheet1!$A$1:$X$10001,22,0)</f>
        <v>4.65</v>
      </c>
      <c r="G2122" s="198" t="n">
        <f aca="false">VLOOKUP($A2122,[4]Sheet1!$A$1:$X$10001,3,0)</f>
        <v>4.565</v>
      </c>
      <c r="H2122" s="196" t="n">
        <f aca="false">VLOOKUP($A2122,[4]Sheet1!$A$1:$U$10001,2,0)</f>
        <v>5.29</v>
      </c>
      <c r="I2122" s="196" t="n">
        <f aca="false">VLOOKUP($A2122,[4]Sheet1!$A$1:$U$10001,21,0)</f>
        <v>5.43</v>
      </c>
      <c r="J2122" s="196" t="n">
        <f aca="false">VLOOKUP($A2122,[4]Sheet1!$A$1:$U$10001,13,0)</f>
        <v>5.41</v>
      </c>
      <c r="K2122" s="196" t="n">
        <f aca="false">VLOOKUP($A2122,[4]Sheet1!$A$1:$Z$10001,24,0)</f>
        <v>4.665</v>
      </c>
      <c r="L2122" s="196" t="n">
        <f aca="false">VLOOKUP($A2122,[4]Sheet1!$A$1:$U$10001,17,0)</f>
        <v>5.01</v>
      </c>
      <c r="M2122" s="196" t="n">
        <f aca="false">VLOOKUP($A2122,[4]Sheet1!$A$1:$U$10001,14,0)</f>
        <v>5.825</v>
      </c>
      <c r="N2122" s="196" t="n">
        <f aca="false">VLOOKUP($A2122,[4]Sheet1!$A$1:$X$10001,23,0)</f>
        <v>4.595</v>
      </c>
      <c r="O2122" s="196" t="n">
        <f aca="false">VLOOKUP($A2122,[4]Sheet1!$A$1:$U$10001,4,0)</f>
        <v>5.69</v>
      </c>
      <c r="P2122" s="196" t="n">
        <f aca="false">VLOOKUP($A2122,[4]Sheet1!$A$1:$U$10001,6,0)</f>
        <v>5.31</v>
      </c>
      <c r="Q2122" s="196" t="n">
        <f aca="false">VLOOKUP($A2122,[4]Sheet1!$A$1:$U$10001,20,0)</f>
        <v>4.83</v>
      </c>
      <c r="R2122" s="196" t="n">
        <f aca="false">VLOOKUP($A2122,[4]Sheet1!$A$1:$X$10001,24,0)</f>
        <v>4.665</v>
      </c>
      <c r="S2122" s="196" t="n">
        <f aca="false">VLOOKUP($A2122,[4]Sheet1!$A$1:$AB$10001,25,0)</f>
        <v>5.57</v>
      </c>
      <c r="T2122" s="196" t="n">
        <f aca="false">VLOOKUP($A2122,[4]Sheet1!$A$1:$AB$10001,26,0)</f>
        <v>5.355</v>
      </c>
      <c r="U2122" s="196" t="n">
        <f aca="false">VLOOKUP($A2122,[4]Sheet1!$A$1:$AB$10001,27,0)</f>
        <v>5.345</v>
      </c>
      <c r="V2122" s="196" t="n">
        <f aca="false">VLOOKUP($A2122,[4]Sheet1!$A$1:$AB$10001,28,0)</f>
        <v>5.44</v>
      </c>
      <c r="W2122" s="196" t="n">
        <f aca="false">VLOOKUP($A2122,[4]Sheet1!$A$1:$AC$10001,29,0)</f>
        <v>5.35</v>
      </c>
      <c r="X2122" s="196" t="n">
        <f aca="false">VLOOKUP($A2122,[4]Sheet1!$A$1:$AD$10001,30,0)</f>
        <v>5.68</v>
      </c>
    </row>
    <row r="2123" customFormat="false" ht="11.25" hidden="false" customHeight="false" outlineLevel="0" collapsed="false">
      <c r="A2123" s="177" t="n">
        <v>36816</v>
      </c>
      <c r="B2123" s="203" t="n">
        <f aca="false">IF(A2123&lt;&gt;"",MONTH(A2123),0)</f>
        <v>10</v>
      </c>
      <c r="C2123" s="11" t="s">
        <v>163</v>
      </c>
      <c r="D2123" s="196" t="n">
        <f aca="false">VLOOKUP($A2123,[4]Sheet1!$A$1:$U$10001,15,0)</f>
        <v>6.895</v>
      </c>
      <c r="E2123" s="196" t="n">
        <f aca="false">VLOOKUP($A2123,[4]Sheet1!$A$1:$U$10001,16,0)</f>
        <v>4.79</v>
      </c>
      <c r="F2123" s="196" t="n">
        <f aca="false">VLOOKUP($A2123,[4]Sheet1!$A$1:$X$10001,22,0)</f>
        <v>4.7</v>
      </c>
      <c r="G2123" s="198" t="n">
        <f aca="false">VLOOKUP($A2123,[4]Sheet1!$A$1:$X$10001,3,0)</f>
        <v>4.645</v>
      </c>
      <c r="H2123" s="196" t="n">
        <f aca="false">VLOOKUP($A2123,[4]Sheet1!$A$1:$U$10001,2,0)</f>
        <v>5.24</v>
      </c>
      <c r="I2123" s="196" t="n">
        <f aca="false">VLOOKUP($A2123,[4]Sheet1!$A$1:$U$10001,21,0)</f>
        <v>5.34</v>
      </c>
      <c r="J2123" s="196" t="n">
        <f aca="false">VLOOKUP($A2123,[4]Sheet1!$A$1:$U$10001,13,0)</f>
        <v>5.33</v>
      </c>
      <c r="K2123" s="196" t="n">
        <f aca="false">VLOOKUP($A2123,[4]Sheet1!$A$1:$Z$10001,24,0)</f>
        <v>4.78</v>
      </c>
      <c r="L2123" s="196" t="n">
        <f aca="false">VLOOKUP($A2123,[4]Sheet1!$A$1:$U$10001,17,0)</f>
        <v>4.985</v>
      </c>
      <c r="M2123" s="196" t="n">
        <f aca="false">VLOOKUP($A2123,[4]Sheet1!$A$1:$U$10001,14,0)</f>
        <v>5.835</v>
      </c>
      <c r="N2123" s="196" t="n">
        <f aca="false">VLOOKUP($A2123,[4]Sheet1!$A$1:$X$10001,23,0)</f>
        <v>4.75</v>
      </c>
      <c r="O2123" s="196" t="n">
        <f aca="false">VLOOKUP($A2123,[4]Sheet1!$A$1:$U$10001,4,0)</f>
        <v>5.685</v>
      </c>
      <c r="P2123" s="196" t="n">
        <f aca="false">VLOOKUP($A2123,[4]Sheet1!$A$1:$U$10001,6,0)</f>
        <v>5.285</v>
      </c>
      <c r="Q2123" s="196" t="n">
        <f aca="false">VLOOKUP($A2123,[4]Sheet1!$A$1:$U$10001,20,0)</f>
        <v>4.905</v>
      </c>
      <c r="R2123" s="196" t="n">
        <f aca="false">VLOOKUP($A2123,[4]Sheet1!$A$1:$X$10001,24,0)</f>
        <v>4.78</v>
      </c>
      <c r="S2123" s="196" t="n">
        <f aca="false">VLOOKUP($A2123,[4]Sheet1!$A$1:$AB$10001,25,0)</f>
        <v>5.475</v>
      </c>
      <c r="T2123" s="196" t="n">
        <f aca="false">VLOOKUP($A2123,[4]Sheet1!$A$1:$AB$10001,26,0)</f>
        <v>5.285</v>
      </c>
      <c r="U2123" s="196" t="n">
        <f aca="false">VLOOKUP($A2123,[4]Sheet1!$A$1:$AB$10001,27,0)</f>
        <v>5.255</v>
      </c>
      <c r="V2123" s="196" t="n">
        <f aca="false">VLOOKUP($A2123,[4]Sheet1!$A$1:$AB$10001,28,0)</f>
        <v>5.345</v>
      </c>
      <c r="W2123" s="196" t="n">
        <f aca="false">VLOOKUP($A2123,[4]Sheet1!$A$1:$AC$10001,29,0)</f>
        <v>5.265</v>
      </c>
      <c r="X2123" s="196" t="n">
        <f aca="false">VLOOKUP($A2123,[4]Sheet1!$A$1:$AD$10001,30,0)</f>
        <v>5.59</v>
      </c>
    </row>
    <row r="2124" customFormat="false" ht="11.25" hidden="false" customHeight="false" outlineLevel="0" collapsed="false">
      <c r="A2124" s="177" t="n">
        <v>36817</v>
      </c>
      <c r="B2124" s="203" t="n">
        <f aca="false">IF(A2124&lt;&gt;"",MONTH(A2124),0)</f>
        <v>10</v>
      </c>
      <c r="C2124" s="11" t="s">
        <v>164</v>
      </c>
      <c r="D2124" s="196" t="n">
        <f aca="false">VLOOKUP($A2124,[4]Sheet1!$A$1:$U$10001,15,0)</f>
        <v>6.93</v>
      </c>
      <c r="E2124" s="196" t="n">
        <f aca="false">VLOOKUP($A2124,[4]Sheet1!$A$1:$U$10001,16,0)</f>
        <v>4.87</v>
      </c>
      <c r="F2124" s="196" t="n">
        <f aca="false">VLOOKUP($A2124,[4]Sheet1!$A$1:$X$10001,22,0)</f>
        <v>4.82</v>
      </c>
      <c r="G2124" s="198" t="n">
        <f aca="false">VLOOKUP($A2124,[4]Sheet1!$A$1:$X$10001,3,0)</f>
        <v>4.78</v>
      </c>
      <c r="H2124" s="196" t="n">
        <f aca="false">VLOOKUP($A2124,[4]Sheet1!$A$1:$U$10001,2,0)</f>
        <v>5.195</v>
      </c>
      <c r="I2124" s="196" t="n">
        <f aca="false">VLOOKUP($A2124,[4]Sheet1!$A$1:$U$10001,21,0)</f>
        <v>5.27</v>
      </c>
      <c r="J2124" s="196" t="n">
        <f aca="false">VLOOKUP($A2124,[4]Sheet1!$A$1:$U$10001,13,0)</f>
        <v>5.38</v>
      </c>
      <c r="K2124" s="196" t="n">
        <f aca="false">VLOOKUP($A2124,[4]Sheet1!$A$1:$Z$10001,24,0)</f>
        <v>4.855</v>
      </c>
      <c r="L2124" s="196" t="n">
        <f aca="false">VLOOKUP($A2124,[4]Sheet1!$A$1:$U$10001,17,0)</f>
        <v>5.035</v>
      </c>
      <c r="M2124" s="196" t="n">
        <f aca="false">VLOOKUP($A2124,[4]Sheet1!$A$1:$U$10001,14,0)</f>
        <v>5.86</v>
      </c>
      <c r="N2124" s="196" t="n">
        <f aca="false">VLOOKUP($A2124,[4]Sheet1!$A$1:$X$10001,23,0)</f>
        <v>4.78</v>
      </c>
      <c r="O2124" s="196" t="n">
        <f aca="false">VLOOKUP($A2124,[4]Sheet1!$A$1:$U$10001,4,0)</f>
        <v>5.655</v>
      </c>
      <c r="P2124" s="196" t="n">
        <f aca="false">VLOOKUP($A2124,[4]Sheet1!$A$1:$U$10001,6,0)</f>
        <v>5.225</v>
      </c>
      <c r="Q2124" s="196" t="n">
        <f aca="false">VLOOKUP($A2124,[4]Sheet1!$A$1:$U$10001,20,0)</f>
        <v>4.96</v>
      </c>
      <c r="R2124" s="196" t="n">
        <f aca="false">VLOOKUP($A2124,[4]Sheet1!$A$1:$X$10001,24,0)</f>
        <v>4.855</v>
      </c>
      <c r="S2124" s="196" t="n">
        <f aca="false">VLOOKUP($A2124,[4]Sheet1!$A$1:$AB$10001,25,0)</f>
        <v>5.42</v>
      </c>
      <c r="T2124" s="196" t="n">
        <f aca="false">VLOOKUP($A2124,[4]Sheet1!$A$1:$AB$10001,26,0)</f>
        <v>5.23</v>
      </c>
      <c r="U2124" s="196" t="n">
        <f aca="false">VLOOKUP($A2124,[4]Sheet1!$A$1:$AB$10001,27,0)</f>
        <v>5.185</v>
      </c>
      <c r="V2124" s="196" t="n">
        <f aca="false">VLOOKUP($A2124,[4]Sheet1!$A$1:$AB$10001,28,0)</f>
        <v>5.29</v>
      </c>
      <c r="W2124" s="196" t="n">
        <f aca="false">VLOOKUP($A2124,[4]Sheet1!$A$1:$AC$10001,29,0)</f>
        <v>5.2</v>
      </c>
      <c r="X2124" s="196" t="n">
        <f aca="false">VLOOKUP($A2124,[4]Sheet1!$A$1:$AD$10001,30,0)</f>
        <v>5.52</v>
      </c>
    </row>
    <row r="2125" customFormat="false" ht="11.25" hidden="false" customHeight="false" outlineLevel="0" collapsed="false">
      <c r="A2125" s="177" t="n">
        <v>36818</v>
      </c>
      <c r="B2125" s="203" t="n">
        <f aca="false">IF(A2125&lt;&gt;"",MONTH(A2125),0)</f>
        <v>10</v>
      </c>
      <c r="C2125" s="11" t="s">
        <v>165</v>
      </c>
      <c r="D2125" s="196" t="n">
        <f aca="false">VLOOKUP($A2125,[4]Sheet1!$A$1:$U$10001,15,0)</f>
        <v>7.035</v>
      </c>
      <c r="E2125" s="196" t="n">
        <f aca="false">VLOOKUP($A2125,[4]Sheet1!$A$1:$U$10001,16,0)</f>
        <v>4.955</v>
      </c>
      <c r="F2125" s="196" t="n">
        <f aca="false">VLOOKUP($A2125,[4]Sheet1!$A$1:$X$10001,22,0)</f>
        <v>4.965</v>
      </c>
      <c r="G2125" s="198" t="n">
        <f aca="false">VLOOKUP($A2125,[4]Sheet1!$A$1:$X$10001,3,0)</f>
        <v>4.93</v>
      </c>
      <c r="H2125" s="196" t="n">
        <f aca="false">VLOOKUP($A2125,[4]Sheet1!$A$1:$U$10001,2,0)</f>
        <v>5.285</v>
      </c>
      <c r="I2125" s="196" t="n">
        <f aca="false">VLOOKUP($A2125,[4]Sheet1!$A$1:$U$10001,21,0)</f>
        <v>5.38</v>
      </c>
      <c r="J2125" s="196" t="n">
        <f aca="false">VLOOKUP($A2125,[4]Sheet1!$A$1:$U$10001,13,0)</f>
        <v>5.55</v>
      </c>
      <c r="K2125" s="196" t="n">
        <f aca="false">VLOOKUP($A2125,[4]Sheet1!$A$1:$Z$10001,24,0)</f>
        <v>4.99</v>
      </c>
      <c r="L2125" s="196" t="n">
        <f aca="false">VLOOKUP($A2125,[4]Sheet1!$A$1:$U$10001,17,0)</f>
        <v>5.105</v>
      </c>
      <c r="M2125" s="196" t="n">
        <f aca="false">VLOOKUP($A2125,[4]Sheet1!$A$1:$U$10001,14,0)</f>
        <v>5.95</v>
      </c>
      <c r="N2125" s="196" t="n">
        <f aca="false">VLOOKUP($A2125,[4]Sheet1!$A$1:$X$10001,23,0)</f>
        <v>4.91</v>
      </c>
      <c r="O2125" s="196" t="n">
        <f aca="false">VLOOKUP($A2125,[4]Sheet1!$A$1:$U$10001,4,0)</f>
        <v>5.755</v>
      </c>
      <c r="P2125" s="196" t="n">
        <f aca="false">VLOOKUP($A2125,[4]Sheet1!$A$1:$U$10001,6,0)</f>
        <v>5.32</v>
      </c>
      <c r="Q2125" s="196" t="n">
        <f aca="false">VLOOKUP($A2125,[4]Sheet1!$A$1:$U$10001,20,0)</f>
        <v>5.045</v>
      </c>
      <c r="R2125" s="196" t="n">
        <f aca="false">VLOOKUP($A2125,[4]Sheet1!$A$1:$X$10001,24,0)</f>
        <v>4.99</v>
      </c>
      <c r="S2125" s="196" t="n">
        <f aca="false">VLOOKUP($A2125,[4]Sheet1!$A$1:$AB$10001,25,0)</f>
        <v>5.5</v>
      </c>
      <c r="T2125" s="196" t="n">
        <f aca="false">VLOOKUP($A2125,[4]Sheet1!$A$1:$AB$10001,26,0)</f>
        <v>5.32</v>
      </c>
      <c r="U2125" s="196" t="n">
        <f aca="false">VLOOKUP($A2125,[4]Sheet1!$A$1:$AB$10001,27,0)</f>
        <v>5.255</v>
      </c>
      <c r="V2125" s="196" t="n">
        <f aca="false">VLOOKUP($A2125,[4]Sheet1!$A$1:$AB$10001,28,0)</f>
        <v>5.38</v>
      </c>
      <c r="W2125" s="196" t="n">
        <f aca="false">VLOOKUP($A2125,[4]Sheet1!$A$1:$AC$10001,29,0)</f>
        <v>5.28</v>
      </c>
      <c r="X2125" s="196" t="n">
        <f aca="false">VLOOKUP($A2125,[4]Sheet1!$A$1:$AD$10001,30,0)</f>
        <v>5.665</v>
      </c>
    </row>
    <row r="2126" customFormat="false" ht="11.25" hidden="false" customHeight="false" outlineLevel="0" collapsed="false">
      <c r="A2126" s="177" t="n">
        <v>36819</v>
      </c>
      <c r="B2126" s="203" t="n">
        <f aca="false">IF(A2126&lt;&gt;"",MONTH(A2126),0)</f>
        <v>10</v>
      </c>
      <c r="C2126" s="11" t="s">
        <v>166</v>
      </c>
      <c r="D2126" s="196" t="n">
        <f aca="false">VLOOKUP($A2126,[4]Sheet1!$A$1:$U$10001,15,0)</f>
        <v>6.57</v>
      </c>
      <c r="E2126" s="196" t="n">
        <f aca="false">VLOOKUP($A2126,[4]Sheet1!$A$1:$U$10001,16,0)</f>
        <v>4.805</v>
      </c>
      <c r="F2126" s="196" t="n">
        <f aca="false">VLOOKUP($A2126,[4]Sheet1!$A$1:$X$10001,22,0)</f>
        <v>4.745</v>
      </c>
      <c r="G2126" s="198" t="n">
        <f aca="false">VLOOKUP($A2126,[4]Sheet1!$A$1:$X$10001,3,0)</f>
        <v>4.69</v>
      </c>
      <c r="H2126" s="196" t="n">
        <f aca="false">VLOOKUP($A2126,[4]Sheet1!$A$1:$U$10001,2,0)</f>
        <v>4.96</v>
      </c>
      <c r="I2126" s="196" t="n">
        <f aca="false">VLOOKUP($A2126,[4]Sheet1!$A$1:$U$10001,21,0)</f>
        <v>5.04</v>
      </c>
      <c r="J2126" s="196" t="n">
        <f aca="false">VLOOKUP($A2126,[4]Sheet1!$A$1:$U$10001,13,0)</f>
        <v>5.335</v>
      </c>
      <c r="K2126" s="196" t="n">
        <f aca="false">VLOOKUP($A2126,[4]Sheet1!$A$1:$Z$10001,24,0)</f>
        <v>4.755</v>
      </c>
      <c r="L2126" s="196" t="n">
        <f aca="false">VLOOKUP($A2126,[4]Sheet1!$A$1:$U$10001,17,0)</f>
        <v>4.91</v>
      </c>
      <c r="M2126" s="196" t="n">
        <f aca="false">VLOOKUP($A2126,[4]Sheet1!$A$1:$U$10001,14,0)</f>
        <v>5.5</v>
      </c>
      <c r="N2126" s="196" t="n">
        <f aca="false">VLOOKUP($A2126,[4]Sheet1!$A$1:$X$10001,23,0)</f>
        <v>4.69</v>
      </c>
      <c r="O2126" s="196" t="n">
        <f aca="false">VLOOKUP($A2126,[4]Sheet1!$A$1:$U$10001,4,0)</f>
        <v>5.58</v>
      </c>
      <c r="P2126" s="196" t="n">
        <f aca="false">VLOOKUP($A2126,[4]Sheet1!$A$1:$U$10001,6,0)</f>
        <v>4.985</v>
      </c>
      <c r="Q2126" s="196" t="n">
        <f aca="false">VLOOKUP($A2126,[4]Sheet1!$A$1:$U$10001,20,0)</f>
        <v>4.79</v>
      </c>
      <c r="R2126" s="196" t="n">
        <f aca="false">VLOOKUP($A2126,[4]Sheet1!$A$1:$X$10001,24,0)</f>
        <v>4.755</v>
      </c>
      <c r="S2126" s="196" t="n">
        <f aca="false">VLOOKUP($A2126,[4]Sheet1!$A$1:$AB$10001,25,0)</f>
        <v>5.16</v>
      </c>
      <c r="T2126" s="196" t="n">
        <f aca="false">VLOOKUP($A2126,[4]Sheet1!$A$1:$AB$10001,26,0)</f>
        <v>4.995</v>
      </c>
      <c r="U2126" s="196" t="n">
        <f aca="false">VLOOKUP($A2126,[4]Sheet1!$A$1:$AB$10001,27,0)</f>
        <v>4.94</v>
      </c>
      <c r="V2126" s="196" t="n">
        <f aca="false">VLOOKUP($A2126,[4]Sheet1!$A$1:$AB$10001,28,0)</f>
        <v>5.07</v>
      </c>
      <c r="W2126" s="196" t="n">
        <f aca="false">VLOOKUP($A2126,[4]Sheet1!$A$1:$AC$10001,29,0)</f>
        <v>4.965</v>
      </c>
      <c r="X2126" s="196" t="n">
        <f aca="false">VLOOKUP($A2126,[4]Sheet1!$A$1:$AD$10001,30,0)</f>
        <v>5.285</v>
      </c>
    </row>
    <row r="2127" customFormat="false" ht="11.25" hidden="false" customHeight="false" outlineLevel="0" collapsed="false">
      <c r="A2127" s="177" t="n">
        <v>36820</v>
      </c>
      <c r="B2127" s="203" t="n">
        <f aca="false">IF(A2127&lt;&gt;"",MONTH(A2127),0)</f>
        <v>10</v>
      </c>
      <c r="C2127" s="11" t="s">
        <v>167</v>
      </c>
      <c r="D2127" s="196" t="n">
        <f aca="false">VLOOKUP($A2127,[4]Sheet1!$A$1:$U$10001,15,0)</f>
        <v>6.3</v>
      </c>
      <c r="E2127" s="196" t="n">
        <f aca="false">VLOOKUP($A2127,[4]Sheet1!$A$1:$U$10001,16,0)</f>
        <v>4.595</v>
      </c>
      <c r="F2127" s="196" t="n">
        <f aca="false">VLOOKUP($A2127,[4]Sheet1!$A$1:$X$10001,22,0)</f>
        <v>4.525</v>
      </c>
      <c r="G2127" s="198" t="n">
        <f aca="false">VLOOKUP($A2127,[4]Sheet1!$A$1:$X$10001,3,0)</f>
        <v>4.485</v>
      </c>
      <c r="H2127" s="196" t="n">
        <f aca="false">VLOOKUP($A2127,[4]Sheet1!$A$1:$U$10001,2,0)</f>
        <v>4.73</v>
      </c>
      <c r="I2127" s="196" t="n">
        <f aca="false">VLOOKUP($A2127,[4]Sheet1!$A$1:$U$10001,21,0)</f>
        <v>4.845</v>
      </c>
      <c r="J2127" s="196" t="n">
        <f aca="false">VLOOKUP($A2127,[4]Sheet1!$A$1:$U$10001,13,0)</f>
        <v>5.105</v>
      </c>
      <c r="K2127" s="196" t="n">
        <f aca="false">VLOOKUP($A2127,[4]Sheet1!$A$1:$Z$10001,24,0)</f>
        <v>4.53</v>
      </c>
      <c r="L2127" s="196" t="n">
        <f aca="false">VLOOKUP($A2127,[4]Sheet1!$A$1:$U$10001,17,0)</f>
        <v>4.66</v>
      </c>
      <c r="M2127" s="196" t="n">
        <f aca="false">VLOOKUP($A2127,[4]Sheet1!$A$1:$U$10001,14,0)</f>
        <v>5.23</v>
      </c>
      <c r="N2127" s="196" t="n">
        <f aca="false">VLOOKUP($A2127,[4]Sheet1!$A$1:$X$10001,23,0)</f>
        <v>4.495</v>
      </c>
      <c r="O2127" s="196" t="n">
        <f aca="false">VLOOKUP($A2127,[4]Sheet1!$A$1:$U$10001,4,0)</f>
        <v>5.405</v>
      </c>
      <c r="P2127" s="196" t="n">
        <f aca="false">VLOOKUP($A2127,[4]Sheet1!$A$1:$U$10001,6,0)</f>
        <v>4.755</v>
      </c>
      <c r="Q2127" s="196" t="n">
        <f aca="false">VLOOKUP($A2127,[4]Sheet1!$A$1:$U$10001,20,0)</f>
        <v>4.55</v>
      </c>
      <c r="R2127" s="196" t="n">
        <f aca="false">VLOOKUP($A2127,[4]Sheet1!$A$1:$X$10001,24,0)</f>
        <v>4.53</v>
      </c>
      <c r="S2127" s="196" t="n">
        <f aca="false">VLOOKUP($A2127,[4]Sheet1!$A$1:$AB$10001,25,0)</f>
        <v>4.965</v>
      </c>
      <c r="T2127" s="196" t="n">
        <f aca="false">VLOOKUP($A2127,[4]Sheet1!$A$1:$AB$10001,26,0)</f>
        <v>4.8</v>
      </c>
      <c r="U2127" s="196" t="n">
        <f aca="false">VLOOKUP($A2127,[4]Sheet1!$A$1:$AB$10001,27,0)</f>
        <v>4.725</v>
      </c>
      <c r="V2127" s="196" t="n">
        <f aca="false">VLOOKUP($A2127,[4]Sheet1!$A$1:$AB$10001,28,0)</f>
        <v>4.85</v>
      </c>
      <c r="W2127" s="196" t="n">
        <f aca="false">VLOOKUP($A2127,[4]Sheet1!$A$1:$AC$10001,29,0)</f>
        <v>4.745</v>
      </c>
      <c r="X2127" s="196" t="n">
        <f aca="false">VLOOKUP($A2127,[4]Sheet1!$A$1:$AD$10001,30,0)</f>
        <v>5.075</v>
      </c>
    </row>
    <row r="2128" customFormat="false" ht="11.25" hidden="false" customHeight="false" outlineLevel="0" collapsed="false">
      <c r="A2128" s="177" t="n">
        <v>36821</v>
      </c>
      <c r="B2128" s="203" t="n">
        <f aca="false">IF(A2128&lt;&gt;"",MONTH(A2128),0)</f>
        <v>10</v>
      </c>
      <c r="C2128" s="11" t="s">
        <v>161</v>
      </c>
      <c r="D2128" s="196" t="n">
        <f aca="false">VLOOKUP($A2128,[4]Sheet1!$A$1:$U$10001,15,0)</f>
        <v>6.3</v>
      </c>
      <c r="E2128" s="196" t="n">
        <f aca="false">VLOOKUP($A2128,[4]Sheet1!$A$1:$U$10001,16,0)</f>
        <v>4.595</v>
      </c>
      <c r="F2128" s="196" t="n">
        <f aca="false">VLOOKUP($A2128,[4]Sheet1!$A$1:$X$10001,22,0)</f>
        <v>4.525</v>
      </c>
      <c r="G2128" s="198" t="n">
        <f aca="false">VLOOKUP($A2128,[4]Sheet1!$A$1:$X$10001,3,0)</f>
        <v>4.485</v>
      </c>
      <c r="H2128" s="196" t="n">
        <f aca="false">VLOOKUP($A2128,[4]Sheet1!$A$1:$U$10001,2,0)</f>
        <v>4.73</v>
      </c>
      <c r="I2128" s="196" t="n">
        <f aca="false">VLOOKUP($A2128,[4]Sheet1!$A$1:$U$10001,21,0)</f>
        <v>4.845</v>
      </c>
      <c r="J2128" s="196" t="n">
        <f aca="false">VLOOKUP($A2128,[4]Sheet1!$A$1:$U$10001,13,0)</f>
        <v>5.105</v>
      </c>
      <c r="K2128" s="196" t="n">
        <f aca="false">VLOOKUP($A2128,[4]Sheet1!$A$1:$Z$10001,24,0)</f>
        <v>4.53</v>
      </c>
      <c r="L2128" s="196" t="n">
        <f aca="false">VLOOKUP($A2128,[4]Sheet1!$A$1:$U$10001,17,0)</f>
        <v>4.66</v>
      </c>
      <c r="M2128" s="196" t="n">
        <f aca="false">VLOOKUP($A2128,[4]Sheet1!$A$1:$U$10001,14,0)</f>
        <v>5.23</v>
      </c>
      <c r="N2128" s="196" t="n">
        <f aca="false">VLOOKUP($A2128,[4]Sheet1!$A$1:$X$10001,23,0)</f>
        <v>4.495</v>
      </c>
      <c r="O2128" s="196" t="n">
        <f aca="false">VLOOKUP($A2128,[4]Sheet1!$A$1:$U$10001,4,0)</f>
        <v>5.405</v>
      </c>
      <c r="P2128" s="196" t="n">
        <f aca="false">VLOOKUP($A2128,[4]Sheet1!$A$1:$U$10001,6,0)</f>
        <v>4.755</v>
      </c>
      <c r="Q2128" s="196" t="n">
        <f aca="false">VLOOKUP($A2128,[4]Sheet1!$A$1:$U$10001,20,0)</f>
        <v>4.55</v>
      </c>
      <c r="R2128" s="196" t="n">
        <f aca="false">VLOOKUP($A2128,[4]Sheet1!$A$1:$X$10001,24,0)</f>
        <v>4.53</v>
      </c>
      <c r="S2128" s="196" t="n">
        <f aca="false">VLOOKUP($A2128,[4]Sheet1!$A$1:$AB$10001,25,0)</f>
        <v>4.965</v>
      </c>
      <c r="T2128" s="196" t="n">
        <f aca="false">VLOOKUP($A2128,[4]Sheet1!$A$1:$AB$10001,26,0)</f>
        <v>4.8</v>
      </c>
      <c r="U2128" s="196" t="n">
        <f aca="false">VLOOKUP($A2128,[4]Sheet1!$A$1:$AB$10001,27,0)</f>
        <v>4.725</v>
      </c>
      <c r="V2128" s="196" t="n">
        <f aca="false">VLOOKUP($A2128,[4]Sheet1!$A$1:$AB$10001,28,0)</f>
        <v>4.85</v>
      </c>
      <c r="W2128" s="196" t="n">
        <f aca="false">VLOOKUP($A2128,[4]Sheet1!$A$1:$AC$10001,29,0)</f>
        <v>4.745</v>
      </c>
      <c r="X2128" s="196" t="n">
        <f aca="false">VLOOKUP($A2128,[4]Sheet1!$A$1:$AD$10001,30,0)</f>
        <v>5.075</v>
      </c>
    </row>
    <row r="2129" customFormat="false" ht="11.25" hidden="false" customHeight="false" outlineLevel="0" collapsed="false">
      <c r="A2129" s="177" t="n">
        <v>36822</v>
      </c>
      <c r="B2129" s="203" t="n">
        <f aca="false">IF(A2129&lt;&gt;"",MONTH(A2129),0)</f>
        <v>10</v>
      </c>
      <c r="C2129" s="11" t="s">
        <v>162</v>
      </c>
      <c r="D2129" s="196" t="n">
        <f aca="false">VLOOKUP($A2129,[4]Sheet1!$A$1:$U$10001,15,0)</f>
        <v>6.3</v>
      </c>
      <c r="E2129" s="196" t="n">
        <f aca="false">VLOOKUP($A2129,[4]Sheet1!$A$1:$U$10001,16,0)</f>
        <v>4.595</v>
      </c>
      <c r="F2129" s="196" t="n">
        <f aca="false">VLOOKUP($A2129,[4]Sheet1!$A$1:$X$10001,22,0)</f>
        <v>4.525</v>
      </c>
      <c r="G2129" s="198" t="n">
        <f aca="false">VLOOKUP($A2129,[4]Sheet1!$A$1:$X$10001,3,0)</f>
        <v>4.485</v>
      </c>
      <c r="H2129" s="196" t="n">
        <f aca="false">VLOOKUP($A2129,[4]Sheet1!$A$1:$U$10001,2,0)</f>
        <v>4.73</v>
      </c>
      <c r="I2129" s="196" t="n">
        <f aca="false">VLOOKUP($A2129,[4]Sheet1!$A$1:$U$10001,21,0)</f>
        <v>4.845</v>
      </c>
      <c r="J2129" s="196" t="n">
        <f aca="false">VLOOKUP($A2129,[4]Sheet1!$A$1:$U$10001,13,0)</f>
        <v>5.105</v>
      </c>
      <c r="K2129" s="196" t="n">
        <f aca="false">VLOOKUP($A2129,[4]Sheet1!$A$1:$Z$10001,24,0)</f>
        <v>4.53</v>
      </c>
      <c r="L2129" s="196" t="n">
        <f aca="false">VLOOKUP($A2129,[4]Sheet1!$A$1:$U$10001,17,0)</f>
        <v>4.66</v>
      </c>
      <c r="M2129" s="196" t="n">
        <f aca="false">VLOOKUP($A2129,[4]Sheet1!$A$1:$U$10001,14,0)</f>
        <v>5.23</v>
      </c>
      <c r="N2129" s="196" t="n">
        <f aca="false">VLOOKUP($A2129,[4]Sheet1!$A$1:$X$10001,23,0)</f>
        <v>4.495</v>
      </c>
      <c r="O2129" s="196" t="n">
        <f aca="false">VLOOKUP($A2129,[4]Sheet1!$A$1:$U$10001,4,0)</f>
        <v>5.405</v>
      </c>
      <c r="P2129" s="196" t="n">
        <f aca="false">VLOOKUP($A2129,[4]Sheet1!$A$1:$U$10001,6,0)</f>
        <v>4.755</v>
      </c>
      <c r="Q2129" s="196" t="n">
        <f aca="false">VLOOKUP($A2129,[4]Sheet1!$A$1:$U$10001,20,0)</f>
        <v>4.55</v>
      </c>
      <c r="R2129" s="196" t="n">
        <f aca="false">VLOOKUP($A2129,[4]Sheet1!$A$1:$X$10001,24,0)</f>
        <v>4.53</v>
      </c>
      <c r="S2129" s="196" t="n">
        <f aca="false">VLOOKUP($A2129,[4]Sheet1!$A$1:$AB$10001,25,0)</f>
        <v>4.965</v>
      </c>
      <c r="T2129" s="196" t="n">
        <f aca="false">VLOOKUP($A2129,[4]Sheet1!$A$1:$AB$10001,26,0)</f>
        <v>4.8</v>
      </c>
      <c r="U2129" s="196" t="n">
        <f aca="false">VLOOKUP($A2129,[4]Sheet1!$A$1:$AB$10001,27,0)</f>
        <v>4.725</v>
      </c>
      <c r="V2129" s="196" t="n">
        <f aca="false">VLOOKUP($A2129,[4]Sheet1!$A$1:$AB$10001,28,0)</f>
        <v>4.85</v>
      </c>
      <c r="W2129" s="196" t="n">
        <f aca="false">VLOOKUP($A2129,[4]Sheet1!$A$1:$AC$10001,29,0)</f>
        <v>4.745</v>
      </c>
      <c r="X2129" s="196" t="n">
        <f aca="false">VLOOKUP($A2129,[4]Sheet1!$A$1:$AD$10001,30,0)</f>
        <v>5.075</v>
      </c>
    </row>
    <row r="2130" customFormat="false" ht="11.25" hidden="false" customHeight="false" outlineLevel="0" collapsed="false">
      <c r="A2130" s="177" t="n">
        <v>36823</v>
      </c>
      <c r="B2130" s="203" t="n">
        <f aca="false">IF(A2130&lt;&gt;"",MONTH(A2130),0)</f>
        <v>10</v>
      </c>
      <c r="C2130" s="11" t="s">
        <v>163</v>
      </c>
      <c r="D2130" s="196" t="n">
        <f aca="false">VLOOKUP($A2130,[4]Sheet1!$A$1:$U$10001,15,0)</f>
        <v>6.28</v>
      </c>
      <c r="E2130" s="196" t="n">
        <f aca="false">VLOOKUP($A2130,[4]Sheet1!$A$1:$U$10001,16,0)</f>
        <v>4.59</v>
      </c>
      <c r="F2130" s="196" t="n">
        <f aca="false">VLOOKUP($A2130,[4]Sheet1!$A$1:$X$10001,22,0)</f>
        <v>4.54</v>
      </c>
      <c r="G2130" s="198" t="n">
        <f aca="false">VLOOKUP($A2130,[4]Sheet1!$A$1:$X$10001,3,0)</f>
        <v>4.57</v>
      </c>
      <c r="H2130" s="196" t="n">
        <f aca="false">VLOOKUP($A2130,[4]Sheet1!$A$1:$U$10001,2,0)</f>
        <v>4.73</v>
      </c>
      <c r="I2130" s="196" t="n">
        <f aca="false">VLOOKUP($A2130,[4]Sheet1!$A$1:$U$10001,21,0)</f>
        <v>4.815</v>
      </c>
      <c r="J2130" s="196" t="n">
        <f aca="false">VLOOKUP($A2130,[4]Sheet1!$A$1:$U$10001,13,0)</f>
        <v>5.31</v>
      </c>
      <c r="K2130" s="196" t="n">
        <f aca="false">VLOOKUP($A2130,[4]Sheet1!$A$1:$Z$10001,24,0)</f>
        <v>4.595</v>
      </c>
      <c r="L2130" s="196" t="n">
        <f aca="false">VLOOKUP($A2130,[4]Sheet1!$A$1:$U$10001,17,0)</f>
        <v>4.685</v>
      </c>
      <c r="M2130" s="196" t="n">
        <f aca="false">VLOOKUP($A2130,[4]Sheet1!$A$1:$U$10001,14,0)</f>
        <v>5.46</v>
      </c>
      <c r="N2130" s="196" t="n">
        <f aca="false">VLOOKUP($A2130,[4]Sheet1!$A$1:$X$10001,23,0)</f>
        <v>4.47</v>
      </c>
      <c r="O2130" s="196" t="n">
        <f aca="false">VLOOKUP($A2130,[4]Sheet1!$A$1:$U$10001,4,0)</f>
        <v>5.375</v>
      </c>
      <c r="P2130" s="196" t="n">
        <f aca="false">VLOOKUP($A2130,[4]Sheet1!$A$1:$U$10001,6,0)</f>
        <v>4.775</v>
      </c>
      <c r="Q2130" s="196" t="n">
        <f aca="false">VLOOKUP($A2130,[4]Sheet1!$A$1:$U$10001,20,0)</f>
        <v>4.525</v>
      </c>
      <c r="R2130" s="196" t="n">
        <f aca="false">VLOOKUP($A2130,[4]Sheet1!$A$1:$X$10001,24,0)</f>
        <v>4.595</v>
      </c>
      <c r="S2130" s="196" t="n">
        <f aca="false">VLOOKUP($A2130,[4]Sheet1!$A$1:$AB$10001,25,0)</f>
        <v>4.92</v>
      </c>
      <c r="T2130" s="196" t="n">
        <f aca="false">VLOOKUP($A2130,[4]Sheet1!$A$1:$AB$10001,26,0)</f>
        <v>4.76</v>
      </c>
      <c r="U2130" s="196" t="n">
        <f aca="false">VLOOKUP($A2130,[4]Sheet1!$A$1:$AB$10001,27,0)</f>
        <v>4.685</v>
      </c>
      <c r="V2130" s="196" t="n">
        <f aca="false">VLOOKUP($A2130,[4]Sheet1!$A$1:$AB$10001,28,0)</f>
        <v>4.825</v>
      </c>
      <c r="W2130" s="196" t="n">
        <f aca="false">VLOOKUP($A2130,[4]Sheet1!$A$1:$AC$10001,29,0)</f>
        <v>4.7</v>
      </c>
      <c r="X2130" s="196" t="n">
        <f aca="false">VLOOKUP($A2130,[4]Sheet1!$A$1:$AD$10001,30,0)</f>
        <v>5.03</v>
      </c>
    </row>
    <row r="2131" customFormat="false" ht="11.25" hidden="false" customHeight="false" outlineLevel="0" collapsed="false">
      <c r="A2131" s="177" t="n">
        <v>36824</v>
      </c>
      <c r="B2131" s="203" t="n">
        <f aca="false">IF(A2131&lt;&gt;"",MONTH(A2131),0)</f>
        <v>10</v>
      </c>
      <c r="C2131" s="11" t="s">
        <v>164</v>
      </c>
      <c r="D2131" s="196" t="n">
        <f aca="false">VLOOKUP($A2131,[4]Sheet1!$A$1:$U$10001,15,0)</f>
        <v>6.29</v>
      </c>
      <c r="E2131" s="196" t="n">
        <f aca="false">VLOOKUP($A2131,[4]Sheet1!$A$1:$U$10001,16,0)</f>
        <v>4.645</v>
      </c>
      <c r="F2131" s="196" t="n">
        <f aca="false">VLOOKUP($A2131,[4]Sheet1!$A$1:$X$10001,22,0)</f>
        <v>4.665</v>
      </c>
      <c r="G2131" s="198" t="n">
        <f aca="false">VLOOKUP($A2131,[4]Sheet1!$A$1:$X$10001,3,0)</f>
        <v>4.69</v>
      </c>
      <c r="H2131" s="196" t="n">
        <f aca="false">VLOOKUP($A2131,[4]Sheet1!$A$1:$U$10001,2,0)</f>
        <v>4.79</v>
      </c>
      <c r="I2131" s="196" t="n">
        <f aca="false">VLOOKUP($A2131,[4]Sheet1!$A$1:$U$10001,21,0)</f>
        <v>4.845</v>
      </c>
      <c r="J2131" s="196" t="n">
        <f aca="false">VLOOKUP($A2131,[4]Sheet1!$A$1:$U$10001,13,0)</f>
        <v>5.26</v>
      </c>
      <c r="K2131" s="196" t="n">
        <f aca="false">VLOOKUP($A2131,[4]Sheet1!$A$1:$Z$10001,24,0)</f>
        <v>4.705</v>
      </c>
      <c r="L2131" s="196" t="n">
        <f aca="false">VLOOKUP($A2131,[4]Sheet1!$A$1:$U$10001,17,0)</f>
        <v>4.715</v>
      </c>
      <c r="M2131" s="196" t="n">
        <f aca="false">VLOOKUP($A2131,[4]Sheet1!$A$1:$U$10001,14,0)</f>
        <v>5.465</v>
      </c>
      <c r="N2131" s="196" t="n">
        <f aca="false">VLOOKUP($A2131,[4]Sheet1!$A$1:$X$10001,23,0)</f>
        <v>4.57</v>
      </c>
      <c r="O2131" s="196" t="n">
        <f aca="false">VLOOKUP($A2131,[4]Sheet1!$A$1:$U$10001,4,0)</f>
        <v>5.345</v>
      </c>
      <c r="P2131" s="196" t="n">
        <f aca="false">VLOOKUP($A2131,[4]Sheet1!$A$1:$U$10001,6,0)</f>
        <v>4.83</v>
      </c>
      <c r="Q2131" s="196" t="n">
        <f aca="false">VLOOKUP($A2131,[4]Sheet1!$A$1:$U$10001,20,0)</f>
        <v>4.56</v>
      </c>
      <c r="R2131" s="196" t="n">
        <f aca="false">VLOOKUP($A2131,[4]Sheet1!$A$1:$X$10001,24,0)</f>
        <v>4.705</v>
      </c>
      <c r="S2131" s="196" t="n">
        <f aca="false">VLOOKUP($A2131,[4]Sheet1!$A$1:$AB$10001,25,0)</f>
        <v>4.955</v>
      </c>
      <c r="T2131" s="196" t="n">
        <f aca="false">VLOOKUP($A2131,[4]Sheet1!$A$1:$AB$10001,26,0)</f>
        <v>4.82</v>
      </c>
      <c r="U2131" s="196" t="n">
        <f aca="false">VLOOKUP($A2131,[4]Sheet1!$A$1:$AB$10001,27,0)</f>
        <v>4.715</v>
      </c>
      <c r="V2131" s="196" t="n">
        <f aca="false">VLOOKUP($A2131,[4]Sheet1!$A$1:$AB$10001,28,0)</f>
        <v>4.85</v>
      </c>
      <c r="W2131" s="196" t="n">
        <f aca="false">VLOOKUP($A2131,[4]Sheet1!$A$1:$AC$10001,29,0)</f>
        <v>4.74</v>
      </c>
      <c r="X2131" s="196" t="n">
        <f aca="false">VLOOKUP($A2131,[4]Sheet1!$A$1:$AD$10001,30,0)</f>
        <v>5.06</v>
      </c>
    </row>
    <row r="2132" customFormat="false" ht="11.25" hidden="false" customHeight="false" outlineLevel="0" collapsed="false">
      <c r="A2132" s="177" t="n">
        <v>36825</v>
      </c>
      <c r="B2132" s="203" t="n">
        <f aca="false">IF(A2132&lt;&gt;"",MONTH(A2132),0)</f>
        <v>10</v>
      </c>
      <c r="C2132" s="11" t="s">
        <v>165</v>
      </c>
      <c r="D2132" s="196" t="n">
        <f aca="false">VLOOKUP($A2132,[4]Sheet1!$A$1:$U$10001,15,0)</f>
        <v>6.1</v>
      </c>
      <c r="E2132" s="196" t="n">
        <f aca="false">VLOOKUP($A2132,[4]Sheet1!$A$1:$U$10001,16,0)</f>
        <v>4.515</v>
      </c>
      <c r="F2132" s="196" t="n">
        <f aca="false">VLOOKUP($A2132,[4]Sheet1!$A$1:$X$10001,22,0)</f>
        <v>4.505</v>
      </c>
      <c r="G2132" s="198" t="n">
        <f aca="false">VLOOKUP($A2132,[4]Sheet1!$A$1:$X$10001,3,0)</f>
        <v>4.5</v>
      </c>
      <c r="H2132" s="196" t="n">
        <f aca="false">VLOOKUP($A2132,[4]Sheet1!$A$1:$U$10001,2,0)</f>
        <v>4.61</v>
      </c>
      <c r="I2132" s="196" t="n">
        <f aca="false">VLOOKUP($A2132,[4]Sheet1!$A$1:$U$10001,21,0)</f>
        <v>4.655</v>
      </c>
      <c r="J2132" s="196" t="n">
        <f aca="false">VLOOKUP($A2132,[4]Sheet1!$A$1:$U$10001,13,0)</f>
        <v>5.11</v>
      </c>
      <c r="K2132" s="196" t="n">
        <f aca="false">VLOOKUP($A2132,[4]Sheet1!$A$1:$Z$10001,24,0)</f>
        <v>4.52</v>
      </c>
      <c r="L2132" s="196" t="n">
        <f aca="false">VLOOKUP($A2132,[4]Sheet1!$A$1:$U$10001,17,0)</f>
        <v>4.57</v>
      </c>
      <c r="M2132" s="196" t="n">
        <f aca="false">VLOOKUP($A2132,[4]Sheet1!$A$1:$U$10001,14,0)</f>
        <v>5.335</v>
      </c>
      <c r="N2132" s="196" t="n">
        <f aca="false">VLOOKUP($A2132,[4]Sheet1!$A$1:$X$10001,23,0)</f>
        <v>4.355</v>
      </c>
      <c r="O2132" s="196" t="n">
        <f aca="false">VLOOKUP($A2132,[4]Sheet1!$A$1:$U$10001,4,0)</f>
        <v>5.22</v>
      </c>
      <c r="P2132" s="196" t="n">
        <f aca="false">VLOOKUP($A2132,[4]Sheet1!$A$1:$U$10001,6,0)</f>
        <v>4.625</v>
      </c>
      <c r="Q2132" s="196" t="n">
        <f aca="false">VLOOKUP($A2132,[4]Sheet1!$A$1:$U$10001,20,0)</f>
        <v>4.47</v>
      </c>
      <c r="R2132" s="196" t="n">
        <f aca="false">VLOOKUP($A2132,[4]Sheet1!$A$1:$X$10001,24,0)</f>
        <v>4.52</v>
      </c>
      <c r="S2132" s="196" t="n">
        <f aca="false">VLOOKUP($A2132,[4]Sheet1!$A$1:$AB$10001,25,0)</f>
        <v>4.755</v>
      </c>
      <c r="T2132" s="196" t="n">
        <f aca="false">VLOOKUP($A2132,[4]Sheet1!$A$1:$AB$10001,26,0)</f>
        <v>4.63</v>
      </c>
      <c r="U2132" s="196" t="n">
        <f aca="false">VLOOKUP($A2132,[4]Sheet1!$A$1:$AB$10001,27,0)</f>
        <v>4.535</v>
      </c>
      <c r="V2132" s="196" t="n">
        <f aca="false">VLOOKUP($A2132,[4]Sheet1!$A$1:$AB$10001,28,0)</f>
        <v>4.665</v>
      </c>
      <c r="W2132" s="196" t="n">
        <f aca="false">VLOOKUP($A2132,[4]Sheet1!$A$1:$AC$10001,29,0)</f>
        <v>4.55</v>
      </c>
      <c r="X2132" s="196" t="n">
        <f aca="false">VLOOKUP($A2132,[4]Sheet1!$A$1:$AD$10001,30,0)</f>
        <v>4.865</v>
      </c>
    </row>
    <row r="2133" customFormat="false" ht="11.25" hidden="false" customHeight="false" outlineLevel="0" collapsed="false">
      <c r="A2133" s="177" t="n">
        <v>36826</v>
      </c>
      <c r="B2133" s="203" t="n">
        <f aca="false">IF(A2133&lt;&gt;"",MONTH(A2133),0)</f>
        <v>10</v>
      </c>
      <c r="C2133" s="11" t="s">
        <v>166</v>
      </c>
      <c r="D2133" s="196" t="n">
        <f aca="false">VLOOKUP($A2133,[4]Sheet1!$A$1:$U$10001,15,0)</f>
        <v>5.95</v>
      </c>
      <c r="E2133" s="196" t="n">
        <f aca="false">VLOOKUP($A2133,[4]Sheet1!$A$1:$U$10001,16,0)</f>
        <v>4.375</v>
      </c>
      <c r="F2133" s="196" t="n">
        <f aca="false">VLOOKUP($A2133,[4]Sheet1!$A$1:$X$10001,22,0)</f>
        <v>4.38</v>
      </c>
      <c r="G2133" s="198" t="n">
        <f aca="false">VLOOKUP($A2133,[4]Sheet1!$A$1:$X$10001,3,0)</f>
        <v>4.455</v>
      </c>
      <c r="H2133" s="196" t="n">
        <f aca="false">VLOOKUP($A2133,[4]Sheet1!$A$1:$U$10001,2,0)</f>
        <v>4.595</v>
      </c>
      <c r="I2133" s="196" t="n">
        <f aca="false">VLOOKUP($A2133,[4]Sheet1!$A$1:$U$10001,21,0)</f>
        <v>4.61</v>
      </c>
      <c r="J2133" s="196" t="n">
        <f aca="false">VLOOKUP($A2133,[4]Sheet1!$A$1:$U$10001,13,0)</f>
        <v>5.08</v>
      </c>
      <c r="K2133" s="196" t="n">
        <f aca="false">VLOOKUP($A2133,[4]Sheet1!$A$1:$Z$10001,24,0)</f>
        <v>4.365</v>
      </c>
      <c r="L2133" s="196" t="n">
        <f aca="false">VLOOKUP($A2133,[4]Sheet1!$A$1:$U$10001,17,0)</f>
        <v>4.495</v>
      </c>
      <c r="M2133" s="196" t="n">
        <f aca="false">VLOOKUP($A2133,[4]Sheet1!$A$1:$U$10001,14,0)</f>
        <v>5.325</v>
      </c>
      <c r="N2133" s="196" t="n">
        <f aca="false">VLOOKUP($A2133,[4]Sheet1!$A$1:$X$10001,23,0)</f>
        <v>4.25</v>
      </c>
      <c r="O2133" s="196" t="n">
        <f aca="false">VLOOKUP($A2133,[4]Sheet1!$A$1:$U$10001,4,0)</f>
        <v>5.205</v>
      </c>
      <c r="P2133" s="196" t="n">
        <f aca="false">VLOOKUP($A2133,[4]Sheet1!$A$1:$U$10001,6,0)</f>
        <v>4.595</v>
      </c>
      <c r="Q2133" s="196" t="n">
        <f aca="false">VLOOKUP($A2133,[4]Sheet1!$A$1:$U$10001,20,0)</f>
        <v>4.31</v>
      </c>
      <c r="R2133" s="196" t="n">
        <f aca="false">VLOOKUP($A2133,[4]Sheet1!$A$1:$X$10001,24,0)</f>
        <v>4.365</v>
      </c>
      <c r="S2133" s="196" t="n">
        <f aca="false">VLOOKUP($A2133,[4]Sheet1!$A$1:$AB$10001,25,0)</f>
        <v>4.72</v>
      </c>
      <c r="T2133" s="196" t="n">
        <f aca="false">VLOOKUP($A2133,[4]Sheet1!$A$1:$AB$10001,26,0)</f>
        <v>4.58</v>
      </c>
      <c r="U2133" s="196" t="n">
        <f aca="false">VLOOKUP($A2133,[4]Sheet1!$A$1:$AB$10001,27,0)</f>
        <v>4.505</v>
      </c>
      <c r="V2133" s="196" t="n">
        <f aca="false">VLOOKUP($A2133,[4]Sheet1!$A$1:$AB$10001,28,0)</f>
        <v>4.615</v>
      </c>
      <c r="W2133" s="196" t="n">
        <f aca="false">VLOOKUP($A2133,[4]Sheet1!$A$1:$AC$10001,29,0)</f>
        <v>4.52</v>
      </c>
      <c r="X2133" s="196" t="n">
        <f aca="false">VLOOKUP($A2133,[4]Sheet1!$A$1:$AD$10001,30,0)</f>
        <v>4.84</v>
      </c>
    </row>
    <row r="2134" customFormat="false" ht="11.25" hidden="false" customHeight="false" outlineLevel="0" collapsed="false">
      <c r="A2134" s="177" t="n">
        <v>36827</v>
      </c>
      <c r="B2134" s="203" t="n">
        <f aca="false">IF(A2134&lt;&gt;"",MONTH(A2134),0)</f>
        <v>10</v>
      </c>
      <c r="C2134" s="11" t="s">
        <v>167</v>
      </c>
      <c r="D2134" s="196" t="n">
        <f aca="false">VLOOKUP($A2134,[4]Sheet1!$A$1:$U$10001,15,0)</f>
        <v>5.785</v>
      </c>
      <c r="E2134" s="196" t="n">
        <f aca="false">VLOOKUP($A2134,[4]Sheet1!$A$1:$U$10001,16,0)</f>
        <v>4.23</v>
      </c>
      <c r="F2134" s="196" t="n">
        <f aca="false">VLOOKUP($A2134,[4]Sheet1!$A$1:$X$10001,22,0)</f>
        <v>4.15</v>
      </c>
      <c r="G2134" s="198" t="n">
        <f aca="false">VLOOKUP($A2134,[4]Sheet1!$A$1:$X$10001,3,0)</f>
        <v>4.155</v>
      </c>
      <c r="H2134" s="196" t="n">
        <f aca="false">VLOOKUP($A2134,[4]Sheet1!$A$1:$U$10001,2,0)</f>
        <v>4.31</v>
      </c>
      <c r="I2134" s="196" t="n">
        <f aca="false">VLOOKUP($A2134,[4]Sheet1!$A$1:$U$10001,21,0)</f>
        <v>4.5</v>
      </c>
      <c r="J2134" s="196" t="n">
        <f aca="false">VLOOKUP($A2134,[4]Sheet1!$A$1:$U$10001,13,0)</f>
        <v>4.775</v>
      </c>
      <c r="K2134" s="196" t="n">
        <f aca="false">VLOOKUP($A2134,[4]Sheet1!$A$1:$Z$10001,24,0)</f>
        <v>4.155</v>
      </c>
      <c r="L2134" s="196" t="n">
        <f aca="false">VLOOKUP($A2134,[4]Sheet1!$A$1:$U$10001,17,0)</f>
        <v>4.275</v>
      </c>
      <c r="M2134" s="196" t="n">
        <f aca="false">VLOOKUP($A2134,[4]Sheet1!$A$1:$U$10001,14,0)</f>
        <v>5.1</v>
      </c>
      <c r="N2134" s="196" t="n">
        <f aca="false">VLOOKUP($A2134,[4]Sheet1!$A$1:$X$10001,23,0)</f>
        <v>3.995</v>
      </c>
      <c r="O2134" s="196" t="n">
        <f aca="false">VLOOKUP($A2134,[4]Sheet1!$A$1:$U$10001,4,0)</f>
        <v>4.975</v>
      </c>
      <c r="P2134" s="196" t="n">
        <f aca="false">VLOOKUP($A2134,[4]Sheet1!$A$1:$U$10001,6,0)</f>
        <v>4.35</v>
      </c>
      <c r="Q2134" s="196" t="n">
        <f aca="false">VLOOKUP($A2134,[4]Sheet1!$A$1:$U$10001,20,0)</f>
        <v>4.115</v>
      </c>
      <c r="R2134" s="196" t="n">
        <f aca="false">VLOOKUP($A2134,[4]Sheet1!$A$1:$X$10001,24,0)</f>
        <v>4.155</v>
      </c>
      <c r="S2134" s="196" t="n">
        <f aca="false">VLOOKUP($A2134,[4]Sheet1!$A$1:$AB$10001,25,0)</f>
        <v>4.57</v>
      </c>
      <c r="T2134" s="196" t="n">
        <f aca="false">VLOOKUP($A2134,[4]Sheet1!$A$1:$AB$10001,26,0)</f>
        <v>4.41</v>
      </c>
      <c r="U2134" s="196" t="n">
        <f aca="false">VLOOKUP($A2134,[4]Sheet1!$A$1:$AB$10001,27,0)</f>
        <v>4.32</v>
      </c>
      <c r="V2134" s="196" t="n">
        <f aca="false">VLOOKUP($A2134,[4]Sheet1!$A$1:$AB$10001,28,0)</f>
        <v>4.46</v>
      </c>
      <c r="W2134" s="196" t="n">
        <f aca="false">VLOOKUP($A2134,[4]Sheet1!$A$1:$AC$10001,29,0)</f>
        <v>4.33</v>
      </c>
      <c r="X2134" s="196" t="n">
        <f aca="false">VLOOKUP($A2134,[4]Sheet1!$A$1:$AD$10001,30,0)</f>
        <v>4.775</v>
      </c>
    </row>
    <row r="2135" customFormat="false" ht="11.25" hidden="false" customHeight="false" outlineLevel="0" collapsed="false">
      <c r="A2135" s="177" t="n">
        <v>36828</v>
      </c>
      <c r="B2135" s="203" t="n">
        <f aca="false">IF(A2135&lt;&gt;"",MONTH(A2135),0)</f>
        <v>10</v>
      </c>
      <c r="C2135" s="11" t="s">
        <v>161</v>
      </c>
      <c r="D2135" s="196" t="n">
        <f aca="false">VLOOKUP($A2135,[4]Sheet1!$A$1:$U$10001,15,0)</f>
        <v>5.785</v>
      </c>
      <c r="E2135" s="196" t="n">
        <f aca="false">VLOOKUP($A2135,[4]Sheet1!$A$1:$U$10001,16,0)</f>
        <v>4.23</v>
      </c>
      <c r="F2135" s="196" t="n">
        <f aca="false">VLOOKUP($A2135,[4]Sheet1!$A$1:$X$10001,22,0)</f>
        <v>4.15</v>
      </c>
      <c r="G2135" s="198" t="n">
        <f aca="false">VLOOKUP($A2135,[4]Sheet1!$A$1:$X$10001,3,0)</f>
        <v>4.155</v>
      </c>
      <c r="H2135" s="196" t="n">
        <f aca="false">VLOOKUP($A2135,[4]Sheet1!$A$1:$U$10001,2,0)</f>
        <v>4.31</v>
      </c>
      <c r="I2135" s="196" t="n">
        <f aca="false">VLOOKUP($A2135,[4]Sheet1!$A$1:$U$10001,21,0)</f>
        <v>4.5</v>
      </c>
      <c r="J2135" s="196" t="n">
        <f aca="false">VLOOKUP($A2135,[4]Sheet1!$A$1:$U$10001,13,0)</f>
        <v>4.775</v>
      </c>
      <c r="K2135" s="196" t="n">
        <f aca="false">VLOOKUP($A2135,[4]Sheet1!$A$1:$Z$10001,24,0)</f>
        <v>4.155</v>
      </c>
      <c r="L2135" s="196" t="n">
        <f aca="false">VLOOKUP($A2135,[4]Sheet1!$A$1:$U$10001,17,0)</f>
        <v>4.275</v>
      </c>
      <c r="M2135" s="196" t="n">
        <f aca="false">VLOOKUP($A2135,[4]Sheet1!$A$1:$U$10001,14,0)</f>
        <v>5.1</v>
      </c>
      <c r="N2135" s="196" t="n">
        <f aca="false">VLOOKUP($A2135,[4]Sheet1!$A$1:$X$10001,23,0)</f>
        <v>3.995</v>
      </c>
      <c r="O2135" s="196" t="n">
        <f aca="false">VLOOKUP($A2135,[4]Sheet1!$A$1:$U$10001,4,0)</f>
        <v>4.975</v>
      </c>
      <c r="P2135" s="196" t="n">
        <f aca="false">VLOOKUP($A2135,[4]Sheet1!$A$1:$U$10001,6,0)</f>
        <v>4.35</v>
      </c>
      <c r="Q2135" s="196" t="n">
        <f aca="false">VLOOKUP($A2135,[4]Sheet1!$A$1:$U$10001,20,0)</f>
        <v>4.115</v>
      </c>
      <c r="R2135" s="196" t="n">
        <f aca="false">VLOOKUP($A2135,[4]Sheet1!$A$1:$X$10001,24,0)</f>
        <v>4.155</v>
      </c>
      <c r="S2135" s="196" t="n">
        <f aca="false">VLOOKUP($A2135,[4]Sheet1!$A$1:$AB$10001,25,0)</f>
        <v>4.57</v>
      </c>
      <c r="T2135" s="196" t="n">
        <f aca="false">VLOOKUP($A2135,[4]Sheet1!$A$1:$AB$10001,26,0)</f>
        <v>4.41</v>
      </c>
      <c r="U2135" s="196" t="n">
        <f aca="false">VLOOKUP($A2135,[4]Sheet1!$A$1:$AB$10001,27,0)</f>
        <v>4.32</v>
      </c>
      <c r="V2135" s="196" t="n">
        <f aca="false">VLOOKUP($A2135,[4]Sheet1!$A$1:$AB$10001,28,0)</f>
        <v>4.46</v>
      </c>
      <c r="W2135" s="196" t="n">
        <f aca="false">VLOOKUP($A2135,[4]Sheet1!$A$1:$AC$10001,29,0)</f>
        <v>4.33</v>
      </c>
      <c r="X2135" s="196" t="n">
        <f aca="false">VLOOKUP($A2135,[4]Sheet1!$A$1:$AD$10001,30,0)</f>
        <v>4.775</v>
      </c>
    </row>
    <row r="2136" customFormat="false" ht="11.25" hidden="false" customHeight="false" outlineLevel="0" collapsed="false">
      <c r="A2136" s="177" t="n">
        <v>36829</v>
      </c>
      <c r="B2136" s="203" t="n">
        <f aca="false">IF(A2136&lt;&gt;"",MONTH(A2136),0)</f>
        <v>10</v>
      </c>
      <c r="C2136" s="11" t="s">
        <v>162</v>
      </c>
      <c r="D2136" s="196" t="n">
        <f aca="false">VLOOKUP($A2136,[4]Sheet1!$A$1:$U$10001,15,0)</f>
        <v>5.785</v>
      </c>
      <c r="E2136" s="196" t="n">
        <f aca="false">VLOOKUP($A2136,[4]Sheet1!$A$1:$U$10001,16,0)</f>
        <v>4.23</v>
      </c>
      <c r="F2136" s="196" t="n">
        <f aca="false">VLOOKUP($A2136,[4]Sheet1!$A$1:$X$10001,22,0)</f>
        <v>4.15</v>
      </c>
      <c r="G2136" s="198" t="n">
        <f aca="false">VLOOKUP($A2136,[4]Sheet1!$A$1:$X$10001,3,0)</f>
        <v>4.155</v>
      </c>
      <c r="H2136" s="196" t="n">
        <f aca="false">VLOOKUP($A2136,[4]Sheet1!$A$1:$U$10001,2,0)</f>
        <v>4.31</v>
      </c>
      <c r="I2136" s="196" t="n">
        <f aca="false">VLOOKUP($A2136,[4]Sheet1!$A$1:$U$10001,21,0)</f>
        <v>4.5</v>
      </c>
      <c r="J2136" s="196" t="n">
        <f aca="false">VLOOKUP($A2136,[4]Sheet1!$A$1:$U$10001,13,0)</f>
        <v>4.775</v>
      </c>
      <c r="K2136" s="196" t="n">
        <f aca="false">VLOOKUP($A2136,[4]Sheet1!$A$1:$Z$10001,24,0)</f>
        <v>4.155</v>
      </c>
      <c r="L2136" s="196" t="n">
        <f aca="false">VLOOKUP($A2136,[4]Sheet1!$A$1:$U$10001,17,0)</f>
        <v>4.275</v>
      </c>
      <c r="M2136" s="196" t="n">
        <f aca="false">VLOOKUP($A2136,[4]Sheet1!$A$1:$U$10001,14,0)</f>
        <v>5.1</v>
      </c>
      <c r="N2136" s="196" t="n">
        <f aca="false">VLOOKUP($A2136,[4]Sheet1!$A$1:$X$10001,23,0)</f>
        <v>3.995</v>
      </c>
      <c r="O2136" s="196" t="n">
        <f aca="false">VLOOKUP($A2136,[4]Sheet1!$A$1:$U$10001,4,0)</f>
        <v>4.975</v>
      </c>
      <c r="P2136" s="196" t="n">
        <f aca="false">VLOOKUP($A2136,[4]Sheet1!$A$1:$U$10001,6,0)</f>
        <v>4.35</v>
      </c>
      <c r="Q2136" s="196" t="n">
        <f aca="false">VLOOKUP($A2136,[4]Sheet1!$A$1:$U$10001,20,0)</f>
        <v>4.115</v>
      </c>
      <c r="R2136" s="196" t="n">
        <f aca="false">VLOOKUP($A2136,[4]Sheet1!$A$1:$X$10001,24,0)</f>
        <v>4.155</v>
      </c>
      <c r="S2136" s="196" t="n">
        <f aca="false">VLOOKUP($A2136,[4]Sheet1!$A$1:$AB$10001,25,0)</f>
        <v>4.57</v>
      </c>
      <c r="T2136" s="196" t="n">
        <f aca="false">VLOOKUP($A2136,[4]Sheet1!$A$1:$AB$10001,26,0)</f>
        <v>4.41</v>
      </c>
      <c r="U2136" s="196" t="n">
        <f aca="false">VLOOKUP($A2136,[4]Sheet1!$A$1:$AB$10001,27,0)</f>
        <v>4.32</v>
      </c>
      <c r="V2136" s="196" t="n">
        <f aca="false">VLOOKUP($A2136,[4]Sheet1!$A$1:$AB$10001,28,0)</f>
        <v>4.46</v>
      </c>
      <c r="W2136" s="196" t="n">
        <f aca="false">VLOOKUP($A2136,[4]Sheet1!$A$1:$AC$10001,29,0)</f>
        <v>4.33</v>
      </c>
      <c r="X2136" s="196" t="n">
        <f aca="false">VLOOKUP($A2136,[4]Sheet1!$A$1:$AD$10001,30,0)</f>
        <v>4.775</v>
      </c>
    </row>
    <row r="2137" customFormat="false" ht="11.25" hidden="false" customHeight="false" outlineLevel="0" collapsed="false">
      <c r="A2137" s="177" t="n">
        <v>36830</v>
      </c>
      <c r="B2137" s="203" t="n">
        <f aca="false">IF(A2137&lt;&gt;"",MONTH(A2137),0)</f>
        <v>10</v>
      </c>
      <c r="C2137" s="11" t="s">
        <v>163</v>
      </c>
      <c r="D2137" s="196" t="n">
        <f aca="false">VLOOKUP($A2137,[4]Sheet1!$A$1:$U$10001,15,0)</f>
        <v>5.94</v>
      </c>
      <c r="E2137" s="196" t="n">
        <f aca="false">VLOOKUP($A2137,[4]Sheet1!$A$1:$U$10001,16,0)</f>
        <v>4.45</v>
      </c>
      <c r="F2137" s="196" t="n">
        <f aca="false">VLOOKUP($A2137,[4]Sheet1!$A$1:$X$10001,22,0)</f>
        <v>4.155</v>
      </c>
      <c r="G2137" s="198" t="n">
        <f aca="false">VLOOKUP($A2137,[4]Sheet1!$A$1:$X$10001,3,0)</f>
        <v>4.22</v>
      </c>
      <c r="H2137" s="196" t="n">
        <f aca="false">VLOOKUP($A2137,[4]Sheet1!$A$1:$U$10001,2,0)</f>
        <v>4.365</v>
      </c>
      <c r="I2137" s="196" t="n">
        <f aca="false">VLOOKUP($A2137,[4]Sheet1!$A$1:$U$10001,21,0)</f>
        <v>4.55</v>
      </c>
      <c r="J2137" s="196" t="n">
        <f aca="false">VLOOKUP($A2137,[4]Sheet1!$A$1:$U$10001,13,0)</f>
        <v>4.995</v>
      </c>
      <c r="K2137" s="196" t="n">
        <f aca="false">VLOOKUP($A2137,[4]Sheet1!$A$1:$Z$10001,24,0)</f>
        <v>4.2</v>
      </c>
      <c r="L2137" s="196" t="n">
        <f aca="false">VLOOKUP($A2137,[4]Sheet1!$A$1:$U$10001,17,0)</f>
        <v>4.555</v>
      </c>
      <c r="M2137" s="196" t="n">
        <f aca="false">VLOOKUP($A2137,[4]Sheet1!$A$1:$U$10001,14,0)</f>
        <v>5.33</v>
      </c>
      <c r="N2137" s="196" t="n">
        <f aca="false">VLOOKUP($A2137,[4]Sheet1!$A$1:$X$10001,23,0)</f>
        <v>4.09</v>
      </c>
      <c r="O2137" s="196" t="n">
        <f aca="false">VLOOKUP($A2137,[4]Sheet1!$A$1:$U$10001,4,0)</f>
        <v>5.195</v>
      </c>
      <c r="P2137" s="196" t="n">
        <f aca="false">VLOOKUP($A2137,[4]Sheet1!$A$1:$U$10001,6,0)</f>
        <v>4.41</v>
      </c>
      <c r="Q2137" s="196" t="n">
        <f aca="false">VLOOKUP($A2137,[4]Sheet1!$A$1:$U$10001,20,0)</f>
        <v>4.29</v>
      </c>
      <c r="R2137" s="196" t="n">
        <f aca="false">VLOOKUP($A2137,[4]Sheet1!$A$1:$X$10001,24,0)</f>
        <v>4.2</v>
      </c>
      <c r="S2137" s="196" t="n">
        <f aca="false">VLOOKUP($A2137,[4]Sheet1!$A$1:$AB$10001,25,0)</f>
        <v>4.615</v>
      </c>
      <c r="T2137" s="196" t="n">
        <f aca="false">VLOOKUP($A2137,[4]Sheet1!$A$1:$AB$10001,26,0)</f>
        <v>4.445</v>
      </c>
      <c r="U2137" s="196" t="n">
        <f aca="false">VLOOKUP($A2137,[4]Sheet1!$A$1:$AB$10001,27,0)</f>
        <v>4.36</v>
      </c>
      <c r="V2137" s="196" t="n">
        <f aca="false">VLOOKUP($A2137,[4]Sheet1!$A$1:$AB$10001,28,0)</f>
        <v>4.48</v>
      </c>
      <c r="W2137" s="196" t="n">
        <f aca="false">VLOOKUP($A2137,[4]Sheet1!$A$1:$AC$10001,29,0)</f>
        <v>4.37</v>
      </c>
      <c r="X2137" s="196" t="n">
        <f aca="false">VLOOKUP($A2137,[4]Sheet1!$A$1:$AD$10001,30,0)</f>
        <v>4.79</v>
      </c>
    </row>
    <row r="2138" customFormat="false" ht="11.25" hidden="false" customHeight="false" outlineLevel="0" collapsed="false">
      <c r="A2138" s="177" t="n">
        <v>36831</v>
      </c>
      <c r="B2138" s="203" t="n">
        <f aca="false">IF(A2138&lt;&gt;"",MONTH(A2138),0)</f>
        <v>11</v>
      </c>
      <c r="C2138" s="11" t="s">
        <v>164</v>
      </c>
      <c r="D2138" s="196" t="n">
        <f aca="false">VLOOKUP($A2138,[4]Sheet1!$A$1:$U$10001,15,0)</f>
        <v>5.82</v>
      </c>
      <c r="E2138" s="196" t="n">
        <f aca="false">VLOOKUP($A2138,[4]Sheet1!$A$1:$U$10001,16,0)</f>
        <v>4.495</v>
      </c>
      <c r="F2138" s="196" t="n">
        <f aca="false">VLOOKUP($A2138,[4]Sheet1!$A$1:$X$10001,22,0)</f>
        <v>3.96</v>
      </c>
      <c r="G2138" s="198" t="n">
        <f aca="false">VLOOKUP($A2138,[4]Sheet1!$A$1:$X$10001,3,0)</f>
        <v>4</v>
      </c>
      <c r="H2138" s="196" t="n">
        <f aca="false">VLOOKUP($A2138,[4]Sheet1!$A$1:$U$10001,2,0)</f>
        <v>4.195</v>
      </c>
      <c r="I2138" s="196" t="n">
        <f aca="false">VLOOKUP($A2138,[4]Sheet1!$A$1:$U$10001,21,0)</f>
        <v>4.38</v>
      </c>
      <c r="J2138" s="196" t="n">
        <f aca="false">VLOOKUP($A2138,[4]Sheet1!$A$1:$U$10001,13,0)</f>
        <v>5.04</v>
      </c>
      <c r="K2138" s="196" t="n">
        <f aca="false">VLOOKUP($A2138,[4]Sheet1!$A$1:$Z$10001,24,0)</f>
        <v>4.06</v>
      </c>
      <c r="L2138" s="196" t="n">
        <f aca="false">VLOOKUP($A2138,[4]Sheet1!$A$1:$U$10001,17,0)</f>
        <v>4.565</v>
      </c>
      <c r="M2138" s="196" t="n">
        <f aca="false">VLOOKUP($A2138,[4]Sheet1!$A$1:$U$10001,14,0)</f>
        <v>5.18</v>
      </c>
      <c r="N2138" s="196" t="n">
        <f aca="false">VLOOKUP($A2138,[4]Sheet1!$A$1:$X$10001,23,0)</f>
        <v>3.85</v>
      </c>
      <c r="O2138" s="196" t="n">
        <f aca="false">VLOOKUP($A2138,[4]Sheet1!$A$1:$U$10001,4,0)</f>
        <v>5.2</v>
      </c>
      <c r="P2138" s="196" t="n">
        <f aca="false">VLOOKUP($A2138,[4]Sheet1!$A$1:$U$10001,6,0)</f>
        <v>4.29</v>
      </c>
      <c r="Q2138" s="196" t="n">
        <f aca="false">VLOOKUP($A2138,[4]Sheet1!$A$1:$U$10001,20,0)</f>
        <v>4.42</v>
      </c>
      <c r="R2138" s="196" t="n">
        <f aca="false">VLOOKUP($A2138,[4]Sheet1!$A$1:$X$10001,24,0)</f>
        <v>4.06</v>
      </c>
      <c r="S2138" s="196" t="n">
        <f aca="false">VLOOKUP($A2138,[4]Sheet1!$A$1:$AB$10001,25,0)</f>
        <v>4.415</v>
      </c>
      <c r="T2138" s="196" t="n">
        <f aca="false">VLOOKUP($A2138,[4]Sheet1!$A$1:$AB$10001,26,0)</f>
        <v>4.37</v>
      </c>
      <c r="U2138" s="196" t="n">
        <f aca="false">VLOOKUP($A2138,[4]Sheet1!$A$1:$AB$10001,27,0)</f>
        <v>4.095</v>
      </c>
      <c r="V2138" s="196" t="n">
        <f aca="false">VLOOKUP($A2138,[4]Sheet1!$A$1:$AB$10001,28,0)</f>
        <v>4.265</v>
      </c>
      <c r="W2138" s="196" t="n">
        <f aca="false">VLOOKUP($A2138,[4]Sheet1!$A$1:$AC$10001,29,0)</f>
        <v>4.11</v>
      </c>
      <c r="X2138" s="196" t="n">
        <f aca="false">VLOOKUP($A2138,[4]Sheet1!$A$1:$AD$10001,30,0)</f>
        <v>4.68</v>
      </c>
    </row>
    <row r="2139" customFormat="false" ht="11.25" hidden="false" customHeight="false" outlineLevel="0" collapsed="false">
      <c r="A2139" s="177" t="n">
        <v>36832</v>
      </c>
      <c r="B2139" s="203" t="n">
        <f aca="false">IF(A2139&lt;&gt;"",MONTH(A2139),0)</f>
        <v>11</v>
      </c>
      <c r="C2139" s="11" t="s">
        <v>165</v>
      </c>
      <c r="D2139" s="196" t="n">
        <f aca="false">VLOOKUP($A2139,[4]Sheet1!$A$1:$U$10001,15,0)</f>
        <v>5.655</v>
      </c>
      <c r="E2139" s="196" t="n">
        <f aca="false">VLOOKUP($A2139,[4]Sheet1!$A$1:$U$10001,16,0)</f>
        <v>4.865</v>
      </c>
      <c r="F2139" s="196" t="n">
        <f aca="false">VLOOKUP($A2139,[4]Sheet1!$A$1:$X$10001,22,0)</f>
        <v>3.905</v>
      </c>
      <c r="G2139" s="198" t="n">
        <f aca="false">VLOOKUP($A2139,[4]Sheet1!$A$1:$X$10001,3,0)</f>
        <v>3.955</v>
      </c>
      <c r="H2139" s="196" t="n">
        <f aca="false">VLOOKUP($A2139,[4]Sheet1!$A$1:$U$10001,2,0)</f>
        <v>4.145</v>
      </c>
      <c r="I2139" s="196" t="n">
        <f aca="false">VLOOKUP($A2139,[4]Sheet1!$A$1:$U$10001,21,0)</f>
        <v>4.39</v>
      </c>
      <c r="J2139" s="196" t="n">
        <f aca="false">VLOOKUP($A2139,[4]Sheet1!$A$1:$U$10001,13,0)</f>
        <v>5.1</v>
      </c>
      <c r="K2139" s="196" t="n">
        <f aca="false">VLOOKUP($A2139,[4]Sheet1!$A$1:$Z$10001,24,0)</f>
        <v>3.95</v>
      </c>
      <c r="L2139" s="196" t="n">
        <f aca="false">VLOOKUP($A2139,[4]Sheet1!$A$1:$U$10001,17,0)</f>
        <v>4.9</v>
      </c>
      <c r="M2139" s="196" t="n">
        <f aca="false">VLOOKUP($A2139,[4]Sheet1!$A$1:$U$10001,14,0)</f>
        <v>5.215</v>
      </c>
      <c r="N2139" s="196" t="n">
        <f aca="false">VLOOKUP($A2139,[4]Sheet1!$A$1:$X$10001,23,0)</f>
        <v>3.845</v>
      </c>
      <c r="O2139" s="196" t="n">
        <f aca="false">VLOOKUP($A2139,[4]Sheet1!$A$1:$U$10001,4,0)</f>
        <v>5.195</v>
      </c>
      <c r="P2139" s="196" t="n">
        <f aca="false">VLOOKUP($A2139,[4]Sheet1!$A$1:$U$10001,6,0)</f>
        <v>4.24</v>
      </c>
      <c r="Q2139" s="196" t="n">
        <f aca="false">VLOOKUP($A2139,[4]Sheet1!$A$1:$U$10001,20,0)</f>
        <v>4.805</v>
      </c>
      <c r="R2139" s="196" t="n">
        <f aca="false">VLOOKUP($A2139,[4]Sheet1!$A$1:$X$10001,24,0)</f>
        <v>3.95</v>
      </c>
      <c r="S2139" s="196" t="n">
        <f aca="false">VLOOKUP($A2139,[4]Sheet1!$A$1:$AB$10001,25,0)</f>
        <v>4.43</v>
      </c>
      <c r="T2139" s="196" t="n">
        <f aca="false">VLOOKUP($A2139,[4]Sheet1!$A$1:$AB$10001,26,0)</f>
        <v>4.335</v>
      </c>
      <c r="U2139" s="196" t="n">
        <f aca="false">VLOOKUP($A2139,[4]Sheet1!$A$1:$AB$10001,27,0)</f>
        <v>4.09</v>
      </c>
      <c r="V2139" s="196" t="n">
        <f aca="false">VLOOKUP($A2139,[4]Sheet1!$A$1:$AB$10001,28,0)</f>
        <v>4.26</v>
      </c>
      <c r="W2139" s="196" t="n">
        <f aca="false">VLOOKUP($A2139,[4]Sheet1!$A$1:$AC$10001,29,0)</f>
        <v>4.135</v>
      </c>
      <c r="X2139" s="196" t="n">
        <f aca="false">VLOOKUP($A2139,[4]Sheet1!$A$1:$AD$10001,30,0)</f>
        <v>4.645</v>
      </c>
    </row>
    <row r="2140" customFormat="false" ht="11.25" hidden="false" customHeight="false" outlineLevel="0" collapsed="false">
      <c r="A2140" s="177" t="n">
        <v>36833</v>
      </c>
      <c r="B2140" s="203" t="n">
        <f aca="false">IF(A2140&lt;&gt;"",MONTH(A2140),0)</f>
        <v>11</v>
      </c>
      <c r="C2140" s="11" t="s">
        <v>166</v>
      </c>
      <c r="D2140" s="196" t="n">
        <f aca="false">VLOOKUP($A2140,[4]Sheet1!$A$1:$U$10001,15,0)</f>
        <v>5.91</v>
      </c>
      <c r="E2140" s="196" t="n">
        <f aca="false">VLOOKUP($A2140,[4]Sheet1!$A$1:$U$10001,16,0)</f>
        <v>4.965</v>
      </c>
      <c r="F2140" s="196" t="n">
        <f aca="false">VLOOKUP($A2140,[4]Sheet1!$A$1:$X$10001,22,0)</f>
        <v>3.99</v>
      </c>
      <c r="G2140" s="198" t="n">
        <f aca="false">VLOOKUP($A2140,[4]Sheet1!$A$1:$X$10001,3,0)</f>
        <v>4.105</v>
      </c>
      <c r="H2140" s="196" t="n">
        <f aca="false">VLOOKUP($A2140,[4]Sheet1!$A$1:$U$10001,2,0)</f>
        <v>4.225</v>
      </c>
      <c r="I2140" s="196" t="n">
        <f aca="false">VLOOKUP($A2140,[4]Sheet1!$A$1:$U$10001,21,0)</f>
        <v>4.47</v>
      </c>
      <c r="J2140" s="196" t="n">
        <f aca="false">VLOOKUP($A2140,[4]Sheet1!$A$1:$U$10001,13,0)</f>
        <v>5.105</v>
      </c>
      <c r="K2140" s="196" t="n">
        <f aca="false">VLOOKUP($A2140,[4]Sheet1!$A$1:$Z$10001,24,0)</f>
        <v>4.065</v>
      </c>
      <c r="L2140" s="196" t="n">
        <f aca="false">VLOOKUP($A2140,[4]Sheet1!$A$1:$U$10001,17,0)</f>
        <v>5.055</v>
      </c>
      <c r="M2140" s="196" t="n">
        <f aca="false">VLOOKUP($A2140,[4]Sheet1!$A$1:$U$10001,14,0)</f>
        <v>5.34</v>
      </c>
      <c r="N2140" s="196" t="n">
        <f aca="false">VLOOKUP($A2140,[4]Sheet1!$A$1:$X$10001,23,0)</f>
        <v>3.935</v>
      </c>
      <c r="O2140" s="196" t="n">
        <f aca="false">VLOOKUP($A2140,[4]Sheet1!$A$1:$U$10001,4,0)</f>
        <v>5.3</v>
      </c>
      <c r="P2140" s="196" t="n">
        <f aca="false">VLOOKUP($A2140,[4]Sheet1!$A$1:$U$10001,6,0)</f>
        <v>4.37</v>
      </c>
      <c r="Q2140" s="196" t="n">
        <f aca="false">VLOOKUP($A2140,[4]Sheet1!$A$1:$U$10001,20,0)</f>
        <v>4.865</v>
      </c>
      <c r="R2140" s="196" t="n">
        <f aca="false">VLOOKUP($A2140,[4]Sheet1!$A$1:$X$10001,24,0)</f>
        <v>4.065</v>
      </c>
      <c r="S2140" s="196" t="n">
        <f aca="false">VLOOKUP($A2140,[4]Sheet1!$A$1:$AB$10001,25,0)</f>
        <v>4.57</v>
      </c>
      <c r="T2140" s="196" t="n">
        <f aca="false">VLOOKUP($A2140,[4]Sheet1!$A$1:$AB$10001,26,0)</f>
        <v>4.395</v>
      </c>
      <c r="U2140" s="196" t="n">
        <f aca="false">VLOOKUP($A2140,[4]Sheet1!$A$1:$AB$10001,27,0)</f>
        <v>4.245</v>
      </c>
      <c r="V2140" s="196" t="n">
        <f aca="false">VLOOKUP($A2140,[4]Sheet1!$A$1:$AB$10001,28,0)</f>
        <v>4.385</v>
      </c>
      <c r="W2140" s="196" t="n">
        <f aca="false">VLOOKUP($A2140,[4]Sheet1!$A$1:$AC$10001,29,0)</f>
        <v>4.25</v>
      </c>
      <c r="X2140" s="196" t="n">
        <f aca="false">VLOOKUP($A2140,[4]Sheet1!$A$1:$AD$10001,30,0)</f>
        <v>4.78</v>
      </c>
    </row>
    <row r="2141" customFormat="false" ht="11.25" hidden="false" customHeight="false" outlineLevel="0" collapsed="false">
      <c r="A2141" s="177" t="n">
        <v>36834</v>
      </c>
      <c r="B2141" s="203" t="n">
        <f aca="false">IF(A2141&lt;&gt;"",MONTH(A2141),0)</f>
        <v>11</v>
      </c>
      <c r="C2141" s="11" t="s">
        <v>167</v>
      </c>
      <c r="D2141" s="196" t="n">
        <f aca="false">VLOOKUP($A2141,[4]Sheet1!$A$1:$U$10001,15,0)</f>
        <v>5.98</v>
      </c>
      <c r="E2141" s="196" t="n">
        <f aca="false">VLOOKUP($A2141,[4]Sheet1!$A$1:$U$10001,16,0)</f>
        <v>5.245</v>
      </c>
      <c r="F2141" s="196" t="n">
        <f aca="false">VLOOKUP($A2141,[4]Sheet1!$A$1:$X$10001,22,0)</f>
        <v>4.18</v>
      </c>
      <c r="G2141" s="198" t="n">
        <f aca="false">VLOOKUP($A2141,[4]Sheet1!$A$1:$X$10001,3,0)</f>
        <v>4.2</v>
      </c>
      <c r="H2141" s="196" t="n">
        <f aca="false">VLOOKUP($A2141,[4]Sheet1!$A$1:$U$10001,2,0)</f>
        <v>4.425</v>
      </c>
      <c r="I2141" s="196" t="n">
        <f aca="false">VLOOKUP($A2141,[4]Sheet1!$A$1:$U$10001,21,0)</f>
        <v>4.63</v>
      </c>
      <c r="J2141" s="196" t="n">
        <f aca="false">VLOOKUP($A2141,[4]Sheet1!$A$1:$U$10001,13,0)</f>
        <v>5.38</v>
      </c>
      <c r="K2141" s="196" t="n">
        <f aca="false">VLOOKUP($A2141,[4]Sheet1!$A$1:$Z$10001,24,0)</f>
        <v>4.265</v>
      </c>
      <c r="L2141" s="196" t="n">
        <f aca="false">VLOOKUP($A2141,[4]Sheet1!$A$1:$U$10001,17,0)</f>
        <v>5.325</v>
      </c>
      <c r="M2141" s="196" t="n">
        <f aca="false">VLOOKUP($A2141,[4]Sheet1!$A$1:$U$10001,14,0)</f>
        <v>5.54</v>
      </c>
      <c r="N2141" s="196" t="n">
        <f aca="false">VLOOKUP($A2141,[4]Sheet1!$A$1:$X$10001,23,0)</f>
        <v>4.21</v>
      </c>
      <c r="O2141" s="196" t="n">
        <f aca="false">VLOOKUP($A2141,[4]Sheet1!$A$1:$U$10001,4,0)</f>
        <v>5.445</v>
      </c>
      <c r="P2141" s="196" t="n">
        <f aca="false">VLOOKUP($A2141,[4]Sheet1!$A$1:$U$10001,6,0)</f>
        <v>4.565</v>
      </c>
      <c r="Q2141" s="196" t="n">
        <f aca="false">VLOOKUP($A2141,[4]Sheet1!$A$1:$U$10001,20,0)</f>
        <v>5.07</v>
      </c>
      <c r="R2141" s="196" t="n">
        <f aca="false">VLOOKUP($A2141,[4]Sheet1!$A$1:$X$10001,24,0)</f>
        <v>4.265</v>
      </c>
      <c r="S2141" s="196" t="n">
        <f aca="false">VLOOKUP($A2141,[4]Sheet1!$A$1:$AB$10001,25,0)</f>
        <v>4.715</v>
      </c>
      <c r="T2141" s="196" t="n">
        <f aca="false">VLOOKUP($A2141,[4]Sheet1!$A$1:$AB$10001,26,0)</f>
        <v>4.575</v>
      </c>
      <c r="U2141" s="196" t="n">
        <f aca="false">VLOOKUP($A2141,[4]Sheet1!$A$1:$AB$10001,27,0)</f>
        <v>4.425</v>
      </c>
      <c r="V2141" s="196" t="n">
        <f aca="false">VLOOKUP($A2141,[4]Sheet1!$A$1:$AB$10001,28,0)</f>
        <v>4.55</v>
      </c>
      <c r="W2141" s="196" t="n">
        <f aca="false">VLOOKUP($A2141,[4]Sheet1!$A$1:$AC$10001,29,0)</f>
        <v>4.455</v>
      </c>
      <c r="X2141" s="196" t="n">
        <f aca="false">VLOOKUP($A2141,[4]Sheet1!$A$1:$AD$10001,30,0)</f>
        <v>4.92</v>
      </c>
    </row>
    <row r="2142" customFormat="false" ht="11.25" hidden="false" customHeight="false" outlineLevel="0" collapsed="false">
      <c r="A2142" s="177" t="n">
        <v>36835</v>
      </c>
      <c r="B2142" s="203" t="n">
        <f aca="false">IF(A2142&lt;&gt;"",MONTH(A2142),0)</f>
        <v>11</v>
      </c>
      <c r="C2142" s="11" t="s">
        <v>161</v>
      </c>
      <c r="D2142" s="196" t="n">
        <f aca="false">VLOOKUP($A2142,[4]Sheet1!$A$1:$U$10001,15,0)</f>
        <v>5.98</v>
      </c>
      <c r="E2142" s="196" t="n">
        <f aca="false">VLOOKUP($A2142,[4]Sheet1!$A$1:$U$10001,16,0)</f>
        <v>5.245</v>
      </c>
      <c r="F2142" s="196" t="n">
        <f aca="false">VLOOKUP($A2142,[4]Sheet1!$A$1:$X$10001,22,0)</f>
        <v>4.18</v>
      </c>
      <c r="G2142" s="198" t="n">
        <f aca="false">VLOOKUP($A2142,[4]Sheet1!$A$1:$X$10001,3,0)</f>
        <v>4.2</v>
      </c>
      <c r="H2142" s="196" t="n">
        <f aca="false">VLOOKUP($A2142,[4]Sheet1!$A$1:$U$10001,2,0)</f>
        <v>4.425</v>
      </c>
      <c r="I2142" s="196" t="n">
        <f aca="false">VLOOKUP($A2142,[4]Sheet1!$A$1:$U$10001,21,0)</f>
        <v>4.63</v>
      </c>
      <c r="J2142" s="196" t="n">
        <f aca="false">VLOOKUP($A2142,[4]Sheet1!$A$1:$U$10001,13,0)</f>
        <v>5.38</v>
      </c>
      <c r="K2142" s="196" t="n">
        <f aca="false">VLOOKUP($A2142,[4]Sheet1!$A$1:$Z$10001,24,0)</f>
        <v>4.265</v>
      </c>
      <c r="L2142" s="196" t="n">
        <f aca="false">VLOOKUP($A2142,[4]Sheet1!$A$1:$U$10001,17,0)</f>
        <v>5.325</v>
      </c>
      <c r="M2142" s="196" t="n">
        <f aca="false">VLOOKUP($A2142,[4]Sheet1!$A$1:$U$10001,14,0)</f>
        <v>5.54</v>
      </c>
      <c r="N2142" s="196" t="n">
        <f aca="false">VLOOKUP($A2142,[4]Sheet1!$A$1:$X$10001,23,0)</f>
        <v>4.21</v>
      </c>
      <c r="O2142" s="196" t="n">
        <f aca="false">VLOOKUP($A2142,[4]Sheet1!$A$1:$U$10001,4,0)</f>
        <v>5.445</v>
      </c>
      <c r="P2142" s="196" t="n">
        <f aca="false">VLOOKUP($A2142,[4]Sheet1!$A$1:$U$10001,6,0)</f>
        <v>4.565</v>
      </c>
      <c r="Q2142" s="196" t="n">
        <f aca="false">VLOOKUP($A2142,[4]Sheet1!$A$1:$U$10001,20,0)</f>
        <v>5.07</v>
      </c>
      <c r="R2142" s="196" t="n">
        <f aca="false">VLOOKUP($A2142,[4]Sheet1!$A$1:$X$10001,24,0)</f>
        <v>4.265</v>
      </c>
      <c r="S2142" s="196" t="n">
        <f aca="false">VLOOKUP($A2142,[4]Sheet1!$A$1:$AB$10001,25,0)</f>
        <v>4.715</v>
      </c>
      <c r="T2142" s="196" t="n">
        <f aca="false">VLOOKUP($A2142,[4]Sheet1!$A$1:$AB$10001,26,0)</f>
        <v>4.575</v>
      </c>
      <c r="U2142" s="196" t="n">
        <f aca="false">VLOOKUP($A2142,[4]Sheet1!$A$1:$AB$10001,27,0)</f>
        <v>4.425</v>
      </c>
      <c r="V2142" s="196" t="n">
        <f aca="false">VLOOKUP($A2142,[4]Sheet1!$A$1:$AB$10001,28,0)</f>
        <v>4.55</v>
      </c>
      <c r="W2142" s="196" t="n">
        <f aca="false">VLOOKUP($A2142,[4]Sheet1!$A$1:$AC$10001,29,0)</f>
        <v>4.455</v>
      </c>
      <c r="X2142" s="196" t="n">
        <f aca="false">VLOOKUP($A2142,[4]Sheet1!$A$1:$AD$10001,30,0)</f>
        <v>4.92</v>
      </c>
    </row>
    <row r="2143" customFormat="false" ht="11.25" hidden="false" customHeight="false" outlineLevel="0" collapsed="false">
      <c r="A2143" s="177" t="n">
        <v>36836</v>
      </c>
      <c r="B2143" s="203" t="n">
        <f aca="false">IF(A2143&lt;&gt;"",MONTH(A2143),0)</f>
        <v>11</v>
      </c>
      <c r="C2143" s="11" t="s">
        <v>162</v>
      </c>
      <c r="D2143" s="196" t="n">
        <f aca="false">VLOOKUP($A2143,[4]Sheet1!$A$1:$U$10001,15,0)</f>
        <v>5.98</v>
      </c>
      <c r="E2143" s="196" t="n">
        <f aca="false">VLOOKUP($A2143,[4]Sheet1!$A$1:$U$10001,16,0)</f>
        <v>5.245</v>
      </c>
      <c r="F2143" s="196" t="n">
        <f aca="false">VLOOKUP($A2143,[4]Sheet1!$A$1:$X$10001,22,0)</f>
        <v>4.18</v>
      </c>
      <c r="G2143" s="198" t="n">
        <f aca="false">VLOOKUP($A2143,[4]Sheet1!$A$1:$X$10001,3,0)</f>
        <v>4.2</v>
      </c>
      <c r="H2143" s="196" t="n">
        <f aca="false">VLOOKUP($A2143,[4]Sheet1!$A$1:$U$10001,2,0)</f>
        <v>4.425</v>
      </c>
      <c r="I2143" s="196" t="n">
        <f aca="false">VLOOKUP($A2143,[4]Sheet1!$A$1:$U$10001,21,0)</f>
        <v>4.63</v>
      </c>
      <c r="J2143" s="196" t="n">
        <f aca="false">VLOOKUP($A2143,[4]Sheet1!$A$1:$U$10001,13,0)</f>
        <v>5.38</v>
      </c>
      <c r="K2143" s="196" t="n">
        <f aca="false">VLOOKUP($A2143,[4]Sheet1!$A$1:$Z$10001,24,0)</f>
        <v>4.265</v>
      </c>
      <c r="L2143" s="196" t="n">
        <f aca="false">VLOOKUP($A2143,[4]Sheet1!$A$1:$U$10001,17,0)</f>
        <v>5.325</v>
      </c>
      <c r="M2143" s="196" t="n">
        <f aca="false">VLOOKUP($A2143,[4]Sheet1!$A$1:$U$10001,14,0)</f>
        <v>5.54</v>
      </c>
      <c r="N2143" s="196" t="n">
        <f aca="false">VLOOKUP($A2143,[4]Sheet1!$A$1:$X$10001,23,0)</f>
        <v>4.21</v>
      </c>
      <c r="O2143" s="196" t="n">
        <f aca="false">VLOOKUP($A2143,[4]Sheet1!$A$1:$U$10001,4,0)</f>
        <v>5.445</v>
      </c>
      <c r="P2143" s="196" t="n">
        <f aca="false">VLOOKUP($A2143,[4]Sheet1!$A$1:$U$10001,6,0)</f>
        <v>4.565</v>
      </c>
      <c r="Q2143" s="196" t="n">
        <f aca="false">VLOOKUP($A2143,[4]Sheet1!$A$1:$U$10001,20,0)</f>
        <v>5.07</v>
      </c>
      <c r="R2143" s="196" t="n">
        <f aca="false">VLOOKUP($A2143,[4]Sheet1!$A$1:$X$10001,24,0)</f>
        <v>4.265</v>
      </c>
      <c r="S2143" s="196" t="n">
        <f aca="false">VLOOKUP($A2143,[4]Sheet1!$A$1:$AB$10001,25,0)</f>
        <v>4.715</v>
      </c>
      <c r="T2143" s="196" t="n">
        <f aca="false">VLOOKUP($A2143,[4]Sheet1!$A$1:$AB$10001,26,0)</f>
        <v>4.575</v>
      </c>
      <c r="U2143" s="196" t="n">
        <f aca="false">VLOOKUP($A2143,[4]Sheet1!$A$1:$AB$10001,27,0)</f>
        <v>4.425</v>
      </c>
      <c r="V2143" s="196" t="n">
        <f aca="false">VLOOKUP($A2143,[4]Sheet1!$A$1:$AB$10001,28,0)</f>
        <v>4.55</v>
      </c>
      <c r="W2143" s="196" t="n">
        <f aca="false">VLOOKUP($A2143,[4]Sheet1!$A$1:$AC$10001,29,0)</f>
        <v>4.455</v>
      </c>
      <c r="X2143" s="196" t="n">
        <f aca="false">VLOOKUP($A2143,[4]Sheet1!$A$1:$AD$10001,30,0)</f>
        <v>4.92</v>
      </c>
    </row>
    <row r="2144" customFormat="false" ht="11.25" hidden="false" customHeight="false" outlineLevel="0" collapsed="false">
      <c r="A2144" s="177" t="n">
        <v>36837</v>
      </c>
      <c r="B2144" s="203" t="n">
        <f aca="false">IF(A2144&lt;&gt;"",MONTH(A2144),0)</f>
        <v>11</v>
      </c>
      <c r="C2144" s="11" t="s">
        <v>163</v>
      </c>
      <c r="D2144" s="196" t="n">
        <f aca="false">VLOOKUP($A2144,[4]Sheet1!$A$1:$U$10001,15,0)</f>
        <v>6.17</v>
      </c>
      <c r="E2144" s="196" t="n">
        <f aca="false">VLOOKUP($A2144,[4]Sheet1!$A$1:$U$10001,16,0)</f>
        <v>5.125</v>
      </c>
      <c r="F2144" s="196" t="n">
        <f aca="false">VLOOKUP($A2144,[4]Sheet1!$A$1:$X$10001,22,0)</f>
        <v>4.32</v>
      </c>
      <c r="G2144" s="198" t="n">
        <f aca="false">VLOOKUP($A2144,[4]Sheet1!$A$1:$X$10001,3,0)</f>
        <v>4.44</v>
      </c>
      <c r="H2144" s="196" t="n">
        <f aca="false">VLOOKUP($A2144,[4]Sheet1!$A$1:$U$10001,2,0)</f>
        <v>4.505</v>
      </c>
      <c r="I2144" s="196" t="n">
        <f aca="false">VLOOKUP($A2144,[4]Sheet1!$A$1:$U$10001,21,0)</f>
        <v>4.6</v>
      </c>
      <c r="J2144" s="196" t="n">
        <f aca="false">VLOOKUP($A2144,[4]Sheet1!$A$1:$U$10001,13,0)</f>
        <v>5.38</v>
      </c>
      <c r="K2144" s="196" t="n">
        <f aca="false">VLOOKUP($A2144,[4]Sheet1!$A$1:$Z$10001,24,0)</f>
        <v>4.465</v>
      </c>
      <c r="L2144" s="196" t="n">
        <f aca="false">VLOOKUP($A2144,[4]Sheet1!$A$1:$U$10001,17,0)</f>
        <v>5.17</v>
      </c>
      <c r="M2144" s="196" t="n">
        <f aca="false">VLOOKUP($A2144,[4]Sheet1!$A$1:$U$10001,14,0)</f>
        <v>5.555</v>
      </c>
      <c r="N2144" s="196" t="n">
        <f aca="false">VLOOKUP($A2144,[4]Sheet1!$A$1:$X$10001,23,0)</f>
        <v>4.445</v>
      </c>
      <c r="O2144" s="196" t="n">
        <f aca="false">VLOOKUP($A2144,[4]Sheet1!$A$1:$U$10001,4,0)</f>
        <v>5.455</v>
      </c>
      <c r="P2144" s="196" t="n">
        <f aca="false">VLOOKUP($A2144,[4]Sheet1!$A$1:$U$10001,6,0)</f>
        <v>4.565</v>
      </c>
      <c r="Q2144" s="196" t="n">
        <f aca="false">VLOOKUP($A2144,[4]Sheet1!$A$1:$U$10001,20,0)</f>
        <v>4.985</v>
      </c>
      <c r="R2144" s="196" t="n">
        <f aca="false">VLOOKUP($A2144,[4]Sheet1!$A$1:$X$10001,24,0)</f>
        <v>4.465</v>
      </c>
      <c r="S2144" s="196" t="n">
        <f aca="false">VLOOKUP($A2144,[4]Sheet1!$A$1:$AB$10001,25,0)</f>
        <v>4.685</v>
      </c>
      <c r="T2144" s="196" t="n">
        <f aca="false">VLOOKUP($A2144,[4]Sheet1!$A$1:$AB$10001,26,0)</f>
        <v>4.55</v>
      </c>
      <c r="U2144" s="196" t="n">
        <f aca="false">VLOOKUP($A2144,[4]Sheet1!$A$1:$AB$10001,27,0)</f>
        <v>4.445</v>
      </c>
      <c r="V2144" s="196" t="n">
        <f aca="false">VLOOKUP($A2144,[4]Sheet1!$A$1:$AB$10001,28,0)</f>
        <v>4.545</v>
      </c>
      <c r="W2144" s="196" t="n">
        <f aca="false">VLOOKUP($A2144,[4]Sheet1!$A$1:$AC$10001,29,0)</f>
        <v>4.48</v>
      </c>
      <c r="X2144" s="196" t="n">
        <f aca="false">VLOOKUP($A2144,[4]Sheet1!$A$1:$AD$10001,30,0)</f>
        <v>4.855</v>
      </c>
    </row>
    <row r="2145" customFormat="false" ht="11.25" hidden="false" customHeight="false" outlineLevel="0" collapsed="false">
      <c r="A2145" s="177" t="n">
        <v>36838</v>
      </c>
      <c r="B2145" s="203" t="n">
        <f aca="false">IF(A2145&lt;&gt;"",MONTH(A2145),0)</f>
        <v>11</v>
      </c>
      <c r="C2145" s="11" t="s">
        <v>164</v>
      </c>
      <c r="D2145" s="196" t="n">
        <f aca="false">VLOOKUP($A2145,[4]Sheet1!$A$1:$U$10001,15,0)</f>
        <v>6.495</v>
      </c>
      <c r="E2145" s="196" t="n">
        <f aca="false">VLOOKUP($A2145,[4]Sheet1!$A$1:$U$10001,16,0)</f>
        <v>5.275</v>
      </c>
      <c r="F2145" s="196" t="n">
        <f aca="false">VLOOKUP($A2145,[4]Sheet1!$A$1:$X$10001,22,0)</f>
        <v>4.325</v>
      </c>
      <c r="G2145" s="198" t="n">
        <f aca="false">VLOOKUP($A2145,[4]Sheet1!$A$1:$X$10001,3,0)</f>
        <v>4.505</v>
      </c>
      <c r="H2145" s="196" t="n">
        <f aca="false">VLOOKUP($A2145,[4]Sheet1!$A$1:$U$10001,2,0)</f>
        <v>4.55</v>
      </c>
      <c r="I2145" s="196" t="n">
        <f aca="false">VLOOKUP($A2145,[4]Sheet1!$A$1:$U$10001,21,0)</f>
        <v>4.675</v>
      </c>
      <c r="J2145" s="196" t="n">
        <f aca="false">VLOOKUP($A2145,[4]Sheet1!$A$1:$U$10001,13,0)</f>
        <v>5.485</v>
      </c>
      <c r="K2145" s="196" t="n">
        <f aca="false">VLOOKUP($A2145,[4]Sheet1!$A$1:$Z$10001,24,0)</f>
        <v>4.355</v>
      </c>
      <c r="L2145" s="196" t="n">
        <f aca="false">VLOOKUP($A2145,[4]Sheet1!$A$1:$U$10001,17,0)</f>
        <v>5.31</v>
      </c>
      <c r="M2145" s="196" t="n">
        <f aca="false">VLOOKUP($A2145,[4]Sheet1!$A$1:$U$10001,14,0)</f>
        <v>5.705</v>
      </c>
      <c r="N2145" s="196" t="n">
        <f aca="false">VLOOKUP($A2145,[4]Sheet1!$A$1:$X$10001,23,0)</f>
        <v>4.345</v>
      </c>
      <c r="O2145" s="196" t="n">
        <f aca="false">VLOOKUP($A2145,[4]Sheet1!$A$1:$U$10001,4,0)</f>
        <v>5.595</v>
      </c>
      <c r="P2145" s="196" t="n">
        <f aca="false">VLOOKUP($A2145,[4]Sheet1!$A$1:$U$10001,6,0)</f>
        <v>4.615</v>
      </c>
      <c r="Q2145" s="196" t="n">
        <f aca="false">VLOOKUP($A2145,[4]Sheet1!$A$1:$U$10001,20,0)</f>
        <v>5.125</v>
      </c>
      <c r="R2145" s="196" t="n">
        <f aca="false">VLOOKUP($A2145,[4]Sheet1!$A$1:$X$10001,24,0)</f>
        <v>4.355</v>
      </c>
      <c r="S2145" s="196" t="n">
        <f aca="false">VLOOKUP($A2145,[4]Sheet1!$A$1:$AB$10001,25,0)</f>
        <v>4.755</v>
      </c>
      <c r="T2145" s="196" t="n">
        <f aca="false">VLOOKUP($A2145,[4]Sheet1!$A$1:$AB$10001,26,0)</f>
        <v>4.635</v>
      </c>
      <c r="U2145" s="196" t="n">
        <f aca="false">VLOOKUP($A2145,[4]Sheet1!$A$1:$AB$10001,27,0)</f>
        <v>4.475</v>
      </c>
      <c r="V2145" s="196" t="n">
        <f aca="false">VLOOKUP($A2145,[4]Sheet1!$A$1:$AB$10001,28,0)</f>
        <v>4.63</v>
      </c>
      <c r="W2145" s="196" t="n">
        <f aca="false">VLOOKUP($A2145,[4]Sheet1!$A$1:$AC$10001,29,0)</f>
        <v>4.505</v>
      </c>
      <c r="X2145" s="196" t="n">
        <f aca="false">VLOOKUP($A2145,[4]Sheet1!$A$1:$AD$10001,30,0)</f>
        <v>4.855</v>
      </c>
    </row>
    <row r="2146" customFormat="false" ht="11.25" hidden="false" customHeight="false" outlineLevel="0" collapsed="false">
      <c r="A2146" s="177" t="n">
        <v>36839</v>
      </c>
      <c r="B2146" s="203" t="n">
        <f aca="false">IF(A2146&lt;&gt;"",MONTH(A2146),0)</f>
        <v>11</v>
      </c>
      <c r="C2146" s="11" t="s">
        <v>165</v>
      </c>
      <c r="D2146" s="196" t="n">
        <f aca="false">VLOOKUP($A2146,[4]Sheet1!$A$1:$U$10001,15,0)</f>
        <v>7.005</v>
      </c>
      <c r="E2146" s="196" t="n">
        <f aca="false">VLOOKUP($A2146,[4]Sheet1!$A$1:$U$10001,16,0)</f>
        <v>5.72</v>
      </c>
      <c r="F2146" s="196" t="n">
        <f aca="false">VLOOKUP($A2146,[4]Sheet1!$A$1:$X$10001,22,0)</f>
        <v>4.58</v>
      </c>
      <c r="G2146" s="198" t="n">
        <f aca="false">VLOOKUP($A2146,[4]Sheet1!$A$1:$X$10001,3,0)</f>
        <v>4.785</v>
      </c>
      <c r="H2146" s="196" t="n">
        <f aca="false">VLOOKUP($A2146,[4]Sheet1!$A$1:$U$10001,2,0)</f>
        <v>4.875</v>
      </c>
      <c r="I2146" s="196" t="n">
        <f aca="false">VLOOKUP($A2146,[4]Sheet1!$A$1:$U$10001,21,0)</f>
        <v>4.92</v>
      </c>
      <c r="J2146" s="196" t="n">
        <f aca="false">VLOOKUP($A2146,[4]Sheet1!$A$1:$U$10001,13,0)</f>
        <v>5.845</v>
      </c>
      <c r="K2146" s="196" t="n">
        <f aca="false">VLOOKUP($A2146,[4]Sheet1!$A$1:$Z$10001,24,0)</f>
        <v>4.6</v>
      </c>
      <c r="L2146" s="196" t="n">
        <f aca="false">VLOOKUP($A2146,[4]Sheet1!$A$1:$U$10001,17,0)</f>
        <v>5.83</v>
      </c>
      <c r="M2146" s="196" t="n">
        <f aca="false">VLOOKUP($A2146,[4]Sheet1!$A$1:$U$10001,14,0)</f>
        <v>6.01</v>
      </c>
      <c r="N2146" s="196" t="n">
        <f aca="false">VLOOKUP($A2146,[4]Sheet1!$A$1:$X$10001,23,0)</f>
        <v>4.57</v>
      </c>
      <c r="O2146" s="196" t="n">
        <f aca="false">VLOOKUP($A2146,[4]Sheet1!$A$1:$U$10001,4,0)</f>
        <v>5.895</v>
      </c>
      <c r="P2146" s="196" t="n">
        <f aca="false">VLOOKUP($A2146,[4]Sheet1!$A$1:$U$10001,6,0)</f>
        <v>4.945</v>
      </c>
      <c r="Q2146" s="196" t="n">
        <f aca="false">VLOOKUP($A2146,[4]Sheet1!$A$1:$U$10001,20,0)</f>
        <v>5.645</v>
      </c>
      <c r="R2146" s="196" t="n">
        <f aca="false">VLOOKUP($A2146,[4]Sheet1!$A$1:$X$10001,24,0)</f>
        <v>4.6</v>
      </c>
      <c r="S2146" s="196" t="n">
        <f aca="false">VLOOKUP($A2146,[4]Sheet1!$A$1:$AB$10001,25,0)</f>
        <v>5.045</v>
      </c>
      <c r="T2146" s="196" t="n">
        <f aca="false">VLOOKUP($A2146,[4]Sheet1!$A$1:$AB$10001,26,0)</f>
        <v>4.92</v>
      </c>
      <c r="U2146" s="196" t="n">
        <f aca="false">VLOOKUP($A2146,[4]Sheet1!$A$1:$AB$10001,27,0)</f>
        <v>4.78</v>
      </c>
      <c r="V2146" s="196" t="n">
        <f aca="false">VLOOKUP($A2146,[4]Sheet1!$A$1:$AB$10001,28,0)</f>
        <v>4.92</v>
      </c>
      <c r="W2146" s="196" t="n">
        <f aca="false">VLOOKUP($A2146,[4]Sheet1!$A$1:$AC$10001,29,0)</f>
        <v>4.8</v>
      </c>
      <c r="X2146" s="196" t="n">
        <f aca="false">VLOOKUP($A2146,[4]Sheet1!$A$1:$AD$10001,30,0)</f>
        <v>5.105</v>
      </c>
    </row>
    <row r="2147" customFormat="false" ht="11.25" hidden="false" customHeight="false" outlineLevel="0" collapsed="false">
      <c r="A2147" s="177" t="n">
        <v>36840</v>
      </c>
      <c r="B2147" s="203" t="n">
        <f aca="false">IF(A2147&lt;&gt;"",MONTH(A2147),0)</f>
        <v>11</v>
      </c>
      <c r="C2147" s="11" t="s">
        <v>166</v>
      </c>
      <c r="D2147" s="196" t="n">
        <f aca="false">VLOOKUP($A2147,[4]Sheet1!$A$1:$U$10001,15,0)</f>
        <v>7.495</v>
      </c>
      <c r="E2147" s="196" t="n">
        <f aca="false">VLOOKUP($A2147,[4]Sheet1!$A$1:$U$10001,16,0)</f>
        <v>6.58</v>
      </c>
      <c r="F2147" s="196" t="n">
        <f aca="false">VLOOKUP($A2147,[4]Sheet1!$A$1:$X$10001,22,0)</f>
        <v>5.215</v>
      </c>
      <c r="G2147" s="198" t="n">
        <f aca="false">VLOOKUP($A2147,[4]Sheet1!$A$1:$X$10001,3,0)</f>
        <v>5.47</v>
      </c>
      <c r="H2147" s="196" t="n">
        <f aca="false">VLOOKUP($A2147,[4]Sheet1!$A$1:$U$10001,2,0)</f>
        <v>5.465</v>
      </c>
      <c r="I2147" s="196" t="n">
        <f aca="false">VLOOKUP($A2147,[4]Sheet1!$A$1:$U$10001,21,0)</f>
        <v>5.36</v>
      </c>
      <c r="J2147" s="196" t="n">
        <f aca="false">VLOOKUP($A2147,[4]Sheet1!$A$1:$U$10001,13,0)</f>
        <v>6.695</v>
      </c>
      <c r="K2147" s="196" t="n">
        <f aca="false">VLOOKUP($A2147,[4]Sheet1!$A$1:$Z$10001,24,0)</f>
        <v>5.23</v>
      </c>
      <c r="L2147" s="196" t="n">
        <f aca="false">VLOOKUP($A2147,[4]Sheet1!$A$1:$U$10001,17,0)</f>
        <v>6.79</v>
      </c>
      <c r="M2147" s="196" t="n">
        <f aca="false">VLOOKUP($A2147,[4]Sheet1!$A$1:$U$10001,14,0)</f>
        <v>6.775</v>
      </c>
      <c r="N2147" s="196" t="n">
        <f aca="false">VLOOKUP($A2147,[4]Sheet1!$A$1:$X$10001,23,0)</f>
        <v>5.225</v>
      </c>
      <c r="O2147" s="196" t="n">
        <f aca="false">VLOOKUP($A2147,[4]Sheet1!$A$1:$U$10001,4,0)</f>
        <v>6.89</v>
      </c>
      <c r="P2147" s="196" t="n">
        <f aca="false">VLOOKUP($A2147,[4]Sheet1!$A$1:$U$10001,6,0)</f>
        <v>5.505</v>
      </c>
      <c r="Q2147" s="196" t="n">
        <f aca="false">VLOOKUP($A2147,[4]Sheet1!$A$1:$U$10001,20,0)</f>
        <v>6.66</v>
      </c>
      <c r="R2147" s="196" t="n">
        <f aca="false">VLOOKUP($A2147,[4]Sheet1!$A$1:$X$10001,24,0)</f>
        <v>5.23</v>
      </c>
      <c r="S2147" s="196" t="n">
        <f aca="false">VLOOKUP($A2147,[4]Sheet1!$A$1:$AB$10001,25,0)</f>
        <v>5.455</v>
      </c>
      <c r="T2147" s="196" t="n">
        <f aca="false">VLOOKUP($A2147,[4]Sheet1!$A$1:$AB$10001,26,0)</f>
        <v>5.345</v>
      </c>
      <c r="U2147" s="196" t="n">
        <f aca="false">VLOOKUP($A2147,[4]Sheet1!$A$1:$AB$10001,27,0)</f>
        <v>5.245</v>
      </c>
      <c r="V2147" s="196" t="n">
        <f aca="false">VLOOKUP($A2147,[4]Sheet1!$A$1:$AB$10001,28,0)</f>
        <v>5.36</v>
      </c>
      <c r="W2147" s="196" t="n">
        <f aca="false">VLOOKUP($A2147,[4]Sheet1!$A$1:$AC$10001,29,0)</f>
        <v>5.28</v>
      </c>
      <c r="X2147" s="196" t="n">
        <f aca="false">VLOOKUP($A2147,[4]Sheet1!$A$1:$AD$10001,30,0)</f>
        <v>5.53</v>
      </c>
    </row>
    <row r="2148" customFormat="false" ht="11.25" hidden="false" customHeight="false" outlineLevel="0" collapsed="false">
      <c r="A2148" s="177" t="n">
        <v>36841</v>
      </c>
      <c r="B2148" s="203" t="n">
        <f aca="false">IF(A2148&lt;&gt;"",MONTH(A2148),0)</f>
        <v>11</v>
      </c>
      <c r="C2148" s="11" t="s">
        <v>167</v>
      </c>
      <c r="D2148" s="196" t="n">
        <f aca="false">VLOOKUP($A2148,[4]Sheet1!$A$1:$U$10001,15,0)</f>
        <v>7.145</v>
      </c>
      <c r="E2148" s="196" t="n">
        <f aca="false">VLOOKUP($A2148,[4]Sheet1!$A$1:$U$10001,16,0)</f>
        <v>6.235</v>
      </c>
      <c r="F2148" s="196" t="n">
        <f aca="false">VLOOKUP($A2148,[4]Sheet1!$A$1:$X$10001,22,0)</f>
        <v>4.99</v>
      </c>
      <c r="G2148" s="198" t="n">
        <f aca="false">VLOOKUP($A2148,[4]Sheet1!$A$1:$X$10001,3,0)</f>
        <v>5.11</v>
      </c>
      <c r="H2148" s="196" t="n">
        <f aca="false">VLOOKUP($A2148,[4]Sheet1!$A$1:$U$10001,2,0)</f>
        <v>5.18</v>
      </c>
      <c r="I2148" s="196" t="n">
        <f aca="false">VLOOKUP($A2148,[4]Sheet1!$A$1:$U$10001,21,0)</f>
        <v>5.245</v>
      </c>
      <c r="J2148" s="196" t="n">
        <f aca="false">VLOOKUP($A2148,[4]Sheet1!$A$1:$U$10001,13,0)</f>
        <v>6.525</v>
      </c>
      <c r="K2148" s="196" t="n">
        <f aca="false">VLOOKUP($A2148,[4]Sheet1!$A$1:$Z$10001,24,0)</f>
        <v>4.985</v>
      </c>
      <c r="L2148" s="196" t="n">
        <f aca="false">VLOOKUP($A2148,[4]Sheet1!$A$1:$U$10001,17,0)</f>
        <v>6.605</v>
      </c>
      <c r="M2148" s="196" t="n">
        <f aca="false">VLOOKUP($A2148,[4]Sheet1!$A$1:$U$10001,14,0)</f>
        <v>6.64</v>
      </c>
      <c r="N2148" s="196" t="n">
        <f aca="false">VLOOKUP($A2148,[4]Sheet1!$A$1:$X$10001,23,0)</f>
        <v>4.98</v>
      </c>
      <c r="O2148" s="196" t="n">
        <f aca="false">VLOOKUP($A2148,[4]Sheet1!$A$1:$U$10001,4,0)</f>
        <v>6.785</v>
      </c>
      <c r="P2148" s="196" t="n">
        <f aca="false">VLOOKUP($A2148,[4]Sheet1!$A$1:$U$10001,6,0)</f>
        <v>5.22</v>
      </c>
      <c r="Q2148" s="196" t="n">
        <f aca="false">VLOOKUP($A2148,[4]Sheet1!$A$1:$U$10001,20,0)</f>
        <v>5.995</v>
      </c>
      <c r="R2148" s="196" t="n">
        <f aca="false">VLOOKUP($A2148,[4]Sheet1!$A$1:$X$10001,24,0)</f>
        <v>4.985</v>
      </c>
      <c r="S2148" s="196" t="n">
        <f aca="false">VLOOKUP($A2148,[4]Sheet1!$A$1:$AB$10001,25,0)</f>
        <v>5.365</v>
      </c>
      <c r="T2148" s="196" t="n">
        <f aca="false">VLOOKUP($A2148,[4]Sheet1!$A$1:$AB$10001,26,0)</f>
        <v>5.23</v>
      </c>
      <c r="U2148" s="196" t="n">
        <f aca="false">VLOOKUP($A2148,[4]Sheet1!$A$1:$AB$10001,27,0)</f>
        <v>5.105</v>
      </c>
      <c r="V2148" s="196" t="n">
        <f aca="false">VLOOKUP($A2148,[4]Sheet1!$A$1:$AB$10001,28,0)</f>
        <v>5.255</v>
      </c>
      <c r="W2148" s="196" t="n">
        <f aca="false">VLOOKUP($A2148,[4]Sheet1!$A$1:$AC$10001,29,0)</f>
        <v>5.12</v>
      </c>
      <c r="X2148" s="196" t="n">
        <f aca="false">VLOOKUP($A2148,[4]Sheet1!$A$1:$AD$10001,30,0)</f>
        <v>5.42</v>
      </c>
    </row>
    <row r="2149" customFormat="false" ht="11.25" hidden="false" customHeight="false" outlineLevel="0" collapsed="false">
      <c r="A2149" s="177" t="n">
        <v>36842</v>
      </c>
      <c r="B2149" s="203" t="n">
        <f aca="false">IF(A2149&lt;&gt;"",MONTH(A2149),0)</f>
        <v>11</v>
      </c>
      <c r="C2149" s="11" t="s">
        <v>161</v>
      </c>
      <c r="D2149" s="196" t="n">
        <f aca="false">VLOOKUP($A2149,[4]Sheet1!$A$1:$U$10001,15,0)</f>
        <v>7.145</v>
      </c>
      <c r="E2149" s="196" t="n">
        <f aca="false">VLOOKUP($A2149,[4]Sheet1!$A$1:$U$10001,16,0)</f>
        <v>6.235</v>
      </c>
      <c r="F2149" s="196" t="n">
        <f aca="false">VLOOKUP($A2149,[4]Sheet1!$A$1:$X$10001,22,0)</f>
        <v>4.99</v>
      </c>
      <c r="G2149" s="198" t="n">
        <f aca="false">VLOOKUP($A2149,[4]Sheet1!$A$1:$X$10001,3,0)</f>
        <v>5.11</v>
      </c>
      <c r="H2149" s="196" t="n">
        <f aca="false">VLOOKUP($A2149,[4]Sheet1!$A$1:$U$10001,2,0)</f>
        <v>5.18</v>
      </c>
      <c r="I2149" s="196" t="n">
        <f aca="false">VLOOKUP($A2149,[4]Sheet1!$A$1:$U$10001,21,0)</f>
        <v>5.245</v>
      </c>
      <c r="J2149" s="196" t="n">
        <f aca="false">VLOOKUP($A2149,[4]Sheet1!$A$1:$U$10001,13,0)</f>
        <v>6.525</v>
      </c>
      <c r="K2149" s="196" t="n">
        <f aca="false">VLOOKUP($A2149,[4]Sheet1!$A$1:$Z$10001,24,0)</f>
        <v>4.985</v>
      </c>
      <c r="L2149" s="196" t="n">
        <f aca="false">VLOOKUP($A2149,[4]Sheet1!$A$1:$U$10001,17,0)</f>
        <v>6.605</v>
      </c>
      <c r="M2149" s="196" t="n">
        <f aca="false">VLOOKUP($A2149,[4]Sheet1!$A$1:$U$10001,14,0)</f>
        <v>6.64</v>
      </c>
      <c r="N2149" s="196" t="n">
        <f aca="false">VLOOKUP($A2149,[4]Sheet1!$A$1:$X$10001,23,0)</f>
        <v>4.98</v>
      </c>
      <c r="O2149" s="196" t="n">
        <f aca="false">VLOOKUP($A2149,[4]Sheet1!$A$1:$U$10001,4,0)</f>
        <v>6.785</v>
      </c>
      <c r="P2149" s="196" t="n">
        <f aca="false">VLOOKUP($A2149,[4]Sheet1!$A$1:$U$10001,6,0)</f>
        <v>5.22</v>
      </c>
      <c r="Q2149" s="196" t="n">
        <f aca="false">VLOOKUP($A2149,[4]Sheet1!$A$1:$U$10001,20,0)</f>
        <v>5.995</v>
      </c>
      <c r="R2149" s="196" t="n">
        <f aca="false">VLOOKUP($A2149,[4]Sheet1!$A$1:$X$10001,24,0)</f>
        <v>4.985</v>
      </c>
      <c r="S2149" s="196" t="n">
        <f aca="false">VLOOKUP($A2149,[4]Sheet1!$A$1:$AB$10001,25,0)</f>
        <v>5.365</v>
      </c>
      <c r="T2149" s="196" t="n">
        <f aca="false">VLOOKUP($A2149,[4]Sheet1!$A$1:$AB$10001,26,0)</f>
        <v>5.23</v>
      </c>
      <c r="U2149" s="196" t="n">
        <f aca="false">VLOOKUP($A2149,[4]Sheet1!$A$1:$AB$10001,27,0)</f>
        <v>5.105</v>
      </c>
      <c r="V2149" s="196" t="n">
        <f aca="false">VLOOKUP($A2149,[4]Sheet1!$A$1:$AB$10001,28,0)</f>
        <v>5.255</v>
      </c>
      <c r="W2149" s="196" t="n">
        <f aca="false">VLOOKUP($A2149,[4]Sheet1!$A$1:$AC$10001,29,0)</f>
        <v>5.12</v>
      </c>
      <c r="X2149" s="196" t="n">
        <f aca="false">VLOOKUP($A2149,[4]Sheet1!$A$1:$AD$10001,30,0)</f>
        <v>5.42</v>
      </c>
    </row>
    <row r="2150" customFormat="false" ht="11.25" hidden="false" customHeight="false" outlineLevel="0" collapsed="false">
      <c r="A2150" s="177" t="n">
        <v>36843</v>
      </c>
      <c r="B2150" s="203" t="n">
        <f aca="false">IF(A2150&lt;&gt;"",MONTH(A2150),0)</f>
        <v>11</v>
      </c>
      <c r="C2150" s="11" t="s">
        <v>162</v>
      </c>
      <c r="D2150" s="196" t="n">
        <f aca="false">VLOOKUP($A2150,[4]Sheet1!$A$1:$U$10001,15,0)</f>
        <v>7.145</v>
      </c>
      <c r="E2150" s="196" t="n">
        <f aca="false">VLOOKUP($A2150,[4]Sheet1!$A$1:$U$10001,16,0)</f>
        <v>6.235</v>
      </c>
      <c r="F2150" s="196" t="n">
        <f aca="false">VLOOKUP($A2150,[4]Sheet1!$A$1:$X$10001,22,0)</f>
        <v>4.99</v>
      </c>
      <c r="G2150" s="198" t="n">
        <f aca="false">VLOOKUP($A2150,[4]Sheet1!$A$1:$X$10001,3,0)</f>
        <v>5.11</v>
      </c>
      <c r="H2150" s="196" t="n">
        <f aca="false">VLOOKUP($A2150,[4]Sheet1!$A$1:$U$10001,2,0)</f>
        <v>5.18</v>
      </c>
      <c r="I2150" s="196" t="n">
        <f aca="false">VLOOKUP($A2150,[4]Sheet1!$A$1:$U$10001,21,0)</f>
        <v>5.245</v>
      </c>
      <c r="J2150" s="196" t="n">
        <f aca="false">VLOOKUP($A2150,[4]Sheet1!$A$1:$U$10001,13,0)</f>
        <v>6.525</v>
      </c>
      <c r="K2150" s="196" t="n">
        <f aca="false">VLOOKUP($A2150,[4]Sheet1!$A$1:$Z$10001,24,0)</f>
        <v>4.985</v>
      </c>
      <c r="L2150" s="196" t="n">
        <f aca="false">VLOOKUP($A2150,[4]Sheet1!$A$1:$U$10001,17,0)</f>
        <v>6.605</v>
      </c>
      <c r="M2150" s="196" t="n">
        <f aca="false">VLOOKUP($A2150,[4]Sheet1!$A$1:$U$10001,14,0)</f>
        <v>6.64</v>
      </c>
      <c r="N2150" s="196" t="n">
        <f aca="false">VLOOKUP($A2150,[4]Sheet1!$A$1:$X$10001,23,0)</f>
        <v>4.98</v>
      </c>
      <c r="O2150" s="196" t="n">
        <f aca="false">VLOOKUP($A2150,[4]Sheet1!$A$1:$U$10001,4,0)</f>
        <v>6.785</v>
      </c>
      <c r="P2150" s="196" t="n">
        <f aca="false">VLOOKUP($A2150,[4]Sheet1!$A$1:$U$10001,6,0)</f>
        <v>5.22</v>
      </c>
      <c r="Q2150" s="196" t="n">
        <f aca="false">VLOOKUP($A2150,[4]Sheet1!$A$1:$U$10001,20,0)</f>
        <v>5.995</v>
      </c>
      <c r="R2150" s="196" t="n">
        <f aca="false">VLOOKUP($A2150,[4]Sheet1!$A$1:$X$10001,24,0)</f>
        <v>4.985</v>
      </c>
      <c r="S2150" s="196" t="n">
        <f aca="false">VLOOKUP($A2150,[4]Sheet1!$A$1:$AB$10001,25,0)</f>
        <v>5.365</v>
      </c>
      <c r="T2150" s="196" t="n">
        <f aca="false">VLOOKUP($A2150,[4]Sheet1!$A$1:$AB$10001,26,0)</f>
        <v>5.23</v>
      </c>
      <c r="U2150" s="196" t="n">
        <f aca="false">VLOOKUP($A2150,[4]Sheet1!$A$1:$AB$10001,27,0)</f>
        <v>5.105</v>
      </c>
      <c r="V2150" s="196" t="n">
        <f aca="false">VLOOKUP($A2150,[4]Sheet1!$A$1:$AB$10001,28,0)</f>
        <v>5.255</v>
      </c>
      <c r="W2150" s="196" t="n">
        <f aca="false">VLOOKUP($A2150,[4]Sheet1!$A$1:$AC$10001,29,0)</f>
        <v>5.12</v>
      </c>
      <c r="X2150" s="196" t="n">
        <f aca="false">VLOOKUP($A2150,[4]Sheet1!$A$1:$AD$10001,30,0)</f>
        <v>5.42</v>
      </c>
    </row>
    <row r="2151" customFormat="false" ht="11.25" hidden="false" customHeight="false" outlineLevel="0" collapsed="false">
      <c r="A2151" s="177" t="n">
        <v>36844</v>
      </c>
      <c r="B2151" s="203" t="n">
        <f aca="false">IF(A2151&lt;&gt;"",MONTH(A2151),0)</f>
        <v>11</v>
      </c>
      <c r="C2151" s="11" t="s">
        <v>163</v>
      </c>
      <c r="D2151" s="196" t="n">
        <f aca="false">VLOOKUP($A2151,[4]Sheet1!$A$1:$U$10001,15,0)</f>
        <v>7.55</v>
      </c>
      <c r="E2151" s="196" t="n">
        <f aca="false">VLOOKUP($A2151,[4]Sheet1!$A$1:$U$10001,16,0)</f>
        <v>6.73</v>
      </c>
      <c r="F2151" s="196" t="n">
        <f aca="false">VLOOKUP($A2151,[4]Sheet1!$A$1:$X$10001,22,0)</f>
        <v>5.495</v>
      </c>
      <c r="G2151" s="198" t="n">
        <f aca="false">VLOOKUP($A2151,[4]Sheet1!$A$1:$X$10001,3,0)</f>
        <v>5.505</v>
      </c>
      <c r="H2151" s="196" t="n">
        <f aca="false">VLOOKUP($A2151,[4]Sheet1!$A$1:$U$10001,2,0)</f>
        <v>5.6</v>
      </c>
      <c r="I2151" s="196" t="n">
        <f aca="false">VLOOKUP($A2151,[4]Sheet1!$A$1:$U$10001,21,0)</f>
        <v>5.595</v>
      </c>
      <c r="J2151" s="196" t="n">
        <f aca="false">VLOOKUP($A2151,[4]Sheet1!$A$1:$U$10001,13,0)</f>
        <v>7.15</v>
      </c>
      <c r="K2151" s="196" t="n">
        <f aca="false">VLOOKUP($A2151,[4]Sheet1!$A$1:$Z$10001,24,0)</f>
        <v>5.44</v>
      </c>
      <c r="L2151" s="196" t="n">
        <f aca="false">VLOOKUP($A2151,[4]Sheet1!$A$1:$U$10001,17,0)</f>
        <v>6.965</v>
      </c>
      <c r="M2151" s="196" t="n">
        <f aca="false">VLOOKUP($A2151,[4]Sheet1!$A$1:$U$10001,14,0)</f>
        <v>7.235</v>
      </c>
      <c r="N2151" s="196" t="n">
        <f aca="false">VLOOKUP($A2151,[4]Sheet1!$A$1:$X$10001,23,0)</f>
        <v>5.43</v>
      </c>
      <c r="O2151" s="196" t="n">
        <f aca="false">VLOOKUP($A2151,[4]Sheet1!$A$1:$U$10001,4,0)</f>
        <v>7.365</v>
      </c>
      <c r="P2151" s="196" t="n">
        <f aca="false">VLOOKUP($A2151,[4]Sheet1!$A$1:$U$10001,6,0)</f>
        <v>5.615</v>
      </c>
      <c r="Q2151" s="196" t="n">
        <f aca="false">VLOOKUP($A2151,[4]Sheet1!$A$1:$U$10001,20,0)</f>
        <v>6.005</v>
      </c>
      <c r="R2151" s="196" t="n">
        <f aca="false">VLOOKUP($A2151,[4]Sheet1!$A$1:$X$10001,24,0)</f>
        <v>5.44</v>
      </c>
      <c r="S2151" s="196" t="n">
        <f aca="false">VLOOKUP($A2151,[4]Sheet1!$A$1:$AB$10001,25,0)</f>
        <v>5.72</v>
      </c>
      <c r="T2151" s="196" t="n">
        <f aca="false">VLOOKUP($A2151,[4]Sheet1!$A$1:$AB$10001,26,0)</f>
        <v>5.615</v>
      </c>
      <c r="U2151" s="196" t="n">
        <f aca="false">VLOOKUP($A2151,[4]Sheet1!$A$1:$AB$10001,27,0)</f>
        <v>5.47</v>
      </c>
      <c r="V2151" s="196" t="n">
        <f aca="false">VLOOKUP($A2151,[4]Sheet1!$A$1:$AB$10001,28,0)</f>
        <v>5.615</v>
      </c>
      <c r="W2151" s="196" t="n">
        <f aca="false">VLOOKUP($A2151,[4]Sheet1!$A$1:$AC$10001,29,0)</f>
        <v>5.5</v>
      </c>
      <c r="X2151" s="196" t="n">
        <f aca="false">VLOOKUP($A2151,[4]Sheet1!$A$1:$AD$10001,30,0)</f>
        <v>5.775</v>
      </c>
    </row>
    <row r="2152" customFormat="false" ht="11.25" hidden="false" customHeight="false" outlineLevel="0" collapsed="false">
      <c r="A2152" s="177" t="n">
        <v>36845</v>
      </c>
      <c r="B2152" s="203" t="n">
        <f aca="false">IF(A2152&lt;&gt;"",MONTH(A2152),0)</f>
        <v>11</v>
      </c>
      <c r="C2152" s="11" t="s">
        <v>164</v>
      </c>
      <c r="D2152" s="196" t="n">
        <f aca="false">VLOOKUP($A2152,[4]Sheet1!$A$1:$U$10001,15,0)</f>
        <v>7.34</v>
      </c>
      <c r="E2152" s="196" t="n">
        <f aca="false">VLOOKUP($A2152,[4]Sheet1!$A$1:$U$10001,16,0)</f>
        <v>8.08</v>
      </c>
      <c r="F2152" s="196" t="n">
        <f aca="false">VLOOKUP($A2152,[4]Sheet1!$A$1:$X$10001,22,0)</f>
        <v>5.74</v>
      </c>
      <c r="G2152" s="198" t="n">
        <f aca="false">VLOOKUP($A2152,[4]Sheet1!$A$1:$X$10001,3,0)</f>
        <v>5.81</v>
      </c>
      <c r="H2152" s="196" t="n">
        <f aca="false">VLOOKUP($A2152,[4]Sheet1!$A$1:$U$10001,2,0)</f>
        <v>5.89</v>
      </c>
      <c r="I2152" s="196" t="n">
        <f aca="false">VLOOKUP($A2152,[4]Sheet1!$A$1:$U$10001,21,0)</f>
        <v>5.795</v>
      </c>
      <c r="J2152" s="196" t="n">
        <f aca="false">VLOOKUP($A2152,[4]Sheet1!$A$1:$U$10001,13,0)</f>
        <v>8.235</v>
      </c>
      <c r="K2152" s="196" t="n">
        <f aca="false">VLOOKUP($A2152,[4]Sheet1!$A$1:$Z$10001,24,0)</f>
        <v>5.785</v>
      </c>
      <c r="L2152" s="196" t="n">
        <f aca="false">VLOOKUP($A2152,[4]Sheet1!$A$1:$U$10001,17,0)</f>
        <v>8.205</v>
      </c>
      <c r="M2152" s="196" t="n">
        <f aca="false">VLOOKUP($A2152,[4]Sheet1!$A$1:$U$10001,14,0)</f>
        <v>8.4</v>
      </c>
      <c r="N2152" s="196" t="n">
        <f aca="false">VLOOKUP($A2152,[4]Sheet1!$A$1:$X$10001,23,0)</f>
        <v>5.745</v>
      </c>
      <c r="O2152" s="196" t="n">
        <f aca="false">VLOOKUP($A2152,[4]Sheet1!$A$1:$U$10001,4,0)</f>
        <v>8.285</v>
      </c>
      <c r="P2152" s="196" t="n">
        <f aca="false">VLOOKUP($A2152,[4]Sheet1!$A$1:$U$10001,6,0)</f>
        <v>6</v>
      </c>
      <c r="Q2152" s="196" t="n">
        <f aca="false">VLOOKUP($A2152,[4]Sheet1!$A$1:$U$10001,20,0)</f>
        <v>7.875</v>
      </c>
      <c r="R2152" s="196" t="n">
        <f aca="false">VLOOKUP($A2152,[4]Sheet1!$A$1:$X$10001,24,0)</f>
        <v>5.785</v>
      </c>
      <c r="S2152" s="196" t="n">
        <f aca="false">VLOOKUP($A2152,[4]Sheet1!$A$1:$AB$10001,25,0)</f>
        <v>5.935</v>
      </c>
      <c r="T2152" s="196" t="n">
        <f aca="false">VLOOKUP($A2152,[4]Sheet1!$A$1:$AB$10001,26,0)</f>
        <v>5.86</v>
      </c>
      <c r="U2152" s="196" t="n">
        <f aca="false">VLOOKUP($A2152,[4]Sheet1!$A$1:$AB$10001,27,0)</f>
        <v>5.67</v>
      </c>
      <c r="V2152" s="196" t="n">
        <f aca="false">VLOOKUP($A2152,[4]Sheet1!$A$1:$AB$10001,28,0)</f>
        <v>5.845</v>
      </c>
      <c r="W2152" s="196" t="n">
        <f aca="false">VLOOKUP($A2152,[4]Sheet1!$A$1:$AC$10001,29,0)</f>
        <v>5.7</v>
      </c>
      <c r="X2152" s="196" t="n">
        <f aca="false">VLOOKUP($A2152,[4]Sheet1!$A$1:$AD$10001,30,0)</f>
        <v>5.955</v>
      </c>
    </row>
    <row r="2153" customFormat="false" ht="11.25" hidden="false" customHeight="false" outlineLevel="0" collapsed="false">
      <c r="A2153" s="177" t="n">
        <v>36846</v>
      </c>
      <c r="B2153" s="203" t="n">
        <f aca="false">IF(A2153&lt;&gt;"",MONTH(A2153),0)</f>
        <v>11</v>
      </c>
      <c r="C2153" s="11" t="s">
        <v>165</v>
      </c>
      <c r="D2153" s="196" t="n">
        <f aca="false">VLOOKUP($A2153,[4]Sheet1!$A$1:$U$10001,15,0)</f>
        <v>7.66</v>
      </c>
      <c r="E2153" s="196" t="n">
        <f aca="false">VLOOKUP($A2153,[4]Sheet1!$A$1:$U$10001,16,0)</f>
        <v>8.215</v>
      </c>
      <c r="F2153" s="196" t="n">
        <f aca="false">VLOOKUP($A2153,[4]Sheet1!$A$1:$X$10001,22,0)</f>
        <v>5.765</v>
      </c>
      <c r="G2153" s="198" t="n">
        <f aca="false">VLOOKUP($A2153,[4]Sheet1!$A$1:$X$10001,3,0)</f>
        <v>5.735</v>
      </c>
      <c r="H2153" s="196" t="n">
        <f aca="false">VLOOKUP($A2153,[4]Sheet1!$A$1:$U$10001,2,0)</f>
        <v>5.955</v>
      </c>
      <c r="I2153" s="196" t="n">
        <f aca="false">VLOOKUP($A2153,[4]Sheet1!$A$1:$U$10001,21,0)</f>
        <v>5.94</v>
      </c>
      <c r="J2153" s="196" t="n">
        <f aca="false">VLOOKUP($A2153,[4]Sheet1!$A$1:$U$10001,13,0)</f>
        <v>8.28</v>
      </c>
      <c r="K2153" s="196" t="n">
        <f aca="false">VLOOKUP($A2153,[4]Sheet1!$A$1:$Z$10001,24,0)</f>
        <v>5.73</v>
      </c>
      <c r="L2153" s="196" t="n">
        <f aca="false">VLOOKUP($A2153,[4]Sheet1!$A$1:$U$10001,17,0)</f>
        <v>8.275</v>
      </c>
      <c r="M2153" s="196" t="n">
        <f aca="false">VLOOKUP($A2153,[4]Sheet1!$A$1:$U$10001,14,0)</f>
        <v>8.355</v>
      </c>
      <c r="N2153" s="196" t="n">
        <f aca="false">VLOOKUP($A2153,[4]Sheet1!$A$1:$X$10001,23,0)</f>
        <v>5.695</v>
      </c>
      <c r="O2153" s="196" t="n">
        <f aca="false">VLOOKUP($A2153,[4]Sheet1!$A$1:$U$10001,4,0)</f>
        <v>8.195</v>
      </c>
      <c r="P2153" s="196" t="n">
        <f aca="false">VLOOKUP($A2153,[4]Sheet1!$A$1:$U$10001,6,0)</f>
        <v>5.975</v>
      </c>
      <c r="Q2153" s="196" t="n">
        <f aca="false">VLOOKUP($A2153,[4]Sheet1!$A$1:$U$10001,20,0)</f>
        <v>7.87</v>
      </c>
      <c r="R2153" s="196" t="n">
        <f aca="false">VLOOKUP($A2153,[4]Sheet1!$A$1:$X$10001,24,0)</f>
        <v>5.73</v>
      </c>
      <c r="S2153" s="196" t="n">
        <f aca="false">VLOOKUP($A2153,[4]Sheet1!$A$1:$AB$10001,25,0)</f>
        <v>6.07</v>
      </c>
      <c r="T2153" s="196" t="n">
        <f aca="false">VLOOKUP($A2153,[4]Sheet1!$A$1:$AB$10001,26,0)</f>
        <v>5.91</v>
      </c>
      <c r="U2153" s="196" t="n">
        <f aca="false">VLOOKUP($A2153,[4]Sheet1!$A$1:$AB$10001,27,0)</f>
        <v>5.76</v>
      </c>
      <c r="V2153" s="196" t="n">
        <f aca="false">VLOOKUP($A2153,[4]Sheet1!$A$1:$AB$10001,28,0)</f>
        <v>6.015</v>
      </c>
      <c r="W2153" s="196" t="n">
        <f aca="false">VLOOKUP($A2153,[4]Sheet1!$A$1:$AC$10001,29,0)</f>
        <v>5.795</v>
      </c>
      <c r="X2153" s="196" t="n">
        <f aca="false">VLOOKUP($A2153,[4]Sheet1!$A$1:$AD$10001,30,0)</f>
        <v>6.095</v>
      </c>
    </row>
    <row r="2154" customFormat="false" ht="11.25" hidden="false" customHeight="false" outlineLevel="0" collapsed="false">
      <c r="A2154" s="177" t="n">
        <v>36847</v>
      </c>
      <c r="B2154" s="203" t="n">
        <f aca="false">IF(A2154&lt;&gt;"",MONTH(A2154),0)</f>
        <v>11</v>
      </c>
      <c r="C2154" s="11" t="s">
        <v>166</v>
      </c>
      <c r="D2154" s="196" t="n">
        <f aca="false">VLOOKUP($A2154,[4]Sheet1!$A$1:$U$10001,15,0)</f>
        <v>7.71</v>
      </c>
      <c r="E2154" s="196" t="n">
        <f aca="false">VLOOKUP($A2154,[4]Sheet1!$A$1:$U$10001,16,0)</f>
        <v>8.105</v>
      </c>
      <c r="F2154" s="196" t="n">
        <f aca="false">VLOOKUP($A2154,[4]Sheet1!$A$1:$X$10001,22,0)</f>
        <v>5.52</v>
      </c>
      <c r="G2154" s="198" t="n">
        <f aca="false">VLOOKUP($A2154,[4]Sheet1!$A$1:$X$10001,3,0)</f>
        <v>5.525</v>
      </c>
      <c r="H2154" s="196" t="n">
        <f aca="false">VLOOKUP($A2154,[4]Sheet1!$A$1:$U$10001,2,0)</f>
        <v>5.915</v>
      </c>
      <c r="I2154" s="196" t="n">
        <f aca="false">VLOOKUP($A2154,[4]Sheet1!$A$1:$U$10001,21,0)</f>
        <v>5.88</v>
      </c>
      <c r="J2154" s="196" t="n">
        <f aca="false">VLOOKUP($A2154,[4]Sheet1!$A$1:$U$10001,13,0)</f>
        <v>8.08</v>
      </c>
      <c r="K2154" s="196" t="n">
        <f aca="false">VLOOKUP($A2154,[4]Sheet1!$A$1:$Z$10001,24,0)</f>
        <v>5.56</v>
      </c>
      <c r="L2154" s="196" t="n">
        <f aca="false">VLOOKUP($A2154,[4]Sheet1!$A$1:$U$10001,17,0)</f>
        <v>8.145</v>
      </c>
      <c r="M2154" s="196" t="n">
        <f aca="false">VLOOKUP($A2154,[4]Sheet1!$A$1:$U$10001,14,0)</f>
        <v>8.13</v>
      </c>
      <c r="N2154" s="196" t="n">
        <f aca="false">VLOOKUP($A2154,[4]Sheet1!$A$1:$X$10001,23,0)</f>
        <v>5.505</v>
      </c>
      <c r="O2154" s="196" t="n">
        <f aca="false">VLOOKUP($A2154,[4]Sheet1!$A$1:$U$10001,4,0)</f>
        <v>8.125</v>
      </c>
      <c r="P2154" s="196" t="n">
        <f aca="false">VLOOKUP($A2154,[4]Sheet1!$A$1:$U$10001,6,0)</f>
        <v>5.945</v>
      </c>
      <c r="Q2154" s="196" t="n">
        <f aca="false">VLOOKUP($A2154,[4]Sheet1!$A$1:$U$10001,20,0)</f>
        <v>7.655</v>
      </c>
      <c r="R2154" s="196" t="n">
        <f aca="false">VLOOKUP($A2154,[4]Sheet1!$A$1:$X$10001,24,0)</f>
        <v>5.56</v>
      </c>
      <c r="S2154" s="196" t="n">
        <f aca="false">VLOOKUP($A2154,[4]Sheet1!$A$1:$AB$10001,25,0)</f>
        <v>6.07</v>
      </c>
      <c r="T2154" s="196" t="n">
        <f aca="false">VLOOKUP($A2154,[4]Sheet1!$A$1:$AB$10001,26,0)</f>
        <v>5.87</v>
      </c>
      <c r="U2154" s="196" t="n">
        <f aca="false">VLOOKUP($A2154,[4]Sheet1!$A$1:$AB$10001,27,0)</f>
        <v>5.75</v>
      </c>
      <c r="V2154" s="196" t="n">
        <f aca="false">VLOOKUP($A2154,[4]Sheet1!$A$1:$AB$10001,28,0)</f>
        <v>5.96</v>
      </c>
      <c r="W2154" s="196" t="n">
        <f aca="false">VLOOKUP($A2154,[4]Sheet1!$A$1:$AC$10001,29,0)</f>
        <v>5.77</v>
      </c>
      <c r="X2154" s="196" t="n">
        <f aca="false">VLOOKUP($A2154,[4]Sheet1!$A$1:$AD$10001,30,0)</f>
        <v>6.035</v>
      </c>
    </row>
    <row r="2155" customFormat="false" ht="11.25" hidden="false" customHeight="false" outlineLevel="0" collapsed="false">
      <c r="A2155" s="177" t="n">
        <v>36848</v>
      </c>
      <c r="B2155" s="203" t="n">
        <f aca="false">IF(A2155&lt;&gt;"",MONTH(A2155),0)</f>
        <v>11</v>
      </c>
      <c r="C2155" s="11" t="s">
        <v>167</v>
      </c>
      <c r="D2155" s="196" t="n">
        <f aca="false">VLOOKUP($A2155,[4]Sheet1!$A$1:$U$10001,15,0)</f>
        <v>7.225</v>
      </c>
      <c r="E2155" s="196" t="n">
        <f aca="false">VLOOKUP($A2155,[4]Sheet1!$A$1:$U$10001,16,0)</f>
        <v>8.5</v>
      </c>
      <c r="F2155" s="196" t="n">
        <f aca="false">VLOOKUP($A2155,[4]Sheet1!$A$1:$X$10001,22,0)</f>
        <v>5.245</v>
      </c>
      <c r="G2155" s="198" t="n">
        <f aca="false">VLOOKUP($A2155,[4]Sheet1!$A$1:$X$10001,3,0)</f>
        <v>5.4</v>
      </c>
      <c r="H2155" s="196" t="n">
        <f aca="false">VLOOKUP($A2155,[4]Sheet1!$A$1:$U$10001,2,0)</f>
        <v>5.765</v>
      </c>
      <c r="I2155" s="196" t="n">
        <f aca="false">VLOOKUP($A2155,[4]Sheet1!$A$1:$U$10001,21,0)</f>
        <v>5.635</v>
      </c>
      <c r="J2155" s="196" t="n">
        <f aca="false">VLOOKUP($A2155,[4]Sheet1!$A$1:$U$10001,13,0)</f>
        <v>8.465</v>
      </c>
      <c r="K2155" s="196" t="n">
        <f aca="false">VLOOKUP($A2155,[4]Sheet1!$A$1:$Z$10001,24,0)</f>
        <v>5.305</v>
      </c>
      <c r="L2155" s="196" t="n">
        <f aca="false">VLOOKUP($A2155,[4]Sheet1!$A$1:$U$10001,17,0)</f>
        <v>8.995</v>
      </c>
      <c r="M2155" s="196" t="n">
        <f aca="false">VLOOKUP($A2155,[4]Sheet1!$A$1:$U$10001,14,0)</f>
        <v>8.655</v>
      </c>
      <c r="N2155" s="196" t="n">
        <f aca="false">VLOOKUP($A2155,[4]Sheet1!$A$1:$X$10001,23,0)</f>
        <v>5.23</v>
      </c>
      <c r="O2155" s="196" t="n">
        <f aca="false">VLOOKUP($A2155,[4]Sheet1!$A$1:$U$10001,4,0)</f>
        <v>9.595</v>
      </c>
      <c r="P2155" s="196" t="n">
        <f aca="false">VLOOKUP($A2155,[4]Sheet1!$A$1:$U$10001,6,0)</f>
        <v>5.745</v>
      </c>
      <c r="Q2155" s="196" t="n">
        <f aca="false">VLOOKUP($A2155,[4]Sheet1!$A$1:$U$10001,20,0)</f>
        <v>7.945</v>
      </c>
      <c r="R2155" s="196" t="n">
        <f aca="false">VLOOKUP($A2155,[4]Sheet1!$A$1:$X$10001,24,0)</f>
        <v>5.305</v>
      </c>
      <c r="S2155" s="196" t="n">
        <f aca="false">VLOOKUP($A2155,[4]Sheet1!$A$1:$AB$10001,25,0)</f>
        <v>5.745</v>
      </c>
      <c r="T2155" s="196" t="n">
        <f aca="false">VLOOKUP($A2155,[4]Sheet1!$A$1:$AB$10001,26,0)</f>
        <v>5.63</v>
      </c>
      <c r="U2155" s="196" t="n">
        <f aca="false">VLOOKUP($A2155,[4]Sheet1!$A$1:$AB$10001,27,0)</f>
        <v>5.44</v>
      </c>
      <c r="V2155" s="196" t="n">
        <f aca="false">VLOOKUP($A2155,[4]Sheet1!$A$1:$AB$10001,28,0)</f>
        <v>5.675</v>
      </c>
      <c r="W2155" s="196" t="n">
        <f aca="false">VLOOKUP($A2155,[4]Sheet1!$A$1:$AC$10001,29,0)</f>
        <v>5.505</v>
      </c>
      <c r="X2155" s="196" t="n">
        <f aca="false">VLOOKUP($A2155,[4]Sheet1!$A$1:$AD$10001,30,0)</f>
        <v>5.72</v>
      </c>
    </row>
    <row r="2156" customFormat="false" ht="11.25" hidden="false" customHeight="false" outlineLevel="0" collapsed="false">
      <c r="A2156" s="177" t="n">
        <v>36849</v>
      </c>
      <c r="B2156" s="203" t="n">
        <f aca="false">IF(A2156&lt;&gt;"",MONTH(A2156),0)</f>
        <v>11</v>
      </c>
      <c r="C2156" s="11" t="s">
        <v>161</v>
      </c>
      <c r="D2156" s="196" t="n">
        <f aca="false">VLOOKUP($A2156,[4]Sheet1!$A$1:$U$10001,15,0)</f>
        <v>7.225</v>
      </c>
      <c r="E2156" s="196" t="n">
        <f aca="false">VLOOKUP($A2156,[4]Sheet1!$A$1:$U$10001,16,0)</f>
        <v>8.5</v>
      </c>
      <c r="F2156" s="196" t="n">
        <f aca="false">VLOOKUP($A2156,[4]Sheet1!$A$1:$X$10001,22,0)</f>
        <v>5.245</v>
      </c>
      <c r="G2156" s="198" t="n">
        <f aca="false">VLOOKUP($A2156,[4]Sheet1!$A$1:$X$10001,3,0)</f>
        <v>5.4</v>
      </c>
      <c r="H2156" s="196" t="n">
        <f aca="false">VLOOKUP($A2156,[4]Sheet1!$A$1:$U$10001,2,0)</f>
        <v>5.765</v>
      </c>
      <c r="I2156" s="196" t="n">
        <f aca="false">VLOOKUP($A2156,[4]Sheet1!$A$1:$U$10001,21,0)</f>
        <v>5.635</v>
      </c>
      <c r="J2156" s="196" t="n">
        <f aca="false">VLOOKUP($A2156,[4]Sheet1!$A$1:$U$10001,13,0)</f>
        <v>8.465</v>
      </c>
      <c r="K2156" s="196" t="n">
        <f aca="false">VLOOKUP($A2156,[4]Sheet1!$A$1:$Z$10001,24,0)</f>
        <v>5.305</v>
      </c>
      <c r="L2156" s="196" t="n">
        <f aca="false">VLOOKUP($A2156,[4]Sheet1!$A$1:$U$10001,17,0)</f>
        <v>8.995</v>
      </c>
      <c r="M2156" s="196" t="n">
        <f aca="false">VLOOKUP($A2156,[4]Sheet1!$A$1:$U$10001,14,0)</f>
        <v>8.655</v>
      </c>
      <c r="N2156" s="196" t="n">
        <f aca="false">VLOOKUP($A2156,[4]Sheet1!$A$1:$X$10001,23,0)</f>
        <v>5.23</v>
      </c>
      <c r="O2156" s="196" t="n">
        <f aca="false">VLOOKUP($A2156,[4]Sheet1!$A$1:$U$10001,4,0)</f>
        <v>9.595</v>
      </c>
      <c r="P2156" s="196" t="n">
        <f aca="false">VLOOKUP($A2156,[4]Sheet1!$A$1:$U$10001,6,0)</f>
        <v>5.745</v>
      </c>
      <c r="Q2156" s="196" t="n">
        <f aca="false">VLOOKUP($A2156,[4]Sheet1!$A$1:$U$10001,20,0)</f>
        <v>7.945</v>
      </c>
      <c r="R2156" s="196" t="n">
        <f aca="false">VLOOKUP($A2156,[4]Sheet1!$A$1:$X$10001,24,0)</f>
        <v>5.305</v>
      </c>
      <c r="S2156" s="196" t="n">
        <f aca="false">VLOOKUP($A2156,[4]Sheet1!$A$1:$AB$10001,25,0)</f>
        <v>5.745</v>
      </c>
      <c r="T2156" s="196" t="n">
        <f aca="false">VLOOKUP($A2156,[4]Sheet1!$A$1:$AB$10001,26,0)</f>
        <v>5.63</v>
      </c>
      <c r="U2156" s="196" t="n">
        <f aca="false">VLOOKUP($A2156,[4]Sheet1!$A$1:$AB$10001,27,0)</f>
        <v>5.44</v>
      </c>
      <c r="V2156" s="196" t="n">
        <f aca="false">VLOOKUP($A2156,[4]Sheet1!$A$1:$AB$10001,28,0)</f>
        <v>5.675</v>
      </c>
      <c r="W2156" s="196" t="n">
        <f aca="false">VLOOKUP($A2156,[4]Sheet1!$A$1:$AC$10001,29,0)</f>
        <v>5.505</v>
      </c>
      <c r="X2156" s="196" t="n">
        <f aca="false">VLOOKUP($A2156,[4]Sheet1!$A$1:$AD$10001,30,0)</f>
        <v>5.72</v>
      </c>
    </row>
    <row r="2157" customFormat="false" ht="11.25" hidden="false" customHeight="false" outlineLevel="0" collapsed="false">
      <c r="A2157" s="177" t="n">
        <v>36850</v>
      </c>
      <c r="B2157" s="203" t="n">
        <f aca="false">IF(A2157&lt;&gt;"",MONTH(A2157),0)</f>
        <v>11</v>
      </c>
      <c r="C2157" s="11" t="s">
        <v>162</v>
      </c>
      <c r="D2157" s="196" t="n">
        <f aca="false">VLOOKUP($A2157,[4]Sheet1!$A$1:$U$10001,15,0)</f>
        <v>7.225</v>
      </c>
      <c r="E2157" s="196" t="n">
        <f aca="false">VLOOKUP($A2157,[4]Sheet1!$A$1:$U$10001,16,0)</f>
        <v>8.5</v>
      </c>
      <c r="F2157" s="196" t="n">
        <f aca="false">VLOOKUP($A2157,[4]Sheet1!$A$1:$X$10001,22,0)</f>
        <v>5.245</v>
      </c>
      <c r="G2157" s="198" t="n">
        <f aca="false">VLOOKUP($A2157,[4]Sheet1!$A$1:$X$10001,3,0)</f>
        <v>5.4</v>
      </c>
      <c r="H2157" s="196" t="n">
        <f aca="false">VLOOKUP($A2157,[4]Sheet1!$A$1:$U$10001,2,0)</f>
        <v>5.765</v>
      </c>
      <c r="I2157" s="196" t="n">
        <f aca="false">VLOOKUP($A2157,[4]Sheet1!$A$1:$U$10001,21,0)</f>
        <v>5.635</v>
      </c>
      <c r="J2157" s="196" t="n">
        <f aca="false">VLOOKUP($A2157,[4]Sheet1!$A$1:$U$10001,13,0)</f>
        <v>8.465</v>
      </c>
      <c r="K2157" s="196" t="n">
        <f aca="false">VLOOKUP($A2157,[4]Sheet1!$A$1:$Z$10001,24,0)</f>
        <v>5.305</v>
      </c>
      <c r="L2157" s="196" t="n">
        <f aca="false">VLOOKUP($A2157,[4]Sheet1!$A$1:$U$10001,17,0)</f>
        <v>8.995</v>
      </c>
      <c r="M2157" s="196" t="n">
        <f aca="false">VLOOKUP($A2157,[4]Sheet1!$A$1:$U$10001,14,0)</f>
        <v>8.655</v>
      </c>
      <c r="N2157" s="196" t="n">
        <f aca="false">VLOOKUP($A2157,[4]Sheet1!$A$1:$X$10001,23,0)</f>
        <v>5.23</v>
      </c>
      <c r="O2157" s="196" t="n">
        <f aca="false">VLOOKUP($A2157,[4]Sheet1!$A$1:$U$10001,4,0)</f>
        <v>9.595</v>
      </c>
      <c r="P2157" s="196" t="n">
        <f aca="false">VLOOKUP($A2157,[4]Sheet1!$A$1:$U$10001,6,0)</f>
        <v>5.745</v>
      </c>
      <c r="Q2157" s="196" t="n">
        <f aca="false">VLOOKUP($A2157,[4]Sheet1!$A$1:$U$10001,20,0)</f>
        <v>7.945</v>
      </c>
      <c r="R2157" s="196" t="n">
        <f aca="false">VLOOKUP($A2157,[4]Sheet1!$A$1:$X$10001,24,0)</f>
        <v>5.305</v>
      </c>
      <c r="S2157" s="196" t="n">
        <f aca="false">VLOOKUP($A2157,[4]Sheet1!$A$1:$AB$10001,25,0)</f>
        <v>5.745</v>
      </c>
      <c r="T2157" s="196" t="n">
        <f aca="false">VLOOKUP($A2157,[4]Sheet1!$A$1:$AB$10001,26,0)</f>
        <v>5.63</v>
      </c>
      <c r="U2157" s="196" t="n">
        <f aca="false">VLOOKUP($A2157,[4]Sheet1!$A$1:$AB$10001,27,0)</f>
        <v>5.44</v>
      </c>
      <c r="V2157" s="196" t="n">
        <f aca="false">VLOOKUP($A2157,[4]Sheet1!$A$1:$AB$10001,28,0)</f>
        <v>5.675</v>
      </c>
      <c r="W2157" s="196" t="n">
        <f aca="false">VLOOKUP($A2157,[4]Sheet1!$A$1:$AC$10001,29,0)</f>
        <v>5.505</v>
      </c>
      <c r="X2157" s="196" t="n">
        <f aca="false">VLOOKUP($A2157,[4]Sheet1!$A$1:$AD$10001,30,0)</f>
        <v>5.72</v>
      </c>
    </row>
    <row r="2158" customFormat="false" ht="11.25" hidden="false" customHeight="false" outlineLevel="0" collapsed="false">
      <c r="A2158" s="177" t="n">
        <v>36851</v>
      </c>
      <c r="B2158" s="203" t="n">
        <f aca="false">IF(A2158&lt;&gt;"",MONTH(A2158),0)</f>
        <v>11</v>
      </c>
      <c r="C2158" s="11" t="s">
        <v>163</v>
      </c>
      <c r="D2158" s="196" t="n">
        <f aca="false">VLOOKUP($A2158,[4]Sheet1!$A$1:$U$10001,15,0)</f>
        <v>7.965</v>
      </c>
      <c r="E2158" s="196" t="n">
        <f aca="false">VLOOKUP($A2158,[4]Sheet1!$A$1:$U$10001,16,0)</f>
        <v>15.215</v>
      </c>
      <c r="F2158" s="196" t="n">
        <f aca="false">VLOOKUP($A2158,[4]Sheet1!$A$1:$X$10001,22,0)</f>
        <v>6.225</v>
      </c>
      <c r="G2158" s="198" t="n">
        <f aca="false">VLOOKUP($A2158,[4]Sheet1!$A$1:$X$10001,3,0)</f>
        <v>6.41</v>
      </c>
      <c r="H2158" s="196" t="n">
        <f aca="false">VLOOKUP($A2158,[4]Sheet1!$A$1:$U$10001,2,0)</f>
        <v>6.5</v>
      </c>
      <c r="I2158" s="196" t="n">
        <f aca="false">VLOOKUP($A2158,[4]Sheet1!$A$1:$U$10001,21,0)</f>
        <v>6.235</v>
      </c>
      <c r="J2158" s="196" t="n">
        <f aca="false">VLOOKUP($A2158,[4]Sheet1!$A$1:$U$10001,13,0)</f>
        <v>13.265</v>
      </c>
      <c r="K2158" s="196" t="n">
        <f aca="false">VLOOKUP($A2158,[4]Sheet1!$A$1:$Z$10001,24,0)</f>
        <v>6.34</v>
      </c>
      <c r="L2158" s="196" t="n">
        <f aca="false">VLOOKUP($A2158,[4]Sheet1!$A$1:$U$10001,17,0)</f>
        <v>14.235</v>
      </c>
      <c r="M2158" s="196" t="n">
        <f aca="false">VLOOKUP($A2158,[4]Sheet1!$A$1:$U$10001,14,0)</f>
        <v>13.125</v>
      </c>
      <c r="N2158" s="196" t="n">
        <f aca="false">VLOOKUP($A2158,[4]Sheet1!$A$1:$X$10001,23,0)</f>
        <v>6.215</v>
      </c>
      <c r="O2158" s="196" t="n">
        <f aca="false">VLOOKUP($A2158,[4]Sheet1!$A$1:$U$10001,4,0)</f>
        <v>13.42</v>
      </c>
      <c r="P2158" s="196" t="n">
        <f aca="false">VLOOKUP($A2158,[4]Sheet1!$A$1:$U$10001,6,0)</f>
        <v>6.5</v>
      </c>
      <c r="Q2158" s="196" t="n">
        <f aca="false">VLOOKUP($A2158,[4]Sheet1!$A$1:$U$10001,20,0)</f>
        <v>12.555</v>
      </c>
      <c r="R2158" s="196" t="n">
        <f aca="false">VLOOKUP($A2158,[4]Sheet1!$A$1:$X$10001,24,0)</f>
        <v>6.34</v>
      </c>
      <c r="S2158" s="196" t="n">
        <f aca="false">VLOOKUP($A2158,[4]Sheet1!$A$1:$AB$10001,25,0)</f>
        <v>6.385</v>
      </c>
      <c r="T2158" s="196" t="n">
        <f aca="false">VLOOKUP($A2158,[4]Sheet1!$A$1:$AB$10001,26,0)</f>
        <v>6.245</v>
      </c>
      <c r="U2158" s="196" t="n">
        <f aca="false">VLOOKUP($A2158,[4]Sheet1!$A$1:$AB$10001,27,0)</f>
        <v>6.05</v>
      </c>
      <c r="V2158" s="196" t="n">
        <f aca="false">VLOOKUP($A2158,[4]Sheet1!$A$1:$AB$10001,28,0)</f>
        <v>6.28</v>
      </c>
      <c r="W2158" s="196" t="n">
        <f aca="false">VLOOKUP($A2158,[4]Sheet1!$A$1:$AC$10001,29,0)</f>
        <v>6.085</v>
      </c>
      <c r="X2158" s="196" t="n">
        <f aca="false">VLOOKUP($A2158,[4]Sheet1!$A$1:$AD$10001,30,0)</f>
        <v>6.37</v>
      </c>
    </row>
    <row r="2159" customFormat="false" ht="11.25" hidden="false" customHeight="false" outlineLevel="0" collapsed="false">
      <c r="A2159" s="177" t="n">
        <v>36852</v>
      </c>
      <c r="B2159" s="203" t="n">
        <f aca="false">IF(A2159&lt;&gt;"",MONTH(A2159),0)</f>
        <v>11</v>
      </c>
      <c r="C2159" s="11" t="s">
        <v>164</v>
      </c>
      <c r="D2159" s="196" t="n">
        <f aca="false">VLOOKUP($A2159,[4]Sheet1!$A$1:$U$10001,15,0)</f>
        <v>8.135</v>
      </c>
      <c r="E2159" s="196" t="n">
        <f aca="false">VLOOKUP($A2159,[4]Sheet1!$A$1:$U$10001,16,0)</f>
        <v>17.035</v>
      </c>
      <c r="F2159" s="196" t="n">
        <f aca="false">VLOOKUP($A2159,[4]Sheet1!$A$1:$X$10001,22,0)</f>
        <v>6.15</v>
      </c>
      <c r="G2159" s="198" t="n">
        <f aca="false">VLOOKUP($A2159,[4]Sheet1!$A$1:$X$10001,3,0)</f>
        <v>6.33</v>
      </c>
      <c r="H2159" s="196" t="n">
        <f aca="false">VLOOKUP($A2159,[4]Sheet1!$A$1:$U$10001,2,0)</f>
        <v>6.505</v>
      </c>
      <c r="I2159" s="196" t="n">
        <f aca="false">VLOOKUP($A2159,[4]Sheet1!$A$1:$U$10001,21,0)</f>
        <v>6.34</v>
      </c>
      <c r="J2159" s="196" t="n">
        <f aca="false">VLOOKUP($A2159,[4]Sheet1!$A$1:$U$10001,13,0)</f>
        <v>15.33</v>
      </c>
      <c r="K2159" s="196" t="n">
        <f aca="false">VLOOKUP($A2159,[4]Sheet1!$A$1:$Z$10001,24,0)</f>
        <v>6.22</v>
      </c>
      <c r="L2159" s="196" t="n">
        <f aca="false">VLOOKUP($A2159,[4]Sheet1!$A$1:$U$10001,17,0)</f>
        <v>18.095</v>
      </c>
      <c r="M2159" s="196" t="n">
        <f aca="false">VLOOKUP($A2159,[4]Sheet1!$A$1:$U$10001,14,0)</f>
        <v>16.325</v>
      </c>
      <c r="N2159" s="196" t="n">
        <f aca="false">VLOOKUP($A2159,[4]Sheet1!$A$1:$X$10001,23,0)</f>
        <v>6.185</v>
      </c>
      <c r="O2159" s="196" t="n">
        <f aca="false">VLOOKUP($A2159,[4]Sheet1!$A$1:$U$10001,4,0)</f>
        <v>17.345</v>
      </c>
      <c r="P2159" s="196" t="n">
        <f aca="false">VLOOKUP($A2159,[4]Sheet1!$A$1:$U$10001,6,0)</f>
        <v>6.5</v>
      </c>
      <c r="Q2159" s="196" t="n">
        <f aca="false">VLOOKUP($A2159,[4]Sheet1!$A$1:$U$10001,20,0)</f>
        <v>15.46</v>
      </c>
      <c r="R2159" s="196" t="n">
        <f aca="false">VLOOKUP($A2159,[4]Sheet1!$A$1:$X$10001,24,0)</f>
        <v>6.22</v>
      </c>
      <c r="S2159" s="196" t="n">
        <f aca="false">VLOOKUP($A2159,[4]Sheet1!$A$1:$AB$10001,25,0)</f>
        <v>6.465</v>
      </c>
      <c r="T2159" s="196" t="n">
        <f aca="false">VLOOKUP($A2159,[4]Sheet1!$A$1:$AB$10001,26,0)</f>
        <v>6.36</v>
      </c>
      <c r="U2159" s="196" t="n">
        <f aca="false">VLOOKUP($A2159,[4]Sheet1!$A$1:$AB$10001,27,0)</f>
        <v>6.16</v>
      </c>
      <c r="V2159" s="196" t="n">
        <f aca="false">VLOOKUP($A2159,[4]Sheet1!$A$1:$AB$10001,28,0)</f>
        <v>6.395</v>
      </c>
      <c r="W2159" s="196" t="n">
        <f aca="false">VLOOKUP($A2159,[4]Sheet1!$A$1:$AC$10001,29,0)</f>
        <v>6.195</v>
      </c>
      <c r="X2159" s="196" t="n">
        <f aca="false">VLOOKUP($A2159,[4]Sheet1!$A$1:$AD$10001,30,0)</f>
        <v>6.505</v>
      </c>
    </row>
    <row r="2160" customFormat="false" ht="11.25" hidden="false" customHeight="false" outlineLevel="0" collapsed="false">
      <c r="A2160" s="177" t="n">
        <v>36853</v>
      </c>
      <c r="B2160" s="203" t="n">
        <f aca="false">IF(A2160&lt;&gt;"",MONTH(A2160),0)</f>
        <v>11</v>
      </c>
      <c r="C2160" s="11" t="s">
        <v>165</v>
      </c>
      <c r="D2160" s="196" t="n">
        <f aca="false">VLOOKUP($A2160,[4]Sheet1!$A$1:$U$10001,15,0)</f>
        <v>7.815</v>
      </c>
      <c r="E2160" s="196" t="n">
        <f aca="false">VLOOKUP($A2160,[4]Sheet1!$A$1:$U$10001,16,0)</f>
        <v>15.465</v>
      </c>
      <c r="F2160" s="196" t="n">
        <f aca="false">VLOOKUP($A2160,[4]Sheet1!$A$1:$X$10001,22,0)</f>
        <v>5.995</v>
      </c>
      <c r="G2160" s="198" t="n">
        <f aca="false">VLOOKUP($A2160,[4]Sheet1!$A$1:$X$10001,3,0)</f>
        <v>5.885</v>
      </c>
      <c r="H2160" s="196" t="n">
        <f aca="false">VLOOKUP($A2160,[4]Sheet1!$A$1:$U$10001,2,0)</f>
        <v>6.225</v>
      </c>
      <c r="I2160" s="196" t="n">
        <f aca="false">VLOOKUP($A2160,[4]Sheet1!$A$1:$U$10001,21,0)</f>
        <v>6.315</v>
      </c>
      <c r="J2160" s="196" t="n">
        <f aca="false">VLOOKUP($A2160,[4]Sheet1!$A$1:$U$10001,13,0)</f>
        <v>15.695</v>
      </c>
      <c r="K2160" s="196" t="n">
        <f aca="false">VLOOKUP($A2160,[4]Sheet1!$A$1:$Z$10001,24,0)</f>
        <v>5.995</v>
      </c>
      <c r="L2160" s="196" t="n">
        <f aca="false">VLOOKUP($A2160,[4]Sheet1!$A$1:$U$10001,17,0)</f>
        <v>16.935</v>
      </c>
      <c r="M2160" s="196" t="n">
        <f aca="false">VLOOKUP($A2160,[4]Sheet1!$A$1:$U$10001,14,0)</f>
        <v>16.54</v>
      </c>
      <c r="N2160" s="196" t="n">
        <f aca="false">VLOOKUP($A2160,[4]Sheet1!$A$1:$X$10001,23,0)</f>
        <v>5.965</v>
      </c>
      <c r="O2160" s="196" t="n">
        <f aca="false">VLOOKUP($A2160,[4]Sheet1!$A$1:$U$10001,4,0)</f>
        <v>16.67</v>
      </c>
      <c r="P2160" s="196" t="n">
        <f aca="false">VLOOKUP($A2160,[4]Sheet1!$A$1:$U$10001,6,0)</f>
        <v>6.24</v>
      </c>
      <c r="Q2160" s="196" t="n">
        <f aca="false">VLOOKUP($A2160,[4]Sheet1!$A$1:$U$10001,20,0)</f>
        <v>14.785</v>
      </c>
      <c r="R2160" s="196" t="n">
        <f aca="false">VLOOKUP($A2160,[4]Sheet1!$A$1:$X$10001,24,0)</f>
        <v>5.995</v>
      </c>
      <c r="S2160" s="196" t="n">
        <f aca="false">VLOOKUP($A2160,[4]Sheet1!$A$1:$AB$10001,25,0)</f>
        <v>6.315</v>
      </c>
      <c r="T2160" s="196" t="n">
        <f aca="false">VLOOKUP($A2160,[4]Sheet1!$A$1:$AB$10001,26,0)</f>
        <v>6.25</v>
      </c>
      <c r="U2160" s="196" t="n">
        <f aca="false">VLOOKUP($A2160,[4]Sheet1!$A$1:$AB$10001,27,0)</f>
        <v>6.025</v>
      </c>
      <c r="V2160" s="196" t="n">
        <f aca="false">VLOOKUP($A2160,[4]Sheet1!$A$1:$AB$10001,28,0)</f>
        <v>6.255</v>
      </c>
      <c r="W2160" s="196" t="n">
        <f aca="false">VLOOKUP($A2160,[4]Sheet1!$A$1:$AC$10001,29,0)</f>
        <v>6.065</v>
      </c>
      <c r="X2160" s="196" t="n">
        <f aca="false">VLOOKUP($A2160,[4]Sheet1!$A$1:$AD$10001,30,0)</f>
        <v>6.415</v>
      </c>
    </row>
    <row r="2161" customFormat="false" ht="11.25" hidden="false" customHeight="false" outlineLevel="0" collapsed="false">
      <c r="A2161" s="177" t="n">
        <v>36854</v>
      </c>
      <c r="B2161" s="203" t="n">
        <f aca="false">IF(A2161&lt;&gt;"",MONTH(A2161),0)</f>
        <v>11</v>
      </c>
      <c r="C2161" s="11" t="s">
        <v>166</v>
      </c>
      <c r="D2161" s="196" t="n">
        <f aca="false">VLOOKUP($A2161,[4]Sheet1!$A$1:$U$10001,15,0)</f>
        <v>7.815</v>
      </c>
      <c r="E2161" s="196" t="n">
        <f aca="false">VLOOKUP($A2161,[4]Sheet1!$A$1:$U$10001,16,0)</f>
        <v>15.465</v>
      </c>
      <c r="F2161" s="196" t="n">
        <f aca="false">VLOOKUP($A2161,[4]Sheet1!$A$1:$X$10001,22,0)</f>
        <v>5.995</v>
      </c>
      <c r="G2161" s="198" t="n">
        <f aca="false">VLOOKUP($A2161,[4]Sheet1!$A$1:$X$10001,3,0)</f>
        <v>5.885</v>
      </c>
      <c r="H2161" s="196" t="n">
        <f aca="false">VLOOKUP($A2161,[4]Sheet1!$A$1:$U$10001,2,0)</f>
        <v>6.225</v>
      </c>
      <c r="I2161" s="196" t="n">
        <f aca="false">VLOOKUP($A2161,[4]Sheet1!$A$1:$U$10001,21,0)</f>
        <v>6.315</v>
      </c>
      <c r="J2161" s="196" t="n">
        <f aca="false">VLOOKUP($A2161,[4]Sheet1!$A$1:$U$10001,13,0)</f>
        <v>15.695</v>
      </c>
      <c r="K2161" s="196" t="n">
        <f aca="false">VLOOKUP($A2161,[4]Sheet1!$A$1:$Z$10001,24,0)</f>
        <v>5.995</v>
      </c>
      <c r="L2161" s="196" t="n">
        <f aca="false">VLOOKUP($A2161,[4]Sheet1!$A$1:$U$10001,17,0)</f>
        <v>16.935</v>
      </c>
      <c r="M2161" s="196" t="n">
        <f aca="false">VLOOKUP($A2161,[4]Sheet1!$A$1:$U$10001,14,0)</f>
        <v>16.54</v>
      </c>
      <c r="N2161" s="196" t="n">
        <f aca="false">VLOOKUP($A2161,[4]Sheet1!$A$1:$X$10001,23,0)</f>
        <v>5.965</v>
      </c>
      <c r="O2161" s="196" t="n">
        <f aca="false">VLOOKUP($A2161,[4]Sheet1!$A$1:$U$10001,4,0)</f>
        <v>16.67</v>
      </c>
      <c r="P2161" s="196" t="n">
        <f aca="false">VLOOKUP($A2161,[4]Sheet1!$A$1:$U$10001,6,0)</f>
        <v>6.24</v>
      </c>
      <c r="Q2161" s="196" t="n">
        <f aca="false">VLOOKUP($A2161,[4]Sheet1!$A$1:$U$10001,20,0)</f>
        <v>14.785</v>
      </c>
      <c r="R2161" s="196" t="n">
        <f aca="false">VLOOKUP($A2161,[4]Sheet1!$A$1:$X$10001,24,0)</f>
        <v>5.995</v>
      </c>
      <c r="S2161" s="196" t="n">
        <f aca="false">VLOOKUP($A2161,[4]Sheet1!$A$1:$AB$10001,25,0)</f>
        <v>6.315</v>
      </c>
      <c r="T2161" s="196" t="n">
        <f aca="false">VLOOKUP($A2161,[4]Sheet1!$A$1:$AB$10001,26,0)</f>
        <v>6.25</v>
      </c>
      <c r="U2161" s="196" t="n">
        <f aca="false">VLOOKUP($A2161,[4]Sheet1!$A$1:$AB$10001,27,0)</f>
        <v>6.025</v>
      </c>
      <c r="V2161" s="196" t="n">
        <f aca="false">VLOOKUP($A2161,[4]Sheet1!$A$1:$AB$10001,28,0)</f>
        <v>6.255</v>
      </c>
      <c r="W2161" s="196" t="n">
        <f aca="false">VLOOKUP($A2161,[4]Sheet1!$A$1:$AC$10001,29,0)</f>
        <v>6.065</v>
      </c>
      <c r="X2161" s="196" t="n">
        <f aca="false">VLOOKUP($A2161,[4]Sheet1!$A$1:$AD$10001,30,0)</f>
        <v>6.415</v>
      </c>
    </row>
    <row r="2162" customFormat="false" ht="11.25" hidden="false" customHeight="false" outlineLevel="0" collapsed="false">
      <c r="A2162" s="177" t="n">
        <v>36855</v>
      </c>
      <c r="B2162" s="203" t="n">
        <f aca="false">IF(A2162&lt;&gt;"",MONTH(A2162),0)</f>
        <v>11</v>
      </c>
      <c r="C2162" s="11" t="s">
        <v>167</v>
      </c>
      <c r="D2162" s="196" t="n">
        <f aca="false">VLOOKUP($A2162,[4]Sheet1!$A$1:$U$10001,15,0)</f>
        <v>7.815</v>
      </c>
      <c r="E2162" s="196" t="n">
        <f aca="false">VLOOKUP($A2162,[4]Sheet1!$A$1:$U$10001,16,0)</f>
        <v>15.465</v>
      </c>
      <c r="F2162" s="196" t="n">
        <f aca="false">VLOOKUP($A2162,[4]Sheet1!$A$1:$X$10001,22,0)</f>
        <v>5.995</v>
      </c>
      <c r="G2162" s="198" t="n">
        <f aca="false">VLOOKUP($A2162,[4]Sheet1!$A$1:$X$10001,3,0)</f>
        <v>5.885</v>
      </c>
      <c r="H2162" s="196" t="n">
        <f aca="false">VLOOKUP($A2162,[4]Sheet1!$A$1:$U$10001,2,0)</f>
        <v>6.225</v>
      </c>
      <c r="I2162" s="196" t="n">
        <f aca="false">VLOOKUP($A2162,[4]Sheet1!$A$1:$U$10001,21,0)</f>
        <v>6.315</v>
      </c>
      <c r="J2162" s="196" t="n">
        <f aca="false">VLOOKUP($A2162,[4]Sheet1!$A$1:$U$10001,13,0)</f>
        <v>15.695</v>
      </c>
      <c r="K2162" s="196" t="n">
        <f aca="false">VLOOKUP($A2162,[4]Sheet1!$A$1:$Z$10001,24,0)</f>
        <v>5.995</v>
      </c>
      <c r="L2162" s="196" t="n">
        <f aca="false">VLOOKUP($A2162,[4]Sheet1!$A$1:$U$10001,17,0)</f>
        <v>16.935</v>
      </c>
      <c r="M2162" s="196" t="n">
        <f aca="false">VLOOKUP($A2162,[4]Sheet1!$A$1:$U$10001,14,0)</f>
        <v>16.54</v>
      </c>
      <c r="N2162" s="196" t="n">
        <f aca="false">VLOOKUP($A2162,[4]Sheet1!$A$1:$X$10001,23,0)</f>
        <v>5.965</v>
      </c>
      <c r="O2162" s="196" t="n">
        <f aca="false">VLOOKUP($A2162,[4]Sheet1!$A$1:$U$10001,4,0)</f>
        <v>16.67</v>
      </c>
      <c r="P2162" s="196" t="n">
        <f aca="false">VLOOKUP($A2162,[4]Sheet1!$A$1:$U$10001,6,0)</f>
        <v>6.24</v>
      </c>
      <c r="Q2162" s="196" t="n">
        <f aca="false">VLOOKUP($A2162,[4]Sheet1!$A$1:$U$10001,20,0)</f>
        <v>14.785</v>
      </c>
      <c r="R2162" s="196" t="n">
        <f aca="false">VLOOKUP($A2162,[4]Sheet1!$A$1:$X$10001,24,0)</f>
        <v>5.995</v>
      </c>
      <c r="S2162" s="196" t="n">
        <f aca="false">VLOOKUP($A2162,[4]Sheet1!$A$1:$AB$10001,25,0)</f>
        <v>6.315</v>
      </c>
      <c r="T2162" s="196" t="n">
        <f aca="false">VLOOKUP($A2162,[4]Sheet1!$A$1:$AB$10001,26,0)</f>
        <v>6.25</v>
      </c>
      <c r="U2162" s="196" t="n">
        <f aca="false">VLOOKUP($A2162,[4]Sheet1!$A$1:$AB$10001,27,0)</f>
        <v>6.025</v>
      </c>
      <c r="V2162" s="196" t="n">
        <f aca="false">VLOOKUP($A2162,[4]Sheet1!$A$1:$AB$10001,28,0)</f>
        <v>6.255</v>
      </c>
      <c r="W2162" s="196" t="n">
        <f aca="false">VLOOKUP($A2162,[4]Sheet1!$A$1:$AC$10001,29,0)</f>
        <v>6.065</v>
      </c>
      <c r="X2162" s="196" t="n">
        <f aca="false">VLOOKUP($A2162,[4]Sheet1!$A$1:$AD$10001,30,0)</f>
        <v>6.415</v>
      </c>
    </row>
    <row r="2163" customFormat="false" ht="11.25" hidden="false" customHeight="false" outlineLevel="0" collapsed="false">
      <c r="A2163" s="177" t="n">
        <v>36856</v>
      </c>
      <c r="B2163" s="203" t="n">
        <f aca="false">IF(A2163&lt;&gt;"",MONTH(A2163),0)</f>
        <v>11</v>
      </c>
      <c r="C2163" s="11" t="s">
        <v>161</v>
      </c>
      <c r="D2163" s="196" t="n">
        <f aca="false">VLOOKUP($A2163,[4]Sheet1!$A$1:$U$10001,15,0)</f>
        <v>7.815</v>
      </c>
      <c r="E2163" s="196" t="n">
        <f aca="false">VLOOKUP($A2163,[4]Sheet1!$A$1:$U$10001,16,0)</f>
        <v>15.465</v>
      </c>
      <c r="F2163" s="196" t="n">
        <f aca="false">VLOOKUP($A2163,[4]Sheet1!$A$1:$X$10001,22,0)</f>
        <v>5.995</v>
      </c>
      <c r="G2163" s="198" t="n">
        <f aca="false">VLOOKUP($A2163,[4]Sheet1!$A$1:$X$10001,3,0)</f>
        <v>5.885</v>
      </c>
      <c r="H2163" s="196" t="n">
        <f aca="false">VLOOKUP($A2163,[4]Sheet1!$A$1:$U$10001,2,0)</f>
        <v>6.225</v>
      </c>
      <c r="I2163" s="196" t="n">
        <f aca="false">VLOOKUP($A2163,[4]Sheet1!$A$1:$U$10001,21,0)</f>
        <v>6.315</v>
      </c>
      <c r="J2163" s="196" t="n">
        <f aca="false">VLOOKUP($A2163,[4]Sheet1!$A$1:$U$10001,13,0)</f>
        <v>15.695</v>
      </c>
      <c r="K2163" s="196" t="n">
        <f aca="false">VLOOKUP($A2163,[4]Sheet1!$A$1:$Z$10001,24,0)</f>
        <v>5.995</v>
      </c>
      <c r="L2163" s="196" t="n">
        <f aca="false">VLOOKUP($A2163,[4]Sheet1!$A$1:$U$10001,17,0)</f>
        <v>16.935</v>
      </c>
      <c r="M2163" s="196" t="n">
        <f aca="false">VLOOKUP($A2163,[4]Sheet1!$A$1:$U$10001,14,0)</f>
        <v>16.54</v>
      </c>
      <c r="N2163" s="196" t="n">
        <f aca="false">VLOOKUP($A2163,[4]Sheet1!$A$1:$X$10001,23,0)</f>
        <v>5.965</v>
      </c>
      <c r="O2163" s="196" t="n">
        <f aca="false">VLOOKUP($A2163,[4]Sheet1!$A$1:$U$10001,4,0)</f>
        <v>16.67</v>
      </c>
      <c r="P2163" s="196" t="n">
        <f aca="false">VLOOKUP($A2163,[4]Sheet1!$A$1:$U$10001,6,0)</f>
        <v>6.24</v>
      </c>
      <c r="Q2163" s="196" t="n">
        <f aca="false">VLOOKUP($A2163,[4]Sheet1!$A$1:$U$10001,20,0)</f>
        <v>14.785</v>
      </c>
      <c r="R2163" s="196" t="n">
        <f aca="false">VLOOKUP($A2163,[4]Sheet1!$A$1:$X$10001,24,0)</f>
        <v>5.995</v>
      </c>
      <c r="S2163" s="196" t="n">
        <f aca="false">VLOOKUP($A2163,[4]Sheet1!$A$1:$AB$10001,25,0)</f>
        <v>6.315</v>
      </c>
      <c r="T2163" s="196" t="n">
        <f aca="false">VLOOKUP($A2163,[4]Sheet1!$A$1:$AB$10001,26,0)</f>
        <v>6.25</v>
      </c>
      <c r="U2163" s="196" t="n">
        <f aca="false">VLOOKUP($A2163,[4]Sheet1!$A$1:$AB$10001,27,0)</f>
        <v>6.025</v>
      </c>
      <c r="V2163" s="196" t="n">
        <f aca="false">VLOOKUP($A2163,[4]Sheet1!$A$1:$AB$10001,28,0)</f>
        <v>6.255</v>
      </c>
      <c r="W2163" s="196" t="n">
        <f aca="false">VLOOKUP($A2163,[4]Sheet1!$A$1:$AC$10001,29,0)</f>
        <v>6.065</v>
      </c>
      <c r="X2163" s="196" t="n">
        <f aca="false">VLOOKUP($A2163,[4]Sheet1!$A$1:$AD$10001,30,0)</f>
        <v>6.415</v>
      </c>
    </row>
    <row r="2164" customFormat="false" ht="11.25" hidden="false" customHeight="false" outlineLevel="0" collapsed="false">
      <c r="A2164" s="177" t="n">
        <v>36857</v>
      </c>
      <c r="B2164" s="203" t="n">
        <f aca="false">IF(A2164&lt;&gt;"",MONTH(A2164),0)</f>
        <v>11</v>
      </c>
      <c r="C2164" s="11" t="s">
        <v>162</v>
      </c>
      <c r="D2164" s="196" t="n">
        <f aca="false">VLOOKUP($A2164,[4]Sheet1!$A$1:$U$10001,15,0)</f>
        <v>7.815</v>
      </c>
      <c r="E2164" s="196" t="n">
        <f aca="false">VLOOKUP($A2164,[4]Sheet1!$A$1:$U$10001,16,0)</f>
        <v>15.465</v>
      </c>
      <c r="F2164" s="196" t="n">
        <f aca="false">VLOOKUP($A2164,[4]Sheet1!$A$1:$X$10001,22,0)</f>
        <v>5.995</v>
      </c>
      <c r="G2164" s="198" t="n">
        <f aca="false">VLOOKUP($A2164,[4]Sheet1!$A$1:$X$10001,3,0)</f>
        <v>5.885</v>
      </c>
      <c r="H2164" s="196" t="n">
        <f aca="false">VLOOKUP($A2164,[4]Sheet1!$A$1:$U$10001,2,0)</f>
        <v>6.225</v>
      </c>
      <c r="I2164" s="196" t="n">
        <f aca="false">VLOOKUP($A2164,[4]Sheet1!$A$1:$U$10001,21,0)</f>
        <v>6.315</v>
      </c>
      <c r="J2164" s="196" t="n">
        <f aca="false">VLOOKUP($A2164,[4]Sheet1!$A$1:$U$10001,13,0)</f>
        <v>15.695</v>
      </c>
      <c r="K2164" s="196" t="n">
        <f aca="false">VLOOKUP($A2164,[4]Sheet1!$A$1:$Z$10001,24,0)</f>
        <v>5.995</v>
      </c>
      <c r="L2164" s="196" t="n">
        <f aca="false">VLOOKUP($A2164,[4]Sheet1!$A$1:$U$10001,17,0)</f>
        <v>16.935</v>
      </c>
      <c r="M2164" s="196" t="n">
        <f aca="false">VLOOKUP($A2164,[4]Sheet1!$A$1:$U$10001,14,0)</f>
        <v>16.54</v>
      </c>
      <c r="N2164" s="196" t="n">
        <f aca="false">VLOOKUP($A2164,[4]Sheet1!$A$1:$X$10001,23,0)</f>
        <v>5.965</v>
      </c>
      <c r="O2164" s="196" t="n">
        <f aca="false">VLOOKUP($A2164,[4]Sheet1!$A$1:$U$10001,4,0)</f>
        <v>16.67</v>
      </c>
      <c r="P2164" s="196" t="n">
        <f aca="false">VLOOKUP($A2164,[4]Sheet1!$A$1:$U$10001,6,0)</f>
        <v>6.24</v>
      </c>
      <c r="Q2164" s="196" t="n">
        <f aca="false">VLOOKUP($A2164,[4]Sheet1!$A$1:$U$10001,20,0)</f>
        <v>14.785</v>
      </c>
      <c r="R2164" s="196" t="n">
        <f aca="false">VLOOKUP($A2164,[4]Sheet1!$A$1:$X$10001,24,0)</f>
        <v>5.995</v>
      </c>
      <c r="S2164" s="196" t="n">
        <f aca="false">VLOOKUP($A2164,[4]Sheet1!$A$1:$AB$10001,25,0)</f>
        <v>6.315</v>
      </c>
      <c r="T2164" s="196" t="n">
        <f aca="false">VLOOKUP($A2164,[4]Sheet1!$A$1:$AB$10001,26,0)</f>
        <v>6.25</v>
      </c>
      <c r="U2164" s="196" t="n">
        <f aca="false">VLOOKUP($A2164,[4]Sheet1!$A$1:$AB$10001,27,0)</f>
        <v>6.025</v>
      </c>
      <c r="V2164" s="196" t="n">
        <f aca="false">VLOOKUP($A2164,[4]Sheet1!$A$1:$AB$10001,28,0)</f>
        <v>6.255</v>
      </c>
      <c r="W2164" s="196" t="n">
        <f aca="false">VLOOKUP($A2164,[4]Sheet1!$A$1:$AC$10001,29,0)</f>
        <v>6.065</v>
      </c>
      <c r="X2164" s="196" t="n">
        <f aca="false">VLOOKUP($A2164,[4]Sheet1!$A$1:$AD$10001,30,0)</f>
        <v>6.415</v>
      </c>
    </row>
    <row r="2165" customFormat="false" ht="11.25" hidden="false" customHeight="false" outlineLevel="0" collapsed="false">
      <c r="A2165" s="177" t="n">
        <v>36858</v>
      </c>
      <c r="B2165" s="203" t="n">
        <f aca="false">IF(A2165&lt;&gt;"",MONTH(A2165),0)</f>
        <v>11</v>
      </c>
      <c r="C2165" s="11" t="s">
        <v>163</v>
      </c>
      <c r="D2165" s="196" t="n">
        <f aca="false">VLOOKUP($A2165,[4]Sheet1!$A$1:$U$10001,15,0)</f>
        <v>8.165</v>
      </c>
      <c r="E2165" s="196" t="n">
        <f aca="false">VLOOKUP($A2165,[4]Sheet1!$A$1:$U$10001,16,0)</f>
        <v>13.53</v>
      </c>
      <c r="F2165" s="196" t="n">
        <f aca="false">VLOOKUP($A2165,[4]Sheet1!$A$1:$X$10001,22,0)</f>
        <v>5.92</v>
      </c>
      <c r="G2165" s="198" t="n">
        <f aca="false">VLOOKUP($A2165,[4]Sheet1!$A$1:$X$10001,3,0)</f>
        <v>5.84</v>
      </c>
      <c r="H2165" s="196" t="n">
        <f aca="false">VLOOKUP($A2165,[4]Sheet1!$A$1:$U$10001,2,0)</f>
        <v>6.21</v>
      </c>
      <c r="I2165" s="196" t="n">
        <f aca="false">VLOOKUP($A2165,[4]Sheet1!$A$1:$U$10001,21,0)</f>
        <v>6.245</v>
      </c>
      <c r="J2165" s="196" t="n">
        <f aca="false">VLOOKUP($A2165,[4]Sheet1!$A$1:$U$10001,13,0)</f>
        <v>14.465</v>
      </c>
      <c r="K2165" s="196" t="n">
        <f aca="false">VLOOKUP($A2165,[4]Sheet1!$A$1:$Z$10001,24,0)</f>
        <v>5.92</v>
      </c>
      <c r="L2165" s="196" t="n">
        <f aca="false">VLOOKUP($A2165,[4]Sheet1!$A$1:$U$10001,17,0)</f>
        <v>13.56</v>
      </c>
      <c r="M2165" s="196" t="n">
        <f aca="false">VLOOKUP($A2165,[4]Sheet1!$A$1:$U$10001,14,0)</f>
        <v>14.54</v>
      </c>
      <c r="N2165" s="196" t="n">
        <f aca="false">VLOOKUP($A2165,[4]Sheet1!$A$1:$X$10001,23,0)</f>
        <v>5.895</v>
      </c>
      <c r="O2165" s="196" t="n">
        <f aca="false">VLOOKUP($A2165,[4]Sheet1!$A$1:$U$10001,4,0)</f>
        <v>5.855</v>
      </c>
      <c r="P2165" s="196" t="n">
        <f aca="false">VLOOKUP($A2165,[4]Sheet1!$A$1:$U$10001,6,0)</f>
        <v>6.23</v>
      </c>
      <c r="Q2165" s="196" t="n">
        <f aca="false">VLOOKUP($A2165,[4]Sheet1!$A$1:$U$10001,20,0)</f>
        <v>13.73</v>
      </c>
      <c r="R2165" s="196" t="n">
        <f aca="false">VLOOKUP($A2165,[4]Sheet1!$A$1:$X$10001,24,0)</f>
        <v>5.92</v>
      </c>
      <c r="S2165" s="196" t="n">
        <f aca="false">VLOOKUP($A2165,[4]Sheet1!$A$1:$AB$10001,25,0)</f>
        <v>6.295</v>
      </c>
      <c r="T2165" s="196" t="n">
        <f aca="false">VLOOKUP($A2165,[4]Sheet1!$A$1:$AB$10001,26,0)</f>
        <v>6.185</v>
      </c>
      <c r="U2165" s="196" t="n">
        <f aca="false">VLOOKUP($A2165,[4]Sheet1!$A$1:$AB$10001,27,0)</f>
        <v>6</v>
      </c>
      <c r="V2165" s="196" t="n">
        <f aca="false">VLOOKUP($A2165,[4]Sheet1!$A$1:$AB$10001,28,0)</f>
        <v>6.23</v>
      </c>
      <c r="W2165" s="196" t="n">
        <f aca="false">VLOOKUP($A2165,[4]Sheet1!$A$1:$AC$10001,29,0)</f>
        <v>6.06</v>
      </c>
      <c r="X2165" s="196" t="n">
        <f aca="false">VLOOKUP($A2165,[4]Sheet1!$A$1:$AD$10001,30,0)</f>
        <v>6.445</v>
      </c>
    </row>
    <row r="2166" customFormat="false" ht="11.25" hidden="false" customHeight="false" outlineLevel="0" collapsed="false">
      <c r="A2166" s="177" t="n">
        <v>36859</v>
      </c>
      <c r="B2166" s="203" t="n">
        <f aca="false">IF(A2166&lt;&gt;"",MONTH(A2166),0)</f>
        <v>11</v>
      </c>
      <c r="C2166" s="11" t="s">
        <v>164</v>
      </c>
      <c r="D2166" s="196" t="n">
        <f aca="false">VLOOKUP($A2166,[4]Sheet1!$A$1:$U$10001,15,0)</f>
        <v>7.72</v>
      </c>
      <c r="E2166" s="196" t="n">
        <f aca="false">VLOOKUP($A2166,[4]Sheet1!$A$1:$U$10001,16,0)</f>
        <v>14.26</v>
      </c>
      <c r="F2166" s="196" t="n">
        <f aca="false">VLOOKUP($A2166,[4]Sheet1!$A$1:$X$10001,22,0)</f>
        <v>5.605</v>
      </c>
      <c r="G2166" s="198" t="n">
        <f aca="false">VLOOKUP($A2166,[4]Sheet1!$A$1:$X$10001,3,0)</f>
        <v>5.56</v>
      </c>
      <c r="H2166" s="196" t="n">
        <f aca="false">VLOOKUP($A2166,[4]Sheet1!$A$1:$U$10001,2,0)</f>
        <v>5.79</v>
      </c>
      <c r="I2166" s="196" t="n">
        <f aca="false">VLOOKUP($A2166,[4]Sheet1!$A$1:$U$10001,21,0)</f>
        <v>5.925</v>
      </c>
      <c r="J2166" s="196" t="n">
        <f aca="false">VLOOKUP($A2166,[4]Sheet1!$A$1:$U$10001,13,0)</f>
        <v>14.68</v>
      </c>
      <c r="K2166" s="196" t="n">
        <f aca="false">VLOOKUP($A2166,[4]Sheet1!$A$1:$Z$10001,24,0)</f>
        <v>5.58</v>
      </c>
      <c r="L2166" s="196" t="n">
        <f aca="false">VLOOKUP($A2166,[4]Sheet1!$A$1:$U$10001,17,0)</f>
        <v>14.4</v>
      </c>
      <c r="M2166" s="196" t="n">
        <f aca="false">VLOOKUP($A2166,[4]Sheet1!$A$1:$U$10001,14,0)</f>
        <v>15.16</v>
      </c>
      <c r="N2166" s="196" t="n">
        <f aca="false">VLOOKUP($A2166,[4]Sheet1!$A$1:$X$10001,23,0)</f>
        <v>5.525</v>
      </c>
      <c r="O2166" s="196" t="n">
        <f aca="false">VLOOKUP($A2166,[4]Sheet1!$A$1:$U$10001,4,0)</f>
        <v>15.47</v>
      </c>
      <c r="P2166" s="196" t="n">
        <f aca="false">VLOOKUP($A2166,[4]Sheet1!$A$1:$U$10001,6,0)</f>
        <v>5.82</v>
      </c>
      <c r="Q2166" s="196" t="n">
        <f aca="false">VLOOKUP($A2166,[4]Sheet1!$A$1:$U$10001,20,0)</f>
        <v>13.96</v>
      </c>
      <c r="R2166" s="196" t="n">
        <f aca="false">VLOOKUP($A2166,[4]Sheet1!$A$1:$X$10001,24,0)</f>
        <v>5.58</v>
      </c>
      <c r="S2166" s="196" t="n">
        <f aca="false">VLOOKUP($A2166,[4]Sheet1!$A$1:$AB$10001,25,0)</f>
        <v>5.995</v>
      </c>
      <c r="T2166" s="196" t="n">
        <f aca="false">VLOOKUP($A2166,[4]Sheet1!$A$1:$AB$10001,26,0)</f>
        <v>5.795</v>
      </c>
      <c r="U2166" s="196" t="n">
        <f aca="false">VLOOKUP($A2166,[4]Sheet1!$A$1:$AB$10001,27,0)</f>
        <v>5.71</v>
      </c>
      <c r="V2166" s="196" t="n">
        <f aca="false">VLOOKUP($A2166,[4]Sheet1!$A$1:$AB$10001,28,0)</f>
        <v>5.895</v>
      </c>
      <c r="W2166" s="196" t="n">
        <f aca="false">VLOOKUP($A2166,[4]Sheet1!$A$1:$AC$10001,29,0)</f>
        <v>5.775</v>
      </c>
      <c r="X2166" s="196" t="n">
        <f aca="false">VLOOKUP($A2166,[4]Sheet1!$A$1:$AD$10001,30,0)</f>
        <v>6.125</v>
      </c>
    </row>
    <row r="2167" customFormat="false" ht="11.25" hidden="false" customHeight="false" outlineLevel="0" collapsed="false">
      <c r="A2167" s="177" t="n">
        <v>36860</v>
      </c>
      <c r="B2167" s="203" t="n">
        <f aca="false">IF(A2167&lt;&gt;"",MONTH(A2167),0)</f>
        <v>11</v>
      </c>
      <c r="C2167" s="11" t="s">
        <v>165</v>
      </c>
      <c r="D2167" s="196" t="n">
        <f aca="false">VLOOKUP($A2167,[4]Sheet1!$A$1:$U$10001,15,0)</f>
        <v>7.925</v>
      </c>
      <c r="E2167" s="196" t="n">
        <f aca="false">VLOOKUP($A2167,[4]Sheet1!$A$1:$U$10001,16,0)</f>
        <v>16.575</v>
      </c>
      <c r="F2167" s="196" t="n">
        <f aca="false">VLOOKUP($A2167,[4]Sheet1!$A$1:$X$10001,22,0)</f>
        <v>5.635</v>
      </c>
      <c r="G2167" s="198" t="n">
        <f aca="false">VLOOKUP($A2167,[4]Sheet1!$A$1:$X$10001,3,0)</f>
        <v>5.675</v>
      </c>
      <c r="H2167" s="196" t="n">
        <f aca="false">VLOOKUP($A2167,[4]Sheet1!$A$1:$U$10001,2,0)</f>
        <v>5.775</v>
      </c>
      <c r="I2167" s="196" t="n">
        <f aca="false">VLOOKUP($A2167,[4]Sheet1!$A$1:$U$10001,21,0)</f>
        <v>5.95</v>
      </c>
      <c r="J2167" s="196" t="n">
        <f aca="false">VLOOKUP($A2167,[4]Sheet1!$A$1:$U$10001,13,0)</f>
        <v>16.57</v>
      </c>
      <c r="K2167" s="196" t="n">
        <f aca="false">VLOOKUP($A2167,[4]Sheet1!$A$1:$Z$10001,24,0)</f>
        <v>5.64</v>
      </c>
      <c r="L2167" s="196" t="n">
        <f aca="false">VLOOKUP($A2167,[4]Sheet1!$A$1:$U$10001,17,0)</f>
        <v>15.865</v>
      </c>
      <c r="M2167" s="196" t="n">
        <f aca="false">VLOOKUP($A2167,[4]Sheet1!$A$1:$U$10001,14,0)</f>
        <v>16.75</v>
      </c>
      <c r="N2167" s="196" t="n">
        <f aca="false">VLOOKUP($A2167,[4]Sheet1!$A$1:$X$10001,23,0)</f>
        <v>5.61</v>
      </c>
      <c r="O2167" s="196" t="n">
        <f aca="false">VLOOKUP($A2167,[4]Sheet1!$A$1:$U$10001,4,0)</f>
        <v>17.995</v>
      </c>
      <c r="P2167" s="196" t="n">
        <f aca="false">VLOOKUP($A2167,[4]Sheet1!$A$1:$U$10001,6,0)</f>
        <v>5.845</v>
      </c>
      <c r="Q2167" s="196" t="n">
        <f aca="false">VLOOKUP($A2167,[4]Sheet1!$A$1:$U$10001,20,0)</f>
        <v>17.32</v>
      </c>
      <c r="R2167" s="196" t="n">
        <f aca="false">VLOOKUP($A2167,[4]Sheet1!$A$1:$X$10001,24,0)</f>
        <v>5.64</v>
      </c>
      <c r="S2167" s="196" t="n">
        <f aca="false">VLOOKUP($A2167,[4]Sheet1!$A$1:$AB$10001,25,0)</f>
        <v>6.04</v>
      </c>
      <c r="T2167" s="196" t="n">
        <f aca="false">VLOOKUP($A2167,[4]Sheet1!$A$1:$AB$10001,26,0)</f>
        <v>5.84</v>
      </c>
      <c r="U2167" s="196" t="n">
        <f aca="false">VLOOKUP($A2167,[4]Sheet1!$A$1:$AB$10001,27,0)</f>
        <v>5374</v>
      </c>
      <c r="V2167" s="196" t="n">
        <f aca="false">VLOOKUP($A2167,[4]Sheet1!$A$1:$AB$10001,28,0)</f>
        <v>5.955</v>
      </c>
      <c r="W2167" s="196" t="n">
        <f aca="false">VLOOKUP($A2167,[4]Sheet1!$A$1:$AC$10001,29,0)</f>
        <v>5.795</v>
      </c>
      <c r="X2167" s="196" t="n">
        <f aca="false">VLOOKUP($A2167,[4]Sheet1!$A$1:$AD$10001,30,0)</f>
        <v>6.235</v>
      </c>
    </row>
    <row r="2168" customFormat="false" ht="11.25" hidden="false" customHeight="false" outlineLevel="0" collapsed="false">
      <c r="A2168" s="177" t="n">
        <v>36861</v>
      </c>
      <c r="B2168" s="203" t="n">
        <f aca="false">IF(A2168&lt;&gt;"",MONTH(A2168),0)</f>
        <v>12</v>
      </c>
      <c r="C2168" s="11" t="s">
        <v>166</v>
      </c>
      <c r="D2168" s="196" t="n">
        <f aca="false">VLOOKUP($A2168,[4]Sheet1!$A$1:$U$10001,15,0)</f>
        <v>8.285</v>
      </c>
      <c r="E2168" s="196" t="n">
        <f aca="false">VLOOKUP($A2168,[4]Sheet1!$A$1:$U$10001,16,0)</f>
        <v>14.815</v>
      </c>
      <c r="F2168" s="196" t="n">
        <f aca="false">VLOOKUP($A2168,[4]Sheet1!$A$1:$X$10001,22,0)</f>
        <v>6</v>
      </c>
      <c r="G2168" s="198" t="n">
        <f aca="false">VLOOKUP($A2168,[4]Sheet1!$A$1:$X$10001,3,0)</f>
        <v>6.165</v>
      </c>
      <c r="H2168" s="196" t="n">
        <f aca="false">VLOOKUP($A2168,[4]Sheet1!$A$1:$U$10001,2,0)</f>
        <v>6.21</v>
      </c>
      <c r="I2168" s="196" t="n">
        <f aca="false">VLOOKUP($A2168,[4]Sheet1!$A$1:$U$10001,21,0)</f>
        <v>6.31</v>
      </c>
      <c r="J2168" s="196" t="n">
        <f aca="false">VLOOKUP($A2168,[4]Sheet1!$A$1:$U$10001,13,0)</f>
        <v>16.8</v>
      </c>
      <c r="K2168" s="196" t="n">
        <f aca="false">VLOOKUP($A2168,[4]Sheet1!$A$1:$Z$10001,24,0)</f>
        <v>6.085</v>
      </c>
      <c r="L2168" s="196" t="n">
        <f aca="false">VLOOKUP($A2168,[4]Sheet1!$A$1:$U$10001,17,0)</f>
        <v>15.655</v>
      </c>
      <c r="M2168" s="196" t="n">
        <f aca="false">VLOOKUP($A2168,[4]Sheet1!$A$1:$U$10001,14,0)</f>
        <v>16.925</v>
      </c>
      <c r="N2168" s="196" t="n">
        <f aca="false">VLOOKUP($A2168,[4]Sheet1!$A$1:$X$10001,23,0)</f>
        <v>5.995</v>
      </c>
      <c r="O2168" s="196" t="n">
        <f aca="false">VLOOKUP($A2168,[4]Sheet1!$A$1:$U$10001,4,0)</f>
        <v>18.895</v>
      </c>
      <c r="P2168" s="196" t="n">
        <f aca="false">VLOOKUP($A2168,[4]Sheet1!$A$1:$U$10001,6,0)</f>
        <v>6.25</v>
      </c>
      <c r="Q2168" s="196" t="n">
        <f aca="false">VLOOKUP($A2168,[4]Sheet1!$A$1:$U$10001,20,0)</f>
        <v>16.52</v>
      </c>
      <c r="R2168" s="196" t="n">
        <f aca="false">VLOOKUP($A2168,[4]Sheet1!$A$1:$X$10001,24,0)</f>
        <v>6.085</v>
      </c>
      <c r="S2168" s="196" t="n">
        <f aca="false">VLOOKUP($A2168,[4]Sheet1!$A$1:$AB$10001,25,0)</f>
        <v>6.425</v>
      </c>
      <c r="T2168" s="196" t="n">
        <f aca="false">VLOOKUP($A2168,[4]Sheet1!$A$1:$AB$10001,26,0)</f>
        <v>6.24</v>
      </c>
      <c r="U2168" s="196" t="n">
        <f aca="false">VLOOKUP($A2168,[4]Sheet1!$A$1:$AB$10001,27,0)</f>
        <v>6.165</v>
      </c>
      <c r="V2168" s="196" t="n">
        <f aca="false">VLOOKUP($A2168,[4]Sheet1!$A$1:$AB$10001,28,0)</f>
        <v>6.32</v>
      </c>
      <c r="W2168" s="196" t="n">
        <f aca="false">VLOOKUP($A2168,[4]Sheet1!$A$1:$AC$10001,29,0)</f>
        <v>6.175</v>
      </c>
      <c r="X2168" s="196" t="n">
        <f aca="false">VLOOKUP($A2168,[4]Sheet1!$A$1:$AD$10001,30,0)</f>
        <v>6.545</v>
      </c>
    </row>
    <row r="2169" customFormat="false" ht="11.25" hidden="false" customHeight="false" outlineLevel="0" collapsed="false">
      <c r="A2169" s="177" t="n">
        <v>36862</v>
      </c>
      <c r="B2169" s="203" t="n">
        <f aca="false">IF(A2169&lt;&gt;"",MONTH(A2169),0)</f>
        <v>12</v>
      </c>
      <c r="C2169" s="11" t="s">
        <v>167</v>
      </c>
      <c r="D2169" s="196" t="n">
        <f aca="false">VLOOKUP($A2169,[4]Sheet1!$A$1:$U$10001,15,0)</f>
        <v>8.79</v>
      </c>
      <c r="E2169" s="196" t="n">
        <f aca="false">VLOOKUP($A2169,[4]Sheet1!$A$1:$U$10001,16,0)</f>
        <v>13.395</v>
      </c>
      <c r="F2169" s="196" t="n">
        <f aca="false">VLOOKUP($A2169,[4]Sheet1!$A$1:$X$10001,22,0)</f>
        <v>6.235</v>
      </c>
      <c r="G2169" s="198" t="n">
        <f aca="false">VLOOKUP($A2169,[4]Sheet1!$A$1:$X$10001,3,0)</f>
        <v>6.4</v>
      </c>
      <c r="H2169" s="196" t="n">
        <f aca="false">VLOOKUP($A2169,[4]Sheet1!$A$1:$U$10001,2,0)</f>
        <v>6.49</v>
      </c>
      <c r="I2169" s="196" t="n">
        <f aca="false">VLOOKUP($A2169,[4]Sheet1!$A$1:$U$10001,21,0)</f>
        <v>6.595</v>
      </c>
      <c r="J2169" s="196" t="n">
        <f aca="false">VLOOKUP($A2169,[4]Sheet1!$A$1:$U$10001,13,0)</f>
        <v>16.275</v>
      </c>
      <c r="K2169" s="196" t="n">
        <f aca="false">VLOOKUP($A2169,[4]Sheet1!$A$1:$Z$10001,24,0)</f>
        <v>6.27</v>
      </c>
      <c r="L2169" s="196" t="n">
        <f aca="false">VLOOKUP($A2169,[4]Sheet1!$A$1:$U$10001,17,0)</f>
        <v>15.565</v>
      </c>
      <c r="M2169" s="196" t="n">
        <f aca="false">VLOOKUP($A2169,[4]Sheet1!$A$1:$U$10001,14,0)</f>
        <v>17.12</v>
      </c>
      <c r="N2169" s="196" t="n">
        <f aca="false">VLOOKUP($A2169,[4]Sheet1!$A$1:$X$10001,23,0)</f>
        <v>6.215</v>
      </c>
      <c r="O2169" s="196" t="n">
        <f aca="false">VLOOKUP($A2169,[4]Sheet1!$A$1:$U$10001,4,0)</f>
        <v>18.495</v>
      </c>
      <c r="P2169" s="196" t="n">
        <f aca="false">VLOOKUP($A2169,[4]Sheet1!$A$1:$U$10001,6,0)</f>
        <v>6.515</v>
      </c>
      <c r="Q2169" s="196" t="n">
        <f aca="false">VLOOKUP($A2169,[4]Sheet1!$A$1:$U$10001,20,0)</f>
        <v>14.38</v>
      </c>
      <c r="R2169" s="196" t="n">
        <f aca="false">VLOOKUP($A2169,[4]Sheet1!$A$1:$X$10001,24,0)</f>
        <v>6.27</v>
      </c>
      <c r="S2169" s="196" t="n">
        <f aca="false">VLOOKUP($A2169,[4]Sheet1!$A$1:$AB$10001,25,0)</f>
        <v>6.695</v>
      </c>
      <c r="T2169" s="196" t="n">
        <f aca="false">VLOOKUP($A2169,[4]Sheet1!$A$1:$AB$10001,26,0)</f>
        <v>6.525</v>
      </c>
      <c r="U2169" s="196" t="n">
        <f aca="false">VLOOKUP($A2169,[4]Sheet1!$A$1:$AB$10001,27,0)</f>
        <v>6.42</v>
      </c>
      <c r="V2169" s="196" t="n">
        <f aca="false">VLOOKUP($A2169,[4]Sheet1!$A$1:$AB$10001,28,0)</f>
        <v>6.565</v>
      </c>
      <c r="W2169" s="196" t="n">
        <f aca="false">VLOOKUP($A2169,[4]Sheet1!$A$1:$AC$10001,29,0)</f>
        <v>6.445</v>
      </c>
      <c r="X2169" s="196" t="n">
        <f aca="false">VLOOKUP($A2169,[4]Sheet1!$A$1:$AD$10001,30,0)</f>
        <v>6.755</v>
      </c>
    </row>
    <row r="2170" customFormat="false" ht="11.25" hidden="false" customHeight="false" outlineLevel="0" collapsed="false">
      <c r="A2170" s="177" t="n">
        <v>36863</v>
      </c>
      <c r="B2170" s="203" t="n">
        <f aca="false">IF(A2170&lt;&gt;"",MONTH(A2170),0)</f>
        <v>12</v>
      </c>
      <c r="C2170" s="11" t="s">
        <v>161</v>
      </c>
      <c r="D2170" s="196" t="n">
        <f aca="false">VLOOKUP($A2170,[4]Sheet1!$A$1:$U$10001,15,0)</f>
        <v>8.79</v>
      </c>
      <c r="E2170" s="196" t="n">
        <f aca="false">VLOOKUP($A2170,[4]Sheet1!$A$1:$U$10001,16,0)</f>
        <v>13.395</v>
      </c>
      <c r="F2170" s="196" t="n">
        <f aca="false">VLOOKUP($A2170,[4]Sheet1!$A$1:$X$10001,22,0)</f>
        <v>6.235</v>
      </c>
      <c r="G2170" s="198" t="n">
        <f aca="false">VLOOKUP($A2170,[4]Sheet1!$A$1:$X$10001,3,0)</f>
        <v>6.4</v>
      </c>
      <c r="H2170" s="196" t="n">
        <f aca="false">VLOOKUP($A2170,[4]Sheet1!$A$1:$U$10001,2,0)</f>
        <v>6.49</v>
      </c>
      <c r="I2170" s="196" t="n">
        <f aca="false">VLOOKUP($A2170,[4]Sheet1!$A$1:$U$10001,21,0)</f>
        <v>6.595</v>
      </c>
      <c r="J2170" s="196" t="n">
        <f aca="false">VLOOKUP($A2170,[4]Sheet1!$A$1:$U$10001,13,0)</f>
        <v>16.275</v>
      </c>
      <c r="K2170" s="196" t="n">
        <f aca="false">VLOOKUP($A2170,[4]Sheet1!$A$1:$Z$10001,24,0)</f>
        <v>6.27</v>
      </c>
      <c r="L2170" s="196" t="n">
        <f aca="false">VLOOKUP($A2170,[4]Sheet1!$A$1:$U$10001,17,0)</f>
        <v>15.565</v>
      </c>
      <c r="M2170" s="196" t="n">
        <f aca="false">VLOOKUP($A2170,[4]Sheet1!$A$1:$U$10001,14,0)</f>
        <v>17.12</v>
      </c>
      <c r="N2170" s="196" t="n">
        <f aca="false">VLOOKUP($A2170,[4]Sheet1!$A$1:$X$10001,23,0)</f>
        <v>6.215</v>
      </c>
      <c r="O2170" s="196" t="n">
        <f aca="false">VLOOKUP($A2170,[4]Sheet1!$A$1:$U$10001,4,0)</f>
        <v>18.495</v>
      </c>
      <c r="P2170" s="196" t="n">
        <f aca="false">VLOOKUP($A2170,[4]Sheet1!$A$1:$U$10001,6,0)</f>
        <v>6.515</v>
      </c>
      <c r="Q2170" s="196" t="n">
        <f aca="false">VLOOKUP($A2170,[4]Sheet1!$A$1:$U$10001,20,0)</f>
        <v>14.38</v>
      </c>
      <c r="R2170" s="196" t="n">
        <f aca="false">VLOOKUP($A2170,[4]Sheet1!$A$1:$X$10001,24,0)</f>
        <v>6.27</v>
      </c>
      <c r="S2170" s="196" t="n">
        <f aca="false">VLOOKUP($A2170,[4]Sheet1!$A$1:$AB$10001,25,0)</f>
        <v>6.695</v>
      </c>
      <c r="T2170" s="196" t="n">
        <f aca="false">VLOOKUP($A2170,[4]Sheet1!$A$1:$AB$10001,26,0)</f>
        <v>6.525</v>
      </c>
      <c r="U2170" s="196" t="n">
        <f aca="false">VLOOKUP($A2170,[4]Sheet1!$A$1:$AB$10001,27,0)</f>
        <v>6.42</v>
      </c>
      <c r="V2170" s="196" t="n">
        <f aca="false">VLOOKUP($A2170,[4]Sheet1!$A$1:$AB$10001,28,0)</f>
        <v>6.565</v>
      </c>
      <c r="W2170" s="196" t="n">
        <f aca="false">VLOOKUP($A2170,[4]Sheet1!$A$1:$AC$10001,29,0)</f>
        <v>6.445</v>
      </c>
      <c r="X2170" s="196" t="n">
        <f aca="false">VLOOKUP($A2170,[4]Sheet1!$A$1:$AD$10001,30,0)</f>
        <v>6.755</v>
      </c>
    </row>
    <row r="2171" customFormat="false" ht="11.25" hidden="false" customHeight="false" outlineLevel="0" collapsed="false">
      <c r="A2171" s="177" t="n">
        <v>36864</v>
      </c>
      <c r="B2171" s="203" t="n">
        <f aca="false">IF(A2171&lt;&gt;"",MONTH(A2171),0)</f>
        <v>12</v>
      </c>
      <c r="C2171" s="11" t="s">
        <v>162</v>
      </c>
      <c r="D2171" s="196" t="n">
        <f aca="false">VLOOKUP($A2171,[4]Sheet1!$A$1:$U$10001,15,0)</f>
        <v>8.79</v>
      </c>
      <c r="E2171" s="196" t="n">
        <f aca="false">VLOOKUP($A2171,[4]Sheet1!$A$1:$U$10001,16,0)</f>
        <v>13.395</v>
      </c>
      <c r="F2171" s="196" t="n">
        <f aca="false">VLOOKUP($A2171,[4]Sheet1!$A$1:$X$10001,22,0)</f>
        <v>6.235</v>
      </c>
      <c r="G2171" s="198" t="n">
        <f aca="false">VLOOKUP($A2171,[4]Sheet1!$A$1:$X$10001,3,0)</f>
        <v>6.4</v>
      </c>
      <c r="H2171" s="196" t="n">
        <f aca="false">VLOOKUP($A2171,[4]Sheet1!$A$1:$U$10001,2,0)</f>
        <v>6.49</v>
      </c>
      <c r="I2171" s="196" t="n">
        <f aca="false">VLOOKUP($A2171,[4]Sheet1!$A$1:$U$10001,21,0)</f>
        <v>6.595</v>
      </c>
      <c r="J2171" s="196" t="n">
        <f aca="false">VLOOKUP($A2171,[4]Sheet1!$A$1:$U$10001,13,0)</f>
        <v>16.275</v>
      </c>
      <c r="K2171" s="196" t="n">
        <f aca="false">VLOOKUP($A2171,[4]Sheet1!$A$1:$Z$10001,24,0)</f>
        <v>6.27</v>
      </c>
      <c r="L2171" s="196" t="n">
        <f aca="false">VLOOKUP($A2171,[4]Sheet1!$A$1:$U$10001,17,0)</f>
        <v>15.565</v>
      </c>
      <c r="M2171" s="196" t="n">
        <f aca="false">VLOOKUP($A2171,[4]Sheet1!$A$1:$U$10001,14,0)</f>
        <v>17.12</v>
      </c>
      <c r="N2171" s="196" t="n">
        <f aca="false">VLOOKUP($A2171,[4]Sheet1!$A$1:$X$10001,23,0)</f>
        <v>6.215</v>
      </c>
      <c r="O2171" s="196" t="n">
        <f aca="false">VLOOKUP($A2171,[4]Sheet1!$A$1:$U$10001,4,0)</f>
        <v>18.495</v>
      </c>
      <c r="P2171" s="196" t="n">
        <f aca="false">VLOOKUP($A2171,[4]Sheet1!$A$1:$U$10001,6,0)</f>
        <v>6.515</v>
      </c>
      <c r="Q2171" s="196" t="n">
        <f aca="false">VLOOKUP($A2171,[4]Sheet1!$A$1:$U$10001,20,0)</f>
        <v>14.38</v>
      </c>
      <c r="R2171" s="196" t="n">
        <f aca="false">VLOOKUP($A2171,[4]Sheet1!$A$1:$X$10001,24,0)</f>
        <v>6.27</v>
      </c>
      <c r="S2171" s="196" t="n">
        <f aca="false">VLOOKUP($A2171,[4]Sheet1!$A$1:$AB$10001,25,0)</f>
        <v>6.695</v>
      </c>
      <c r="T2171" s="196" t="n">
        <f aca="false">VLOOKUP($A2171,[4]Sheet1!$A$1:$AB$10001,26,0)</f>
        <v>6.525</v>
      </c>
      <c r="U2171" s="196" t="n">
        <f aca="false">VLOOKUP($A2171,[4]Sheet1!$A$1:$AB$10001,27,0)</f>
        <v>6.42</v>
      </c>
      <c r="V2171" s="196" t="n">
        <f aca="false">VLOOKUP($A2171,[4]Sheet1!$A$1:$AB$10001,28,0)</f>
        <v>6.565</v>
      </c>
      <c r="W2171" s="196" t="n">
        <f aca="false">VLOOKUP($A2171,[4]Sheet1!$A$1:$AC$10001,29,0)</f>
        <v>6.445</v>
      </c>
      <c r="X2171" s="196" t="n">
        <f aca="false">VLOOKUP($A2171,[4]Sheet1!$A$1:$AD$10001,30,0)</f>
        <v>6.755</v>
      </c>
    </row>
    <row r="2172" customFormat="false" ht="11.25" hidden="false" customHeight="false" outlineLevel="0" collapsed="false">
      <c r="A2172" s="177" t="n">
        <v>36865</v>
      </c>
      <c r="B2172" s="203" t="n">
        <f aca="false">IF(A2172&lt;&gt;"",MONTH(A2172),0)</f>
        <v>12</v>
      </c>
      <c r="C2172" s="11" t="s">
        <v>163</v>
      </c>
      <c r="D2172" s="196" t="n">
        <f aca="false">VLOOKUP($A2172,[4]Sheet1!$A$1:$U$10001,15,0)</f>
        <v>9.82</v>
      </c>
      <c r="E2172" s="196" t="n">
        <f aca="false">VLOOKUP($A2172,[4]Sheet1!$A$1:$U$10001,16,0)</f>
        <v>18.49</v>
      </c>
      <c r="F2172" s="196" t="n">
        <f aca="false">VLOOKUP($A2172,[4]Sheet1!$A$1:$X$10001,22,0)</f>
        <v>6.96</v>
      </c>
      <c r="G2172" s="198" t="n">
        <f aca="false">VLOOKUP($A2172,[4]Sheet1!$A$1:$X$10001,3,0)</f>
        <v>7.225</v>
      </c>
      <c r="H2172" s="196" t="n">
        <f aca="false">VLOOKUP($A2172,[4]Sheet1!$A$1:$U$10001,2,0)</f>
        <v>7.29</v>
      </c>
      <c r="I2172" s="196" t="n">
        <f aca="false">VLOOKUP($A2172,[4]Sheet1!$A$1:$U$10001,21,0)</f>
        <v>7.485</v>
      </c>
      <c r="J2172" s="196" t="n">
        <f aca="false">VLOOKUP($A2172,[4]Sheet1!$A$1:$U$10001,13,0)</f>
        <v>19.59</v>
      </c>
      <c r="K2172" s="196" t="n">
        <f aca="false">VLOOKUP($A2172,[4]Sheet1!$A$1:$Z$10001,24,0)</f>
        <v>6.995</v>
      </c>
      <c r="L2172" s="196" t="n">
        <f aca="false">VLOOKUP($A2172,[4]Sheet1!$A$1:$U$10001,17,0)</f>
        <v>18.81</v>
      </c>
      <c r="M2172" s="196" t="n">
        <f aca="false">VLOOKUP($A2172,[4]Sheet1!$A$1:$U$10001,14,0)</f>
        <v>20.405</v>
      </c>
      <c r="N2172" s="196" t="n">
        <f aca="false">VLOOKUP($A2172,[4]Sheet1!$A$1:$X$10001,23,0)</f>
        <v>6.985</v>
      </c>
      <c r="O2172" s="196" t="n">
        <f aca="false">VLOOKUP($A2172,[4]Sheet1!$A$1:$U$10001,4,0)</f>
        <v>21.605</v>
      </c>
      <c r="P2172" s="196" t="n">
        <f aca="false">VLOOKUP($A2172,[4]Sheet1!$A$1:$U$10001,6,0)</f>
        <v>7.34</v>
      </c>
      <c r="Q2172" s="196" t="n">
        <f aca="false">VLOOKUP($A2172,[4]Sheet1!$A$1:$U$10001,20,0)</f>
        <v>18.03</v>
      </c>
      <c r="R2172" s="196" t="n">
        <f aca="false">VLOOKUP($A2172,[4]Sheet1!$A$1:$X$10001,24,0)</f>
        <v>6.995</v>
      </c>
      <c r="S2172" s="196" t="n">
        <f aca="false">VLOOKUP($A2172,[4]Sheet1!$A$1:$AB$10001,25,0)</f>
        <v>7.525</v>
      </c>
      <c r="T2172" s="196" t="n">
        <f aca="false">VLOOKUP($A2172,[4]Sheet1!$A$1:$AB$10001,26,0)</f>
        <v>7.315</v>
      </c>
      <c r="U2172" s="196" t="n">
        <f aca="false">VLOOKUP($A2172,[4]Sheet1!$A$1:$AB$10001,27,0)</f>
        <v>7.33</v>
      </c>
      <c r="V2172" s="196" t="n">
        <f aca="false">VLOOKUP($A2172,[4]Sheet1!$A$1:$AB$10001,28,0)</f>
        <v>7.495</v>
      </c>
      <c r="W2172" s="196" t="n">
        <f aca="false">VLOOKUP($A2172,[4]Sheet1!$A$1:$AC$10001,29,0)</f>
        <v>7.285</v>
      </c>
      <c r="X2172" s="196" t="n">
        <f aca="false">VLOOKUP($A2172,[4]Sheet1!$A$1:$AD$10001,30,0)</f>
        <v>7.31</v>
      </c>
    </row>
    <row r="2173" customFormat="false" ht="11.25" hidden="false" customHeight="false" outlineLevel="0" collapsed="false">
      <c r="A2173" s="177" t="n">
        <v>36866</v>
      </c>
      <c r="B2173" s="203" t="n">
        <f aca="false">IF(A2173&lt;&gt;"",MONTH(A2173),0)</f>
        <v>12</v>
      </c>
      <c r="C2173" s="11" t="s">
        <v>164</v>
      </c>
      <c r="D2173" s="196" t="n">
        <f aca="false">VLOOKUP($A2173,[4]Sheet1!$A$1:$U$10001,15,0)</f>
        <v>10.55</v>
      </c>
      <c r="E2173" s="196" t="n">
        <f aca="false">VLOOKUP($A2173,[4]Sheet1!$A$1:$U$10001,16,0)</f>
        <v>25.04</v>
      </c>
      <c r="F2173" s="196" t="n">
        <f aca="false">VLOOKUP($A2173,[4]Sheet1!$A$1:$X$10001,22,0)</f>
        <v>7.665</v>
      </c>
      <c r="G2173" s="198" t="n">
        <f aca="false">VLOOKUP($A2173,[4]Sheet1!$A$1:$X$10001,3,0)</f>
        <v>7.99</v>
      </c>
      <c r="H2173" s="196" t="n">
        <f aca="false">VLOOKUP($A2173,[4]Sheet1!$A$1:$U$10001,2,0)</f>
        <v>8.16</v>
      </c>
      <c r="I2173" s="196" t="n">
        <f aca="false">VLOOKUP($A2173,[4]Sheet1!$A$1:$U$10001,21,0)</f>
        <v>8.015</v>
      </c>
      <c r="J2173" s="196" t="n">
        <f aca="false">VLOOKUP($A2173,[4]Sheet1!$A$1:$U$10001,13,0)</f>
        <v>25.84</v>
      </c>
      <c r="K2173" s="196" t="n">
        <f aca="false">VLOOKUP($A2173,[4]Sheet1!$A$1:$Z$10001,24,0)</f>
        <v>7.67</v>
      </c>
      <c r="L2173" s="196" t="n">
        <f aca="false">VLOOKUP($A2173,[4]Sheet1!$A$1:$U$10001,17,0)</f>
        <v>24.535</v>
      </c>
      <c r="M2173" s="196" t="n">
        <f aca="false">VLOOKUP($A2173,[4]Sheet1!$A$1:$U$10001,14,0)</f>
        <v>26.145</v>
      </c>
      <c r="N2173" s="196" t="n">
        <f aca="false">VLOOKUP($A2173,[4]Sheet1!$A$1:$X$10001,23,0)</f>
        <v>7.685</v>
      </c>
      <c r="O2173" s="196" t="n">
        <f aca="false">VLOOKUP($A2173,[4]Sheet1!$A$1:$U$10001,4,0)</f>
        <v>26.595</v>
      </c>
      <c r="P2173" s="196" t="n">
        <f aca="false">VLOOKUP($A2173,[4]Sheet1!$A$1:$U$10001,6,0)</f>
        <v>8.175</v>
      </c>
      <c r="Q2173" s="196" t="n">
        <f aca="false">VLOOKUP($A2173,[4]Sheet1!$A$1:$U$10001,20,0)</f>
        <v>23.885</v>
      </c>
      <c r="R2173" s="196" t="n">
        <f aca="false">VLOOKUP($A2173,[4]Sheet1!$A$1:$X$10001,24,0)</f>
        <v>7.67</v>
      </c>
      <c r="S2173" s="196" t="n">
        <f aca="false">VLOOKUP($A2173,[4]Sheet1!$A$1:$AB$10001,25,0)</f>
        <v>8.155</v>
      </c>
      <c r="T2173" s="196" t="n">
        <f aca="false">VLOOKUP($A2173,[4]Sheet1!$A$1:$AB$10001,26,0)</f>
        <v>8.09</v>
      </c>
      <c r="U2173" s="196" t="n">
        <f aca="false">VLOOKUP($A2173,[4]Sheet1!$A$1:$AB$10001,27,0)</f>
        <v>7.92</v>
      </c>
      <c r="V2173" s="196" t="n">
        <f aca="false">VLOOKUP($A2173,[4]Sheet1!$A$1:$AB$10001,28,0)</f>
        <v>8.21</v>
      </c>
      <c r="W2173" s="196" t="n">
        <f aca="false">VLOOKUP($A2173,[4]Sheet1!$A$1:$AC$10001,29,0)</f>
        <v>7.955</v>
      </c>
      <c r="X2173" s="196" t="n">
        <f aca="false">VLOOKUP($A2173,[4]Sheet1!$A$1:$AD$10001,30,0)</f>
        <v>8.05</v>
      </c>
    </row>
    <row r="2174" customFormat="false" ht="11.25" hidden="false" customHeight="false" outlineLevel="0" collapsed="false">
      <c r="A2174" s="177" t="n">
        <v>36867</v>
      </c>
      <c r="B2174" s="203" t="n">
        <f aca="false">IF(A2174&lt;&gt;"",MONTH(A2174),0)</f>
        <v>12</v>
      </c>
      <c r="C2174" s="11" t="s">
        <v>165</v>
      </c>
      <c r="D2174" s="196" t="n">
        <f aca="false">VLOOKUP($A2174,[4]Sheet1!$A$1:$U$10001,15,0)</f>
        <v>11.18</v>
      </c>
      <c r="E2174" s="196" t="n">
        <f aca="false">VLOOKUP($A2174,[4]Sheet1!$A$1:$U$10001,16,0)</f>
        <v>31.635</v>
      </c>
      <c r="F2174" s="196" t="n">
        <f aca="false">VLOOKUP($A2174,[4]Sheet1!$A$1:$X$10001,22,0)</f>
        <v>8.58</v>
      </c>
      <c r="G2174" s="198" t="n">
        <f aca="false">VLOOKUP($A2174,[4]Sheet1!$A$1:$X$10001,3,0)</f>
        <v>9.16</v>
      </c>
      <c r="H2174" s="196" t="n">
        <f aca="false">VLOOKUP($A2174,[4]Sheet1!$A$1:$U$10001,2,0)</f>
        <v>9.31</v>
      </c>
      <c r="I2174" s="196" t="n">
        <f aca="false">VLOOKUP($A2174,[4]Sheet1!$A$1:$U$10001,21,0)</f>
        <v>8.855</v>
      </c>
      <c r="J2174" s="196" t="n">
        <f aca="false">VLOOKUP($A2174,[4]Sheet1!$A$1:$U$10001,13,0)</f>
        <v>31.55</v>
      </c>
      <c r="K2174" s="196" t="n">
        <f aca="false">VLOOKUP($A2174,[4]Sheet1!$A$1:$Z$10001,24,0)</f>
        <v>8.795</v>
      </c>
      <c r="L2174" s="196" t="n">
        <f aca="false">VLOOKUP($A2174,[4]Sheet1!$A$1:$U$10001,17,0)</f>
        <v>30.72</v>
      </c>
      <c r="M2174" s="196" t="n">
        <f aca="false">VLOOKUP($A2174,[4]Sheet1!$A$1:$U$10001,14,0)</f>
        <v>33.035</v>
      </c>
      <c r="N2174" s="196" t="n">
        <f aca="false">VLOOKUP($A2174,[4]Sheet1!$A$1:$X$10001,23,0)</f>
        <v>8.75</v>
      </c>
      <c r="O2174" s="196" t="n">
        <f aca="false">VLOOKUP($A2174,[4]Sheet1!$A$1:$U$10001,4,0)</f>
        <v>36.245</v>
      </c>
      <c r="P2174" s="196" t="n">
        <f aca="false">VLOOKUP($A2174,[4]Sheet1!$A$1:$U$10001,6,0)</f>
        <v>9.2</v>
      </c>
      <c r="Q2174" s="196" t="n">
        <f aca="false">VLOOKUP($A2174,[4]Sheet1!$A$1:$U$10001,20,0)</f>
        <v>33.18</v>
      </c>
      <c r="R2174" s="196" t="n">
        <f aca="false">VLOOKUP($A2174,[4]Sheet1!$A$1:$X$10001,24,0)</f>
        <v>8.795</v>
      </c>
      <c r="S2174" s="196" t="n">
        <f aca="false">VLOOKUP($A2174,[4]Sheet1!$A$1:$AB$10001,25,0)</f>
        <v>9.045</v>
      </c>
      <c r="T2174" s="196" t="n">
        <f aca="false">VLOOKUP($A2174,[4]Sheet1!$A$1:$AB$10001,26,0)</f>
        <v>9.105</v>
      </c>
      <c r="U2174" s="196" t="n">
        <f aca="false">VLOOKUP($A2174,[4]Sheet1!$A$1:$AB$10001,27,0)</f>
        <v>8.715</v>
      </c>
      <c r="V2174" s="196" t="n">
        <f aca="false">VLOOKUP($A2174,[4]Sheet1!$A$1:$AB$10001,28,0)</f>
        <v>9.055</v>
      </c>
      <c r="W2174" s="196" t="n">
        <f aca="false">VLOOKUP($A2174,[4]Sheet1!$A$1:$AC$10001,29,0)</f>
        <v>8.74</v>
      </c>
      <c r="X2174" s="196" t="n">
        <f aca="false">VLOOKUP($A2174,[4]Sheet1!$A$1:$AD$10001,30,0)</f>
        <v>8.745</v>
      </c>
      <c r="Y2174" s="196" t="n">
        <f aca="false">VLOOKUP($A2174,[4]Sheet1!$A$1:$AE$10001,31,0)</f>
        <v>8.79</v>
      </c>
    </row>
    <row r="2175" customFormat="false" ht="11.25" hidden="false" customHeight="false" outlineLevel="0" collapsed="false">
      <c r="A2175" s="177" t="n">
        <v>36868</v>
      </c>
      <c r="B2175" s="203" t="n">
        <f aca="false">IF(A2175&lt;&gt;"",MONTH(A2175),0)</f>
        <v>12</v>
      </c>
      <c r="C2175" s="11" t="s">
        <v>166</v>
      </c>
      <c r="D2175" s="196" t="n">
        <f aca="false">VLOOKUP($A2175,[4]Sheet1!$A$1:$U$10001,15,0)</f>
        <v>11.205</v>
      </c>
      <c r="E2175" s="196" t="n">
        <f aca="false">VLOOKUP($A2175,[4]Sheet1!$A$1:$U$10001,16,0)</f>
        <v>27.025</v>
      </c>
      <c r="F2175" s="196" t="n">
        <f aca="false">VLOOKUP($A2175,[4]Sheet1!$A$1:$X$10001,22,0)</f>
        <v>8.36</v>
      </c>
      <c r="G2175" s="198" t="n">
        <f aca="false">VLOOKUP($A2175,[4]Sheet1!$A$1:$X$10001,3,0)</f>
        <v>9</v>
      </c>
      <c r="H2175" s="196" t="n">
        <f aca="false">VLOOKUP($A2175,[4]Sheet1!$A$1:$U$10001,2,0)</f>
        <v>9.04</v>
      </c>
      <c r="I2175" s="196" t="n">
        <f aca="false">VLOOKUP($A2175,[4]Sheet1!$A$1:$U$10001,21,0)</f>
        <v>8.615</v>
      </c>
      <c r="J2175" s="196" t="n">
        <f aca="false">VLOOKUP($A2175,[4]Sheet1!$A$1:$U$10001,13,0)</f>
        <v>30.88</v>
      </c>
      <c r="K2175" s="196" t="n">
        <f aca="false">VLOOKUP($A2175,[4]Sheet1!$A$1:$Z$10001,24,0)</f>
        <v>8.54</v>
      </c>
      <c r="L2175" s="196" t="n">
        <f aca="false">VLOOKUP($A2175,[4]Sheet1!$A$1:$U$10001,17,0)</f>
        <v>27.13</v>
      </c>
      <c r="M2175" s="196" t="n">
        <f aca="false">VLOOKUP($A2175,[4]Sheet1!$A$1:$U$10001,14,0)</f>
        <v>33.635</v>
      </c>
      <c r="N2175" s="196" t="n">
        <f aca="false">VLOOKUP($A2175,[4]Sheet1!$A$1:$X$10001,23,0)</f>
        <v>8.47</v>
      </c>
      <c r="O2175" s="196" t="n">
        <f aca="false">VLOOKUP($A2175,[4]Sheet1!$A$1:$U$10001,4,0)</f>
        <v>42.02</v>
      </c>
      <c r="P2175" s="196" t="n">
        <f aca="false">VLOOKUP($A2175,[4]Sheet1!$A$1:$U$10001,6,0)</f>
        <v>8.515</v>
      </c>
      <c r="Q2175" s="196" t="n">
        <f aca="false">VLOOKUP($A2175,[4]Sheet1!$A$1:$U$10001,20,0)</f>
        <v>27.71</v>
      </c>
      <c r="R2175" s="196" t="n">
        <f aca="false">VLOOKUP($A2175,[4]Sheet1!$A$1:$X$10001,24,0)</f>
        <v>8.54</v>
      </c>
      <c r="S2175" s="196" t="n">
        <f aca="false">VLOOKUP($A2175,[4]Sheet1!$A$1:$AB$10001,25,0)</f>
        <v>8.8</v>
      </c>
      <c r="T2175" s="196" t="n">
        <f aca="false">VLOOKUP($A2175,[4]Sheet1!$A$1:$AB$10001,26,0)</f>
        <v>8.545</v>
      </c>
      <c r="U2175" s="196" t="n">
        <f aca="false">VLOOKUP($A2175,[4]Sheet1!$A$1:$AB$10001,27,0)</f>
        <v>8.61</v>
      </c>
      <c r="V2175" s="196" t="n">
        <f aca="false">VLOOKUP($A2175,[4]Sheet1!$A$1:$AB$10001,28,0)</f>
        <v>8.79</v>
      </c>
      <c r="W2175" s="196" t="n">
        <f aca="false">VLOOKUP($A2175,[4]Sheet1!$A$1:$AC$10001,29,0)</f>
        <v>8.59</v>
      </c>
      <c r="X2175" s="196" t="n">
        <f aca="false">VLOOKUP($A2175,[4]Sheet1!$A$1:$AD$10001,30,0)</f>
        <v>8.94</v>
      </c>
      <c r="Y2175" s="196" t="n">
        <f aca="false">VLOOKUP($A2175,[4]Sheet1!$A$1:$AE$10001,31,0)</f>
        <v>8.35</v>
      </c>
    </row>
    <row r="2176" customFormat="false" ht="11.25" hidden="false" customHeight="false" outlineLevel="0" collapsed="false">
      <c r="A2176" s="177" t="n">
        <v>36869</v>
      </c>
      <c r="B2176" s="203" t="n">
        <f aca="false">IF(A2176&lt;&gt;"",MONTH(A2176),0)</f>
        <v>12</v>
      </c>
      <c r="C2176" s="11" t="s">
        <v>167</v>
      </c>
      <c r="D2176" s="196" t="n">
        <f aca="false">VLOOKUP($A2176,[4]Sheet1!$A$1:$U$10001,15,0)</f>
        <v>11.12</v>
      </c>
      <c r="E2176" s="196" t="n">
        <f aca="false">VLOOKUP($A2176,[4]Sheet1!$A$1:$U$10001,16,0)</f>
        <v>42.3</v>
      </c>
      <c r="F2176" s="196" t="n">
        <f aca="false">VLOOKUP($A2176,[4]Sheet1!$A$1:$X$10001,22,0)</f>
        <v>7.805</v>
      </c>
      <c r="G2176" s="198" t="n">
        <f aca="false">VLOOKUP($A2176,[4]Sheet1!$A$1:$X$10001,3,0)</f>
        <v>7.89</v>
      </c>
      <c r="H2176" s="196" t="n">
        <f aca="false">VLOOKUP($A2176,[4]Sheet1!$A$1:$U$10001,2,0)</f>
        <v>7.96</v>
      </c>
      <c r="I2176" s="196" t="n">
        <f aca="false">VLOOKUP($A2176,[4]Sheet1!$A$1:$U$10001,21,0)</f>
        <v>8.065</v>
      </c>
      <c r="J2176" s="196" t="n">
        <f aca="false">VLOOKUP($A2176,[4]Sheet1!$A$1:$U$10001,13,0)</f>
        <v>49.47</v>
      </c>
      <c r="K2176" s="196" t="n">
        <f aca="false">VLOOKUP($A2176,[4]Sheet1!$A$1:$Z$10001,24,0)</f>
        <v>7.84</v>
      </c>
      <c r="L2176" s="196" t="n">
        <f aca="false">VLOOKUP($A2176,[4]Sheet1!$A$1:$U$10001,17,0)</f>
        <v>45.62</v>
      </c>
      <c r="M2176" s="196" t="n">
        <f aca="false">VLOOKUP($A2176,[4]Sheet1!$A$1:$U$10001,14,0)</f>
        <v>50.79</v>
      </c>
      <c r="N2176" s="196" t="n">
        <f aca="false">VLOOKUP($A2176,[4]Sheet1!$A$1:$X$10001,23,0)</f>
        <v>7.855</v>
      </c>
      <c r="O2176" s="196" t="n">
        <f aca="false">VLOOKUP($A2176,[4]Sheet1!$A$1:$U$10001,4,0)</f>
        <v>54.655</v>
      </c>
      <c r="P2176" s="196" t="n">
        <f aca="false">VLOOKUP($A2176,[4]Sheet1!$A$1:$U$10001,6,0)</f>
        <v>7.79</v>
      </c>
      <c r="Q2176" s="196" t="n">
        <f aca="false">VLOOKUP($A2176,[4]Sheet1!$A$1:$U$10001,20,0)</f>
        <v>38.455</v>
      </c>
      <c r="R2176" s="196" t="n">
        <f aca="false">VLOOKUP($A2176,[4]Sheet1!$A$1:$X$10001,24,0)</f>
        <v>7.84</v>
      </c>
      <c r="S2176" s="196" t="n">
        <f aca="false">VLOOKUP($A2176,[4]Sheet1!$A$1:$AB$10001,25,0)</f>
        <v>8.34</v>
      </c>
      <c r="T2176" s="196" t="n">
        <f aca="false">VLOOKUP($A2176,[4]Sheet1!$A$1:$AB$10001,26,0)</f>
        <v>7.845</v>
      </c>
      <c r="U2176" s="196" t="n">
        <f aca="false">VLOOKUP($A2176,[4]Sheet1!$A$1:$AB$10001,27,0)</f>
        <v>7.87</v>
      </c>
      <c r="V2176" s="196" t="n">
        <f aca="false">VLOOKUP($A2176,[4]Sheet1!$A$1:$AB$10001,28,0)</f>
        <v>8.23</v>
      </c>
      <c r="W2176" s="196" t="n">
        <f aca="false">VLOOKUP($A2176,[4]Sheet1!$A$1:$AC$10001,29,0)</f>
        <v>7.93</v>
      </c>
      <c r="X2176" s="196" t="n">
        <f aca="false">VLOOKUP($A2176,[4]Sheet1!$A$1:$AD$10001,30,0)</f>
        <v>8.25</v>
      </c>
      <c r="Y2176" s="196" t="n">
        <f aca="false">VLOOKUP($A2176,[4]Sheet1!$A$1:$AE$10001,31,0)</f>
        <v>8.15</v>
      </c>
    </row>
    <row r="2177" customFormat="false" ht="11.25" hidden="false" customHeight="false" outlineLevel="0" collapsed="false">
      <c r="A2177" s="177" t="n">
        <v>36870</v>
      </c>
      <c r="B2177" s="203" t="n">
        <f aca="false">IF(A2177&lt;&gt;"",MONTH(A2177),0)</f>
        <v>12</v>
      </c>
      <c r="C2177" s="11" t="s">
        <v>161</v>
      </c>
      <c r="D2177" s="196" t="n">
        <f aca="false">VLOOKUP($A2177,[4]Sheet1!$A$1:$U$10001,15,0)</f>
        <v>11.12</v>
      </c>
      <c r="E2177" s="196" t="n">
        <f aca="false">VLOOKUP($A2177,[4]Sheet1!$A$1:$U$10001,16,0)</f>
        <v>42.3</v>
      </c>
      <c r="F2177" s="196" t="n">
        <f aca="false">VLOOKUP($A2177,[4]Sheet1!$A$1:$X$10001,22,0)</f>
        <v>7.805</v>
      </c>
      <c r="G2177" s="198" t="n">
        <f aca="false">VLOOKUP($A2177,[4]Sheet1!$A$1:$X$10001,3,0)</f>
        <v>7.89</v>
      </c>
      <c r="H2177" s="196" t="n">
        <f aca="false">VLOOKUP($A2177,[4]Sheet1!$A$1:$U$10001,2,0)</f>
        <v>7.96</v>
      </c>
      <c r="I2177" s="196" t="n">
        <f aca="false">VLOOKUP($A2177,[4]Sheet1!$A$1:$U$10001,21,0)</f>
        <v>8.065</v>
      </c>
      <c r="J2177" s="196" t="n">
        <f aca="false">VLOOKUP($A2177,[4]Sheet1!$A$1:$U$10001,13,0)</f>
        <v>49.47</v>
      </c>
      <c r="K2177" s="196" t="n">
        <f aca="false">VLOOKUP($A2177,[4]Sheet1!$A$1:$Z$10001,24,0)</f>
        <v>7.84</v>
      </c>
      <c r="L2177" s="196" t="n">
        <f aca="false">VLOOKUP($A2177,[4]Sheet1!$A$1:$U$10001,17,0)</f>
        <v>45.62</v>
      </c>
      <c r="M2177" s="196" t="n">
        <f aca="false">VLOOKUP($A2177,[4]Sheet1!$A$1:$U$10001,14,0)</f>
        <v>50.79</v>
      </c>
      <c r="N2177" s="196" t="n">
        <f aca="false">VLOOKUP($A2177,[4]Sheet1!$A$1:$X$10001,23,0)</f>
        <v>7.855</v>
      </c>
      <c r="O2177" s="196" t="n">
        <f aca="false">VLOOKUP($A2177,[4]Sheet1!$A$1:$U$10001,4,0)</f>
        <v>54.655</v>
      </c>
      <c r="P2177" s="196" t="n">
        <f aca="false">VLOOKUP($A2177,[4]Sheet1!$A$1:$U$10001,6,0)</f>
        <v>7.79</v>
      </c>
      <c r="Q2177" s="196" t="n">
        <f aca="false">VLOOKUP($A2177,[4]Sheet1!$A$1:$U$10001,20,0)</f>
        <v>38.455</v>
      </c>
      <c r="R2177" s="196" t="n">
        <f aca="false">VLOOKUP($A2177,[4]Sheet1!$A$1:$X$10001,24,0)</f>
        <v>7.84</v>
      </c>
      <c r="S2177" s="196" t="n">
        <f aca="false">VLOOKUP($A2177,[4]Sheet1!$A$1:$AB$10001,25,0)</f>
        <v>8.34</v>
      </c>
      <c r="T2177" s="196" t="n">
        <f aca="false">VLOOKUP($A2177,[4]Sheet1!$A$1:$AB$10001,26,0)</f>
        <v>7.845</v>
      </c>
      <c r="U2177" s="196" t="n">
        <f aca="false">VLOOKUP($A2177,[4]Sheet1!$A$1:$AB$10001,27,0)</f>
        <v>7.87</v>
      </c>
      <c r="V2177" s="196" t="n">
        <f aca="false">VLOOKUP($A2177,[4]Sheet1!$A$1:$AB$10001,28,0)</f>
        <v>8.23</v>
      </c>
      <c r="W2177" s="196" t="n">
        <f aca="false">VLOOKUP($A2177,[4]Sheet1!$A$1:$AC$10001,29,0)</f>
        <v>7.93</v>
      </c>
      <c r="X2177" s="196" t="n">
        <f aca="false">VLOOKUP($A2177,[4]Sheet1!$A$1:$AD$10001,30,0)</f>
        <v>8.25</v>
      </c>
      <c r="Y2177" s="196" t="n">
        <f aca="false">VLOOKUP($A2177,[4]Sheet1!$A$1:$AE$10001,31,0)</f>
        <v>8.15</v>
      </c>
    </row>
    <row r="2178" customFormat="false" ht="11.25" hidden="false" customHeight="false" outlineLevel="0" collapsed="false">
      <c r="A2178" s="177" t="n">
        <v>36871</v>
      </c>
      <c r="B2178" s="203" t="n">
        <f aca="false">IF(A2178&lt;&gt;"",MONTH(A2178),0)</f>
        <v>12</v>
      </c>
      <c r="C2178" s="11" t="s">
        <v>162</v>
      </c>
      <c r="D2178" s="196" t="n">
        <f aca="false">VLOOKUP($A2178,[4]Sheet1!$A$1:$U$10001,15,0)</f>
        <v>11.12</v>
      </c>
      <c r="E2178" s="196" t="n">
        <f aca="false">VLOOKUP($A2178,[4]Sheet1!$A$1:$U$10001,16,0)</f>
        <v>42.3</v>
      </c>
      <c r="F2178" s="196" t="n">
        <f aca="false">VLOOKUP($A2178,[4]Sheet1!$A$1:$X$10001,22,0)</f>
        <v>7.805</v>
      </c>
      <c r="G2178" s="198" t="n">
        <f aca="false">VLOOKUP($A2178,[4]Sheet1!$A$1:$X$10001,3,0)</f>
        <v>7.89</v>
      </c>
      <c r="H2178" s="196" t="n">
        <f aca="false">VLOOKUP($A2178,[4]Sheet1!$A$1:$U$10001,2,0)</f>
        <v>7.96</v>
      </c>
      <c r="I2178" s="196" t="n">
        <f aca="false">VLOOKUP($A2178,[4]Sheet1!$A$1:$U$10001,21,0)</f>
        <v>8.065</v>
      </c>
      <c r="J2178" s="196" t="n">
        <f aca="false">VLOOKUP($A2178,[4]Sheet1!$A$1:$U$10001,13,0)</f>
        <v>49.47</v>
      </c>
      <c r="K2178" s="196" t="n">
        <f aca="false">VLOOKUP($A2178,[4]Sheet1!$A$1:$Z$10001,24,0)</f>
        <v>7.84</v>
      </c>
      <c r="L2178" s="196" t="n">
        <f aca="false">VLOOKUP($A2178,[4]Sheet1!$A$1:$U$10001,17,0)</f>
        <v>45.62</v>
      </c>
      <c r="M2178" s="196" t="n">
        <f aca="false">VLOOKUP($A2178,[4]Sheet1!$A$1:$U$10001,14,0)</f>
        <v>50.79</v>
      </c>
      <c r="N2178" s="196" t="n">
        <f aca="false">VLOOKUP($A2178,[4]Sheet1!$A$1:$X$10001,23,0)</f>
        <v>7.855</v>
      </c>
      <c r="O2178" s="196" t="n">
        <f aca="false">VLOOKUP($A2178,[4]Sheet1!$A$1:$U$10001,4,0)</f>
        <v>54.655</v>
      </c>
      <c r="P2178" s="196" t="n">
        <f aca="false">VLOOKUP($A2178,[4]Sheet1!$A$1:$U$10001,6,0)</f>
        <v>7.79</v>
      </c>
      <c r="Q2178" s="196" t="n">
        <f aca="false">VLOOKUP($A2178,[4]Sheet1!$A$1:$U$10001,20,0)</f>
        <v>38.455</v>
      </c>
      <c r="R2178" s="196" t="n">
        <f aca="false">VLOOKUP($A2178,[4]Sheet1!$A$1:$X$10001,24,0)</f>
        <v>7.84</v>
      </c>
      <c r="S2178" s="196" t="n">
        <f aca="false">VLOOKUP($A2178,[4]Sheet1!$A$1:$AB$10001,25,0)</f>
        <v>8.34</v>
      </c>
      <c r="T2178" s="196" t="n">
        <f aca="false">VLOOKUP($A2178,[4]Sheet1!$A$1:$AB$10001,26,0)</f>
        <v>7.845</v>
      </c>
      <c r="U2178" s="196" t="n">
        <f aca="false">VLOOKUP($A2178,[4]Sheet1!$A$1:$AB$10001,27,0)</f>
        <v>7.87</v>
      </c>
      <c r="V2178" s="196" t="n">
        <f aca="false">VLOOKUP($A2178,[4]Sheet1!$A$1:$AB$10001,28,0)</f>
        <v>8.23</v>
      </c>
      <c r="W2178" s="196" t="n">
        <f aca="false">VLOOKUP($A2178,[4]Sheet1!$A$1:$AC$10001,29,0)</f>
        <v>7.93</v>
      </c>
      <c r="X2178" s="196" t="n">
        <f aca="false">VLOOKUP($A2178,[4]Sheet1!$A$1:$AD$10001,30,0)</f>
        <v>8.25</v>
      </c>
      <c r="Y2178" s="196" t="n">
        <f aca="false">VLOOKUP($A2178,[4]Sheet1!$A$1:$AE$10001,31,0)</f>
        <v>8.15</v>
      </c>
    </row>
    <row r="2179" customFormat="false" ht="11.25" hidden="false" customHeight="false" outlineLevel="0" collapsed="false">
      <c r="A2179" s="177" t="n">
        <v>36872</v>
      </c>
      <c r="B2179" s="203" t="n">
        <f aca="false">IF(A2179&lt;&gt;"",MONTH(A2179),0)</f>
        <v>12</v>
      </c>
      <c r="C2179" s="11" t="s">
        <v>163</v>
      </c>
      <c r="D2179" s="196" t="n">
        <f aca="false">VLOOKUP($A2179,[4]Sheet1!$A$1:$U$10001,15,0)</f>
        <v>15.16</v>
      </c>
      <c r="E2179" s="196" t="n">
        <f aca="false">VLOOKUP($A2179,[4]Sheet1!$A$1:$U$10001,16,0)</f>
        <v>32.14</v>
      </c>
      <c r="F2179" s="196" t="n">
        <f aca="false">VLOOKUP($A2179,[4]Sheet1!$A$1:$X$10001,22,0)</f>
        <v>10.31</v>
      </c>
      <c r="G2179" s="198" t="n">
        <f aca="false">VLOOKUP($A2179,[4]Sheet1!$A$1:$X$10001,3,0)</f>
        <v>10.155</v>
      </c>
      <c r="H2179" s="196" t="n">
        <f aca="false">VLOOKUP($A2179,[4]Sheet1!$A$1:$U$10001,2,0)</f>
        <v>10.515</v>
      </c>
      <c r="I2179" s="196" t="n">
        <f aca="false">VLOOKUP($A2179,[4]Sheet1!$A$1:$U$10001,21,0)</f>
        <v>9.935</v>
      </c>
      <c r="J2179" s="196" t="n">
        <f aca="false">VLOOKUP($A2179,[4]Sheet1!$A$1:$U$10001,13,0)</f>
        <v>38.04</v>
      </c>
      <c r="K2179" s="196" t="n">
        <f aca="false">VLOOKUP($A2179,[4]Sheet1!$A$1:$Z$10001,24,0)</f>
        <v>10.28</v>
      </c>
      <c r="L2179" s="196" t="n">
        <f aca="false">VLOOKUP($A2179,[4]Sheet1!$A$1:$U$10001,17,0)</f>
        <v>32.61</v>
      </c>
      <c r="M2179" s="196" t="n">
        <f aca="false">VLOOKUP($A2179,[4]Sheet1!$A$1:$U$10001,14,0)</f>
        <v>44.4</v>
      </c>
      <c r="N2179" s="196" t="n">
        <f aca="false">VLOOKUP($A2179,[4]Sheet1!$A$1:$X$10001,23,0)</f>
        <v>10.585</v>
      </c>
      <c r="O2179" s="196" t="n">
        <f aca="false">VLOOKUP($A2179,[4]Sheet1!$A$1:$U$10001,4,0)</f>
        <v>59.42</v>
      </c>
      <c r="P2179" s="196" t="n">
        <f aca="false">VLOOKUP($A2179,[4]Sheet1!$A$1:$U$10001,6,0)</f>
        <v>10.655</v>
      </c>
      <c r="Q2179" s="196" t="n">
        <f aca="false">VLOOKUP($A2179,[4]Sheet1!$A$1:$U$10001,20,0)</f>
        <v>38.43</v>
      </c>
      <c r="R2179" s="196" t="n">
        <f aca="false">VLOOKUP($A2179,[4]Sheet1!$A$1:$X$10001,24,0)</f>
        <v>10.28</v>
      </c>
      <c r="S2179" s="196" t="n">
        <f aca="false">VLOOKUP($A2179,[4]Sheet1!$A$1:$AB$10001,25,0)</f>
        <v>12.625</v>
      </c>
      <c r="T2179" s="196" t="n">
        <f aca="false">VLOOKUP($A2179,[4]Sheet1!$A$1:$AB$10001,26,0)</f>
        <v>10.53</v>
      </c>
      <c r="U2179" s="196" t="n">
        <f aca="false">VLOOKUP($A2179,[4]Sheet1!$A$1:$AB$10001,27,0)</f>
        <v>10.37</v>
      </c>
      <c r="V2179" s="196" t="n">
        <f aca="false">VLOOKUP($A2179,[4]Sheet1!$A$1:$AB$10001,28,0)</f>
        <v>12.845</v>
      </c>
      <c r="W2179" s="196" t="n">
        <f aca="false">VLOOKUP($A2179,[4]Sheet1!$A$1:$AC$10001,29,0)</f>
        <v>10.43</v>
      </c>
      <c r="X2179" s="196" t="n">
        <f aca="false">VLOOKUP($A2179,[4]Sheet1!$A$1:$AD$10001,30,0)</f>
        <v>10.175</v>
      </c>
      <c r="Y2179" s="196" t="n">
        <f aca="false">VLOOKUP($A2179,[4]Sheet1!$A$1:$AE$10001,31,0)</f>
        <v>10.69</v>
      </c>
    </row>
    <row r="2180" customFormat="false" ht="11.25" hidden="false" customHeight="false" outlineLevel="0" collapsed="false">
      <c r="A2180" s="177" t="n">
        <v>36873</v>
      </c>
      <c r="B2180" s="203" t="n">
        <f aca="false">IF(A2180&lt;&gt;"",MONTH(A2180),0)</f>
        <v>12</v>
      </c>
      <c r="C2180" s="11" t="s">
        <v>164</v>
      </c>
      <c r="D2180" s="196" t="n">
        <f aca="false">VLOOKUP($A2180,[4]Sheet1!$A$1:$U$10001,15,0)</f>
        <v>11.96</v>
      </c>
      <c r="E2180" s="196" t="n">
        <f aca="false">VLOOKUP($A2180,[4]Sheet1!$A$1:$U$10001,16,0)</f>
        <v>14.7</v>
      </c>
      <c r="F2180" s="196" t="n">
        <f aca="false">VLOOKUP($A2180,[4]Sheet1!$A$1:$X$10001,22,0)</f>
        <v>8.325</v>
      </c>
      <c r="G2180" s="198" t="n">
        <f aca="false">VLOOKUP($A2180,[4]Sheet1!$A$1:$X$10001,3,0)</f>
        <v>8.43</v>
      </c>
      <c r="H2180" s="196" t="n">
        <f aca="false">VLOOKUP($A2180,[4]Sheet1!$A$1:$U$10001,2,0)</f>
        <v>8.955</v>
      </c>
      <c r="I2180" s="196" t="n">
        <f aca="false">VLOOKUP($A2180,[4]Sheet1!$A$1:$U$10001,21,0)</f>
        <v>8.72</v>
      </c>
      <c r="J2180" s="196" t="n">
        <f aca="false">VLOOKUP($A2180,[4]Sheet1!$A$1:$U$10001,13,0)</f>
        <v>20.44</v>
      </c>
      <c r="K2180" s="196" t="n">
        <f aca="false">VLOOKUP($A2180,[4]Sheet1!$A$1:$Z$10001,24,0)</f>
        <v>8.43</v>
      </c>
      <c r="L2180" s="196" t="n">
        <f aca="false">VLOOKUP($A2180,[4]Sheet1!$A$1:$U$10001,17,0)</f>
        <v>15.265</v>
      </c>
      <c r="M2180" s="196" t="n">
        <f aca="false">VLOOKUP($A2180,[4]Sheet1!$A$1:$U$10001,14,0)</f>
        <v>22.125</v>
      </c>
      <c r="N2180" s="196" t="n">
        <f aca="false">VLOOKUP($A2180,[4]Sheet1!$A$1:$X$10001,23,0)</f>
        <v>8.355</v>
      </c>
      <c r="O2180" s="196" t="n">
        <f aca="false">VLOOKUP($A2180,[4]Sheet1!$A$1:$U$10001,4,0)</f>
        <v>32.745</v>
      </c>
      <c r="P2180" s="196" t="n">
        <f aca="false">VLOOKUP($A2180,[4]Sheet1!$A$1:$U$10001,6,0)</f>
        <v>9.13</v>
      </c>
      <c r="Q2180" s="196" t="n">
        <f aca="false">VLOOKUP($A2180,[4]Sheet1!$A$1:$U$10001,20,0)</f>
        <v>13.51</v>
      </c>
      <c r="R2180" s="196" t="n">
        <f aca="false">VLOOKUP($A2180,[4]Sheet1!$A$1:$X$10001,24,0)</f>
        <v>8.43</v>
      </c>
      <c r="S2180" s="196" t="n">
        <f aca="false">VLOOKUP($A2180,[4]Sheet1!$A$1:$AB$10001,25,0)</f>
        <v>9.145</v>
      </c>
      <c r="T2180" s="196" t="n">
        <f aca="false">VLOOKUP($A2180,[4]Sheet1!$A$1:$AB$10001,26,0)</f>
        <v>9.18</v>
      </c>
      <c r="U2180" s="196" t="n">
        <f aca="false">VLOOKUP($A2180,[4]Sheet1!$A$1:$AB$10001,27,0)</f>
        <v>8.78</v>
      </c>
      <c r="V2180" s="196" t="n">
        <f aca="false">VLOOKUP($A2180,[4]Sheet1!$A$1:$AB$10001,28,0)</f>
        <v>9.275</v>
      </c>
      <c r="W2180" s="196" t="n">
        <f aca="false">VLOOKUP($A2180,[4]Sheet1!$A$1:$AC$10001,29,0)</f>
        <v>8.875</v>
      </c>
      <c r="X2180" s="196" t="n">
        <f aca="false">VLOOKUP($A2180,[4]Sheet1!$A$1:$AD$10001,30,0)</f>
        <v>8.765</v>
      </c>
      <c r="Y2180" s="196" t="n">
        <f aca="false">VLOOKUP($A2180,[4]Sheet1!$A$1:$AE$10001,31,0)</f>
        <v>8.825</v>
      </c>
    </row>
    <row r="2181" customFormat="false" ht="11.25" hidden="false" customHeight="false" outlineLevel="0" collapsed="false">
      <c r="A2181" s="177" t="n">
        <v>36874</v>
      </c>
      <c r="B2181" s="203" t="n">
        <f aca="false">IF(A2181&lt;&gt;"",MONTH(A2181),0)</f>
        <v>12</v>
      </c>
      <c r="C2181" s="11" t="s">
        <v>165</v>
      </c>
      <c r="D2181" s="196" t="n">
        <f aca="false">VLOOKUP($A2181,[4]Sheet1!$A$1:$U$10001,15,0)</f>
        <v>10.88</v>
      </c>
      <c r="E2181" s="196" t="n">
        <f aca="false">VLOOKUP($A2181,[4]Sheet1!$A$1:$U$10001,16,0)</f>
        <v>9.78</v>
      </c>
      <c r="F2181" s="196" t="n">
        <f aca="false">VLOOKUP($A2181,[4]Sheet1!$A$1:$X$10001,22,0)</f>
        <v>6.765</v>
      </c>
      <c r="G2181" s="198" t="n">
        <f aca="false">VLOOKUP($A2181,[4]Sheet1!$A$1:$X$10001,3,0)</f>
        <v>6.705</v>
      </c>
      <c r="H2181" s="196" t="n">
        <f aca="false">VLOOKUP($A2181,[4]Sheet1!$A$1:$U$10001,2,0)</f>
        <v>7.345</v>
      </c>
      <c r="I2181" s="196" t="n">
        <f aca="false">VLOOKUP($A2181,[4]Sheet1!$A$1:$U$10001,21,0)</f>
        <v>7.695</v>
      </c>
      <c r="J2181" s="196" t="n">
        <f aca="false">VLOOKUP($A2181,[4]Sheet1!$A$1:$U$10001,13,0)</f>
        <v>11.545</v>
      </c>
      <c r="K2181" s="196" t="n">
        <f aca="false">VLOOKUP($A2181,[4]Sheet1!$A$1:$Z$10001,24,0)</f>
        <v>6.72</v>
      </c>
      <c r="L2181" s="196" t="n">
        <f aca="false">VLOOKUP($A2181,[4]Sheet1!$A$1:$U$10001,17,0)</f>
        <v>10.005</v>
      </c>
      <c r="M2181" s="196" t="n">
        <f aca="false">VLOOKUP($A2181,[4]Sheet1!$A$1:$U$10001,14,0)</f>
        <v>13.325</v>
      </c>
      <c r="N2181" s="196" t="n">
        <f aca="false">VLOOKUP($A2181,[4]Sheet1!$A$1:$X$10001,23,0)</f>
        <v>6.66</v>
      </c>
      <c r="O2181" s="196" t="n">
        <f aca="false">VLOOKUP($A2181,[4]Sheet1!$A$1:$U$10001,4,0)</f>
        <v>20.26</v>
      </c>
      <c r="P2181" s="196" t="n">
        <f aca="false">VLOOKUP($A2181,[4]Sheet1!$A$1:$U$10001,6,0)</f>
        <v>7.505</v>
      </c>
      <c r="Q2181" s="196" t="n">
        <f aca="false">VLOOKUP($A2181,[4]Sheet1!$A$1:$U$10001,20,0)</f>
        <v>9.055</v>
      </c>
      <c r="R2181" s="196" t="n">
        <f aca="false">VLOOKUP($A2181,[4]Sheet1!$A$1:$X$10001,24,0)</f>
        <v>6.72</v>
      </c>
      <c r="S2181" s="196" t="n">
        <f aca="false">VLOOKUP($A2181,[4]Sheet1!$A$1:$AB$10001,25,0)</f>
        <v>7.915</v>
      </c>
      <c r="T2181" s="196" t="n">
        <f aca="false">VLOOKUP($A2181,[4]Sheet1!$A$1:$AB$10001,26,0)</f>
        <v>7.625</v>
      </c>
      <c r="U2181" s="196" t="n">
        <f aca="false">VLOOKUP($A2181,[4]Sheet1!$A$1:$AB$10001,27,0)</f>
        <v>7.655</v>
      </c>
      <c r="V2181" s="196" t="n">
        <f aca="false">VLOOKUP($A2181,[4]Sheet1!$A$1:$AB$10001,28,0)</f>
        <v>8.04</v>
      </c>
      <c r="W2181" s="196" t="n">
        <f aca="false">VLOOKUP($A2181,[4]Sheet1!$A$1:$AC$10001,29,0)</f>
        <v>7.78</v>
      </c>
      <c r="X2181" s="196" t="n">
        <f aca="false">VLOOKUP($A2181,[4]Sheet1!$A$1:$AD$10001,30,0)</f>
        <v>7.91</v>
      </c>
      <c r="Y2181" s="196" t="n">
        <f aca="false">VLOOKUP($A2181,[4]Sheet1!$A$1:$AE$10001,31,0)</f>
        <v>7.1</v>
      </c>
    </row>
    <row r="2182" customFormat="false" ht="11.25" hidden="false" customHeight="false" outlineLevel="0" collapsed="false">
      <c r="A2182" s="177" t="n">
        <v>36875</v>
      </c>
      <c r="B2182" s="203" t="n">
        <f aca="false">IF(A2182&lt;&gt;"",MONTH(A2182),0)</f>
        <v>12</v>
      </c>
      <c r="C2182" s="11" t="s">
        <v>166</v>
      </c>
      <c r="D2182" s="196" t="n">
        <f aca="false">VLOOKUP($A2182,[4]Sheet1!$A$1:$U$10001,15,0)</f>
        <v>10.705</v>
      </c>
      <c r="E2182" s="196" t="n">
        <f aca="false">VLOOKUP($A2182,[4]Sheet1!$A$1:$U$10001,16,0)</f>
        <v>10.66</v>
      </c>
      <c r="F2182" s="196" t="n">
        <f aca="false">VLOOKUP($A2182,[4]Sheet1!$A$1:$X$10001,22,0)</f>
        <v>6.785</v>
      </c>
      <c r="G2182" s="198" t="n">
        <f aca="false">VLOOKUP($A2182,[4]Sheet1!$A$1:$X$10001,3,0)</f>
        <v>6.785</v>
      </c>
      <c r="H2182" s="196" t="n">
        <f aca="false">VLOOKUP($A2182,[4]Sheet1!$A$1:$U$10001,2,0)</f>
        <v>7.355</v>
      </c>
      <c r="I2182" s="196" t="n">
        <f aca="false">VLOOKUP($A2182,[4]Sheet1!$A$1:$U$10001,21,0)</f>
        <v>7.52</v>
      </c>
      <c r="J2182" s="196" t="n">
        <f aca="false">VLOOKUP($A2182,[4]Sheet1!$A$1:$U$10001,13,0)</f>
        <v>11.285</v>
      </c>
      <c r="K2182" s="196" t="n">
        <f aca="false">VLOOKUP($A2182,[4]Sheet1!$A$1:$Z$10001,24,0)</f>
        <v>6.755</v>
      </c>
      <c r="L2182" s="196" t="n">
        <f aca="false">VLOOKUP($A2182,[4]Sheet1!$A$1:$U$10001,17,0)</f>
        <v>10.77</v>
      </c>
      <c r="M2182" s="196" t="n">
        <f aca="false">VLOOKUP($A2182,[4]Sheet1!$A$1:$U$10001,14,0)</f>
        <v>12.415</v>
      </c>
      <c r="N2182" s="196" t="n">
        <f aca="false">VLOOKUP($A2182,[4]Sheet1!$A$1:$X$10001,23,0)</f>
        <v>6.765</v>
      </c>
      <c r="O2182" s="196" t="n">
        <f aca="false">VLOOKUP($A2182,[4]Sheet1!$A$1:$U$10001,4,0)</f>
        <v>19.03</v>
      </c>
      <c r="P2182" s="196" t="n">
        <f aca="false">VLOOKUP($A2182,[4]Sheet1!$A$1:$U$10001,6,0)</f>
        <v>7.375</v>
      </c>
      <c r="Q2182" s="196" t="n">
        <f aca="false">VLOOKUP($A2182,[4]Sheet1!$A$1:$U$10001,20,0)</f>
        <v>9.495</v>
      </c>
      <c r="R2182" s="196" t="n">
        <f aca="false">VLOOKUP($A2182,[4]Sheet1!$A$1:$X$10001,24,0)</f>
        <v>6.755</v>
      </c>
      <c r="S2182" s="196" t="n">
        <f aca="false">VLOOKUP($A2182,[4]Sheet1!$A$1:$AB$10001,25,0)</f>
        <v>7.73</v>
      </c>
      <c r="T2182" s="196" t="n">
        <f aca="false">VLOOKUP($A2182,[4]Sheet1!$A$1:$AB$10001,26,0)</f>
        <v>7.44</v>
      </c>
      <c r="U2182" s="196" t="n">
        <f aca="false">VLOOKUP($A2182,[4]Sheet1!$A$1:$AB$10001,27,0)</f>
        <v>7.48</v>
      </c>
      <c r="V2182" s="196" t="n">
        <f aca="false">VLOOKUP($A2182,[4]Sheet1!$A$1:$AB$10001,28,0)</f>
        <v>7.82</v>
      </c>
      <c r="W2182" s="196" t="n">
        <f aca="false">VLOOKUP($A2182,[4]Sheet1!$A$1:$AC$10001,29,0)</f>
        <v>7.55</v>
      </c>
      <c r="X2182" s="196" t="n">
        <f aca="false">VLOOKUP($A2182,[4]Sheet1!$A$1:$AD$10001,30,0)</f>
        <v>7.85</v>
      </c>
      <c r="Y2182" s="196" t="n">
        <f aca="false">VLOOKUP($A2182,[4]Sheet1!$A$1:$AE$10001,31,0)</f>
        <v>7.135</v>
      </c>
    </row>
    <row r="2183" customFormat="false" ht="11.25" hidden="false" customHeight="false" outlineLevel="0" collapsed="false">
      <c r="A2183" s="177" t="n">
        <v>36876</v>
      </c>
      <c r="B2183" s="203" t="n">
        <f aca="false">IF(A2183&lt;&gt;"",MONTH(A2183),0)</f>
        <v>12</v>
      </c>
      <c r="C2183" s="11" t="s">
        <v>167</v>
      </c>
      <c r="D2183" s="196" t="n">
        <f aca="false">VLOOKUP($A2183,[4]Sheet1!$A$1:$U$10001,15,0)</f>
        <v>11.89</v>
      </c>
      <c r="E2183" s="196" t="n">
        <f aca="false">VLOOKUP($A2183,[4]Sheet1!$A$1:$U$10001,16,0)</f>
        <v>10.47</v>
      </c>
      <c r="F2183" s="196" t="n">
        <f aca="false">VLOOKUP($A2183,[4]Sheet1!$A$1:$X$10001,22,0)</f>
        <v>7.125</v>
      </c>
      <c r="G2183" s="198" t="n">
        <f aca="false">VLOOKUP($A2183,[4]Sheet1!$A$1:$X$10001,3,0)</f>
        <v>6.98</v>
      </c>
      <c r="H2183" s="196" t="n">
        <f aca="false">VLOOKUP($A2183,[4]Sheet1!$A$1:$U$10001,2,0)</f>
        <v>7.655</v>
      </c>
      <c r="I2183" s="196" t="n">
        <f aca="false">VLOOKUP($A2183,[4]Sheet1!$A$1:$U$10001,21,0)</f>
        <v>7.83</v>
      </c>
      <c r="J2183" s="196" t="n">
        <f aca="false">VLOOKUP($A2183,[4]Sheet1!$A$1:$U$10001,13,0)</f>
        <v>10.985</v>
      </c>
      <c r="K2183" s="196" t="n">
        <f aca="false">VLOOKUP($A2183,[4]Sheet1!$A$1:$Z$10001,24,0)</f>
        <v>7.185</v>
      </c>
      <c r="L2183" s="196" t="n">
        <f aca="false">VLOOKUP($A2183,[4]Sheet1!$A$1:$U$10001,17,0)</f>
        <v>11.055</v>
      </c>
      <c r="M2183" s="196" t="n">
        <f aca="false">VLOOKUP($A2183,[4]Sheet1!$A$1:$U$10001,14,0)</f>
        <v>12.03</v>
      </c>
      <c r="N2183" s="196" t="n">
        <f aca="false">VLOOKUP($A2183,[4]Sheet1!$A$1:$X$10001,23,0)</f>
        <v>7.085</v>
      </c>
      <c r="O2183" s="196" t="n">
        <f aca="false">VLOOKUP($A2183,[4]Sheet1!$A$1:$U$10001,4,0)</f>
        <v>17.06</v>
      </c>
      <c r="P2183" s="196" t="n">
        <f aca="false">VLOOKUP($A2183,[4]Sheet1!$A$1:$U$10001,6,0)</f>
        <v>7.7</v>
      </c>
      <c r="Q2183" s="196" t="n">
        <f aca="false">VLOOKUP($A2183,[4]Sheet1!$A$1:$U$10001,20,0)</f>
        <v>10.125</v>
      </c>
      <c r="R2183" s="196" t="n">
        <f aca="false">VLOOKUP($A2183,[4]Sheet1!$A$1:$X$10001,24,0)</f>
        <v>7.185</v>
      </c>
      <c r="S2183" s="196" t="n">
        <f aca="false">VLOOKUP($A2183,[4]Sheet1!$A$1:$AB$10001,25,0)</f>
        <v>8.195</v>
      </c>
      <c r="T2183" s="196" t="n">
        <f aca="false">VLOOKUP($A2183,[4]Sheet1!$A$1:$AB$10001,26,0)</f>
        <v>7.76</v>
      </c>
      <c r="U2183" s="196" t="n">
        <f aca="false">VLOOKUP($A2183,[4]Sheet1!$A$1:$AB$10001,27,0)</f>
        <v>7.845</v>
      </c>
      <c r="V2183" s="196" t="n">
        <f aca="false">VLOOKUP($A2183,[4]Sheet1!$A$1:$AB$10001,28,0)</f>
        <v>8.32</v>
      </c>
      <c r="W2183" s="196" t="n">
        <f aca="false">VLOOKUP($A2183,[4]Sheet1!$A$1:$AC$10001,29,0)</f>
        <v>7.945</v>
      </c>
      <c r="X2183" s="196" t="n">
        <f aca="false">VLOOKUP($A2183,[4]Sheet1!$A$1:$AD$10001,30,0)</f>
        <v>8.245</v>
      </c>
      <c r="Y2183" s="196" t="n">
        <f aca="false">VLOOKUP($A2183,[4]Sheet1!$A$1:$AE$10001,31,0)</f>
        <v>7.59</v>
      </c>
    </row>
    <row r="2184" customFormat="false" ht="11.25" hidden="false" customHeight="false" outlineLevel="0" collapsed="false">
      <c r="A2184" s="177" t="n">
        <v>36877</v>
      </c>
      <c r="B2184" s="203" t="n">
        <f aca="false">IF(A2184&lt;&gt;"",MONTH(A2184),0)</f>
        <v>12</v>
      </c>
      <c r="C2184" s="11" t="s">
        <v>161</v>
      </c>
      <c r="D2184" s="196" t="n">
        <f aca="false">VLOOKUP($A2184,[4]Sheet1!$A$1:$U$10001,15,0)</f>
        <v>11.89</v>
      </c>
      <c r="E2184" s="196" t="n">
        <f aca="false">VLOOKUP($A2184,[4]Sheet1!$A$1:$U$10001,16,0)</f>
        <v>10.47</v>
      </c>
      <c r="F2184" s="196" t="n">
        <f aca="false">VLOOKUP($A2184,[4]Sheet1!$A$1:$X$10001,22,0)</f>
        <v>7.125</v>
      </c>
      <c r="G2184" s="198" t="n">
        <f aca="false">VLOOKUP($A2184,[4]Sheet1!$A$1:$X$10001,3,0)</f>
        <v>6.98</v>
      </c>
      <c r="H2184" s="196" t="n">
        <f aca="false">VLOOKUP($A2184,[4]Sheet1!$A$1:$U$10001,2,0)</f>
        <v>7.655</v>
      </c>
      <c r="I2184" s="196" t="n">
        <f aca="false">VLOOKUP($A2184,[4]Sheet1!$A$1:$U$10001,21,0)</f>
        <v>7.83</v>
      </c>
      <c r="J2184" s="196" t="n">
        <f aca="false">VLOOKUP($A2184,[4]Sheet1!$A$1:$U$10001,13,0)</f>
        <v>10.985</v>
      </c>
      <c r="K2184" s="196" t="n">
        <f aca="false">VLOOKUP($A2184,[4]Sheet1!$A$1:$Z$10001,24,0)</f>
        <v>7.185</v>
      </c>
      <c r="L2184" s="196" t="n">
        <f aca="false">VLOOKUP($A2184,[4]Sheet1!$A$1:$U$10001,17,0)</f>
        <v>11.055</v>
      </c>
      <c r="M2184" s="196" t="n">
        <f aca="false">VLOOKUP($A2184,[4]Sheet1!$A$1:$U$10001,14,0)</f>
        <v>12.03</v>
      </c>
      <c r="N2184" s="196" t="n">
        <f aca="false">VLOOKUP($A2184,[4]Sheet1!$A$1:$X$10001,23,0)</f>
        <v>7.085</v>
      </c>
      <c r="O2184" s="196" t="n">
        <f aca="false">VLOOKUP($A2184,[4]Sheet1!$A$1:$U$10001,4,0)</f>
        <v>17.06</v>
      </c>
      <c r="P2184" s="196" t="n">
        <f aca="false">VLOOKUP($A2184,[4]Sheet1!$A$1:$U$10001,6,0)</f>
        <v>7.7</v>
      </c>
      <c r="Q2184" s="196" t="n">
        <f aca="false">VLOOKUP($A2184,[4]Sheet1!$A$1:$U$10001,20,0)</f>
        <v>10.125</v>
      </c>
      <c r="R2184" s="196" t="n">
        <f aca="false">VLOOKUP($A2184,[4]Sheet1!$A$1:$X$10001,24,0)</f>
        <v>7.185</v>
      </c>
      <c r="S2184" s="196" t="n">
        <f aca="false">VLOOKUP($A2184,[4]Sheet1!$A$1:$AB$10001,25,0)</f>
        <v>8.195</v>
      </c>
      <c r="T2184" s="196" t="n">
        <f aca="false">VLOOKUP($A2184,[4]Sheet1!$A$1:$AB$10001,26,0)</f>
        <v>7.76</v>
      </c>
      <c r="U2184" s="196" t="n">
        <f aca="false">VLOOKUP($A2184,[4]Sheet1!$A$1:$AB$10001,27,0)</f>
        <v>7.845</v>
      </c>
      <c r="V2184" s="196" t="n">
        <f aca="false">VLOOKUP($A2184,[4]Sheet1!$A$1:$AB$10001,28,0)</f>
        <v>8.32</v>
      </c>
      <c r="W2184" s="196" t="n">
        <f aca="false">VLOOKUP($A2184,[4]Sheet1!$A$1:$AC$10001,29,0)</f>
        <v>7.945</v>
      </c>
      <c r="X2184" s="196" t="n">
        <f aca="false">VLOOKUP($A2184,[4]Sheet1!$A$1:$AD$10001,30,0)</f>
        <v>8.245</v>
      </c>
      <c r="Y2184" s="196" t="n">
        <f aca="false">VLOOKUP($A2184,[4]Sheet1!$A$1:$AE$10001,31,0)</f>
        <v>7.59</v>
      </c>
    </row>
    <row r="2185" customFormat="false" ht="11.25" hidden="false" customHeight="false" outlineLevel="0" collapsed="false">
      <c r="A2185" s="177" t="n">
        <v>36878</v>
      </c>
      <c r="B2185" s="203" t="n">
        <f aca="false">IF(A2185&lt;&gt;"",MONTH(A2185),0)</f>
        <v>12</v>
      </c>
      <c r="C2185" s="11" t="s">
        <v>162</v>
      </c>
      <c r="D2185" s="196" t="n">
        <f aca="false">VLOOKUP($A2185,[4]Sheet1!$A$1:$U$10001,15,0)</f>
        <v>11.89</v>
      </c>
      <c r="E2185" s="196" t="n">
        <f aca="false">VLOOKUP($A2185,[4]Sheet1!$A$1:$U$10001,16,0)</f>
        <v>10.47</v>
      </c>
      <c r="F2185" s="196" t="n">
        <f aca="false">VLOOKUP($A2185,[4]Sheet1!$A$1:$X$10001,22,0)</f>
        <v>7.125</v>
      </c>
      <c r="G2185" s="198" t="n">
        <f aca="false">VLOOKUP($A2185,[4]Sheet1!$A$1:$X$10001,3,0)</f>
        <v>6.98</v>
      </c>
      <c r="H2185" s="196" t="n">
        <f aca="false">VLOOKUP($A2185,[4]Sheet1!$A$1:$U$10001,2,0)</f>
        <v>7.655</v>
      </c>
      <c r="I2185" s="196" t="n">
        <f aca="false">VLOOKUP($A2185,[4]Sheet1!$A$1:$U$10001,21,0)</f>
        <v>7.83</v>
      </c>
      <c r="J2185" s="196" t="n">
        <f aca="false">VLOOKUP($A2185,[4]Sheet1!$A$1:$U$10001,13,0)</f>
        <v>10.985</v>
      </c>
      <c r="K2185" s="196" t="n">
        <f aca="false">VLOOKUP($A2185,[4]Sheet1!$A$1:$Z$10001,24,0)</f>
        <v>7.185</v>
      </c>
      <c r="L2185" s="196" t="n">
        <f aca="false">VLOOKUP($A2185,[4]Sheet1!$A$1:$U$10001,17,0)</f>
        <v>11.055</v>
      </c>
      <c r="M2185" s="196" t="n">
        <f aca="false">VLOOKUP($A2185,[4]Sheet1!$A$1:$U$10001,14,0)</f>
        <v>12.03</v>
      </c>
      <c r="N2185" s="196" t="n">
        <f aca="false">VLOOKUP($A2185,[4]Sheet1!$A$1:$X$10001,23,0)</f>
        <v>7.085</v>
      </c>
      <c r="O2185" s="196" t="n">
        <f aca="false">VLOOKUP($A2185,[4]Sheet1!$A$1:$U$10001,4,0)</f>
        <v>17.06</v>
      </c>
      <c r="P2185" s="196" t="n">
        <f aca="false">VLOOKUP($A2185,[4]Sheet1!$A$1:$U$10001,6,0)</f>
        <v>7.7</v>
      </c>
      <c r="Q2185" s="196" t="n">
        <f aca="false">VLOOKUP($A2185,[4]Sheet1!$A$1:$U$10001,20,0)</f>
        <v>10.125</v>
      </c>
      <c r="R2185" s="196" t="n">
        <f aca="false">VLOOKUP($A2185,[4]Sheet1!$A$1:$X$10001,24,0)</f>
        <v>7.185</v>
      </c>
      <c r="S2185" s="196" t="n">
        <f aca="false">VLOOKUP($A2185,[4]Sheet1!$A$1:$AB$10001,25,0)</f>
        <v>8.195</v>
      </c>
      <c r="T2185" s="196" t="n">
        <f aca="false">VLOOKUP($A2185,[4]Sheet1!$A$1:$AB$10001,26,0)</f>
        <v>7.76</v>
      </c>
      <c r="U2185" s="196" t="n">
        <f aca="false">VLOOKUP($A2185,[4]Sheet1!$A$1:$AB$10001,27,0)</f>
        <v>7.845</v>
      </c>
      <c r="V2185" s="196" t="n">
        <f aca="false">VLOOKUP($A2185,[4]Sheet1!$A$1:$AB$10001,28,0)</f>
        <v>8.32</v>
      </c>
      <c r="W2185" s="196" t="n">
        <f aca="false">VLOOKUP($A2185,[4]Sheet1!$A$1:$AC$10001,29,0)</f>
        <v>7.945</v>
      </c>
      <c r="X2185" s="196" t="n">
        <f aca="false">VLOOKUP($A2185,[4]Sheet1!$A$1:$AD$10001,30,0)</f>
        <v>8.245</v>
      </c>
      <c r="Y2185" s="196" t="n">
        <f aca="false">VLOOKUP($A2185,[4]Sheet1!$A$1:$AE$10001,31,0)</f>
        <v>7.59</v>
      </c>
    </row>
    <row r="2186" customFormat="false" ht="11.25" hidden="false" customHeight="false" outlineLevel="0" collapsed="false">
      <c r="A2186" s="177" t="n">
        <v>36879</v>
      </c>
      <c r="B2186" s="203" t="n">
        <f aca="false">IF(A2186&lt;&gt;"",MONTH(A2186),0)</f>
        <v>12</v>
      </c>
      <c r="C2186" s="11" t="s">
        <v>163</v>
      </c>
      <c r="D2186" s="196" t="n">
        <f aca="false">VLOOKUP($A2186,[4]Sheet1!$A$1:$U$10001,15,0)</f>
        <v>11.965</v>
      </c>
      <c r="E2186" s="196" t="n">
        <f aca="false">VLOOKUP($A2186,[4]Sheet1!$A$1:$U$10001,16,0)</f>
        <v>11.77</v>
      </c>
      <c r="F2186" s="196" t="n">
        <f aca="false">VLOOKUP($A2186,[4]Sheet1!$A$1:$X$10001,22,0)</f>
        <v>8.385</v>
      </c>
      <c r="G2186" s="198" t="n">
        <f aca="false">VLOOKUP($A2186,[4]Sheet1!$A$1:$X$10001,3,0)</f>
        <v>8.785</v>
      </c>
      <c r="H2186" s="196" t="n">
        <f aca="false">VLOOKUP($A2186,[4]Sheet1!$A$1:$U$10001,2,0)</f>
        <v>9.605</v>
      </c>
      <c r="I2186" s="196" t="n">
        <f aca="false">VLOOKUP($A2186,[4]Sheet1!$A$1:$U$10001,21,0)</f>
        <v>9.28</v>
      </c>
      <c r="J2186" s="196" t="n">
        <f aca="false">VLOOKUP($A2186,[4]Sheet1!$A$1:$U$10001,13,0)</f>
        <v>12.765</v>
      </c>
      <c r="K2186" s="196" t="n">
        <f aca="false">VLOOKUP($A2186,[4]Sheet1!$A$1:$Z$10001,24,0)</f>
        <v>8.665</v>
      </c>
      <c r="L2186" s="196" t="n">
        <f aca="false">VLOOKUP($A2186,[4]Sheet1!$A$1:$U$10001,17,0)</f>
        <v>11.925</v>
      </c>
      <c r="M2186" s="196" t="n">
        <f aca="false">VLOOKUP($A2186,[4]Sheet1!$A$1:$U$10001,14,0)</f>
        <v>13.37</v>
      </c>
      <c r="N2186" s="196" t="n">
        <f aca="false">VLOOKUP($A2186,[4]Sheet1!$A$1:$X$10001,23,0)</f>
        <v>8.45</v>
      </c>
      <c r="O2186" s="196" t="n">
        <f aca="false">VLOOKUP($A2186,[4]Sheet1!$A$1:$U$10001,4,0)</f>
        <v>20.39</v>
      </c>
      <c r="P2186" s="196" t="n">
        <f aca="false">VLOOKUP($A2186,[4]Sheet1!$A$1:$U$10001,6,0)</f>
        <v>9.63</v>
      </c>
      <c r="Q2186" s="196" t="n">
        <f aca="false">VLOOKUP($A2186,[4]Sheet1!$A$1:$U$10001,20,0)</f>
        <v>11.72</v>
      </c>
      <c r="R2186" s="196" t="n">
        <f aca="false">VLOOKUP($A2186,[4]Sheet1!$A$1:$X$10001,24,0)</f>
        <v>8.665</v>
      </c>
      <c r="S2186" s="196" t="n">
        <f aca="false">VLOOKUP($A2186,[4]Sheet1!$A$1:$AB$10001,25,0)</f>
        <v>10.315</v>
      </c>
      <c r="T2186" s="196" t="n">
        <f aca="false">VLOOKUP($A2186,[4]Sheet1!$A$1:$AB$10001,26,0)</f>
        <v>9.465</v>
      </c>
      <c r="U2186" s="196" t="n">
        <f aca="false">VLOOKUP($A2186,[4]Sheet1!$A$1:$AB$10001,27,0)</f>
        <v>9.395</v>
      </c>
      <c r="V2186" s="196" t="n">
        <f aca="false">VLOOKUP($A2186,[4]Sheet1!$A$1:$AB$10001,28,0)</f>
        <v>10.645</v>
      </c>
      <c r="W2186" s="196" t="n">
        <f aca="false">VLOOKUP($A2186,[4]Sheet1!$A$1:$AC$10001,29,0)</f>
        <v>9.465</v>
      </c>
      <c r="X2186" s="196" t="n">
        <f aca="false">VLOOKUP($A2186,[4]Sheet1!$A$1:$AD$10001,30,0)</f>
        <v>9.24</v>
      </c>
      <c r="Y2186" s="196" t="n">
        <f aca="false">VLOOKUP($A2186,[4]Sheet1!$A$1:$AE$10001,31,0)</f>
        <v>9.075</v>
      </c>
    </row>
    <row r="2187" customFormat="false" ht="11.25" hidden="false" customHeight="false" outlineLevel="0" collapsed="false">
      <c r="A2187" s="177" t="n">
        <v>36880</v>
      </c>
      <c r="B2187" s="203" t="n">
        <f aca="false">IF(A2187&lt;&gt;"",MONTH(A2187),0)</f>
        <v>12</v>
      </c>
      <c r="C2187" s="11" t="s">
        <v>164</v>
      </c>
      <c r="D2187" s="196" t="n">
        <f aca="false">VLOOKUP($A2187,[4]Sheet1!$A$1:$U$10001,15,0)</f>
        <v>12.195</v>
      </c>
      <c r="E2187" s="196" t="n">
        <f aca="false">VLOOKUP($A2187,[4]Sheet1!$A$1:$U$10001,16,0)</f>
        <v>11.52</v>
      </c>
      <c r="F2187" s="196" t="n">
        <f aca="false">VLOOKUP($A2187,[4]Sheet1!$A$1:$X$10001,22,0)</f>
        <v>8.38</v>
      </c>
      <c r="G2187" s="198" t="n">
        <f aca="false">VLOOKUP($A2187,[4]Sheet1!$A$1:$X$10001,3,0)</f>
        <v>8.48</v>
      </c>
      <c r="H2187" s="196" t="n">
        <f aca="false">VLOOKUP($A2187,[4]Sheet1!$A$1:$U$10001,2,0)</f>
        <v>9.105</v>
      </c>
      <c r="I2187" s="196" t="n">
        <f aca="false">VLOOKUP($A2187,[4]Sheet1!$A$1:$U$10001,21,0)</f>
        <v>9.12</v>
      </c>
      <c r="J2187" s="196" t="n">
        <f aca="false">VLOOKUP($A2187,[4]Sheet1!$A$1:$U$10001,13,0)</f>
        <v>13.08</v>
      </c>
      <c r="K2187" s="196" t="n">
        <f aca="false">VLOOKUP($A2187,[4]Sheet1!$A$1:$Z$10001,24,0)</f>
        <v>8.4</v>
      </c>
      <c r="L2187" s="196" t="n">
        <f aca="false">VLOOKUP($A2187,[4]Sheet1!$A$1:$U$10001,17,0)</f>
        <v>11.945</v>
      </c>
      <c r="M2187" s="196" t="n">
        <f aca="false">VLOOKUP($A2187,[4]Sheet1!$A$1:$U$10001,14,0)</f>
        <v>13.795</v>
      </c>
      <c r="N2187" s="196" t="n">
        <f aca="false">VLOOKUP($A2187,[4]Sheet1!$A$1:$X$10001,23,0)</f>
        <v>8.36</v>
      </c>
      <c r="O2187" s="196" t="n">
        <f aca="false">VLOOKUP($A2187,[4]Sheet1!$A$1:$U$10001,4,0)</f>
        <v>19.56</v>
      </c>
      <c r="P2187" s="196" t="n">
        <f aca="false">VLOOKUP($A2187,[4]Sheet1!$A$1:$U$10001,6,0)</f>
        <v>9.13</v>
      </c>
      <c r="Q2187" s="196" t="n">
        <f aca="false">VLOOKUP($A2187,[4]Sheet1!$A$1:$U$10001,20,0)</f>
        <v>11.385</v>
      </c>
      <c r="R2187" s="196" t="n">
        <f aca="false">VLOOKUP($A2187,[4]Sheet1!$A$1:$X$10001,24,0)</f>
        <v>8.4</v>
      </c>
      <c r="S2187" s="196" t="n">
        <f aca="false">VLOOKUP($A2187,[4]Sheet1!$A$1:$AB$10001,25,0)</f>
        <v>9.82</v>
      </c>
      <c r="T2187" s="196" t="n">
        <f aca="false">VLOOKUP($A2187,[4]Sheet1!$A$1:$AB$10001,26,0)</f>
        <v>9.065</v>
      </c>
      <c r="U2187" s="196" t="n">
        <f aca="false">VLOOKUP($A2187,[4]Sheet1!$A$1:$AB$10001,27,0)</f>
        <v>9.15</v>
      </c>
      <c r="V2187" s="196" t="n">
        <f aca="false">VLOOKUP($A2187,[4]Sheet1!$A$1:$AB$10001,28,0)</f>
        <v>9.705</v>
      </c>
      <c r="W2187" s="196" t="n">
        <f aca="false">VLOOKUP($A2187,[4]Sheet1!$A$1:$AC$10001,29,0)</f>
        <v>9.185</v>
      </c>
      <c r="X2187" s="196" t="n">
        <f aca="false">VLOOKUP($A2187,[4]Sheet1!$A$1:$AD$10001,30,0)</f>
        <v>9.18</v>
      </c>
      <c r="Y2187" s="196" t="n">
        <f aca="false">VLOOKUP($A2187,[4]Sheet1!$A$1:$AE$10001,31,0)</f>
        <v>8.84</v>
      </c>
    </row>
    <row r="2188" customFormat="false" ht="11.25" hidden="false" customHeight="false" outlineLevel="0" collapsed="false">
      <c r="A2188" s="177" t="n">
        <v>36881</v>
      </c>
      <c r="B2188" s="203" t="n">
        <f aca="false">IF(A2188&lt;&gt;"",MONTH(A2188),0)</f>
        <v>12</v>
      </c>
      <c r="C2188" s="11" t="s">
        <v>165</v>
      </c>
      <c r="D2188" s="196" t="n">
        <f aca="false">VLOOKUP($A2188,[4]Sheet1!$A$1:$U$10001,15,0)</f>
        <v>13.545</v>
      </c>
      <c r="E2188" s="196" t="n">
        <f aca="false">VLOOKUP($A2188,[4]Sheet1!$A$1:$U$10001,16,0)</f>
        <v>12.765</v>
      </c>
      <c r="F2188" s="196" t="n">
        <f aca="false">VLOOKUP($A2188,[4]Sheet1!$A$1:$X$10001,22,0)</f>
        <v>9.085</v>
      </c>
      <c r="G2188" s="198" t="n">
        <f aca="false">VLOOKUP($A2188,[4]Sheet1!$A$1:$X$10001,3,0)</f>
        <v>9.115</v>
      </c>
      <c r="H2188" s="196" t="n">
        <f aca="false">VLOOKUP($A2188,[4]Sheet1!$A$1:$U$10001,2,0)</f>
        <v>10</v>
      </c>
      <c r="I2188" s="196" t="n">
        <f aca="false">VLOOKUP($A2188,[4]Sheet1!$A$1:$U$10001,21,0)</f>
        <v>9.91</v>
      </c>
      <c r="J2188" s="196" t="n">
        <f aca="false">VLOOKUP($A2188,[4]Sheet1!$A$1:$U$10001,13,0)</f>
        <v>13.97</v>
      </c>
      <c r="K2188" s="196" t="n">
        <f aca="false">VLOOKUP($A2188,[4]Sheet1!$A$1:$Z$10001,24,0)</f>
        <v>9.075</v>
      </c>
      <c r="L2188" s="196" t="n">
        <f aca="false">VLOOKUP($A2188,[4]Sheet1!$A$1:$U$10001,17,0)</f>
        <v>13.04</v>
      </c>
      <c r="M2188" s="196" t="n">
        <f aca="false">VLOOKUP($A2188,[4]Sheet1!$A$1:$U$10001,14,0)</f>
        <v>14.83</v>
      </c>
      <c r="N2188" s="196" t="n">
        <f aca="false">VLOOKUP($A2188,[4]Sheet1!$A$1:$X$10001,23,0)</f>
        <v>9.05</v>
      </c>
      <c r="O2188" s="196" t="n">
        <f aca="false">VLOOKUP($A2188,[4]Sheet1!$A$1:$U$10001,4,0)</f>
        <v>20.355</v>
      </c>
      <c r="P2188" s="196" t="n">
        <f aca="false">VLOOKUP($A2188,[4]Sheet1!$A$1:$U$10001,6,0)</f>
        <v>10.07</v>
      </c>
      <c r="Q2188" s="196" t="n">
        <f aca="false">VLOOKUP($A2188,[4]Sheet1!$A$1:$U$10001,20,0)</f>
        <v>12.48</v>
      </c>
      <c r="R2188" s="196" t="n">
        <f aca="false">VLOOKUP($A2188,[4]Sheet1!$A$1:$X$10001,24,0)</f>
        <v>9.075</v>
      </c>
      <c r="S2188" s="196" t="n">
        <f aca="false">VLOOKUP($A2188,[4]Sheet1!$A$1:$AB$10001,25,0)</f>
        <v>10.775</v>
      </c>
      <c r="T2188" s="196" t="n">
        <f aca="false">VLOOKUP($A2188,[4]Sheet1!$A$1:$AB$10001,26,0)</f>
        <v>9.825</v>
      </c>
      <c r="U2188" s="196" t="n">
        <f aca="false">VLOOKUP($A2188,[4]Sheet1!$A$1:$AB$10001,27,0)</f>
        <v>9.91</v>
      </c>
      <c r="V2188" s="196" t="n">
        <f aca="false">VLOOKUP($A2188,[4]Sheet1!$A$1:$AB$10001,28,0)</f>
        <v>10.775</v>
      </c>
      <c r="W2188" s="196" t="n">
        <f aca="false">VLOOKUP($A2188,[4]Sheet1!$A$1:$AC$10001,29,0)</f>
        <v>10.025</v>
      </c>
      <c r="X2188" s="196" t="n">
        <f aca="false">VLOOKUP($A2188,[4]Sheet1!$A$1:$AD$10001,30,0)</f>
        <v>9.985</v>
      </c>
      <c r="Y2188" s="196" t="n">
        <f aca="false">VLOOKUP($A2188,[4]Sheet1!$A$1:$AE$10001,31,0)</f>
        <v>9.785</v>
      </c>
    </row>
    <row r="2189" customFormat="false" ht="11.25" hidden="false" customHeight="false" outlineLevel="0" collapsed="false">
      <c r="A2189" s="177" t="n">
        <v>36882</v>
      </c>
      <c r="B2189" s="203" t="n">
        <f aca="false">IF(A2189&lt;&gt;"",MONTH(A2189),0)</f>
        <v>12</v>
      </c>
      <c r="C2189" s="11" t="s">
        <v>166</v>
      </c>
      <c r="D2189" s="196" t="n">
        <f aca="false">VLOOKUP($A2189,[4]Sheet1!$A$1:$U$10001,15,0)</f>
        <v>13.935</v>
      </c>
      <c r="E2189" s="196" t="n">
        <f aca="false">VLOOKUP($A2189,[4]Sheet1!$A$1:$U$10001,16,0)</f>
        <v>14.275</v>
      </c>
      <c r="F2189" s="196" t="n">
        <f aca="false">VLOOKUP($A2189,[4]Sheet1!$A$1:$X$10001,22,0)</f>
        <v>9.845</v>
      </c>
      <c r="G2189" s="198" t="n">
        <f aca="false">VLOOKUP($A2189,[4]Sheet1!$A$1:$X$10001,3,0)</f>
        <v>9.99</v>
      </c>
      <c r="H2189" s="196" t="n">
        <f aca="false">VLOOKUP($A2189,[4]Sheet1!$A$1:$U$10001,2,0)</f>
        <v>10.94</v>
      </c>
      <c r="I2189" s="196" t="n">
        <f aca="false">VLOOKUP($A2189,[4]Sheet1!$A$1:$U$10001,21,0)</f>
        <v>10.48</v>
      </c>
      <c r="J2189" s="196" t="n">
        <f aca="false">VLOOKUP($A2189,[4]Sheet1!$A$1:$U$10001,13,0)</f>
        <v>15.51</v>
      </c>
      <c r="K2189" s="196" t="n">
        <f aca="false">VLOOKUP($A2189,[4]Sheet1!$A$1:$Z$10001,24,0)</f>
        <v>9.855</v>
      </c>
      <c r="L2189" s="196" t="n">
        <f aca="false">VLOOKUP($A2189,[4]Sheet1!$A$1:$U$10001,17,0)</f>
        <v>14.58</v>
      </c>
      <c r="M2189" s="196" t="n">
        <f aca="false">VLOOKUP($A2189,[4]Sheet1!$A$1:$U$10001,14,0)</f>
        <v>15.925</v>
      </c>
      <c r="N2189" s="196" t="n">
        <f aca="false">VLOOKUP($A2189,[4]Sheet1!$A$1:$X$10001,23,0)</f>
        <v>9.83</v>
      </c>
      <c r="O2189" s="196" t="n">
        <f aca="false">VLOOKUP($A2189,[4]Sheet1!$A$1:$U$10001,4,0)</f>
        <v>18.98</v>
      </c>
      <c r="P2189" s="196" t="n">
        <f aca="false">VLOOKUP($A2189,[4]Sheet1!$A$1:$U$10001,6,0)</f>
        <v>10.805</v>
      </c>
      <c r="Q2189" s="196" t="n">
        <f aca="false">VLOOKUP($A2189,[4]Sheet1!$A$1:$U$10001,20,0)</f>
        <v>14.37</v>
      </c>
      <c r="R2189" s="196" t="n">
        <f aca="false">VLOOKUP($A2189,[4]Sheet1!$A$1:$X$10001,24,0)</f>
        <v>9.855</v>
      </c>
      <c r="S2189" s="196" t="n">
        <f aca="false">VLOOKUP($A2189,[4]Sheet1!$A$1:$AB$10001,25,0)</f>
        <v>15.7</v>
      </c>
      <c r="T2189" s="196" t="n">
        <f aca="false">VLOOKUP($A2189,[4]Sheet1!$A$1:$AB$10001,26,0)</f>
        <v>10.445</v>
      </c>
      <c r="U2189" s="196" t="n">
        <f aca="false">VLOOKUP($A2189,[4]Sheet1!$A$1:$AB$10001,27,0)</f>
        <v>10.955</v>
      </c>
      <c r="V2189" s="196" t="n">
        <f aca="false">VLOOKUP($A2189,[4]Sheet1!$A$1:$AB$10001,28,0)</f>
        <v>13.42</v>
      </c>
      <c r="W2189" s="196" t="n">
        <f aca="false">VLOOKUP($A2189,[4]Sheet1!$A$1:$AC$10001,29,0)</f>
        <v>11.06</v>
      </c>
      <c r="X2189" s="196" t="n">
        <f aca="false">VLOOKUP($A2189,[4]Sheet1!$A$1:$AD$10001,30,0)</f>
        <v>10.59</v>
      </c>
      <c r="Y2189" s="196" t="n">
        <f aca="false">VLOOKUP($A2189,[4]Sheet1!$A$1:$AE$10001,31,0)</f>
        <v>11.41</v>
      </c>
    </row>
    <row r="2190" customFormat="false" ht="11.25" hidden="false" customHeight="false" outlineLevel="0" collapsed="false">
      <c r="A2190" s="177" t="n">
        <v>36883</v>
      </c>
      <c r="B2190" s="203" t="n">
        <f aca="false">IF(A2190&lt;&gt;"",MONTH(A2190),0)</f>
        <v>12</v>
      </c>
      <c r="C2190" s="11" t="s">
        <v>167</v>
      </c>
      <c r="D2190" s="196" t="n">
        <f aca="false">VLOOKUP($A2190,[4]Sheet1!$A$1:$U$10001,15,0)</f>
        <v>13.045</v>
      </c>
      <c r="E2190" s="196" t="n">
        <f aca="false">VLOOKUP($A2190,[4]Sheet1!$A$1:$U$10001,16,0)</f>
        <v>13.565</v>
      </c>
      <c r="F2190" s="196" t="n">
        <f aca="false">VLOOKUP($A2190,[4]Sheet1!$A$1:$X$10001,22,0)</f>
        <v>8.955</v>
      </c>
      <c r="G2190" s="198" t="n">
        <f aca="false">VLOOKUP($A2190,[4]Sheet1!$A$1:$X$10001,3,0)</f>
        <v>8.67</v>
      </c>
      <c r="H2190" s="196" t="n">
        <f aca="false">VLOOKUP($A2190,[4]Sheet1!$A$1:$U$10001,2,0)</f>
        <v>10.555</v>
      </c>
      <c r="I2190" s="196" t="n">
        <f aca="false">VLOOKUP($A2190,[4]Sheet1!$A$1:$U$10001,21,0)</f>
        <v>10.495</v>
      </c>
      <c r="J2190" s="196" t="n">
        <f aca="false">VLOOKUP($A2190,[4]Sheet1!$A$1:$U$10001,13,0)</f>
        <v>14.98</v>
      </c>
      <c r="K2190" s="196" t="n">
        <f aca="false">VLOOKUP($A2190,[4]Sheet1!$A$1:$Z$10001,24,0)</f>
        <v>8.855</v>
      </c>
      <c r="L2190" s="196" t="n">
        <f aca="false">VLOOKUP($A2190,[4]Sheet1!$A$1:$U$10001,17,0)</f>
        <v>13.46</v>
      </c>
      <c r="M2190" s="196" t="n">
        <f aca="false">VLOOKUP($A2190,[4]Sheet1!$A$1:$U$10001,14,0)</f>
        <v>15.13</v>
      </c>
      <c r="N2190" s="196" t="n">
        <f aca="false">VLOOKUP($A2190,[4]Sheet1!$A$1:$X$10001,23,0)</f>
        <v>8.735</v>
      </c>
      <c r="O2190" s="196" t="n">
        <f aca="false">VLOOKUP($A2190,[4]Sheet1!$A$1:$U$10001,4,0)</f>
        <v>18.025</v>
      </c>
      <c r="P2190" s="196" t="n">
        <f aca="false">VLOOKUP($A2190,[4]Sheet1!$A$1:$U$10001,6,0)</f>
        <v>10.575</v>
      </c>
      <c r="Q2190" s="196" t="n">
        <f aca="false">VLOOKUP($A2190,[4]Sheet1!$A$1:$U$10001,20,0)</f>
        <v>13.455</v>
      </c>
      <c r="R2190" s="196" t="n">
        <f aca="false">VLOOKUP($A2190,[4]Sheet1!$A$1:$X$10001,24,0)</f>
        <v>8.855</v>
      </c>
      <c r="S2190" s="196" t="n">
        <f aca="false">VLOOKUP($A2190,[4]Sheet1!$A$1:$AB$10001,25,0)</f>
        <v>13.885</v>
      </c>
      <c r="T2190" s="196" t="n">
        <f aca="false">VLOOKUP($A2190,[4]Sheet1!$A$1:$AB$10001,26,0)</f>
        <v>10.325</v>
      </c>
      <c r="U2190" s="196" t="n">
        <f aca="false">VLOOKUP($A2190,[4]Sheet1!$A$1:$AB$10001,27,0)</f>
        <v>10.73</v>
      </c>
      <c r="V2190" s="196" t="n">
        <f aca="false">VLOOKUP($A2190,[4]Sheet1!$A$1:$AB$10001,28,0)</f>
        <v>11.335</v>
      </c>
      <c r="W2190" s="196" t="n">
        <f aca="false">VLOOKUP($A2190,[4]Sheet1!$A$1:$AC$10001,29,0)</f>
        <v>10.775</v>
      </c>
      <c r="X2190" s="196" t="n">
        <f aca="false">VLOOKUP($A2190,[4]Sheet1!$A$1:$AD$10001,30,0)</f>
        <v>10.35</v>
      </c>
      <c r="Y2190" s="196" t="n">
        <f aca="false">VLOOKUP($A2190,[4]Sheet1!$A$1:$AE$10001,31,0)</f>
        <v>10.22</v>
      </c>
    </row>
    <row r="2191" customFormat="false" ht="11.25" hidden="false" customHeight="false" outlineLevel="0" collapsed="false">
      <c r="A2191" s="177" t="n">
        <v>36884</v>
      </c>
      <c r="B2191" s="203" t="n">
        <f aca="false">IF(A2191&lt;&gt;"",MONTH(A2191),0)</f>
        <v>12</v>
      </c>
      <c r="C2191" s="11" t="s">
        <v>161</v>
      </c>
      <c r="D2191" s="196" t="n">
        <f aca="false">VLOOKUP($A2191,[4]Sheet1!$A$1:$U$10001,15,0)</f>
        <v>13.045</v>
      </c>
      <c r="E2191" s="196" t="n">
        <f aca="false">VLOOKUP($A2191,[4]Sheet1!$A$1:$U$10001,16,0)</f>
        <v>13.565</v>
      </c>
      <c r="F2191" s="196" t="n">
        <f aca="false">VLOOKUP($A2191,[4]Sheet1!$A$1:$X$10001,22,0)</f>
        <v>8.955</v>
      </c>
      <c r="G2191" s="198" t="n">
        <f aca="false">VLOOKUP($A2191,[4]Sheet1!$A$1:$X$10001,3,0)</f>
        <v>8.67</v>
      </c>
      <c r="H2191" s="196" t="n">
        <f aca="false">VLOOKUP($A2191,[4]Sheet1!$A$1:$U$10001,2,0)</f>
        <v>10.555</v>
      </c>
      <c r="I2191" s="196" t="n">
        <f aca="false">VLOOKUP($A2191,[4]Sheet1!$A$1:$U$10001,21,0)</f>
        <v>10.495</v>
      </c>
      <c r="J2191" s="196" t="n">
        <f aca="false">VLOOKUP($A2191,[4]Sheet1!$A$1:$U$10001,13,0)</f>
        <v>14.98</v>
      </c>
      <c r="K2191" s="196" t="n">
        <f aca="false">VLOOKUP($A2191,[4]Sheet1!$A$1:$Z$10001,24,0)</f>
        <v>8.855</v>
      </c>
      <c r="L2191" s="196" t="n">
        <f aca="false">VLOOKUP($A2191,[4]Sheet1!$A$1:$U$10001,17,0)</f>
        <v>13.46</v>
      </c>
      <c r="M2191" s="196" t="n">
        <f aca="false">VLOOKUP($A2191,[4]Sheet1!$A$1:$U$10001,14,0)</f>
        <v>15.13</v>
      </c>
      <c r="N2191" s="196" t="n">
        <f aca="false">VLOOKUP($A2191,[4]Sheet1!$A$1:$X$10001,23,0)</f>
        <v>8.735</v>
      </c>
      <c r="O2191" s="196" t="n">
        <f aca="false">VLOOKUP($A2191,[4]Sheet1!$A$1:$U$10001,4,0)</f>
        <v>18.025</v>
      </c>
      <c r="P2191" s="196" t="n">
        <f aca="false">VLOOKUP($A2191,[4]Sheet1!$A$1:$U$10001,6,0)</f>
        <v>10.575</v>
      </c>
      <c r="Q2191" s="196" t="n">
        <f aca="false">VLOOKUP($A2191,[4]Sheet1!$A$1:$U$10001,20,0)</f>
        <v>13.455</v>
      </c>
      <c r="R2191" s="196" t="n">
        <f aca="false">VLOOKUP($A2191,[4]Sheet1!$A$1:$X$10001,24,0)</f>
        <v>8.855</v>
      </c>
      <c r="S2191" s="196" t="n">
        <f aca="false">VLOOKUP($A2191,[4]Sheet1!$A$1:$AB$10001,25,0)</f>
        <v>13.885</v>
      </c>
      <c r="T2191" s="196" t="n">
        <f aca="false">VLOOKUP($A2191,[4]Sheet1!$A$1:$AB$10001,26,0)</f>
        <v>10.325</v>
      </c>
      <c r="U2191" s="196" t="n">
        <f aca="false">VLOOKUP($A2191,[4]Sheet1!$A$1:$AB$10001,27,0)</f>
        <v>10.73</v>
      </c>
      <c r="V2191" s="196" t="n">
        <f aca="false">VLOOKUP($A2191,[4]Sheet1!$A$1:$AB$10001,28,0)</f>
        <v>11.335</v>
      </c>
      <c r="W2191" s="196" t="n">
        <f aca="false">VLOOKUP($A2191,[4]Sheet1!$A$1:$AC$10001,29,0)</f>
        <v>10.775</v>
      </c>
      <c r="X2191" s="196" t="n">
        <f aca="false">VLOOKUP($A2191,[4]Sheet1!$A$1:$AD$10001,30,0)</f>
        <v>10.35</v>
      </c>
      <c r="Y2191" s="196" t="n">
        <f aca="false">VLOOKUP($A2191,[4]Sheet1!$A$1:$AE$10001,31,0)</f>
        <v>10.22</v>
      </c>
    </row>
    <row r="2192" customFormat="false" ht="11.25" hidden="false" customHeight="false" outlineLevel="0" collapsed="false">
      <c r="A2192" s="177" t="n">
        <v>36885</v>
      </c>
      <c r="B2192" s="203" t="n">
        <f aca="false">IF(A2192&lt;&gt;"",MONTH(A2192),0)</f>
        <v>12</v>
      </c>
      <c r="C2192" s="11" t="s">
        <v>162</v>
      </c>
      <c r="D2192" s="196" t="n">
        <f aca="false">VLOOKUP($A2192,[4]Sheet1!$A$1:$U$10001,15,0)</f>
        <v>13.045</v>
      </c>
      <c r="E2192" s="196" t="n">
        <f aca="false">VLOOKUP($A2192,[4]Sheet1!$A$1:$U$10001,16,0)</f>
        <v>13.565</v>
      </c>
      <c r="F2192" s="196" t="n">
        <f aca="false">VLOOKUP($A2192,[4]Sheet1!$A$1:$X$10001,22,0)</f>
        <v>8.955</v>
      </c>
      <c r="G2192" s="198" t="n">
        <f aca="false">VLOOKUP($A2192,[4]Sheet1!$A$1:$X$10001,3,0)</f>
        <v>8.67</v>
      </c>
      <c r="H2192" s="196" t="n">
        <f aca="false">VLOOKUP($A2192,[4]Sheet1!$A$1:$U$10001,2,0)</f>
        <v>10.555</v>
      </c>
      <c r="I2192" s="196" t="n">
        <f aca="false">VLOOKUP($A2192,[4]Sheet1!$A$1:$U$10001,21,0)</f>
        <v>10.495</v>
      </c>
      <c r="J2192" s="196" t="n">
        <f aca="false">VLOOKUP($A2192,[4]Sheet1!$A$1:$U$10001,13,0)</f>
        <v>14.98</v>
      </c>
      <c r="K2192" s="196" t="n">
        <f aca="false">VLOOKUP($A2192,[4]Sheet1!$A$1:$Z$10001,24,0)</f>
        <v>8.855</v>
      </c>
      <c r="L2192" s="196" t="n">
        <f aca="false">VLOOKUP($A2192,[4]Sheet1!$A$1:$U$10001,17,0)</f>
        <v>13.46</v>
      </c>
      <c r="M2192" s="196" t="n">
        <f aca="false">VLOOKUP($A2192,[4]Sheet1!$A$1:$U$10001,14,0)</f>
        <v>15.13</v>
      </c>
      <c r="N2192" s="196" t="n">
        <f aca="false">VLOOKUP($A2192,[4]Sheet1!$A$1:$X$10001,23,0)</f>
        <v>8.735</v>
      </c>
      <c r="O2192" s="196" t="n">
        <f aca="false">VLOOKUP($A2192,[4]Sheet1!$A$1:$U$10001,4,0)</f>
        <v>18.025</v>
      </c>
      <c r="P2192" s="196" t="n">
        <f aca="false">VLOOKUP($A2192,[4]Sheet1!$A$1:$U$10001,6,0)</f>
        <v>10.575</v>
      </c>
      <c r="Q2192" s="196" t="n">
        <f aca="false">VLOOKUP($A2192,[4]Sheet1!$A$1:$U$10001,20,0)</f>
        <v>13.455</v>
      </c>
      <c r="R2192" s="196" t="n">
        <f aca="false">VLOOKUP($A2192,[4]Sheet1!$A$1:$X$10001,24,0)</f>
        <v>8.855</v>
      </c>
      <c r="S2192" s="196" t="n">
        <f aca="false">VLOOKUP($A2192,[4]Sheet1!$A$1:$AB$10001,25,0)</f>
        <v>13.885</v>
      </c>
      <c r="T2192" s="196" t="n">
        <f aca="false">VLOOKUP($A2192,[4]Sheet1!$A$1:$AB$10001,26,0)</f>
        <v>10.325</v>
      </c>
      <c r="U2192" s="196" t="n">
        <f aca="false">VLOOKUP($A2192,[4]Sheet1!$A$1:$AB$10001,27,0)</f>
        <v>10.73</v>
      </c>
      <c r="V2192" s="196" t="n">
        <f aca="false">VLOOKUP($A2192,[4]Sheet1!$A$1:$AB$10001,28,0)</f>
        <v>11.335</v>
      </c>
      <c r="W2192" s="196" t="n">
        <f aca="false">VLOOKUP($A2192,[4]Sheet1!$A$1:$AC$10001,29,0)</f>
        <v>10.775</v>
      </c>
      <c r="X2192" s="196" t="n">
        <f aca="false">VLOOKUP($A2192,[4]Sheet1!$A$1:$AD$10001,30,0)</f>
        <v>10.35</v>
      </c>
      <c r="Y2192" s="196" t="n">
        <f aca="false">VLOOKUP($A2192,[4]Sheet1!$A$1:$AE$10001,31,0)</f>
        <v>10.22</v>
      </c>
    </row>
    <row r="2193" customFormat="false" ht="11.25" hidden="false" customHeight="false" outlineLevel="0" collapsed="false">
      <c r="A2193" s="177" t="n">
        <v>36886</v>
      </c>
      <c r="B2193" s="203" t="n">
        <f aca="false">IF(A2193&lt;&gt;"",MONTH(A2193),0)</f>
        <v>12</v>
      </c>
      <c r="C2193" s="11" t="s">
        <v>163</v>
      </c>
      <c r="D2193" s="196" t="n">
        <f aca="false">VLOOKUP($A2193,[4]Sheet1!$A$1:$U$10001,15,0)</f>
        <v>13.045</v>
      </c>
      <c r="E2193" s="196" t="n">
        <f aca="false">VLOOKUP($A2193,[4]Sheet1!$A$1:$U$10001,16,0)</f>
        <v>13.565</v>
      </c>
      <c r="F2193" s="196" t="n">
        <f aca="false">VLOOKUP($A2193,[4]Sheet1!$A$1:$X$10001,22,0)</f>
        <v>8.955</v>
      </c>
      <c r="G2193" s="198" t="n">
        <f aca="false">VLOOKUP($A2193,[4]Sheet1!$A$1:$X$10001,3,0)</f>
        <v>8.67</v>
      </c>
      <c r="H2193" s="196" t="n">
        <f aca="false">VLOOKUP($A2193,[4]Sheet1!$A$1:$U$10001,2,0)</f>
        <v>10.555</v>
      </c>
      <c r="I2193" s="196" t="n">
        <f aca="false">VLOOKUP($A2193,[4]Sheet1!$A$1:$U$10001,21,0)</f>
        <v>10.495</v>
      </c>
      <c r="J2193" s="196" t="n">
        <f aca="false">VLOOKUP($A2193,[4]Sheet1!$A$1:$U$10001,13,0)</f>
        <v>14.98</v>
      </c>
      <c r="K2193" s="196" t="n">
        <f aca="false">VLOOKUP($A2193,[4]Sheet1!$A$1:$Z$10001,24,0)</f>
        <v>8.855</v>
      </c>
      <c r="L2193" s="196" t="n">
        <f aca="false">VLOOKUP($A2193,[4]Sheet1!$A$1:$U$10001,17,0)</f>
        <v>13.46</v>
      </c>
      <c r="M2193" s="196" t="n">
        <f aca="false">VLOOKUP($A2193,[4]Sheet1!$A$1:$U$10001,14,0)</f>
        <v>15.13</v>
      </c>
      <c r="N2193" s="196" t="n">
        <f aca="false">VLOOKUP($A2193,[4]Sheet1!$A$1:$X$10001,23,0)</f>
        <v>8.735</v>
      </c>
      <c r="O2193" s="196" t="n">
        <f aca="false">VLOOKUP($A2193,[4]Sheet1!$A$1:$U$10001,4,0)</f>
        <v>18.025</v>
      </c>
      <c r="P2193" s="196" t="n">
        <f aca="false">VLOOKUP($A2193,[4]Sheet1!$A$1:$U$10001,6,0)</f>
        <v>10.575</v>
      </c>
      <c r="Q2193" s="196" t="n">
        <f aca="false">VLOOKUP($A2193,[4]Sheet1!$A$1:$U$10001,20,0)</f>
        <v>13.455</v>
      </c>
      <c r="R2193" s="196" t="n">
        <f aca="false">VLOOKUP($A2193,[4]Sheet1!$A$1:$X$10001,24,0)</f>
        <v>8.855</v>
      </c>
      <c r="S2193" s="196" t="n">
        <f aca="false">VLOOKUP($A2193,[4]Sheet1!$A$1:$AB$10001,25,0)</f>
        <v>13.885</v>
      </c>
      <c r="T2193" s="196" t="n">
        <f aca="false">VLOOKUP($A2193,[4]Sheet1!$A$1:$AB$10001,26,0)</f>
        <v>10.325</v>
      </c>
      <c r="U2193" s="196" t="n">
        <f aca="false">VLOOKUP($A2193,[4]Sheet1!$A$1:$AB$10001,27,0)</f>
        <v>10.73</v>
      </c>
      <c r="V2193" s="196" t="n">
        <f aca="false">VLOOKUP($A2193,[4]Sheet1!$A$1:$AB$10001,28,0)</f>
        <v>11.335</v>
      </c>
      <c r="W2193" s="196" t="n">
        <f aca="false">VLOOKUP($A2193,[4]Sheet1!$A$1:$AC$10001,29,0)</f>
        <v>10.775</v>
      </c>
      <c r="X2193" s="196" t="n">
        <f aca="false">VLOOKUP($A2193,[4]Sheet1!$A$1:$AD$10001,30,0)</f>
        <v>10.35</v>
      </c>
      <c r="Y2193" s="196" t="n">
        <f aca="false">VLOOKUP($A2193,[4]Sheet1!$A$1:$AE$10001,31,0)</f>
        <v>10.22</v>
      </c>
    </row>
    <row r="2194" customFormat="false" ht="11.25" hidden="false" customHeight="false" outlineLevel="0" collapsed="false">
      <c r="A2194" s="177" t="n">
        <v>36887</v>
      </c>
      <c r="B2194" s="203" t="n">
        <f aca="false">IF(A2194&lt;&gt;"",MONTH(A2194),0)</f>
        <v>12</v>
      </c>
      <c r="C2194" s="11" t="s">
        <v>164</v>
      </c>
      <c r="D2194" s="196" t="n">
        <f aca="false">VLOOKUP($A2194,[4]Sheet1!$A$1:$U$10001,15,0)</f>
        <v>13.075</v>
      </c>
      <c r="E2194" s="196" t="n">
        <f aca="false">VLOOKUP($A2194,[4]Sheet1!$A$1:$U$10001,16,0)</f>
        <v>13.575</v>
      </c>
      <c r="F2194" s="196" t="n">
        <f aca="false">VLOOKUP($A2194,[4]Sheet1!$A$1:$X$10001,22,0)</f>
        <v>8.965</v>
      </c>
      <c r="G2194" s="198" t="n">
        <f aca="false">VLOOKUP($A2194,[4]Sheet1!$A$1:$X$10001,3,0)</f>
        <v>8.43</v>
      </c>
      <c r="H2194" s="196" t="n">
        <f aca="false">VLOOKUP($A2194,[4]Sheet1!$A$1:$U$10001,2,0)</f>
        <v>10.4</v>
      </c>
      <c r="I2194" s="196" t="n">
        <f aca="false">VLOOKUP($A2194,[4]Sheet1!$A$1:$U$10001,21,0)</f>
        <v>10.12</v>
      </c>
      <c r="J2194" s="196" t="n">
        <f aca="false">VLOOKUP($A2194,[4]Sheet1!$A$1:$U$10001,13,0)</f>
        <v>14.7</v>
      </c>
      <c r="K2194" s="196" t="n">
        <f aca="false">VLOOKUP($A2194,[4]Sheet1!$A$1:$Z$10001,24,0)</f>
        <v>8.925</v>
      </c>
      <c r="L2194" s="196" t="n">
        <f aca="false">VLOOKUP($A2194,[4]Sheet1!$A$1:$U$10001,17,0)</f>
        <v>13.46</v>
      </c>
      <c r="M2194" s="196" t="n">
        <f aca="false">VLOOKUP($A2194,[4]Sheet1!$A$1:$U$10001,14,0)</f>
        <v>15.14</v>
      </c>
      <c r="N2194" s="196" t="n">
        <f aca="false">VLOOKUP($A2194,[4]Sheet1!$A$1:$X$10001,23,0)</f>
        <v>8.735</v>
      </c>
      <c r="O2194" s="196" t="n">
        <f aca="false">VLOOKUP($A2194,[4]Sheet1!$A$1:$U$10001,4,0)</f>
        <v>18.78</v>
      </c>
      <c r="P2194" s="196" t="n">
        <f aca="false">VLOOKUP($A2194,[4]Sheet1!$A$1:$U$10001,6,0)</f>
        <v>10.535</v>
      </c>
      <c r="Q2194" s="196" t="n">
        <f aca="false">VLOOKUP($A2194,[4]Sheet1!$A$1:$U$10001,20,0)</f>
        <v>13.455</v>
      </c>
      <c r="R2194" s="196" t="n">
        <f aca="false">VLOOKUP($A2194,[4]Sheet1!$A$1:$X$10001,24,0)</f>
        <v>8.925</v>
      </c>
      <c r="S2194" s="196" t="n">
        <f aca="false">VLOOKUP($A2194,[4]Sheet1!$A$1:$AB$10001,25,0)</f>
        <v>11.035</v>
      </c>
      <c r="T2194" s="196" t="n">
        <f aca="false">VLOOKUP($A2194,[4]Sheet1!$A$1:$AB$10001,26,0)</f>
        <v>10.26</v>
      </c>
      <c r="U2194" s="196" t="n">
        <f aca="false">VLOOKUP($A2194,[4]Sheet1!$A$1:$AB$10001,27,0)</f>
        <v>10.005</v>
      </c>
      <c r="V2194" s="196" t="n">
        <f aca="false">VLOOKUP($A2194,[4]Sheet1!$A$1:$AB$10001,28,0)</f>
        <v>10.665</v>
      </c>
      <c r="W2194" s="196" t="n">
        <f aca="false">VLOOKUP($A2194,[4]Sheet1!$A$1:$AC$10001,29,0)</f>
        <v>10.28</v>
      </c>
      <c r="X2194" s="196" t="n">
        <f aca="false">VLOOKUP($A2194,[4]Sheet1!$A$1:$AD$10001,30,0)</f>
        <v>10.185</v>
      </c>
      <c r="Y2194" s="196" t="n">
        <f aca="false">VLOOKUP($A2194,[4]Sheet1!$A$1:$AE$10001,31,0)</f>
        <v>10.06</v>
      </c>
    </row>
    <row r="2195" customFormat="false" ht="11.25" hidden="false" customHeight="false" outlineLevel="0" collapsed="false">
      <c r="A2195" s="177" t="n">
        <v>36888</v>
      </c>
      <c r="B2195" s="203" t="n">
        <f aca="false">IF(A2195&lt;&gt;"",MONTH(A2195),0)</f>
        <v>12</v>
      </c>
      <c r="C2195" s="11" t="s">
        <v>165</v>
      </c>
      <c r="D2195" s="196" t="n">
        <f aca="false">VLOOKUP($A2195,[4]Sheet1!$A$1:$U$10001,15,0)</f>
        <v>13.085</v>
      </c>
      <c r="E2195" s="196" t="n">
        <f aca="false">VLOOKUP($A2195,[4]Sheet1!$A$1:$U$10001,16,0)</f>
        <v>11.49</v>
      </c>
      <c r="F2195" s="196" t="n">
        <f aca="false">VLOOKUP($A2195,[4]Sheet1!$A$1:$X$10001,22,0)</f>
        <v>8.72</v>
      </c>
      <c r="G2195" s="198" t="n">
        <f aca="false">VLOOKUP($A2195,[4]Sheet1!$A$1:$X$10001,3,0)</f>
        <v>8.765</v>
      </c>
      <c r="H2195" s="196" t="n">
        <f aca="false">VLOOKUP($A2195,[4]Sheet1!$A$1:$U$10001,2,0)</f>
        <v>9.605</v>
      </c>
      <c r="I2195" s="196" t="n">
        <f aca="false">VLOOKUP($A2195,[4]Sheet1!$A$1:$U$10001,21,0)</f>
        <v>9.595</v>
      </c>
      <c r="J2195" s="196" t="n">
        <f aca="false">VLOOKUP($A2195,[4]Sheet1!$A$1:$U$10001,13,0)</f>
        <v>14.225</v>
      </c>
      <c r="K2195" s="196" t="n">
        <f aca="false">VLOOKUP($A2195,[4]Sheet1!$A$1:$Z$10001,24,0)</f>
        <v>8.72</v>
      </c>
      <c r="L2195" s="196" t="n">
        <f aca="false">VLOOKUP($A2195,[4]Sheet1!$A$1:$U$10001,17,0)</f>
        <v>12.835</v>
      </c>
      <c r="M2195" s="196" t="n">
        <f aca="false">VLOOKUP($A2195,[4]Sheet1!$A$1:$U$10001,14,0)</f>
        <v>14.59</v>
      </c>
      <c r="N2195" s="196" t="n">
        <f aca="false">VLOOKUP($A2195,[4]Sheet1!$A$1:$X$10001,23,0)</f>
        <v>8.835</v>
      </c>
      <c r="O2195" s="196" t="n">
        <f aca="false">VLOOKUP($A2195,[4]Sheet1!$A$1:$U$10001,4,0)</f>
        <v>16.635</v>
      </c>
      <c r="P2195" s="196" t="n">
        <f aca="false">VLOOKUP($A2195,[4]Sheet1!$A$1:$U$10001,6,0)</f>
        <v>9.705</v>
      </c>
      <c r="Q2195" s="196" t="n">
        <f aca="false">VLOOKUP($A2195,[4]Sheet1!$A$1:$U$10001,20,0)</f>
        <v>11.955</v>
      </c>
      <c r="R2195" s="196" t="n">
        <f aca="false">VLOOKUP($A2195,[4]Sheet1!$A$1:$X$10001,24,0)</f>
        <v>8.72</v>
      </c>
      <c r="S2195" s="196" t="n">
        <f aca="false">VLOOKUP($A2195,[4]Sheet1!$A$1:$AB$10001,25,0)</f>
        <v>10.025</v>
      </c>
      <c r="T2195" s="196" t="n">
        <f aca="false">VLOOKUP($A2195,[4]Sheet1!$A$1:$AB$10001,26,0)</f>
        <v>9.63</v>
      </c>
      <c r="U2195" s="196" t="n">
        <f aca="false">VLOOKUP($A2195,[4]Sheet1!$A$1:$AB$10001,27,0)</f>
        <v>9.55</v>
      </c>
      <c r="V2195" s="196" t="n">
        <f aca="false">VLOOKUP($A2195,[4]Sheet1!$A$1:$AB$10001,28,0)</f>
        <v>9.945</v>
      </c>
      <c r="W2195" s="196" t="n">
        <f aca="false">VLOOKUP($A2195,[4]Sheet1!$A$1:$AC$10001,29,0)</f>
        <v>9.63</v>
      </c>
      <c r="X2195" s="196" t="n">
        <f aca="false">VLOOKUP($A2195,[4]Sheet1!$A$1:$AD$10001,30,0)</f>
        <v>9.8</v>
      </c>
      <c r="Y2195" s="196" t="n">
        <f aca="false">VLOOKUP($A2195,[4]Sheet1!$A$1:$AE$10001,31,0)</f>
        <v>9.175</v>
      </c>
    </row>
    <row r="2196" customFormat="false" ht="11.25" hidden="false" customHeight="false" outlineLevel="0" collapsed="false">
      <c r="A2196" s="177" t="n">
        <v>36889</v>
      </c>
      <c r="B2196" s="203" t="n">
        <f aca="false">IF(A2196&lt;&gt;"",MONTH(A2196),0)</f>
        <v>12</v>
      </c>
      <c r="C2196" s="11" t="s">
        <v>166</v>
      </c>
      <c r="D2196" s="196" t="n">
        <f aca="false">VLOOKUP($A2196,[4]Sheet1!$A$1:$U$10001,15,0)</f>
        <v>12.705</v>
      </c>
      <c r="E2196" s="196" t="n">
        <f aca="false">VLOOKUP($A2196,[4]Sheet1!$A$1:$U$10001,16,0)</f>
        <v>10.445</v>
      </c>
      <c r="F2196" s="196" t="n">
        <f aca="false">VLOOKUP($A2196,[4]Sheet1!$A$1:$X$10001,22,0)</f>
        <v>8.32</v>
      </c>
      <c r="G2196" s="198" t="n">
        <f aca="false">VLOOKUP($A2196,[4]Sheet1!$A$1:$X$10001,3,0)</f>
        <v>8.405</v>
      </c>
      <c r="H2196" s="196" t="n">
        <f aca="false">VLOOKUP($A2196,[4]Sheet1!$A$1:$U$10001,2,0)</f>
        <v>9.125</v>
      </c>
      <c r="I2196" s="196" t="n">
        <f aca="false">VLOOKUP($A2196,[4]Sheet1!$A$1:$U$10001,21,0)</f>
        <v>9.23</v>
      </c>
      <c r="J2196" s="196" t="n">
        <f aca="false">VLOOKUP($A2196,[4]Sheet1!$A$1:$U$10001,13,0)</f>
        <v>13.16</v>
      </c>
      <c r="K2196" s="196" t="n">
        <f aca="false">VLOOKUP($A2196,[4]Sheet1!$A$1:$Z$10001,24,0)</f>
        <v>8.385</v>
      </c>
      <c r="L2196" s="196" t="n">
        <f aca="false">VLOOKUP($A2196,[4]Sheet1!$A$1:$U$10001,17,0)</f>
        <v>11.845</v>
      </c>
      <c r="M2196" s="196" t="n">
        <f aca="false">VLOOKUP($A2196,[4]Sheet1!$A$1:$U$10001,14,0)</f>
        <v>13.48</v>
      </c>
      <c r="N2196" s="196" t="n">
        <f aca="false">VLOOKUP($A2196,[4]Sheet1!$A$1:$X$10001,23,0)</f>
        <v>8.38</v>
      </c>
      <c r="O2196" s="196" t="n">
        <f aca="false">VLOOKUP($A2196,[4]Sheet1!$A$1:$U$10001,4,0)</f>
        <v>14.44</v>
      </c>
      <c r="P2196" s="196" t="n">
        <f aca="false">VLOOKUP($A2196,[4]Sheet1!$A$1:$U$10001,6,0)</f>
        <v>9.235</v>
      </c>
      <c r="Q2196" s="196" t="n">
        <f aca="false">VLOOKUP($A2196,[4]Sheet1!$A$1:$U$10001,20,0)</f>
        <v>11.645</v>
      </c>
      <c r="R2196" s="196" t="n">
        <f aca="false">VLOOKUP($A2196,[4]Sheet1!$A$1:$X$10001,24,0)</f>
        <v>8.385</v>
      </c>
      <c r="S2196" s="196" t="n">
        <f aca="false">VLOOKUP($A2196,[4]Sheet1!$A$1:$AB$10001,25,0)</f>
        <v>9.815</v>
      </c>
      <c r="T2196" s="196" t="n">
        <f aca="false">VLOOKUP($A2196,[4]Sheet1!$A$1:$AB$10001,26,0)</f>
        <v>9.21</v>
      </c>
      <c r="U2196" s="196" t="n">
        <f aca="false">VLOOKUP($A2196,[4]Sheet1!$A$1:$AB$10001,27,0)</f>
        <v>9.14</v>
      </c>
      <c r="V2196" s="196" t="n">
        <f aca="false">VLOOKUP($A2196,[4]Sheet1!$A$1:$AB$10001,28,0)</f>
        <v>9.575</v>
      </c>
      <c r="W2196" s="196" t="n">
        <f aca="false">VLOOKUP($A2196,[4]Sheet1!$A$1:$AC$10001,29,0)</f>
        <v>9.28</v>
      </c>
      <c r="X2196" s="196" t="n">
        <f aca="false">VLOOKUP($A2196,[4]Sheet1!$A$1:$AD$10001,30,0)</f>
        <v>9.35</v>
      </c>
      <c r="Y2196" s="196" t="n">
        <f aca="false">VLOOKUP($A2196,[4]Sheet1!$A$1:$AE$10001,31,0)</f>
        <v>8.81</v>
      </c>
    </row>
    <row r="2197" customFormat="false" ht="11.25" hidden="false" customHeight="false" outlineLevel="0" collapsed="false">
      <c r="A2197" s="177" t="n">
        <v>36890</v>
      </c>
      <c r="B2197" s="203" t="n">
        <f aca="false">IF(A2197&lt;&gt;"",MONTH(A2197),0)</f>
        <v>12</v>
      </c>
      <c r="C2197" s="11" t="s">
        <v>167</v>
      </c>
      <c r="D2197" s="196" t="n">
        <f aca="false">VLOOKUP($A2197,[4]Sheet1!$A$1:$U$10001,15,0)</f>
        <v>12.705</v>
      </c>
      <c r="E2197" s="196" t="n">
        <f aca="false">VLOOKUP($A2197,[4]Sheet1!$A$1:$U$10001,16,0)</f>
        <v>10.445</v>
      </c>
      <c r="F2197" s="196" t="n">
        <f aca="false">VLOOKUP($A2197,[4]Sheet1!$A$1:$X$10001,22,0)</f>
        <v>8.32</v>
      </c>
      <c r="G2197" s="198" t="n">
        <f aca="false">VLOOKUP($A2197,[4]Sheet1!$A$1:$X$10001,3,0)</f>
        <v>8.405</v>
      </c>
      <c r="H2197" s="196" t="n">
        <f aca="false">VLOOKUP($A2197,[4]Sheet1!$A$1:$U$10001,2,0)</f>
        <v>9.125</v>
      </c>
      <c r="I2197" s="196" t="n">
        <f aca="false">VLOOKUP($A2197,[4]Sheet1!$A$1:$U$10001,21,0)</f>
        <v>9.23</v>
      </c>
      <c r="J2197" s="196" t="n">
        <f aca="false">VLOOKUP($A2197,[4]Sheet1!$A$1:$U$10001,13,0)</f>
        <v>13.16</v>
      </c>
      <c r="K2197" s="196" t="n">
        <f aca="false">VLOOKUP($A2197,[4]Sheet1!$A$1:$Z$10001,24,0)</f>
        <v>8.385</v>
      </c>
      <c r="L2197" s="196" t="n">
        <f aca="false">VLOOKUP($A2197,[4]Sheet1!$A$1:$U$10001,17,0)</f>
        <v>11.845</v>
      </c>
      <c r="M2197" s="196" t="n">
        <f aca="false">VLOOKUP($A2197,[4]Sheet1!$A$1:$U$10001,14,0)</f>
        <v>13.48</v>
      </c>
      <c r="N2197" s="196" t="n">
        <f aca="false">VLOOKUP($A2197,[4]Sheet1!$A$1:$X$10001,23,0)</f>
        <v>8.38</v>
      </c>
      <c r="O2197" s="196" t="n">
        <f aca="false">VLOOKUP($A2197,[4]Sheet1!$A$1:$U$10001,4,0)</f>
        <v>14.44</v>
      </c>
      <c r="P2197" s="196" t="n">
        <f aca="false">VLOOKUP($A2197,[4]Sheet1!$A$1:$U$10001,6,0)</f>
        <v>9.235</v>
      </c>
      <c r="Q2197" s="196" t="n">
        <f aca="false">VLOOKUP($A2197,[4]Sheet1!$A$1:$U$10001,20,0)</f>
        <v>11.645</v>
      </c>
      <c r="R2197" s="196" t="n">
        <f aca="false">VLOOKUP($A2197,[4]Sheet1!$A$1:$X$10001,24,0)</f>
        <v>8.385</v>
      </c>
      <c r="S2197" s="196" t="n">
        <f aca="false">VLOOKUP($A2197,[4]Sheet1!$A$1:$AB$10001,25,0)</f>
        <v>9.815</v>
      </c>
      <c r="T2197" s="196" t="n">
        <f aca="false">VLOOKUP($A2197,[4]Sheet1!$A$1:$AB$10001,26,0)</f>
        <v>9.21</v>
      </c>
      <c r="U2197" s="196" t="n">
        <f aca="false">VLOOKUP($A2197,[4]Sheet1!$A$1:$AB$10001,27,0)</f>
        <v>9.14</v>
      </c>
      <c r="V2197" s="196" t="n">
        <f aca="false">VLOOKUP($A2197,[4]Sheet1!$A$1:$AB$10001,28,0)</f>
        <v>9.575</v>
      </c>
      <c r="W2197" s="196" t="n">
        <f aca="false">VLOOKUP($A2197,[4]Sheet1!$A$1:$AC$10001,29,0)</f>
        <v>9.28</v>
      </c>
      <c r="X2197" s="196" t="n">
        <f aca="false">VLOOKUP($A2197,[4]Sheet1!$A$1:$AD$10001,30,0)</f>
        <v>9.35</v>
      </c>
      <c r="Y2197" s="196" t="n">
        <f aca="false">VLOOKUP($A2197,[4]Sheet1!$A$1:$AE$10001,31,0)</f>
        <v>8.81</v>
      </c>
    </row>
    <row r="2198" customFormat="false" ht="11.25" hidden="false" customHeight="false" outlineLevel="0" collapsed="false">
      <c r="A2198" s="177" t="n">
        <v>36891</v>
      </c>
      <c r="B2198" s="203" t="n">
        <f aca="false">IF(A2198&lt;&gt;"",MONTH(A2198),0)</f>
        <v>12</v>
      </c>
      <c r="C2198" s="11" t="s">
        <v>161</v>
      </c>
      <c r="D2198" s="196" t="n">
        <f aca="false">VLOOKUP($A2198,[4]Sheet1!$A$1:$U$10001,15,0)</f>
        <v>12.705</v>
      </c>
      <c r="E2198" s="196" t="n">
        <f aca="false">VLOOKUP($A2198,[4]Sheet1!$A$1:$U$10001,16,0)</f>
        <v>10.445</v>
      </c>
      <c r="F2198" s="196" t="n">
        <f aca="false">VLOOKUP($A2198,[4]Sheet1!$A$1:$X$10001,22,0)</f>
        <v>8.32</v>
      </c>
      <c r="G2198" s="198" t="n">
        <f aca="false">VLOOKUP($A2198,[4]Sheet1!$A$1:$X$10001,3,0)</f>
        <v>8.405</v>
      </c>
      <c r="H2198" s="196" t="n">
        <f aca="false">VLOOKUP($A2198,[4]Sheet1!$A$1:$U$10001,2,0)</f>
        <v>9.125</v>
      </c>
      <c r="I2198" s="196" t="n">
        <f aca="false">VLOOKUP($A2198,[4]Sheet1!$A$1:$U$10001,21,0)</f>
        <v>9.23</v>
      </c>
      <c r="J2198" s="196" t="n">
        <f aca="false">VLOOKUP($A2198,[4]Sheet1!$A$1:$U$10001,13,0)</f>
        <v>13.16</v>
      </c>
      <c r="K2198" s="196" t="n">
        <f aca="false">VLOOKUP($A2198,[4]Sheet1!$A$1:$Z$10001,24,0)</f>
        <v>8.385</v>
      </c>
      <c r="L2198" s="196" t="n">
        <f aca="false">VLOOKUP($A2198,[4]Sheet1!$A$1:$U$10001,17,0)</f>
        <v>11.845</v>
      </c>
      <c r="M2198" s="196" t="n">
        <f aca="false">VLOOKUP($A2198,[4]Sheet1!$A$1:$U$10001,14,0)</f>
        <v>13.48</v>
      </c>
      <c r="N2198" s="196" t="n">
        <f aca="false">VLOOKUP($A2198,[4]Sheet1!$A$1:$X$10001,23,0)</f>
        <v>8.38</v>
      </c>
      <c r="O2198" s="196" t="n">
        <f aca="false">VLOOKUP($A2198,[4]Sheet1!$A$1:$U$10001,4,0)</f>
        <v>14.44</v>
      </c>
      <c r="P2198" s="196" t="n">
        <f aca="false">VLOOKUP($A2198,[4]Sheet1!$A$1:$U$10001,6,0)</f>
        <v>9.235</v>
      </c>
      <c r="Q2198" s="196" t="n">
        <f aca="false">VLOOKUP($A2198,[4]Sheet1!$A$1:$U$10001,20,0)</f>
        <v>11.645</v>
      </c>
      <c r="R2198" s="196" t="n">
        <f aca="false">VLOOKUP($A2198,[4]Sheet1!$A$1:$X$10001,24,0)</f>
        <v>8.385</v>
      </c>
      <c r="S2198" s="196" t="n">
        <f aca="false">VLOOKUP($A2198,[4]Sheet1!$A$1:$AB$10001,25,0)</f>
        <v>9.815</v>
      </c>
      <c r="T2198" s="196" t="n">
        <f aca="false">VLOOKUP($A2198,[4]Sheet1!$A$1:$AB$10001,26,0)</f>
        <v>9.21</v>
      </c>
      <c r="U2198" s="196" t="n">
        <f aca="false">VLOOKUP($A2198,[4]Sheet1!$A$1:$AB$10001,27,0)</f>
        <v>9.14</v>
      </c>
      <c r="V2198" s="196" t="n">
        <f aca="false">VLOOKUP($A2198,[4]Sheet1!$A$1:$AB$10001,28,0)</f>
        <v>9.575</v>
      </c>
      <c r="W2198" s="196" t="n">
        <f aca="false">VLOOKUP($A2198,[4]Sheet1!$A$1:$AC$10001,29,0)</f>
        <v>9.28</v>
      </c>
      <c r="X2198" s="196" t="n">
        <f aca="false">VLOOKUP($A2198,[4]Sheet1!$A$1:$AD$10001,30,0)</f>
        <v>9.35</v>
      </c>
      <c r="Y2198" s="196" t="n">
        <f aca="false">VLOOKUP($A2198,[4]Sheet1!$A$1:$AE$10001,31,0)</f>
        <v>8.81</v>
      </c>
    </row>
    <row r="2199" customFormat="false" ht="11.25" hidden="false" customHeight="false" outlineLevel="0" collapsed="false">
      <c r="A2199" s="6" t="s">
        <v>147</v>
      </c>
      <c r="B2199" s="6" t="s">
        <v>148</v>
      </c>
      <c r="C2199" s="6" t="s">
        <v>149</v>
      </c>
      <c r="D2199" s="199" t="s">
        <v>150</v>
      </c>
      <c r="E2199" s="199" t="s">
        <v>151</v>
      </c>
      <c r="F2199" s="200" t="s">
        <v>152</v>
      </c>
      <c r="G2199" s="201" t="s">
        <v>153</v>
      </c>
      <c r="H2199" s="199" t="s">
        <v>142</v>
      </c>
      <c r="I2199" s="199" t="s">
        <v>33</v>
      </c>
      <c r="J2199" s="199" t="s">
        <v>15</v>
      </c>
      <c r="K2199" s="199" t="s">
        <v>154</v>
      </c>
      <c r="L2199" s="199" t="s">
        <v>155</v>
      </c>
      <c r="M2199" s="199" t="s">
        <v>64</v>
      </c>
      <c r="N2199" s="200" t="s">
        <v>156</v>
      </c>
      <c r="O2199" s="199" t="s">
        <v>11</v>
      </c>
      <c r="P2199" s="199" t="s">
        <v>27</v>
      </c>
      <c r="Q2199" s="199" t="s">
        <v>157</v>
      </c>
      <c r="R2199" s="202" t="s">
        <v>158</v>
      </c>
      <c r="S2199" s="4" t="s">
        <v>133</v>
      </c>
      <c r="T2199" s="4" t="s">
        <v>143</v>
      </c>
      <c r="U2199" s="4" t="s">
        <v>159</v>
      </c>
      <c r="V2199" s="4" t="s">
        <v>160</v>
      </c>
      <c r="W2199" s="202" t="s">
        <v>29</v>
      </c>
      <c r="X2199" s="202" t="s">
        <v>31</v>
      </c>
      <c r="Y2199" s="199" t="s">
        <v>127</v>
      </c>
    </row>
    <row r="2200" customFormat="false" ht="11.25" hidden="false" customHeight="false" outlineLevel="0" collapsed="false">
      <c r="A2200" s="177" t="n">
        <v>36892</v>
      </c>
      <c r="B2200" s="203" t="n">
        <f aca="false">IF(A2200&lt;&gt;"",MONTH(A2200),0)</f>
        <v>1</v>
      </c>
      <c r="C2200" s="11" t="s">
        <v>162</v>
      </c>
      <c r="D2200" s="196" t="n">
        <f aca="false">VLOOKUP($A2200,[4]Sheet1!$A$1:$U$10001,15,0)</f>
        <v>13.395</v>
      </c>
      <c r="E2200" s="196" t="n">
        <f aca="false">VLOOKUP($A2200,[4]Sheet1!$A$1:$U$10001,16,0)</f>
        <v>10.955</v>
      </c>
      <c r="F2200" s="196" t="n">
        <f aca="false">VLOOKUP($A2200,[4]Sheet1!$A$1:$X$10001,22,0)</f>
        <v>8.875</v>
      </c>
      <c r="G2200" s="198" t="n">
        <f aca="false">VLOOKUP($A2200,[4]Sheet1!$A$1:$X$10001,3,0)</f>
        <v>9.165</v>
      </c>
      <c r="H2200" s="196" t="n">
        <f aca="false">VLOOKUP($A2200,[4]Sheet1!$A$1:$U$10001,2,0)</f>
        <v>10.085</v>
      </c>
      <c r="I2200" s="196" t="n">
        <f aca="false">VLOOKUP($A2200,[4]Sheet1!$A$1:$U$10001,21,0)</f>
        <v>10.53</v>
      </c>
      <c r="J2200" s="196" t="n">
        <f aca="false">VLOOKUP($A2200,[4]Sheet1!$A$1:$U$10001,13,0)</f>
        <v>12.865</v>
      </c>
      <c r="K2200" s="196" t="n">
        <f aca="false">VLOOKUP($A2200,[4]Sheet1!$A$1:$Z$10001,24,0)</f>
        <v>8.985</v>
      </c>
      <c r="L2200" s="196" t="n">
        <f aca="false">VLOOKUP($A2200,[4]Sheet1!$A$1:$U$10001,17,0)</f>
        <v>11.24</v>
      </c>
      <c r="M2200" s="196" t="n">
        <f aca="false">VLOOKUP($A2200,[4]Sheet1!$A$1:$U$10001,14,0)</f>
        <v>13.275</v>
      </c>
      <c r="N2200" s="196" t="n">
        <f aca="false">VLOOKUP($A2200,[4]Sheet1!$A$1:$X$10001,23,0)</f>
        <v>8.76</v>
      </c>
      <c r="O2200" s="196" t="n">
        <f aca="false">VLOOKUP($A2200,[4]Sheet1!$A$1:$U$10001,4,0)</f>
        <v>14.33</v>
      </c>
      <c r="P2200" s="196" t="n">
        <f aca="false">VLOOKUP($A2200,[4]Sheet1!$A$1:$U$10001,6,0)</f>
        <v>10.355</v>
      </c>
      <c r="Q2200" s="196" t="n">
        <f aca="false">VLOOKUP($A2200,[4]Sheet1!$A$1:$U$10001,20,0)</f>
        <v>11.375</v>
      </c>
      <c r="R2200" s="196" t="n">
        <f aca="false">VLOOKUP($A2200,[4]Sheet1!$A$1:$X$10001,24,0)</f>
        <v>8.985</v>
      </c>
      <c r="S2200" s="196" t="n">
        <f aca="false">VLOOKUP($A2200,[4]Sheet1!$A$1:$AB$10001,25,0)</f>
        <v>10.67</v>
      </c>
      <c r="T2200" s="196" t="n">
        <f aca="false">VLOOKUP($A2200,[4]Sheet1!$A$1:$AB$10001,26,0)</f>
        <v>10.31</v>
      </c>
      <c r="U2200" s="196" t="n">
        <f aca="false">VLOOKUP($A2200,[4]Sheet1!$A$1:$AB$10001,27,0)</f>
        <v>10.21</v>
      </c>
      <c r="V2200" s="196" t="n">
        <f aca="false">VLOOKUP($A2200,[4]Sheet1!$A$1:$AB$10001,28,0)</f>
        <v>10.695</v>
      </c>
      <c r="W2200" s="196" t="n">
        <f aca="false">VLOOKUP($A2200,[4]Sheet1!$A$1:$AC$10001,29,0)</f>
        <v>10.39</v>
      </c>
      <c r="X2200" s="196" t="n">
        <f aca="false">VLOOKUP($A2200,[4]Sheet1!$A$1:$AD$10001,30,0)</f>
        <v>10.4</v>
      </c>
      <c r="Y2200" s="196" t="n">
        <f aca="false">VLOOKUP($A2200,[4]Sheet1!$A$1:$AE$10001,31,0)</f>
        <v>9.785</v>
      </c>
    </row>
    <row r="2201" customFormat="false" ht="11.25" hidden="false" customHeight="false" outlineLevel="0" collapsed="false">
      <c r="A2201" s="177" t="n">
        <v>36893</v>
      </c>
      <c r="B2201" s="203" t="n">
        <f aca="false">IF(A2201&lt;&gt;"",MONTH(A2201),0)</f>
        <v>1</v>
      </c>
      <c r="C2201" s="11" t="s">
        <v>163</v>
      </c>
      <c r="D2201" s="196" t="n">
        <f aca="false">VLOOKUP($A2201,[4]Sheet1!$A$1:$U$10001,15,0)</f>
        <v>13.395</v>
      </c>
      <c r="E2201" s="196" t="n">
        <f aca="false">VLOOKUP($A2201,[4]Sheet1!$A$1:$U$10001,16,0)</f>
        <v>10.955</v>
      </c>
      <c r="F2201" s="196" t="n">
        <f aca="false">VLOOKUP($A2201,[4]Sheet1!$A$1:$X$10001,22,0)</f>
        <v>8.875</v>
      </c>
      <c r="G2201" s="198" t="n">
        <f aca="false">VLOOKUP($A2201,[4]Sheet1!$A$1:$X$10001,3,0)</f>
        <v>9.165</v>
      </c>
      <c r="H2201" s="196" t="n">
        <f aca="false">VLOOKUP($A2201,[4]Sheet1!$A$1:$U$10001,2,0)</f>
        <v>10.085</v>
      </c>
      <c r="I2201" s="196" t="n">
        <f aca="false">VLOOKUP($A2201,[4]Sheet1!$A$1:$U$10001,21,0)</f>
        <v>10.53</v>
      </c>
      <c r="J2201" s="196" t="n">
        <f aca="false">VLOOKUP($A2201,[4]Sheet1!$A$1:$U$10001,13,0)</f>
        <v>12.865</v>
      </c>
      <c r="K2201" s="196" t="n">
        <f aca="false">VLOOKUP($A2201,[4]Sheet1!$A$1:$Z$10001,24,0)</f>
        <v>8.985</v>
      </c>
      <c r="L2201" s="196" t="n">
        <f aca="false">VLOOKUP($A2201,[4]Sheet1!$A$1:$U$10001,17,0)</f>
        <v>11.24</v>
      </c>
      <c r="M2201" s="196" t="n">
        <f aca="false">VLOOKUP($A2201,[4]Sheet1!$A$1:$U$10001,14,0)</f>
        <v>13.275</v>
      </c>
      <c r="N2201" s="196" t="n">
        <f aca="false">VLOOKUP($A2201,[4]Sheet1!$A$1:$X$10001,23,0)</f>
        <v>8.76</v>
      </c>
      <c r="O2201" s="196" t="n">
        <f aca="false">VLOOKUP($A2201,[4]Sheet1!$A$1:$U$10001,4,0)</f>
        <v>14.33</v>
      </c>
      <c r="P2201" s="196" t="n">
        <f aca="false">VLOOKUP($A2201,[4]Sheet1!$A$1:$U$10001,6,0)</f>
        <v>10.355</v>
      </c>
      <c r="Q2201" s="196" t="n">
        <f aca="false">VLOOKUP($A2201,[4]Sheet1!$A$1:$U$10001,20,0)</f>
        <v>11.375</v>
      </c>
      <c r="R2201" s="196" t="n">
        <f aca="false">VLOOKUP($A2201,[4]Sheet1!$A$1:$X$10001,24,0)</f>
        <v>8.985</v>
      </c>
      <c r="S2201" s="196" t="n">
        <f aca="false">VLOOKUP($A2201,[4]Sheet1!$A$1:$AB$10001,25,0)</f>
        <v>10.67</v>
      </c>
      <c r="T2201" s="196" t="n">
        <f aca="false">VLOOKUP($A2201,[4]Sheet1!$A$1:$AB$10001,26,0)</f>
        <v>10.31</v>
      </c>
      <c r="U2201" s="196" t="n">
        <f aca="false">VLOOKUP($A2201,[4]Sheet1!$A$1:$AB$10001,27,0)</f>
        <v>10.21</v>
      </c>
      <c r="V2201" s="196" t="n">
        <f aca="false">VLOOKUP($A2201,[4]Sheet1!$A$1:$AB$10001,28,0)</f>
        <v>10.695</v>
      </c>
      <c r="W2201" s="196" t="n">
        <f aca="false">VLOOKUP($A2201,[4]Sheet1!$A$1:$AC$10001,29,0)</f>
        <v>10.39</v>
      </c>
      <c r="X2201" s="196" t="n">
        <f aca="false">VLOOKUP($A2201,[4]Sheet1!$A$1:$AD$10001,30,0)</f>
        <v>10.4</v>
      </c>
      <c r="Y2201" s="196" t="n">
        <f aca="false">VLOOKUP($A2201,[4]Sheet1!$A$1:$AE$10001,31,0)</f>
        <v>9.785</v>
      </c>
    </row>
    <row r="2202" customFormat="false" ht="11.25" hidden="false" customHeight="false" outlineLevel="0" collapsed="false">
      <c r="A2202" s="177" t="n">
        <v>36894</v>
      </c>
      <c r="B2202" s="203" t="n">
        <f aca="false">IF(A2202&lt;&gt;"",MONTH(A2202),0)</f>
        <v>1</v>
      </c>
      <c r="C2202" s="11" t="s">
        <v>164</v>
      </c>
      <c r="D2202" s="196" t="n">
        <f aca="false">VLOOKUP($A2202,[4]Sheet1!$A$1:$U$10001,15,0)</f>
        <v>12.05</v>
      </c>
      <c r="E2202" s="196" t="n">
        <f aca="false">VLOOKUP($A2202,[4]Sheet1!$A$1:$U$10001,16,0)</f>
        <v>8.45</v>
      </c>
      <c r="F2202" s="196" t="n">
        <f aca="false">VLOOKUP($A2202,[4]Sheet1!$A$1:$X$10001,22,0)</f>
        <v>8.05</v>
      </c>
      <c r="G2202" s="198" t="n">
        <f aca="false">VLOOKUP($A2202,[4]Sheet1!$A$1:$X$10001,3,0)</f>
        <v>8.56</v>
      </c>
      <c r="H2202" s="196" t="n">
        <f aca="false">VLOOKUP($A2202,[4]Sheet1!$A$1:$U$10001,2,0)</f>
        <v>9.245</v>
      </c>
      <c r="I2202" s="196" t="n">
        <f aca="false">VLOOKUP($A2202,[4]Sheet1!$A$1:$U$10001,21,0)</f>
        <v>9.76</v>
      </c>
      <c r="J2202" s="196" t="n">
        <f aca="false">VLOOKUP($A2202,[4]Sheet1!$A$1:$U$10001,13,0)</f>
        <v>10.385</v>
      </c>
      <c r="K2202" s="196" t="n">
        <f aca="false">VLOOKUP($A2202,[4]Sheet1!$A$1:$Z$10001,24,0)</f>
        <v>8.31</v>
      </c>
      <c r="L2202" s="196" t="n">
        <f aca="false">VLOOKUP($A2202,[4]Sheet1!$A$1:$U$10001,17,0)</f>
        <v>8.82</v>
      </c>
      <c r="M2202" s="196" t="n">
        <f aca="false">VLOOKUP($A2202,[4]Sheet1!$A$1:$U$10001,14,0)</f>
        <v>10.82</v>
      </c>
      <c r="N2202" s="196" t="n">
        <f aca="false">VLOOKUP($A2202,[4]Sheet1!$A$1:$X$10001,23,0)</f>
        <v>8.045</v>
      </c>
      <c r="O2202" s="196" t="n">
        <f aca="false">VLOOKUP($A2202,[4]Sheet1!$A$1:$U$10001,4,0)</f>
        <v>12.44</v>
      </c>
      <c r="P2202" s="196" t="n">
        <f aca="false">VLOOKUP($A2202,[4]Sheet1!$A$1:$U$10001,6,0)</f>
        <v>9.575</v>
      </c>
      <c r="Q2202" s="196" t="n">
        <f aca="false">VLOOKUP($A2202,[4]Sheet1!$A$1:$U$10001,20,0)</f>
        <v>8.935</v>
      </c>
      <c r="R2202" s="196" t="n">
        <f aca="false">VLOOKUP($A2202,[4]Sheet1!$A$1:$X$10001,24,0)</f>
        <v>8.31</v>
      </c>
      <c r="S2202" s="196" t="n">
        <f aca="false">VLOOKUP($A2202,[4]Sheet1!$A$1:$AB$10001,25,0)</f>
        <v>9.205</v>
      </c>
      <c r="T2202" s="196" t="n">
        <f aca="false">VLOOKUP($A2202,[4]Sheet1!$A$1:$AB$10001,26,0)</f>
        <v>9.805</v>
      </c>
      <c r="U2202" s="196" t="n">
        <f aca="false">VLOOKUP($A2202,[4]Sheet1!$A$1:$AB$10001,27,0)</f>
        <v>9.04</v>
      </c>
      <c r="V2202" s="196" t="n">
        <f aca="false">VLOOKUP($A2202,[4]Sheet1!$A$1:$AB$10001,28,0)</f>
        <v>9.2</v>
      </c>
      <c r="W2202" s="196" t="n">
        <f aca="false">VLOOKUP($A2202,[4]Sheet1!$A$1:$AC$10001,29,0)</f>
        <v>9.005</v>
      </c>
      <c r="X2202" s="196" t="n">
        <f aca="false">VLOOKUP($A2202,[4]Sheet1!$A$1:$AD$10001,30,0)</f>
        <v>9.27</v>
      </c>
      <c r="Y2202" s="196" t="n">
        <f aca="false">VLOOKUP($A2202,[4]Sheet1!$A$1:$AE$10001,31,0)</f>
        <v>8.37</v>
      </c>
    </row>
    <row r="2203" customFormat="false" ht="11.25" hidden="false" customHeight="false" outlineLevel="0" collapsed="false">
      <c r="A2203" s="177" t="n">
        <v>36895</v>
      </c>
      <c r="B2203" s="203" t="n">
        <f aca="false">IF(A2203&lt;&gt;"",MONTH(A2203),0)</f>
        <v>1</v>
      </c>
      <c r="C2203" s="11" t="s">
        <v>165</v>
      </c>
      <c r="D2203" s="196" t="n">
        <f aca="false">VLOOKUP($A2203,[4]Sheet1!$A$1:$U$10001,15,0)</f>
        <v>11.125</v>
      </c>
      <c r="E2203" s="196" t="n">
        <f aca="false">VLOOKUP($A2203,[4]Sheet1!$A$1:$U$10001,16,0)</f>
        <v>8.475</v>
      </c>
      <c r="F2203" s="196" t="n">
        <f aca="false">VLOOKUP($A2203,[4]Sheet1!$A$1:$X$10001,22,0)</f>
        <v>8.545</v>
      </c>
      <c r="G2203" s="198" t="n">
        <f aca="false">VLOOKUP($A2203,[4]Sheet1!$A$1:$X$10001,3,0)</f>
        <v>8.98</v>
      </c>
      <c r="H2203" s="196" t="n">
        <f aca="false">VLOOKUP($A2203,[4]Sheet1!$A$1:$U$10001,2,0)</f>
        <v>9.175</v>
      </c>
      <c r="I2203" s="196" t="n">
        <f aca="false">VLOOKUP($A2203,[4]Sheet1!$A$1:$U$10001,21,0)</f>
        <v>9.665</v>
      </c>
      <c r="J2203" s="196" t="n">
        <f aca="false">VLOOKUP($A2203,[4]Sheet1!$A$1:$U$10001,13,0)</f>
        <v>9.47</v>
      </c>
      <c r="K2203" s="196" t="n">
        <f aca="false">VLOOKUP($A2203,[4]Sheet1!$A$1:$Z$10001,24,0)</f>
        <v>8.72</v>
      </c>
      <c r="L2203" s="196" t="n">
        <f aca="false">VLOOKUP($A2203,[4]Sheet1!$A$1:$U$10001,17,0)</f>
        <v>8.725</v>
      </c>
      <c r="M2203" s="196" t="n">
        <f aca="false">VLOOKUP($A2203,[4]Sheet1!$A$1:$U$10001,14,0)</f>
        <v>10.24</v>
      </c>
      <c r="N2203" s="196" t="n">
        <f aca="false">VLOOKUP($A2203,[4]Sheet1!$A$1:$X$10001,23,0)</f>
        <v>8.465</v>
      </c>
      <c r="O2203" s="196" t="n">
        <f aca="false">VLOOKUP($A2203,[4]Sheet1!$A$1:$U$10001,4,0)</f>
        <v>11.74</v>
      </c>
      <c r="P2203" s="196" t="n">
        <f aca="false">VLOOKUP($A2203,[4]Sheet1!$A$1:$U$10001,6,0)</f>
        <v>9.45</v>
      </c>
      <c r="Q2203" s="196" t="n">
        <f aca="false">VLOOKUP($A2203,[4]Sheet1!$A$1:$U$10001,20,0)</f>
        <v>8.54</v>
      </c>
      <c r="R2203" s="196" t="n">
        <f aca="false">VLOOKUP($A2203,[4]Sheet1!$A$1:$X$10001,24,0)</f>
        <v>8.72</v>
      </c>
      <c r="S2203" s="196" t="n">
        <f aca="false">VLOOKUP($A2203,[4]Sheet1!$A$1:$AB$10001,25,0)</f>
        <v>9.24</v>
      </c>
      <c r="T2203" s="196" t="n">
        <f aca="false">VLOOKUP($A2203,[4]Sheet1!$A$1:$AB$10001,26,0)</f>
        <v>9.67</v>
      </c>
      <c r="U2203" s="196" t="n">
        <f aca="false">VLOOKUP($A2203,[4]Sheet1!$A$1:$AB$10001,27,0)</f>
        <v>9.07</v>
      </c>
      <c r="V2203" s="196" t="n">
        <f aca="false">VLOOKUP($A2203,[4]Sheet1!$A$1:$AB$10001,28,0)</f>
        <v>9.155</v>
      </c>
      <c r="W2203" s="196" t="n">
        <f aca="false">VLOOKUP($A2203,[4]Sheet1!$A$1:$AC$10001,29,0)</f>
        <v>9.105</v>
      </c>
      <c r="X2203" s="196" t="n">
        <f aca="false">VLOOKUP($A2203,[4]Sheet1!$A$1:$AD$10001,30,0)</f>
        <v>9.125</v>
      </c>
      <c r="Y2203" s="196" t="n">
        <f aca="false">VLOOKUP($A2203,[4]Sheet1!$A$1:$AE$10001,31,0)</f>
        <v>8.85</v>
      </c>
    </row>
    <row r="2204" customFormat="false" ht="11.25" hidden="false" customHeight="false" outlineLevel="0" collapsed="false">
      <c r="A2204" s="177" t="n">
        <v>36896</v>
      </c>
      <c r="B2204" s="203" t="n">
        <f aca="false">IF(A2204&lt;&gt;"",MONTH(A2204),0)</f>
        <v>1</v>
      </c>
      <c r="C2204" s="11" t="s">
        <v>166</v>
      </c>
      <c r="D2204" s="196" t="n">
        <f aca="false">VLOOKUP($A2204,[4]Sheet1!$A$1:$U$10001,15,0)</f>
        <v>11.21</v>
      </c>
      <c r="E2204" s="196" t="n">
        <f aca="false">VLOOKUP($A2204,[4]Sheet1!$A$1:$U$10001,16,0)</f>
        <v>8.4</v>
      </c>
      <c r="F2204" s="196" t="n">
        <f aca="false">VLOOKUP($A2204,[4]Sheet1!$A$1:$X$10001,22,0)</f>
        <v>8.58</v>
      </c>
      <c r="G2204" s="198" t="n">
        <f aca="false">VLOOKUP($A2204,[4]Sheet1!$A$1:$X$10001,3,0)</f>
        <v>8.955</v>
      </c>
      <c r="H2204" s="196" t="n">
        <f aca="false">VLOOKUP($A2204,[4]Sheet1!$A$1:$U$10001,2,0)</f>
        <v>9.05</v>
      </c>
      <c r="I2204" s="196" t="n">
        <f aca="false">VLOOKUP($A2204,[4]Sheet1!$A$1:$U$10001,21,0)</f>
        <v>9.405</v>
      </c>
      <c r="J2204" s="196" t="n">
        <f aca="false">VLOOKUP($A2204,[4]Sheet1!$A$1:$U$10001,13,0)</f>
        <v>9.535</v>
      </c>
      <c r="K2204" s="196" t="n">
        <f aca="false">VLOOKUP($A2204,[4]Sheet1!$A$1:$Z$10001,24,0)</f>
        <v>8.67</v>
      </c>
      <c r="L2204" s="196" t="n">
        <f aca="false">VLOOKUP($A2204,[4]Sheet1!$A$1:$U$10001,17,0)</f>
        <v>8.855</v>
      </c>
      <c r="M2204" s="196" t="n">
        <f aca="false">VLOOKUP($A2204,[4]Sheet1!$A$1:$U$10001,14,0)</f>
        <v>9.96</v>
      </c>
      <c r="N2204" s="196" t="n">
        <f aca="false">VLOOKUP($A2204,[4]Sheet1!$A$1:$X$10001,23,0)</f>
        <v>8.69</v>
      </c>
      <c r="O2204" s="196" t="n">
        <f aca="false">VLOOKUP($A2204,[4]Sheet1!$A$1:$U$10001,4,0)</f>
        <v>11.38</v>
      </c>
      <c r="P2204" s="196" t="n">
        <f aca="false">VLOOKUP($A2204,[4]Sheet1!$A$1:$U$10001,6,0)</f>
        <v>9.205</v>
      </c>
      <c r="Q2204" s="196" t="n">
        <f aca="false">VLOOKUP($A2204,[4]Sheet1!$A$1:$U$10001,20,0)</f>
        <v>8.545</v>
      </c>
      <c r="R2204" s="196" t="n">
        <f aca="false">VLOOKUP($A2204,[4]Sheet1!$A$1:$X$10001,24,0)</f>
        <v>8.67</v>
      </c>
      <c r="S2204" s="196" t="n">
        <f aca="false">VLOOKUP($A2204,[4]Sheet1!$A$1:$AB$10001,25,0)</f>
        <v>9.17</v>
      </c>
      <c r="T2204" s="196" t="n">
        <f aca="false">VLOOKUP($A2204,[4]Sheet1!$A$1:$AB$10001,26,0)</f>
        <v>9.37</v>
      </c>
      <c r="U2204" s="196" t="n">
        <f aca="false">VLOOKUP($A2204,[4]Sheet1!$A$1:$AB$10001,27,0)</f>
        <v>8.915</v>
      </c>
      <c r="V2204" s="196" t="n">
        <f aca="false">VLOOKUP($A2204,[4]Sheet1!$A$1:$AB$10001,28,0)</f>
        <v>9.04</v>
      </c>
      <c r="W2204" s="196" t="n">
        <f aca="false">VLOOKUP($A2204,[4]Sheet1!$A$1:$AC$10001,29,0)</f>
        <v>9.015</v>
      </c>
      <c r="X2204" s="196" t="n">
        <f aca="false">VLOOKUP($A2204,[4]Sheet1!$A$1:$AD$10001,30,0)</f>
        <v>9.05</v>
      </c>
      <c r="Y2204" s="196" t="n">
        <f aca="false">VLOOKUP($A2204,[4]Sheet1!$A$1:$AE$10001,31,0)</f>
        <v>8.8</v>
      </c>
    </row>
    <row r="2205" customFormat="false" ht="11.25" hidden="false" customHeight="false" outlineLevel="0" collapsed="false">
      <c r="A2205" s="177" t="n">
        <v>36897</v>
      </c>
      <c r="B2205" s="203" t="n">
        <f aca="false">IF(A2205&lt;&gt;"",MONTH(A2205),0)</f>
        <v>1</v>
      </c>
      <c r="C2205" s="11" t="s">
        <v>167</v>
      </c>
      <c r="D2205" s="196" t="n">
        <f aca="false">VLOOKUP($A2205,[4]Sheet1!$A$1:$U$10001,15,0)</f>
        <v>12.07</v>
      </c>
      <c r="E2205" s="196" t="n">
        <f aca="false">VLOOKUP($A2205,[4]Sheet1!$A$1:$U$10001,16,0)</f>
        <v>8.795</v>
      </c>
      <c r="F2205" s="196" t="n">
        <f aca="false">VLOOKUP($A2205,[4]Sheet1!$A$1:$X$10001,22,0)</f>
        <v>8.72</v>
      </c>
      <c r="G2205" s="198" t="n">
        <f aca="false">VLOOKUP($A2205,[4]Sheet1!$A$1:$X$10001,3,0)</f>
        <v>8.925</v>
      </c>
      <c r="H2205" s="196" t="n">
        <f aca="false">VLOOKUP($A2205,[4]Sheet1!$A$1:$U$10001,2,0)</f>
        <v>9.17</v>
      </c>
      <c r="I2205" s="196" t="n">
        <f aca="false">VLOOKUP($A2205,[4]Sheet1!$A$1:$U$10001,21,0)</f>
        <v>9.825</v>
      </c>
      <c r="J2205" s="196" t="n">
        <f aca="false">VLOOKUP($A2205,[4]Sheet1!$A$1:$U$10001,13,0)</f>
        <v>9.59</v>
      </c>
      <c r="K2205" s="196" t="n">
        <f aca="false">VLOOKUP($A2205,[4]Sheet1!$A$1:$Z$10001,24,0)</f>
        <v>8.845</v>
      </c>
      <c r="L2205" s="196" t="n">
        <f aca="false">VLOOKUP($A2205,[4]Sheet1!$A$1:$U$10001,17,0)</f>
        <v>9.025</v>
      </c>
      <c r="M2205" s="196" t="n">
        <f aca="false">VLOOKUP($A2205,[4]Sheet1!$A$1:$U$10001,14,0)</f>
        <v>10.095</v>
      </c>
      <c r="N2205" s="196" t="n">
        <f aca="false">VLOOKUP($A2205,[4]Sheet1!$A$1:$X$10001,23,0)</f>
        <v>8.725</v>
      </c>
      <c r="O2205" s="196" t="n">
        <f aca="false">VLOOKUP($A2205,[4]Sheet1!$A$1:$U$10001,4,0)</f>
        <v>10.6</v>
      </c>
      <c r="P2205" s="196" t="n">
        <f aca="false">VLOOKUP($A2205,[4]Sheet1!$A$1:$U$10001,6,0)</f>
        <v>9.255</v>
      </c>
      <c r="Q2205" s="196" t="n">
        <f aca="false">VLOOKUP($A2205,[4]Sheet1!$A$1:$U$10001,20,0)</f>
        <v>8.975</v>
      </c>
      <c r="R2205" s="196" t="n">
        <f aca="false">VLOOKUP($A2205,[4]Sheet1!$A$1:$X$10001,24,0)</f>
        <v>8.845</v>
      </c>
      <c r="S2205" s="196" t="n">
        <f aca="false">VLOOKUP($A2205,[4]Sheet1!$A$1:$AB$10001,25,0)</f>
        <v>9.7</v>
      </c>
      <c r="T2205" s="196" t="n">
        <f aca="false">VLOOKUP($A2205,[4]Sheet1!$A$1:$AB$10001,26,0)</f>
        <v>9.47</v>
      </c>
      <c r="U2205" s="196" t="n">
        <f aca="false">VLOOKUP($A2205,[4]Sheet1!$A$1:$AB$10001,27,0)</f>
        <v>9.23</v>
      </c>
      <c r="V2205" s="196" t="n">
        <f aca="false">VLOOKUP($A2205,[4]Sheet1!$A$1:$AB$10001,28,0)</f>
        <v>9.46</v>
      </c>
      <c r="W2205" s="196" t="n">
        <f aca="false">VLOOKUP($A2205,[4]Sheet1!$A$1:$AC$10001,29,0)</f>
        <v>9.275</v>
      </c>
      <c r="X2205" s="196" t="n">
        <f aca="false">VLOOKUP($A2205,[4]Sheet1!$A$1:$AD$10001,30,0)</f>
        <v>9.785</v>
      </c>
      <c r="Y2205" s="196" t="n">
        <f aca="false">VLOOKUP($A2205,[4]Sheet1!$A$1:$AE$10001,31,0)</f>
        <v>8.94</v>
      </c>
    </row>
    <row r="2206" customFormat="false" ht="11.25" hidden="false" customHeight="false" outlineLevel="0" collapsed="false">
      <c r="A2206" s="177" t="n">
        <v>36898</v>
      </c>
      <c r="B2206" s="203" t="n">
        <f aca="false">IF(A2206&lt;&gt;"",MONTH(A2206),0)</f>
        <v>1</v>
      </c>
      <c r="C2206" s="11" t="s">
        <v>161</v>
      </c>
      <c r="D2206" s="196" t="n">
        <f aca="false">VLOOKUP($A2206,[4]Sheet1!$A$1:$U$10001,15,0)</f>
        <v>12.07</v>
      </c>
      <c r="E2206" s="196" t="n">
        <f aca="false">VLOOKUP($A2206,[4]Sheet1!$A$1:$U$10001,16,0)</f>
        <v>8.795</v>
      </c>
      <c r="F2206" s="196" t="n">
        <f aca="false">VLOOKUP($A2206,[4]Sheet1!$A$1:$X$10001,22,0)</f>
        <v>8.72</v>
      </c>
      <c r="G2206" s="198" t="n">
        <f aca="false">VLOOKUP($A2206,[4]Sheet1!$A$1:$X$10001,3,0)</f>
        <v>8.925</v>
      </c>
      <c r="H2206" s="196" t="n">
        <f aca="false">VLOOKUP($A2206,[4]Sheet1!$A$1:$U$10001,2,0)</f>
        <v>9.17</v>
      </c>
      <c r="I2206" s="196" t="n">
        <f aca="false">VLOOKUP($A2206,[4]Sheet1!$A$1:$U$10001,21,0)</f>
        <v>9.825</v>
      </c>
      <c r="J2206" s="196" t="n">
        <f aca="false">VLOOKUP($A2206,[4]Sheet1!$A$1:$U$10001,13,0)</f>
        <v>9.59</v>
      </c>
      <c r="K2206" s="196" t="n">
        <f aca="false">VLOOKUP($A2206,[4]Sheet1!$A$1:$Z$10001,24,0)</f>
        <v>8.845</v>
      </c>
      <c r="L2206" s="196" t="n">
        <f aca="false">VLOOKUP($A2206,[4]Sheet1!$A$1:$U$10001,17,0)</f>
        <v>9.025</v>
      </c>
      <c r="M2206" s="196" t="n">
        <f aca="false">VLOOKUP($A2206,[4]Sheet1!$A$1:$U$10001,14,0)</f>
        <v>10.095</v>
      </c>
      <c r="N2206" s="196" t="n">
        <f aca="false">VLOOKUP($A2206,[4]Sheet1!$A$1:$X$10001,23,0)</f>
        <v>8.725</v>
      </c>
      <c r="O2206" s="196" t="n">
        <f aca="false">VLOOKUP($A2206,[4]Sheet1!$A$1:$U$10001,4,0)</f>
        <v>10.6</v>
      </c>
      <c r="P2206" s="196" t="n">
        <f aca="false">VLOOKUP($A2206,[4]Sheet1!$A$1:$U$10001,6,0)</f>
        <v>9.255</v>
      </c>
      <c r="Q2206" s="196" t="n">
        <f aca="false">VLOOKUP($A2206,[4]Sheet1!$A$1:$U$10001,20,0)</f>
        <v>8.975</v>
      </c>
      <c r="R2206" s="196" t="n">
        <f aca="false">VLOOKUP($A2206,[4]Sheet1!$A$1:$X$10001,24,0)</f>
        <v>8.845</v>
      </c>
      <c r="S2206" s="196" t="n">
        <f aca="false">VLOOKUP($A2206,[4]Sheet1!$A$1:$AB$10001,25,0)</f>
        <v>9.7</v>
      </c>
      <c r="T2206" s="196" t="n">
        <f aca="false">VLOOKUP($A2206,[4]Sheet1!$A$1:$AB$10001,26,0)</f>
        <v>9.47</v>
      </c>
      <c r="U2206" s="196" t="n">
        <f aca="false">VLOOKUP($A2206,[4]Sheet1!$A$1:$AB$10001,27,0)</f>
        <v>9.23</v>
      </c>
      <c r="V2206" s="196" t="n">
        <f aca="false">VLOOKUP($A2206,[4]Sheet1!$A$1:$AB$10001,28,0)</f>
        <v>9.46</v>
      </c>
      <c r="W2206" s="196" t="n">
        <f aca="false">VLOOKUP($A2206,[4]Sheet1!$A$1:$AC$10001,29,0)</f>
        <v>9.275</v>
      </c>
      <c r="X2206" s="196" t="n">
        <f aca="false">VLOOKUP($A2206,[4]Sheet1!$A$1:$AD$10001,30,0)</f>
        <v>9.785</v>
      </c>
      <c r="Y2206" s="196" t="n">
        <f aca="false">VLOOKUP($A2206,[4]Sheet1!$A$1:$AE$10001,31,0)</f>
        <v>8.94</v>
      </c>
    </row>
    <row r="2207" customFormat="false" ht="11.25" hidden="false" customHeight="false" outlineLevel="0" collapsed="false">
      <c r="A2207" s="177" t="n">
        <v>36899</v>
      </c>
      <c r="B2207" s="203" t="n">
        <f aca="false">IF(A2207&lt;&gt;"",MONTH(A2207),0)</f>
        <v>1</v>
      </c>
      <c r="C2207" s="11" t="s">
        <v>162</v>
      </c>
      <c r="D2207" s="196" t="n">
        <f aca="false">VLOOKUP($A2207,[4]Sheet1!$A$1:$U$10001,15,0)</f>
        <v>12.07</v>
      </c>
      <c r="E2207" s="196" t="n">
        <f aca="false">VLOOKUP($A2207,[4]Sheet1!$A$1:$U$10001,16,0)</f>
        <v>8.795</v>
      </c>
      <c r="F2207" s="196" t="n">
        <f aca="false">VLOOKUP($A2207,[4]Sheet1!$A$1:$X$10001,22,0)</f>
        <v>8.72</v>
      </c>
      <c r="G2207" s="198" t="n">
        <f aca="false">VLOOKUP($A2207,[4]Sheet1!$A$1:$X$10001,3,0)</f>
        <v>8.925</v>
      </c>
      <c r="H2207" s="196" t="n">
        <f aca="false">VLOOKUP($A2207,[4]Sheet1!$A$1:$U$10001,2,0)</f>
        <v>9.17</v>
      </c>
      <c r="I2207" s="196" t="n">
        <f aca="false">VLOOKUP($A2207,[4]Sheet1!$A$1:$U$10001,21,0)</f>
        <v>9.825</v>
      </c>
      <c r="J2207" s="196" t="n">
        <f aca="false">VLOOKUP($A2207,[4]Sheet1!$A$1:$U$10001,13,0)</f>
        <v>9.59</v>
      </c>
      <c r="K2207" s="196" t="n">
        <f aca="false">VLOOKUP($A2207,[4]Sheet1!$A$1:$Z$10001,24,0)</f>
        <v>8.845</v>
      </c>
      <c r="L2207" s="196" t="n">
        <f aca="false">VLOOKUP($A2207,[4]Sheet1!$A$1:$U$10001,17,0)</f>
        <v>9.025</v>
      </c>
      <c r="M2207" s="196" t="n">
        <f aca="false">VLOOKUP($A2207,[4]Sheet1!$A$1:$U$10001,14,0)</f>
        <v>10.095</v>
      </c>
      <c r="N2207" s="196" t="n">
        <f aca="false">VLOOKUP($A2207,[4]Sheet1!$A$1:$X$10001,23,0)</f>
        <v>8.725</v>
      </c>
      <c r="O2207" s="196" t="n">
        <f aca="false">VLOOKUP($A2207,[4]Sheet1!$A$1:$U$10001,4,0)</f>
        <v>10.6</v>
      </c>
      <c r="P2207" s="196" t="n">
        <f aca="false">VLOOKUP($A2207,[4]Sheet1!$A$1:$U$10001,6,0)</f>
        <v>9.255</v>
      </c>
      <c r="Q2207" s="196" t="n">
        <f aca="false">VLOOKUP($A2207,[4]Sheet1!$A$1:$U$10001,20,0)</f>
        <v>8.975</v>
      </c>
      <c r="R2207" s="196" t="n">
        <f aca="false">VLOOKUP($A2207,[4]Sheet1!$A$1:$X$10001,24,0)</f>
        <v>8.845</v>
      </c>
      <c r="S2207" s="196" t="n">
        <f aca="false">VLOOKUP($A2207,[4]Sheet1!$A$1:$AB$10001,25,0)</f>
        <v>9.7</v>
      </c>
      <c r="T2207" s="196" t="n">
        <f aca="false">VLOOKUP($A2207,[4]Sheet1!$A$1:$AB$10001,26,0)</f>
        <v>9.47</v>
      </c>
      <c r="U2207" s="196" t="n">
        <f aca="false">VLOOKUP($A2207,[4]Sheet1!$A$1:$AB$10001,27,0)</f>
        <v>9.23</v>
      </c>
      <c r="V2207" s="196" t="n">
        <f aca="false">VLOOKUP($A2207,[4]Sheet1!$A$1:$AB$10001,28,0)</f>
        <v>9.46</v>
      </c>
      <c r="W2207" s="196" t="n">
        <f aca="false">VLOOKUP($A2207,[4]Sheet1!$A$1:$AC$10001,29,0)</f>
        <v>9.275</v>
      </c>
      <c r="X2207" s="196" t="n">
        <f aca="false">VLOOKUP($A2207,[4]Sheet1!$A$1:$AD$10001,30,0)</f>
        <v>9.785</v>
      </c>
      <c r="Y2207" s="196" t="n">
        <f aca="false">VLOOKUP($A2207,[4]Sheet1!$A$1:$AE$10001,31,0)</f>
        <v>8.94</v>
      </c>
    </row>
    <row r="2208" customFormat="false" ht="11.25" hidden="false" customHeight="false" outlineLevel="0" collapsed="false">
      <c r="A2208" s="177" t="n">
        <v>36900</v>
      </c>
      <c r="B2208" s="203" t="n">
        <f aca="false">IF(A2208&lt;&gt;"",MONTH(A2208),0)</f>
        <v>1</v>
      </c>
      <c r="C2208" s="11" t="s">
        <v>163</v>
      </c>
      <c r="D2208" s="196" t="n">
        <f aca="false">VLOOKUP($A2208,[4]Sheet1!$A$1:$U$10001,15,0)</f>
        <v>12.745</v>
      </c>
      <c r="E2208" s="196" t="n">
        <f aca="false">VLOOKUP($A2208,[4]Sheet1!$A$1:$U$10001,16,0)</f>
        <v>9.3</v>
      </c>
      <c r="F2208" s="196" t="n">
        <f aca="false">VLOOKUP($A2208,[4]Sheet1!$A$1:$X$10001,22,0)</f>
        <v>9.435</v>
      </c>
      <c r="G2208" s="198" t="n">
        <f aca="false">VLOOKUP($A2208,[4]Sheet1!$A$1:$X$10001,3,0)</f>
        <v>9.66</v>
      </c>
      <c r="H2208" s="196" t="n">
        <f aca="false">VLOOKUP($A2208,[4]Sheet1!$A$1:$U$10001,2,0)</f>
        <v>9.66</v>
      </c>
      <c r="I2208" s="196" t="n">
        <f aca="false">VLOOKUP($A2208,[4]Sheet1!$A$1:$U$10001,21,0)</f>
        <v>10.34</v>
      </c>
      <c r="J2208" s="196" t="n">
        <f aca="false">VLOOKUP($A2208,[4]Sheet1!$A$1:$U$10001,13,0)</f>
        <v>10.47</v>
      </c>
      <c r="K2208" s="196" t="n">
        <f aca="false">VLOOKUP($A2208,[4]Sheet1!$A$1:$Z$10001,24,0)</f>
        <v>9.5</v>
      </c>
      <c r="L2208" s="196" t="n">
        <f aca="false">VLOOKUP($A2208,[4]Sheet1!$A$1:$U$10001,17,0)</f>
        <v>9.43</v>
      </c>
      <c r="M2208" s="196" t="n">
        <f aca="false">VLOOKUP($A2208,[4]Sheet1!$A$1:$U$10001,14,0)</f>
        <v>10.58</v>
      </c>
      <c r="N2208" s="196" t="n">
        <f aca="false">VLOOKUP($A2208,[4]Sheet1!$A$1:$X$10001,23,0)</f>
        <v>9.515</v>
      </c>
      <c r="O2208" s="196" t="n">
        <f aca="false">VLOOKUP($A2208,[4]Sheet1!$A$1:$U$10001,4,0)</f>
        <v>10.97</v>
      </c>
      <c r="P2208" s="196" t="n">
        <f aca="false">VLOOKUP($A2208,[4]Sheet1!$A$1:$U$10001,6,0)</f>
        <v>9.825</v>
      </c>
      <c r="Q2208" s="196" t="n">
        <f aca="false">VLOOKUP($A2208,[4]Sheet1!$A$1:$U$10001,20,0)</f>
        <v>9.345</v>
      </c>
      <c r="R2208" s="196" t="n">
        <f aca="false">VLOOKUP($A2208,[4]Sheet1!$A$1:$X$10001,24,0)</f>
        <v>9.5</v>
      </c>
      <c r="S2208" s="196" t="n">
        <f aca="false">VLOOKUP($A2208,[4]Sheet1!$A$1:$AB$10001,25,0)</f>
        <v>10.31</v>
      </c>
      <c r="T2208" s="196" t="n">
        <f aca="false">VLOOKUP($A2208,[4]Sheet1!$A$1:$AB$10001,26,0)</f>
        <v>9.96</v>
      </c>
      <c r="U2208" s="196" t="n">
        <f aca="false">VLOOKUP($A2208,[4]Sheet1!$A$1:$AB$10001,27,0)</f>
        <v>9.825</v>
      </c>
      <c r="V2208" s="196" t="n">
        <f aca="false">VLOOKUP($A2208,[4]Sheet1!$A$1:$AB$10001,28,0)</f>
        <v>10.08</v>
      </c>
      <c r="W2208" s="196" t="n">
        <f aca="false">VLOOKUP($A2208,[4]Sheet1!$A$1:$AC$10001,29,0)</f>
        <v>9.875</v>
      </c>
      <c r="X2208" s="196" t="n">
        <f aca="false">VLOOKUP($A2208,[4]Sheet1!$A$1:$AD$10001,30,0)</f>
        <v>10.265</v>
      </c>
      <c r="Y2208" s="196" t="n">
        <f aca="false">VLOOKUP($A2208,[4]Sheet1!$A$1:$AE$10001,31,0)</f>
        <v>9.66</v>
      </c>
    </row>
    <row r="2209" customFormat="false" ht="11.25" hidden="false" customHeight="false" outlineLevel="0" collapsed="false">
      <c r="A2209" s="177" t="n">
        <v>36901</v>
      </c>
      <c r="B2209" s="203" t="n">
        <f aca="false">IF(A2209&lt;&gt;"",MONTH(A2209),0)</f>
        <v>1</v>
      </c>
      <c r="C2209" s="11" t="s">
        <v>164</v>
      </c>
      <c r="D2209" s="196" t="n">
        <f aca="false">VLOOKUP($A2209,[4]Sheet1!$A$1:$U$10001,15,0)</f>
        <v>12.875</v>
      </c>
      <c r="E2209" s="196" t="n">
        <f aca="false">VLOOKUP($A2209,[4]Sheet1!$A$1:$U$10001,16,0)</f>
        <v>9.05</v>
      </c>
      <c r="F2209" s="196" t="n">
        <f aca="false">VLOOKUP($A2209,[4]Sheet1!$A$1:$X$10001,22,0)</f>
        <v>8.905</v>
      </c>
      <c r="G2209" s="198" t="n">
        <f aca="false">VLOOKUP($A2209,[4]Sheet1!$A$1:$X$10001,3,0)</f>
        <v>9.08</v>
      </c>
      <c r="H2209" s="196" t="n">
        <f aca="false">VLOOKUP($A2209,[4]Sheet1!$A$1:$U$10001,2,0)</f>
        <v>9.23</v>
      </c>
      <c r="I2209" s="196" t="n">
        <f aca="false">VLOOKUP($A2209,[4]Sheet1!$A$1:$U$10001,21,0)</f>
        <v>9.945</v>
      </c>
      <c r="J2209" s="196" t="n">
        <f aca="false">VLOOKUP($A2209,[4]Sheet1!$A$1:$U$10001,13,0)</f>
        <v>9.645</v>
      </c>
      <c r="K2209" s="196" t="n">
        <f aca="false">VLOOKUP($A2209,[4]Sheet1!$A$1:$Z$10001,24,0)</f>
        <v>8.935</v>
      </c>
      <c r="L2209" s="196" t="n">
        <f aca="false">VLOOKUP($A2209,[4]Sheet1!$A$1:$U$10001,17,0)</f>
        <v>9.125</v>
      </c>
      <c r="M2209" s="196" t="n">
        <f aca="false">VLOOKUP($A2209,[4]Sheet1!$A$1:$U$10001,14,0)</f>
        <v>9.825</v>
      </c>
      <c r="N2209" s="196" t="n">
        <f aca="false">VLOOKUP($A2209,[4]Sheet1!$A$1:$X$10001,23,0)</f>
        <v>8.905</v>
      </c>
      <c r="O2209" s="196" t="n">
        <f aca="false">VLOOKUP($A2209,[4]Sheet1!$A$1:$U$10001,4,0)</f>
        <v>9.995</v>
      </c>
      <c r="P2209" s="196" t="n">
        <f aca="false">VLOOKUP($A2209,[4]Sheet1!$A$1:$U$10001,6,0)</f>
        <v>9.485</v>
      </c>
      <c r="Q2209" s="196" t="n">
        <f aca="false">VLOOKUP($A2209,[4]Sheet1!$A$1:$U$10001,20,0)</f>
        <v>9.225</v>
      </c>
      <c r="R2209" s="196" t="n">
        <f aca="false">VLOOKUP($A2209,[4]Sheet1!$A$1:$X$10001,24,0)</f>
        <v>8.935</v>
      </c>
      <c r="S2209" s="196" t="n">
        <f aca="false">VLOOKUP($A2209,[4]Sheet1!$A$1:$AB$10001,25,0)</f>
        <v>10.07</v>
      </c>
      <c r="T2209" s="196" t="n">
        <f aca="false">VLOOKUP($A2209,[4]Sheet1!$A$1:$AB$10001,26,0)</f>
        <v>9.645</v>
      </c>
      <c r="U2209" s="196" t="n">
        <f aca="false">VLOOKUP($A2209,[4]Sheet1!$A$1:$AB$10001,27,0)</f>
        <v>9.5</v>
      </c>
      <c r="V2209" s="196" t="n">
        <f aca="false">VLOOKUP($A2209,[4]Sheet1!$A$1:$AB$10001,28,0)</f>
        <v>9.74</v>
      </c>
      <c r="W2209" s="196" t="n">
        <f aca="false">VLOOKUP($A2209,[4]Sheet1!$A$1:$AC$10001,29,0)</f>
        <v>9.565</v>
      </c>
      <c r="X2209" s="196" t="n">
        <f aca="false">VLOOKUP($A2209,[4]Sheet1!$A$1:$AD$10001,30,0)</f>
        <v>10.105</v>
      </c>
      <c r="Y2209" s="196" t="n">
        <f aca="false">VLOOKUP($A2209,[4]Sheet1!$A$1:$AE$10001,31,0)</f>
        <v>9.15</v>
      </c>
    </row>
    <row r="2210" customFormat="false" ht="11.25" hidden="false" customHeight="false" outlineLevel="0" collapsed="false">
      <c r="A2210" s="177" t="n">
        <v>36902</v>
      </c>
      <c r="B2210" s="203" t="n">
        <f aca="false">IF(A2210&lt;&gt;"",MONTH(A2210),0)</f>
        <v>1</v>
      </c>
      <c r="C2210" s="11" t="s">
        <v>165</v>
      </c>
      <c r="D2210" s="196" t="n">
        <f aca="false">VLOOKUP($A2210,[4]Sheet1!$A$1:$U$10001,15,0)</f>
        <v>12.785</v>
      </c>
      <c r="E2210" s="196" t="n">
        <f aca="false">VLOOKUP($A2210,[4]Sheet1!$A$1:$U$10001,16,0)</f>
        <v>9.245</v>
      </c>
      <c r="F2210" s="196" t="n">
        <f aca="false">VLOOKUP($A2210,[4]Sheet1!$A$1:$X$10001,22,0)</f>
        <v>9.175</v>
      </c>
      <c r="G2210" s="198" t="n">
        <f aca="false">VLOOKUP($A2210,[4]Sheet1!$A$1:$X$10001,3,0)</f>
        <v>9.48</v>
      </c>
      <c r="H2210" s="196" t="n">
        <f aca="false">VLOOKUP($A2210,[4]Sheet1!$A$1:$U$10001,2,0)</f>
        <v>9.355</v>
      </c>
      <c r="I2210" s="196" t="n">
        <f aca="false">VLOOKUP($A2210,[4]Sheet1!$A$1:$U$10001,21,0)</f>
        <v>9.9</v>
      </c>
      <c r="J2210" s="196" t="n">
        <f aca="false">VLOOKUP($A2210,[4]Sheet1!$A$1:$U$10001,13,0)</f>
        <v>10.11</v>
      </c>
      <c r="K2210" s="196" t="n">
        <f aca="false">VLOOKUP($A2210,[4]Sheet1!$A$1:$Z$10001,24,0)</f>
        <v>9.245</v>
      </c>
      <c r="L2210" s="196" t="n">
        <f aca="false">VLOOKUP($A2210,[4]Sheet1!$A$1:$U$10001,17,0)</f>
        <v>9.375</v>
      </c>
      <c r="M2210" s="196" t="n">
        <f aca="false">VLOOKUP($A2210,[4]Sheet1!$A$1:$U$10001,14,0)</f>
        <v>10.525</v>
      </c>
      <c r="N2210" s="196" t="n">
        <f aca="false">VLOOKUP($A2210,[4]Sheet1!$A$1:$X$10001,23,0)</f>
        <v>9.2</v>
      </c>
      <c r="O2210" s="196" t="n">
        <f aca="false">VLOOKUP($A2210,[4]Sheet1!$A$1:$U$10001,4,0)</f>
        <v>11.25</v>
      </c>
      <c r="P2210" s="196" t="n">
        <f aca="false">VLOOKUP($A2210,[4]Sheet1!$A$1:$U$10001,6,0)</f>
        <v>9.7</v>
      </c>
      <c r="Q2210" s="196" t="n">
        <f aca="false">VLOOKUP($A2210,[4]Sheet1!$A$1:$U$10001,20,0)</f>
        <v>9.34</v>
      </c>
      <c r="R2210" s="196" t="n">
        <f aca="false">VLOOKUP($A2210,[4]Sheet1!$A$1:$X$10001,24,0)</f>
        <v>9.245</v>
      </c>
      <c r="S2210" s="196" t="n">
        <f aca="false">VLOOKUP($A2210,[4]Sheet1!$A$1:$AB$10001,25,0)</f>
        <v>1.014</v>
      </c>
      <c r="T2210" s="196" t="n">
        <f aca="false">VLOOKUP($A2210,[4]Sheet1!$A$1:$AB$10001,26,0)</f>
        <v>9.725</v>
      </c>
      <c r="U2210" s="196" t="n">
        <f aca="false">VLOOKUP($A2210,[4]Sheet1!$A$1:$AB$10001,27,0)</f>
        <v>9.605</v>
      </c>
      <c r="V2210" s="196" t="n">
        <f aca="false">VLOOKUP($A2210,[4]Sheet1!$A$1:$AB$10001,28,0)</f>
        <v>9.865</v>
      </c>
      <c r="W2210" s="196" t="n">
        <f aca="false">VLOOKUP($A2210,[4]Sheet1!$A$1:$AC$10001,29,0)</f>
        <v>9.745</v>
      </c>
      <c r="X2210" s="196" t="n">
        <f aca="false">VLOOKUP($A2210,[4]Sheet1!$A$1:$AD$10001,30,0)</f>
        <v>1.0225</v>
      </c>
      <c r="Y2210" s="196" t="n">
        <f aca="false">VLOOKUP($A2210,[4]Sheet1!$A$1:$AE$10001,31,0)</f>
        <v>9.39</v>
      </c>
    </row>
    <row r="2211" customFormat="false" ht="11.25" hidden="false" customHeight="false" outlineLevel="0" collapsed="false">
      <c r="A2211" s="177" t="n">
        <v>36903</v>
      </c>
      <c r="B2211" s="203" t="n">
        <f aca="false">IF(A2211&lt;&gt;"",MONTH(A2211),0)</f>
        <v>1</v>
      </c>
      <c r="C2211" s="11" t="s">
        <v>166</v>
      </c>
      <c r="D2211" s="196" t="n">
        <f aca="false">VLOOKUP($A2211,[4]Sheet1!$A$1:$U$10001,15,0)</f>
        <v>11.69</v>
      </c>
      <c r="E2211" s="196" t="n">
        <f aca="false">VLOOKUP($A2211,[4]Sheet1!$A$1:$U$10001,16,0)</f>
        <v>8.685</v>
      </c>
      <c r="F2211" s="196" t="n">
        <f aca="false">VLOOKUP($A2211,[4]Sheet1!$A$1:$X$10001,22,0)</f>
        <v>8.515</v>
      </c>
      <c r="G2211" s="198" t="n">
        <f aca="false">VLOOKUP($A2211,[4]Sheet1!$A$1:$X$10001,3,0)</f>
        <v>8.8</v>
      </c>
      <c r="H2211" s="196" t="n">
        <f aca="false">VLOOKUP($A2211,[4]Sheet1!$A$1:$U$10001,2,0)</f>
        <v>8.465</v>
      </c>
      <c r="I2211" s="196" t="n">
        <f aca="false">VLOOKUP($A2211,[4]Sheet1!$A$1:$U$10001,21,0)</f>
        <v>8.975</v>
      </c>
      <c r="J2211" s="196" t="n">
        <f aca="false">VLOOKUP($A2211,[4]Sheet1!$A$1:$U$10001,13,0)</f>
        <v>9.635</v>
      </c>
      <c r="K2211" s="196" t="n">
        <f aca="false">VLOOKUP($A2211,[4]Sheet1!$A$1:$Z$10001,24,0)</f>
        <v>8.695</v>
      </c>
      <c r="L2211" s="196" t="n">
        <f aca="false">VLOOKUP($A2211,[4]Sheet1!$A$1:$U$10001,17,0)</f>
        <v>8.87</v>
      </c>
      <c r="M2211" s="196" t="n">
        <f aca="false">VLOOKUP($A2211,[4]Sheet1!$A$1:$U$10001,14,0)</f>
        <v>9.935</v>
      </c>
      <c r="N2211" s="196" t="n">
        <f aca="false">VLOOKUP($A2211,[4]Sheet1!$A$1:$X$10001,23,0)</f>
        <v>8.625</v>
      </c>
      <c r="O2211" s="196" t="n">
        <f aca="false">VLOOKUP($A2211,[4]Sheet1!$A$1:$U$10001,4,0)</f>
        <v>11.392</v>
      </c>
      <c r="P2211" s="196" t="n">
        <f aca="false">VLOOKUP($A2211,[4]Sheet1!$A$1:$U$10001,6,0)</f>
        <v>8.86</v>
      </c>
      <c r="Q2211" s="196" t="n">
        <f aca="false">VLOOKUP($A2211,[4]Sheet1!$A$1:$U$10001,20,0)</f>
        <v>8.945</v>
      </c>
      <c r="R2211" s="196" t="n">
        <f aca="false">VLOOKUP($A2211,[4]Sheet1!$A$1:$X$10001,24,0)</f>
        <v>8.695</v>
      </c>
      <c r="S2211" s="196" t="n">
        <f aca="false">VLOOKUP($A2211,[4]Sheet1!$A$1:$AB$10001,25,0)</f>
        <v>9.2</v>
      </c>
      <c r="T2211" s="196" t="n">
        <f aca="false">VLOOKUP($A2211,[4]Sheet1!$A$1:$AB$10001,26,0)</f>
        <v>8.855</v>
      </c>
      <c r="U2211" s="196" t="n">
        <f aca="false">VLOOKUP($A2211,[4]Sheet1!$A$1:$AB$10001,27,0)</f>
        <v>8.715</v>
      </c>
      <c r="V2211" s="196" t="n">
        <f aca="false">VLOOKUP($A2211,[4]Sheet1!$A$1:$AB$10001,28,0)</f>
        <v>8.97</v>
      </c>
      <c r="W2211" s="196" t="n">
        <f aca="false">VLOOKUP($A2211,[4]Sheet1!$A$1:$AC$10001,29,0)</f>
        <v>8.82</v>
      </c>
      <c r="X2211" s="196" t="n">
        <f aca="false">VLOOKUP($A2211,[4]Sheet1!$A$1:$AD$10001,30,0)</f>
        <v>9.28</v>
      </c>
      <c r="Y2211" s="196" t="n">
        <f aca="false">VLOOKUP($A2211,[4]Sheet1!$A$1:$AE$10001,31,0)</f>
        <v>8.68</v>
      </c>
    </row>
    <row r="2212" customFormat="false" ht="11.25" hidden="false" customHeight="false" outlineLevel="0" collapsed="false">
      <c r="A2212" s="177" t="n">
        <v>36904</v>
      </c>
      <c r="B2212" s="203" t="n">
        <f aca="false">IF(A2212&lt;&gt;"",MONTH(A2212),0)</f>
        <v>1</v>
      </c>
      <c r="C2212" s="11" t="s">
        <v>167</v>
      </c>
      <c r="D2212" s="196" t="n">
        <f aca="false">VLOOKUP($A2212,[4]Sheet1!$A$1:$U$10001,15,0)</f>
        <v>11.315</v>
      </c>
      <c r="E2212" s="196" t="n">
        <f aca="false">VLOOKUP($A2212,[4]Sheet1!$A$1:$U$10001,16,0)</f>
        <v>8.535</v>
      </c>
      <c r="F2212" s="196" t="n">
        <f aca="false">VLOOKUP($A2212,[4]Sheet1!$A$1:$X$10001,22,0)</f>
        <v>8.455</v>
      </c>
      <c r="G2212" s="198" t="n">
        <f aca="false">VLOOKUP($A2212,[4]Sheet1!$A$1:$X$10001,3,0)</f>
        <v>8.67</v>
      </c>
      <c r="H2212" s="196" t="n">
        <f aca="false">VLOOKUP($A2212,[4]Sheet1!$A$1:$U$10001,2,0)</f>
        <v>8.42</v>
      </c>
      <c r="I2212" s="196" t="n">
        <f aca="false">VLOOKUP($A2212,[4]Sheet1!$A$1:$U$10001,21,0)</f>
        <v>8.76</v>
      </c>
      <c r="J2212" s="196" t="n">
        <f aca="false">VLOOKUP($A2212,[4]Sheet1!$A$1:$U$10001,13,0)</f>
        <v>9.795</v>
      </c>
      <c r="K2212" s="196" t="n">
        <f aca="false">VLOOKUP($A2212,[4]Sheet1!$A$1:$Z$10001,24,0)</f>
        <v>8.655</v>
      </c>
      <c r="L2212" s="196" t="n">
        <f aca="false">VLOOKUP($A2212,[4]Sheet1!$A$1:$U$10001,17,0)</f>
        <v>8.675</v>
      </c>
      <c r="M2212" s="196" t="n">
        <f aca="false">VLOOKUP($A2212,[4]Sheet1!$A$1:$U$10001,14,0)</f>
        <v>10.18</v>
      </c>
      <c r="N2212" s="196" t="n">
        <f aca="false">VLOOKUP($A2212,[4]Sheet1!$A$1:$X$10001,23,0)</f>
        <v>8.725</v>
      </c>
      <c r="O2212" s="196" t="n">
        <f aca="false">VLOOKUP($A2212,[4]Sheet1!$A$1:$U$10001,4,0)</f>
        <v>11.45</v>
      </c>
      <c r="P2212" s="196" t="n">
        <f aca="false">VLOOKUP($A2212,[4]Sheet1!$A$1:$U$10001,6,0)</f>
        <v>8.72</v>
      </c>
      <c r="Q2212" s="196" t="n">
        <f aca="false">VLOOKUP($A2212,[4]Sheet1!$A$1:$U$10001,20,0)</f>
        <v>8.715</v>
      </c>
      <c r="R2212" s="196" t="n">
        <f aca="false">VLOOKUP($A2212,[4]Sheet1!$A$1:$X$10001,24,0)</f>
        <v>8.655</v>
      </c>
      <c r="S2212" s="196" t="n">
        <f aca="false">VLOOKUP($A2212,[4]Sheet1!$A$1:$AB$10001,25,0)</f>
        <v>8.985</v>
      </c>
      <c r="T2212" s="196" t="n">
        <f aca="false">VLOOKUP($A2212,[4]Sheet1!$A$1:$AB$10001,26,0)</f>
        <v>8.69</v>
      </c>
      <c r="U2212" s="196" t="n">
        <f aca="false">VLOOKUP($A2212,[4]Sheet1!$A$1:$AB$10001,27,0)</f>
        <v>8.555</v>
      </c>
      <c r="V2212" s="196" t="n">
        <f aca="false">VLOOKUP($A2212,[4]Sheet1!$A$1:$AB$10001,28,0)</f>
        <v>8.835</v>
      </c>
      <c r="W2212" s="196" t="n">
        <f aca="false">VLOOKUP($A2212,[4]Sheet1!$A$1:$AC$10001,29,0)</f>
        <v>8.63</v>
      </c>
      <c r="X2212" s="196" t="n">
        <f aca="false">VLOOKUP($A2212,[4]Sheet1!$A$1:$AD$10001,30,0)</f>
        <v>9.09</v>
      </c>
      <c r="Y2212" s="196" t="n">
        <f aca="false">VLOOKUP($A2212,[4]Sheet1!$A$1:$AE$10001,31,0)</f>
        <v>8.58</v>
      </c>
    </row>
    <row r="2213" customFormat="false" ht="11.25" hidden="false" customHeight="false" outlineLevel="0" collapsed="false">
      <c r="A2213" s="177" t="n">
        <v>36905</v>
      </c>
      <c r="B2213" s="203" t="n">
        <f aca="false">IF(A2213&lt;&gt;"",MONTH(A2213),0)</f>
        <v>1</v>
      </c>
      <c r="C2213" s="11" t="s">
        <v>161</v>
      </c>
      <c r="D2213" s="196" t="n">
        <f aca="false">VLOOKUP($A2213,[4]Sheet1!$A$1:$U$10001,15,0)</f>
        <v>11.315</v>
      </c>
      <c r="E2213" s="196" t="n">
        <f aca="false">VLOOKUP($A2213,[4]Sheet1!$A$1:$U$10001,16,0)</f>
        <v>8.535</v>
      </c>
      <c r="F2213" s="196" t="n">
        <f aca="false">VLOOKUP($A2213,[4]Sheet1!$A$1:$X$10001,22,0)</f>
        <v>8.455</v>
      </c>
      <c r="G2213" s="198" t="n">
        <f aca="false">VLOOKUP($A2213,[4]Sheet1!$A$1:$X$10001,3,0)</f>
        <v>8.67</v>
      </c>
      <c r="H2213" s="196" t="n">
        <f aca="false">VLOOKUP($A2213,[4]Sheet1!$A$1:$U$10001,2,0)</f>
        <v>8.42</v>
      </c>
      <c r="I2213" s="196" t="n">
        <f aca="false">VLOOKUP($A2213,[4]Sheet1!$A$1:$U$10001,21,0)</f>
        <v>8.76</v>
      </c>
      <c r="J2213" s="196" t="n">
        <f aca="false">VLOOKUP($A2213,[4]Sheet1!$A$1:$U$10001,13,0)</f>
        <v>9.795</v>
      </c>
      <c r="K2213" s="196" t="n">
        <f aca="false">VLOOKUP($A2213,[4]Sheet1!$A$1:$Z$10001,24,0)</f>
        <v>8.655</v>
      </c>
      <c r="L2213" s="196" t="n">
        <f aca="false">VLOOKUP($A2213,[4]Sheet1!$A$1:$U$10001,17,0)</f>
        <v>8.675</v>
      </c>
      <c r="M2213" s="196" t="n">
        <f aca="false">VLOOKUP($A2213,[4]Sheet1!$A$1:$U$10001,14,0)</f>
        <v>10.18</v>
      </c>
      <c r="N2213" s="196" t="n">
        <f aca="false">VLOOKUP($A2213,[4]Sheet1!$A$1:$X$10001,23,0)</f>
        <v>8.725</v>
      </c>
      <c r="O2213" s="196" t="n">
        <f aca="false">VLOOKUP($A2213,[4]Sheet1!$A$1:$U$10001,4,0)</f>
        <v>11.45</v>
      </c>
      <c r="P2213" s="196" t="n">
        <f aca="false">VLOOKUP($A2213,[4]Sheet1!$A$1:$U$10001,6,0)</f>
        <v>8.72</v>
      </c>
      <c r="Q2213" s="196" t="n">
        <f aca="false">VLOOKUP($A2213,[4]Sheet1!$A$1:$U$10001,20,0)</f>
        <v>8.715</v>
      </c>
      <c r="R2213" s="196" t="n">
        <f aca="false">VLOOKUP($A2213,[4]Sheet1!$A$1:$X$10001,24,0)</f>
        <v>8.655</v>
      </c>
      <c r="S2213" s="196" t="n">
        <f aca="false">VLOOKUP($A2213,[4]Sheet1!$A$1:$AB$10001,25,0)</f>
        <v>8.985</v>
      </c>
      <c r="T2213" s="196" t="n">
        <f aca="false">VLOOKUP($A2213,[4]Sheet1!$A$1:$AB$10001,26,0)</f>
        <v>8.69</v>
      </c>
      <c r="U2213" s="196" t="n">
        <f aca="false">VLOOKUP($A2213,[4]Sheet1!$A$1:$AB$10001,27,0)</f>
        <v>8.555</v>
      </c>
      <c r="V2213" s="196" t="n">
        <f aca="false">VLOOKUP($A2213,[4]Sheet1!$A$1:$AB$10001,28,0)</f>
        <v>8.835</v>
      </c>
      <c r="W2213" s="196" t="n">
        <f aca="false">VLOOKUP($A2213,[4]Sheet1!$A$1:$AC$10001,29,0)</f>
        <v>8.63</v>
      </c>
      <c r="X2213" s="196" t="n">
        <f aca="false">VLOOKUP($A2213,[4]Sheet1!$A$1:$AD$10001,30,0)</f>
        <v>9.09</v>
      </c>
      <c r="Y2213" s="196" t="n">
        <f aca="false">VLOOKUP($A2213,[4]Sheet1!$A$1:$AE$10001,31,0)</f>
        <v>8.58</v>
      </c>
    </row>
    <row r="2214" customFormat="false" ht="11.25" hidden="false" customHeight="false" outlineLevel="0" collapsed="false">
      <c r="A2214" s="177" t="n">
        <v>36906</v>
      </c>
      <c r="B2214" s="203" t="n">
        <f aca="false">IF(A2214&lt;&gt;"",MONTH(A2214),0)</f>
        <v>1</v>
      </c>
      <c r="C2214" s="11" t="s">
        <v>162</v>
      </c>
      <c r="D2214" s="196" t="n">
        <f aca="false">VLOOKUP($A2214,[4]Sheet1!$A$1:$U$10001,15,0)</f>
        <v>11.315</v>
      </c>
      <c r="E2214" s="196" t="n">
        <f aca="false">VLOOKUP($A2214,[4]Sheet1!$A$1:$U$10001,16,0)</f>
        <v>8.535</v>
      </c>
      <c r="F2214" s="196" t="n">
        <f aca="false">VLOOKUP($A2214,[4]Sheet1!$A$1:$X$10001,22,0)</f>
        <v>8.455</v>
      </c>
      <c r="G2214" s="198" t="n">
        <f aca="false">VLOOKUP($A2214,[4]Sheet1!$A$1:$X$10001,3,0)</f>
        <v>8.67</v>
      </c>
      <c r="H2214" s="196" t="n">
        <f aca="false">VLOOKUP($A2214,[4]Sheet1!$A$1:$U$10001,2,0)</f>
        <v>8.42</v>
      </c>
      <c r="I2214" s="196" t="n">
        <f aca="false">VLOOKUP($A2214,[4]Sheet1!$A$1:$U$10001,21,0)</f>
        <v>8.76</v>
      </c>
      <c r="J2214" s="196" t="n">
        <f aca="false">VLOOKUP($A2214,[4]Sheet1!$A$1:$U$10001,13,0)</f>
        <v>9.795</v>
      </c>
      <c r="K2214" s="196" t="n">
        <f aca="false">VLOOKUP($A2214,[4]Sheet1!$A$1:$Z$10001,24,0)</f>
        <v>8.655</v>
      </c>
      <c r="L2214" s="196" t="n">
        <f aca="false">VLOOKUP($A2214,[4]Sheet1!$A$1:$U$10001,17,0)</f>
        <v>8.675</v>
      </c>
      <c r="M2214" s="196" t="n">
        <f aca="false">VLOOKUP($A2214,[4]Sheet1!$A$1:$U$10001,14,0)</f>
        <v>10.18</v>
      </c>
      <c r="N2214" s="196" t="n">
        <f aca="false">VLOOKUP($A2214,[4]Sheet1!$A$1:$X$10001,23,0)</f>
        <v>8.725</v>
      </c>
      <c r="O2214" s="196" t="n">
        <f aca="false">VLOOKUP($A2214,[4]Sheet1!$A$1:$U$10001,4,0)</f>
        <v>11.45</v>
      </c>
      <c r="P2214" s="196" t="n">
        <f aca="false">VLOOKUP($A2214,[4]Sheet1!$A$1:$U$10001,6,0)</f>
        <v>8.72</v>
      </c>
      <c r="Q2214" s="196" t="n">
        <f aca="false">VLOOKUP($A2214,[4]Sheet1!$A$1:$U$10001,20,0)</f>
        <v>8.715</v>
      </c>
      <c r="R2214" s="196" t="n">
        <f aca="false">VLOOKUP($A2214,[4]Sheet1!$A$1:$X$10001,24,0)</f>
        <v>8.655</v>
      </c>
      <c r="S2214" s="196" t="n">
        <f aca="false">VLOOKUP($A2214,[4]Sheet1!$A$1:$AB$10001,25,0)</f>
        <v>8.985</v>
      </c>
      <c r="T2214" s="196" t="n">
        <f aca="false">VLOOKUP($A2214,[4]Sheet1!$A$1:$AB$10001,26,0)</f>
        <v>8.69</v>
      </c>
      <c r="U2214" s="196" t="n">
        <f aca="false">VLOOKUP($A2214,[4]Sheet1!$A$1:$AB$10001,27,0)</f>
        <v>8.555</v>
      </c>
      <c r="V2214" s="196" t="n">
        <f aca="false">VLOOKUP($A2214,[4]Sheet1!$A$1:$AB$10001,28,0)</f>
        <v>8.835</v>
      </c>
      <c r="W2214" s="196" t="n">
        <f aca="false">VLOOKUP($A2214,[4]Sheet1!$A$1:$AC$10001,29,0)</f>
        <v>8.63</v>
      </c>
      <c r="X2214" s="196" t="n">
        <f aca="false">VLOOKUP($A2214,[4]Sheet1!$A$1:$AD$10001,30,0)</f>
        <v>9.09</v>
      </c>
      <c r="Y2214" s="196" t="n">
        <f aca="false">VLOOKUP($A2214,[4]Sheet1!$A$1:$AE$10001,31,0)</f>
        <v>8.58</v>
      </c>
    </row>
    <row r="2215" customFormat="false" ht="11.25" hidden="false" customHeight="false" outlineLevel="0" collapsed="false">
      <c r="A2215" s="177" t="n">
        <v>36907</v>
      </c>
      <c r="B2215" s="203" t="n">
        <f aca="false">IF(A2215&lt;&gt;"",MONTH(A2215),0)</f>
        <v>1</v>
      </c>
      <c r="C2215" s="11" t="s">
        <v>163</v>
      </c>
      <c r="D2215" s="196" t="n">
        <f aca="false">VLOOKUP($A2215,[4]Sheet1!$A$1:$U$10001,15,0)</f>
        <v>11.315</v>
      </c>
      <c r="E2215" s="196" t="n">
        <f aca="false">VLOOKUP($A2215,[4]Sheet1!$A$1:$U$10001,16,0)</f>
        <v>8.535</v>
      </c>
      <c r="F2215" s="196" t="n">
        <f aca="false">VLOOKUP($A2215,[4]Sheet1!$A$1:$X$10001,22,0)</f>
        <v>8.455</v>
      </c>
      <c r="G2215" s="198" t="n">
        <f aca="false">VLOOKUP($A2215,[4]Sheet1!$A$1:$X$10001,3,0)</f>
        <v>8.67</v>
      </c>
      <c r="H2215" s="196" t="n">
        <f aca="false">VLOOKUP($A2215,[4]Sheet1!$A$1:$U$10001,2,0)</f>
        <v>8.42</v>
      </c>
      <c r="I2215" s="196" t="n">
        <f aca="false">VLOOKUP($A2215,[4]Sheet1!$A$1:$U$10001,21,0)</f>
        <v>8.76</v>
      </c>
      <c r="J2215" s="196" t="n">
        <f aca="false">VLOOKUP($A2215,[4]Sheet1!$A$1:$U$10001,13,0)</f>
        <v>9.795</v>
      </c>
      <c r="K2215" s="196" t="n">
        <f aca="false">VLOOKUP($A2215,[4]Sheet1!$A$1:$Z$10001,24,0)</f>
        <v>8.655</v>
      </c>
      <c r="L2215" s="196" t="n">
        <f aca="false">VLOOKUP($A2215,[4]Sheet1!$A$1:$U$10001,17,0)</f>
        <v>8.675</v>
      </c>
      <c r="M2215" s="196" t="n">
        <f aca="false">VLOOKUP($A2215,[4]Sheet1!$A$1:$U$10001,14,0)</f>
        <v>10.18</v>
      </c>
      <c r="N2215" s="196" t="n">
        <f aca="false">VLOOKUP($A2215,[4]Sheet1!$A$1:$X$10001,23,0)</f>
        <v>8.725</v>
      </c>
      <c r="O2215" s="196" t="n">
        <f aca="false">VLOOKUP($A2215,[4]Sheet1!$A$1:$U$10001,4,0)</f>
        <v>11.45</v>
      </c>
      <c r="P2215" s="196" t="n">
        <f aca="false">VLOOKUP($A2215,[4]Sheet1!$A$1:$U$10001,6,0)</f>
        <v>8.72</v>
      </c>
      <c r="Q2215" s="196" t="n">
        <f aca="false">VLOOKUP($A2215,[4]Sheet1!$A$1:$U$10001,20,0)</f>
        <v>8.715</v>
      </c>
      <c r="R2215" s="196" t="n">
        <f aca="false">VLOOKUP($A2215,[4]Sheet1!$A$1:$X$10001,24,0)</f>
        <v>8.655</v>
      </c>
      <c r="S2215" s="196" t="n">
        <f aca="false">VLOOKUP($A2215,[4]Sheet1!$A$1:$AB$10001,25,0)</f>
        <v>8.985</v>
      </c>
      <c r="T2215" s="196" t="n">
        <f aca="false">VLOOKUP($A2215,[4]Sheet1!$A$1:$AB$10001,26,0)</f>
        <v>8.69</v>
      </c>
      <c r="U2215" s="196" t="n">
        <f aca="false">VLOOKUP($A2215,[4]Sheet1!$A$1:$AB$10001,27,0)</f>
        <v>8.555</v>
      </c>
      <c r="V2215" s="196" t="n">
        <f aca="false">VLOOKUP($A2215,[4]Sheet1!$A$1:$AB$10001,28,0)</f>
        <v>8.835</v>
      </c>
      <c r="W2215" s="196" t="n">
        <f aca="false">VLOOKUP($A2215,[4]Sheet1!$A$1:$AC$10001,29,0)</f>
        <v>8.63</v>
      </c>
      <c r="X2215" s="196" t="n">
        <f aca="false">VLOOKUP($A2215,[4]Sheet1!$A$1:$AD$10001,30,0)</f>
        <v>9.09</v>
      </c>
      <c r="Y2215" s="196" t="n">
        <f aca="false">VLOOKUP($A2215,[4]Sheet1!$A$1:$AE$10001,31,0)</f>
        <v>8.58</v>
      </c>
    </row>
    <row r="2216" customFormat="false" ht="11.25" hidden="false" customHeight="false" outlineLevel="0" collapsed="false">
      <c r="A2216" s="177" t="n">
        <v>36908</v>
      </c>
      <c r="B2216" s="203" t="n">
        <f aca="false">IF(A2216&lt;&gt;"",MONTH(A2216),0)</f>
        <v>1</v>
      </c>
      <c r="C2216" s="11" t="s">
        <v>164</v>
      </c>
      <c r="D2216" s="196" t="n">
        <f aca="false">VLOOKUP($A2216,[4]Sheet1!$A$1:$U$10001,15,0)</f>
        <v>10.705</v>
      </c>
      <c r="E2216" s="196" t="n">
        <f aca="false">VLOOKUP($A2216,[4]Sheet1!$A$1:$U$10001,16,0)</f>
        <v>8.065</v>
      </c>
      <c r="F2216" s="196" t="n">
        <f aca="false">VLOOKUP($A2216,[4]Sheet1!$A$1:$X$10001,22,0)</f>
        <v>8.05</v>
      </c>
      <c r="G2216" s="198" t="n">
        <f aca="false">VLOOKUP($A2216,[4]Sheet1!$A$1:$X$10001,3,0)</f>
        <v>8.31</v>
      </c>
      <c r="H2216" s="196" t="n">
        <f aca="false">VLOOKUP($A2216,[4]Sheet1!$A$1:$U$10001,2,0)</f>
        <v>7.85</v>
      </c>
      <c r="I2216" s="196" t="n">
        <f aca="false">VLOOKUP($A2216,[4]Sheet1!$A$1:$U$10001,21,0)</f>
        <v>8.19</v>
      </c>
      <c r="J2216" s="196" t="n">
        <f aca="false">VLOOKUP($A2216,[4]Sheet1!$A$1:$U$10001,13,0)</f>
        <v>9.565</v>
      </c>
      <c r="K2216" s="196" t="n">
        <f aca="false">VLOOKUP($A2216,[4]Sheet1!$A$1:$Z$10001,24,0)</f>
        <v>8.185</v>
      </c>
      <c r="L2216" s="196" t="n">
        <f aca="false">VLOOKUP($A2216,[4]Sheet1!$A$1:$U$10001,17,0)</f>
        <v>8.34</v>
      </c>
      <c r="M2216" s="196" t="n">
        <f aca="false">VLOOKUP($A2216,[4]Sheet1!$A$1:$U$10001,14,0)</f>
        <v>9.805</v>
      </c>
      <c r="N2216" s="196" t="n">
        <f aca="false">VLOOKUP($A2216,[4]Sheet1!$A$1:$X$10001,23,0)</f>
        <v>8.14</v>
      </c>
      <c r="O2216" s="196" t="n">
        <f aca="false">VLOOKUP($A2216,[4]Sheet1!$A$1:$U$10001,4,0)</f>
        <v>11.14</v>
      </c>
      <c r="P2216" s="196" t="n">
        <f aca="false">VLOOKUP($A2216,[4]Sheet1!$A$1:$U$10001,6,0)</f>
        <v>8.295</v>
      </c>
      <c r="Q2216" s="196" t="n">
        <f aca="false">VLOOKUP($A2216,[4]Sheet1!$A$1:$U$10001,20,0)</f>
        <v>8.295</v>
      </c>
      <c r="R2216" s="196" t="n">
        <f aca="false">VLOOKUP($A2216,[4]Sheet1!$A$1:$X$10001,24,0)</f>
        <v>8.185</v>
      </c>
      <c r="S2216" s="196" t="n">
        <f aca="false">VLOOKUP($A2216,[4]Sheet1!$A$1:$AB$10001,25,0)</f>
        <v>8.335</v>
      </c>
      <c r="T2216" s="196" t="n">
        <f aca="false">VLOOKUP($A2216,[4]Sheet1!$A$1:$AB$10001,26,0)</f>
        <v>8.2</v>
      </c>
      <c r="U2216" s="196" t="n">
        <f aca="false">VLOOKUP($A2216,[4]Sheet1!$A$1:$AB$10001,27,0)</f>
        <v>8.01</v>
      </c>
      <c r="V2216" s="196" t="n">
        <f aca="false">VLOOKUP($A2216,[4]Sheet1!$A$1:$AB$10001,28,0)</f>
        <v>8.285</v>
      </c>
      <c r="W2216" s="196" t="n">
        <f aca="false">VLOOKUP($A2216,[4]Sheet1!$A$1:$AC$10001,29,0)</f>
        <v>8.08</v>
      </c>
      <c r="X2216" s="196" t="n">
        <f aca="false">VLOOKUP($A2216,[4]Sheet1!$A$1:$AD$10001,30,0)</f>
        <v>8.41</v>
      </c>
      <c r="Y2216" s="196" t="n">
        <f aca="false">VLOOKUP($A2216,[4]Sheet1!$A$1:$AE$10001,31,0)</f>
        <v>8.14</v>
      </c>
    </row>
    <row r="2217" customFormat="false" ht="11.25" hidden="false" customHeight="false" outlineLevel="0" collapsed="false">
      <c r="A2217" s="177" t="n">
        <v>36909</v>
      </c>
      <c r="B2217" s="203" t="n">
        <f aca="false">IF(A2217&lt;&gt;"",MONTH(A2217),0)</f>
        <v>1</v>
      </c>
      <c r="C2217" s="11" t="s">
        <v>165</v>
      </c>
      <c r="D2217" s="196" t="n">
        <f aca="false">VLOOKUP($A2217,[4]Sheet1!$A$1:$U$10001,15,0)</f>
        <v>10.365</v>
      </c>
      <c r="E2217" s="196" t="n">
        <f aca="false">VLOOKUP($A2217,[4]Sheet1!$A$1:$U$10001,16,0)</f>
        <v>7.705</v>
      </c>
      <c r="F2217" s="196" t="n">
        <f aca="false">VLOOKUP($A2217,[4]Sheet1!$A$1:$X$10001,22,0)</f>
        <v>7.61</v>
      </c>
      <c r="G2217" s="198" t="n">
        <f aca="false">VLOOKUP($A2217,[4]Sheet1!$A$1:$X$10001,3,0)</f>
        <v>8.05</v>
      </c>
      <c r="H2217" s="196" t="n">
        <f aca="false">VLOOKUP($A2217,[4]Sheet1!$A$1:$U$10001,2,0)</f>
        <v>7.48</v>
      </c>
      <c r="I2217" s="196" t="n">
        <f aca="false">VLOOKUP($A2217,[4]Sheet1!$A$1:$U$10001,21,0)</f>
        <v>7.86</v>
      </c>
      <c r="J2217" s="196" t="n">
        <f aca="false">VLOOKUP($A2217,[4]Sheet1!$A$1:$U$10001,13,0)</f>
        <v>9.67</v>
      </c>
      <c r="K2217" s="196" t="n">
        <f aca="false">VLOOKUP($A2217,[4]Sheet1!$A$1:$Z$10001,24,0)</f>
        <v>7.82</v>
      </c>
      <c r="L2217" s="196" t="n">
        <f aca="false">VLOOKUP($A2217,[4]Sheet1!$A$1:$U$10001,17,0)</f>
        <v>8.035</v>
      </c>
      <c r="M2217" s="196" t="n">
        <f aca="false">VLOOKUP($A2217,[4]Sheet1!$A$1:$U$10001,14,0)</f>
        <v>9.965</v>
      </c>
      <c r="N2217" s="196" t="n">
        <f aca="false">VLOOKUP($A2217,[4]Sheet1!$A$1:$X$10001,23,0)</f>
        <v>7.81</v>
      </c>
      <c r="O2217" s="196" t="n">
        <f aca="false">VLOOKUP($A2217,[4]Sheet1!$A$1:$U$10001,4,0)</f>
        <v>11.71</v>
      </c>
      <c r="P2217" s="196" t="n">
        <f aca="false">VLOOKUP($A2217,[4]Sheet1!$A$1:$U$10001,6,0)</f>
        <v>8.305</v>
      </c>
      <c r="Q2217" s="196" t="n">
        <f aca="false">VLOOKUP($A2217,[4]Sheet1!$A$1:$U$10001,20,0)</f>
        <v>8.03</v>
      </c>
      <c r="R2217" s="196" t="n">
        <f aca="false">VLOOKUP($A2217,[4]Sheet1!$A$1:$X$10001,24,0)</f>
        <v>7.82</v>
      </c>
      <c r="S2217" s="196" t="n">
        <f aca="false">VLOOKUP($A2217,[4]Sheet1!$A$1:$AB$10001,25,0)</f>
        <v>7.97</v>
      </c>
      <c r="T2217" s="196" t="n">
        <f aca="false">VLOOKUP($A2217,[4]Sheet1!$A$1:$AB$10001,26,0)</f>
        <v>7.935</v>
      </c>
      <c r="U2217" s="196" t="n">
        <f aca="false">VLOOKUP($A2217,[4]Sheet1!$A$1:$AB$10001,27,0)</f>
        <v>7.655</v>
      </c>
      <c r="V2217" s="196" t="n">
        <f aca="false">VLOOKUP($A2217,[4]Sheet1!$A$1:$AB$10001,28,0)</f>
        <v>7.92</v>
      </c>
      <c r="W2217" s="196" t="n">
        <f aca="false">VLOOKUP($A2217,[4]Sheet1!$A$1:$AC$10001,29,0)</f>
        <v>7.685</v>
      </c>
      <c r="X2217" s="196" t="n">
        <f aca="false">VLOOKUP($A2217,[4]Sheet1!$A$1:$AD$10001,30,0)</f>
        <v>8.035</v>
      </c>
      <c r="Y2217" s="196" t="n">
        <f aca="false">VLOOKUP($A2217,[4]Sheet1!$A$1:$AE$10001,31,0)</f>
        <v>7.76</v>
      </c>
    </row>
    <row r="2218" customFormat="false" ht="11.25" hidden="false" customHeight="false" outlineLevel="0" collapsed="false">
      <c r="A2218" s="177" t="n">
        <v>36910</v>
      </c>
      <c r="B2218" s="203" t="n">
        <f aca="false">IF(A2218&lt;&gt;"",MONTH(A2218),0)</f>
        <v>1</v>
      </c>
      <c r="C2218" s="11" t="s">
        <v>166</v>
      </c>
      <c r="D2218" s="196" t="n">
        <f aca="false">VLOOKUP($A2218,[4]Sheet1!$A$1:$U$10001,15,0)</f>
        <v>9.11</v>
      </c>
      <c r="E2218" s="196" t="n">
        <f aca="false">VLOOKUP($A2218,[4]Sheet1!$A$1:$U$10001,16,0)</f>
        <v>7.18</v>
      </c>
      <c r="F2218" s="196" t="n">
        <f aca="false">VLOOKUP($A2218,[4]Sheet1!$A$1:$X$10001,22,0)</f>
        <v>6.965</v>
      </c>
      <c r="G2218" s="198" t="n">
        <f aca="false">VLOOKUP($A2218,[4]Sheet1!$A$1:$X$10001,3,0)</f>
        <v>7.5</v>
      </c>
      <c r="H2218" s="196" t="n">
        <f aca="false">VLOOKUP($A2218,[4]Sheet1!$A$1:$U$10001,2,0)</f>
        <v>6.905</v>
      </c>
      <c r="I2218" s="196" t="n">
        <f aca="false">VLOOKUP($A2218,[4]Sheet1!$A$1:$U$10001,21,0)</f>
        <v>7.065</v>
      </c>
      <c r="J2218" s="196" t="n">
        <f aca="false">VLOOKUP($A2218,[4]Sheet1!$A$1:$U$10001,13,0)</f>
        <v>8.95</v>
      </c>
      <c r="K2218" s="196" t="n">
        <f aca="false">VLOOKUP($A2218,[4]Sheet1!$A$1:$Z$10001,24,0)</f>
        <v>7.295</v>
      </c>
      <c r="L2218" s="196" t="n">
        <f aca="false">VLOOKUP($A2218,[4]Sheet1!$A$1:$U$10001,17,0)</f>
        <v>7.61</v>
      </c>
      <c r="M2218" s="196" t="n">
        <f aca="false">VLOOKUP($A2218,[4]Sheet1!$A$1:$U$10001,14,0)</f>
        <v>9.745</v>
      </c>
      <c r="N2218" s="196" t="n">
        <f aca="false">VLOOKUP($A2218,[4]Sheet1!$A$1:$X$10001,23,0)</f>
        <v>7.145</v>
      </c>
      <c r="O2218" s="196" t="n">
        <f aca="false">VLOOKUP($A2218,[4]Sheet1!$A$1:$U$10001,4,0)</f>
        <v>11.375</v>
      </c>
      <c r="P2218" s="196" t="n">
        <f aca="false">VLOOKUP($A2218,[4]Sheet1!$A$1:$U$10001,6,0)</f>
        <v>7.47</v>
      </c>
      <c r="Q2218" s="196" t="n">
        <f aca="false">VLOOKUP($A2218,[4]Sheet1!$A$1:$U$10001,20,0)</f>
        <v>7.31</v>
      </c>
      <c r="R2218" s="196" t="n">
        <f aca="false">VLOOKUP($A2218,[4]Sheet1!$A$1:$X$10001,24,0)</f>
        <v>7.295</v>
      </c>
      <c r="S2218" s="196" t="n">
        <f aca="false">VLOOKUP($A2218,[4]Sheet1!$A$1:$AB$10001,25,0)</f>
        <v>7.315</v>
      </c>
      <c r="T2218" s="196" t="n">
        <f aca="false">VLOOKUP($A2218,[4]Sheet1!$A$1:$AB$10001,26,0)</f>
        <v>7.375</v>
      </c>
      <c r="U2218" s="196" t="n">
        <f aca="false">VLOOKUP($A2218,[4]Sheet1!$A$1:$AB$10001,27,0)</f>
        <v>7.065</v>
      </c>
      <c r="V2218" s="196" t="n">
        <f aca="false">VLOOKUP($A2218,[4]Sheet1!$A$1:$AB$10001,28,0)</f>
        <v>7.29</v>
      </c>
      <c r="W2218" s="196" t="n">
        <f aca="false">VLOOKUP($A2218,[4]Sheet1!$A$1:$AC$10001,29,0)</f>
        <v>7.105</v>
      </c>
      <c r="X2218" s="196" t="n">
        <f aca="false">VLOOKUP($A2218,[4]Sheet1!$A$1:$AD$10001,30,0)</f>
        <v>7.39</v>
      </c>
      <c r="Y2218" s="196" t="n">
        <f aca="false">VLOOKUP($A2218,[4]Sheet1!$A$1:$AE$10001,31,0)</f>
        <v>7.145</v>
      </c>
    </row>
    <row r="2219" customFormat="false" ht="11.25" hidden="false" customHeight="false" outlineLevel="0" collapsed="false">
      <c r="A2219" s="177" t="n">
        <v>36911</v>
      </c>
      <c r="B2219" s="203" t="n">
        <f aca="false">IF(A2219&lt;&gt;"",MONTH(A2219),0)</f>
        <v>1</v>
      </c>
      <c r="C2219" s="11" t="s">
        <v>167</v>
      </c>
      <c r="D2219" s="196" t="n">
        <f aca="false">VLOOKUP($A2219,[4]Sheet1!$A$1:$U$10001,15,0)</f>
        <v>9.795</v>
      </c>
      <c r="E2219" s="196" t="n">
        <f aca="false">VLOOKUP($A2219,[4]Sheet1!$A$1:$U$10001,16,0)</f>
        <v>7.37</v>
      </c>
      <c r="F2219" s="196" t="n">
        <f aca="false">VLOOKUP($A2219,[4]Sheet1!$A$1:$X$10001,22,0)</f>
        <v>7.39</v>
      </c>
      <c r="G2219" s="198" t="n">
        <f aca="false">VLOOKUP($A2219,[4]Sheet1!$A$1:$X$10001,3,0)</f>
        <v>7.685</v>
      </c>
      <c r="H2219" s="196" t="n">
        <f aca="false">VLOOKUP($A2219,[4]Sheet1!$A$1:$U$10001,2,0)</f>
        <v>7.115</v>
      </c>
      <c r="I2219" s="196" t="n">
        <f aca="false">VLOOKUP($A2219,[4]Sheet1!$A$1:$U$10001,21,0)</f>
        <v>7.575</v>
      </c>
      <c r="J2219" s="196" t="n">
        <f aca="false">VLOOKUP($A2219,[4]Sheet1!$A$1:$U$10001,13,0)</f>
        <v>10.215</v>
      </c>
      <c r="K2219" s="196" t="n">
        <f aca="false">VLOOKUP($A2219,[4]Sheet1!$A$1:$Z$10001,24,0)</f>
        <v>7.48</v>
      </c>
      <c r="L2219" s="196" t="n">
        <f aca="false">VLOOKUP($A2219,[4]Sheet1!$A$1:$U$10001,17,0)</f>
        <v>8.075</v>
      </c>
      <c r="M2219" s="196" t="n">
        <f aca="false">VLOOKUP($A2219,[4]Sheet1!$A$1:$U$10001,14,0)</f>
        <v>11.375</v>
      </c>
      <c r="N2219" s="196" t="n">
        <f aca="false">VLOOKUP($A2219,[4]Sheet1!$A$1:$X$10001,23,0)</f>
        <v>7.4</v>
      </c>
      <c r="O2219" s="196" t="n">
        <f aca="false">VLOOKUP($A2219,[4]Sheet1!$A$1:$U$10001,4,0)</f>
        <v>15.12</v>
      </c>
      <c r="P2219" s="196" t="n">
        <f aca="false">VLOOKUP($A2219,[4]Sheet1!$A$1:$U$10001,6,0)</f>
        <v>7.675</v>
      </c>
      <c r="Q2219" s="196" t="n">
        <f aca="false">VLOOKUP($A2219,[4]Sheet1!$A$1:$U$10001,20,0)</f>
        <v>7.565</v>
      </c>
      <c r="R2219" s="196" t="n">
        <f aca="false">VLOOKUP($A2219,[4]Sheet1!$A$1:$X$10001,24,0)</f>
        <v>7.48</v>
      </c>
      <c r="S2219" s="196" t="n">
        <f aca="false">VLOOKUP($A2219,[4]Sheet1!$A$1:$AB$10001,25,0)</f>
        <v>7.735</v>
      </c>
      <c r="T2219" s="196" t="n">
        <f aca="false">VLOOKUP($A2219,[4]Sheet1!$A$1:$AB$10001,26,0)</f>
        <v>7.62</v>
      </c>
      <c r="U2219" s="196" t="n">
        <f aca="false">VLOOKUP($A2219,[4]Sheet1!$A$1:$AB$10001,27,0)</f>
        <v>7.365</v>
      </c>
      <c r="V2219" s="196" t="n">
        <f aca="false">VLOOKUP($A2219,[4]Sheet1!$A$1:$AB$10001,28,0)</f>
        <v>7.595</v>
      </c>
      <c r="W2219" s="196" t="n">
        <f aca="false">VLOOKUP($A2219,[4]Sheet1!$A$1:$AC$10001,29,0)</f>
        <v>7.465</v>
      </c>
      <c r="X2219" s="196" t="n">
        <f aca="false">VLOOKUP($A2219,[4]Sheet1!$A$1:$AD$10001,30,0)</f>
        <v>7.815</v>
      </c>
      <c r="Y2219" s="196" t="n">
        <f aca="false">VLOOKUP($A2219,[4]Sheet1!$A$1:$AE$10001,31,0)</f>
        <v>7.515</v>
      </c>
    </row>
    <row r="2220" customFormat="false" ht="11.25" hidden="false" customHeight="false" outlineLevel="0" collapsed="false">
      <c r="A2220" s="177" t="n">
        <v>36912</v>
      </c>
      <c r="B2220" s="203" t="n">
        <f aca="false">IF(A2220&lt;&gt;"",MONTH(A2220),0)</f>
        <v>1</v>
      </c>
      <c r="C2220" s="11" t="s">
        <v>161</v>
      </c>
      <c r="D2220" s="196" t="n">
        <f aca="false">VLOOKUP($A2220,[4]Sheet1!$A$1:$U$10001,15,0)</f>
        <v>9.795</v>
      </c>
      <c r="E2220" s="196" t="n">
        <f aca="false">VLOOKUP($A2220,[4]Sheet1!$A$1:$U$10001,16,0)</f>
        <v>7.37</v>
      </c>
      <c r="F2220" s="196" t="n">
        <f aca="false">VLOOKUP($A2220,[4]Sheet1!$A$1:$X$10001,22,0)</f>
        <v>7.39</v>
      </c>
      <c r="G2220" s="198" t="n">
        <f aca="false">VLOOKUP($A2220,[4]Sheet1!$A$1:$X$10001,3,0)</f>
        <v>7.685</v>
      </c>
      <c r="H2220" s="196" t="n">
        <f aca="false">VLOOKUP($A2220,[4]Sheet1!$A$1:$U$10001,2,0)</f>
        <v>7.115</v>
      </c>
      <c r="I2220" s="196" t="n">
        <f aca="false">VLOOKUP($A2220,[4]Sheet1!$A$1:$U$10001,21,0)</f>
        <v>7.575</v>
      </c>
      <c r="J2220" s="196" t="n">
        <f aca="false">VLOOKUP($A2220,[4]Sheet1!$A$1:$U$10001,13,0)</f>
        <v>10.215</v>
      </c>
      <c r="K2220" s="196" t="n">
        <f aca="false">VLOOKUP($A2220,[4]Sheet1!$A$1:$Z$10001,24,0)</f>
        <v>7.48</v>
      </c>
      <c r="L2220" s="196" t="n">
        <f aca="false">VLOOKUP($A2220,[4]Sheet1!$A$1:$U$10001,17,0)</f>
        <v>8.075</v>
      </c>
      <c r="M2220" s="196" t="n">
        <f aca="false">VLOOKUP($A2220,[4]Sheet1!$A$1:$U$10001,14,0)</f>
        <v>11.375</v>
      </c>
      <c r="N2220" s="196" t="n">
        <f aca="false">VLOOKUP($A2220,[4]Sheet1!$A$1:$X$10001,23,0)</f>
        <v>7.4</v>
      </c>
      <c r="O2220" s="196" t="n">
        <f aca="false">VLOOKUP($A2220,[4]Sheet1!$A$1:$U$10001,4,0)</f>
        <v>15.12</v>
      </c>
      <c r="P2220" s="196" t="n">
        <f aca="false">VLOOKUP($A2220,[4]Sheet1!$A$1:$U$10001,6,0)</f>
        <v>7.675</v>
      </c>
      <c r="Q2220" s="196" t="n">
        <f aca="false">VLOOKUP($A2220,[4]Sheet1!$A$1:$U$10001,20,0)</f>
        <v>7.565</v>
      </c>
      <c r="R2220" s="196" t="n">
        <f aca="false">VLOOKUP($A2220,[4]Sheet1!$A$1:$X$10001,24,0)</f>
        <v>7.48</v>
      </c>
      <c r="S2220" s="196" t="n">
        <f aca="false">VLOOKUP($A2220,[4]Sheet1!$A$1:$AB$10001,25,0)</f>
        <v>7.735</v>
      </c>
      <c r="T2220" s="196" t="n">
        <f aca="false">VLOOKUP($A2220,[4]Sheet1!$A$1:$AB$10001,26,0)</f>
        <v>7.62</v>
      </c>
      <c r="U2220" s="196" t="n">
        <f aca="false">VLOOKUP($A2220,[4]Sheet1!$A$1:$AB$10001,27,0)</f>
        <v>7.365</v>
      </c>
      <c r="V2220" s="196" t="n">
        <f aca="false">VLOOKUP($A2220,[4]Sheet1!$A$1:$AB$10001,28,0)</f>
        <v>7.595</v>
      </c>
      <c r="W2220" s="196" t="n">
        <f aca="false">VLOOKUP($A2220,[4]Sheet1!$A$1:$AC$10001,29,0)</f>
        <v>7.465</v>
      </c>
      <c r="X2220" s="196" t="n">
        <f aca="false">VLOOKUP($A2220,[4]Sheet1!$A$1:$AD$10001,30,0)</f>
        <v>7.815</v>
      </c>
      <c r="Y2220" s="196" t="n">
        <f aca="false">VLOOKUP($A2220,[4]Sheet1!$A$1:$AE$10001,31,0)</f>
        <v>7.515</v>
      </c>
    </row>
    <row r="2221" customFormat="false" ht="11.25" hidden="false" customHeight="false" outlineLevel="0" collapsed="false">
      <c r="A2221" s="177" t="n">
        <v>36913</v>
      </c>
      <c r="B2221" s="203" t="n">
        <f aca="false">IF(A2221&lt;&gt;"",MONTH(A2221),0)</f>
        <v>1</v>
      </c>
      <c r="C2221" s="11" t="s">
        <v>162</v>
      </c>
      <c r="D2221" s="196" t="n">
        <f aca="false">VLOOKUP($A2221,[4]Sheet1!$A$1:$U$10001,15,0)</f>
        <v>9.795</v>
      </c>
      <c r="E2221" s="196" t="n">
        <f aca="false">VLOOKUP($A2221,[4]Sheet1!$A$1:$U$10001,16,0)</f>
        <v>7.37</v>
      </c>
      <c r="F2221" s="196" t="n">
        <f aca="false">VLOOKUP($A2221,[4]Sheet1!$A$1:$X$10001,22,0)</f>
        <v>7.39</v>
      </c>
      <c r="G2221" s="198" t="n">
        <f aca="false">VLOOKUP($A2221,[4]Sheet1!$A$1:$X$10001,3,0)</f>
        <v>7.685</v>
      </c>
      <c r="H2221" s="196" t="n">
        <f aca="false">VLOOKUP($A2221,[4]Sheet1!$A$1:$U$10001,2,0)</f>
        <v>7.115</v>
      </c>
      <c r="I2221" s="196" t="n">
        <f aca="false">VLOOKUP($A2221,[4]Sheet1!$A$1:$U$10001,21,0)</f>
        <v>7.575</v>
      </c>
      <c r="J2221" s="196" t="n">
        <f aca="false">VLOOKUP($A2221,[4]Sheet1!$A$1:$U$10001,13,0)</f>
        <v>10.215</v>
      </c>
      <c r="K2221" s="196" t="n">
        <f aca="false">VLOOKUP($A2221,[4]Sheet1!$A$1:$Z$10001,24,0)</f>
        <v>7.48</v>
      </c>
      <c r="L2221" s="196" t="n">
        <f aca="false">VLOOKUP($A2221,[4]Sheet1!$A$1:$U$10001,17,0)</f>
        <v>8.075</v>
      </c>
      <c r="M2221" s="196" t="n">
        <f aca="false">VLOOKUP($A2221,[4]Sheet1!$A$1:$U$10001,14,0)</f>
        <v>11.375</v>
      </c>
      <c r="N2221" s="196" t="n">
        <f aca="false">VLOOKUP($A2221,[4]Sheet1!$A$1:$X$10001,23,0)</f>
        <v>7.4</v>
      </c>
      <c r="O2221" s="196" t="n">
        <f aca="false">VLOOKUP($A2221,[4]Sheet1!$A$1:$U$10001,4,0)</f>
        <v>15.12</v>
      </c>
      <c r="P2221" s="196" t="n">
        <f aca="false">VLOOKUP($A2221,[4]Sheet1!$A$1:$U$10001,6,0)</f>
        <v>7.675</v>
      </c>
      <c r="Q2221" s="196" t="n">
        <f aca="false">VLOOKUP($A2221,[4]Sheet1!$A$1:$U$10001,20,0)</f>
        <v>7.565</v>
      </c>
      <c r="R2221" s="196" t="n">
        <f aca="false">VLOOKUP($A2221,[4]Sheet1!$A$1:$X$10001,24,0)</f>
        <v>7.48</v>
      </c>
      <c r="S2221" s="196" t="n">
        <f aca="false">VLOOKUP($A2221,[4]Sheet1!$A$1:$AB$10001,25,0)</f>
        <v>7.735</v>
      </c>
      <c r="T2221" s="196" t="n">
        <f aca="false">VLOOKUP($A2221,[4]Sheet1!$A$1:$AB$10001,26,0)</f>
        <v>7.62</v>
      </c>
      <c r="U2221" s="196" t="n">
        <f aca="false">VLOOKUP($A2221,[4]Sheet1!$A$1:$AB$10001,27,0)</f>
        <v>7.365</v>
      </c>
      <c r="V2221" s="196" t="n">
        <f aca="false">VLOOKUP($A2221,[4]Sheet1!$A$1:$AB$10001,28,0)</f>
        <v>7.595</v>
      </c>
      <c r="W2221" s="196" t="n">
        <f aca="false">VLOOKUP($A2221,[4]Sheet1!$A$1:$AC$10001,29,0)</f>
        <v>7.465</v>
      </c>
      <c r="X2221" s="196" t="n">
        <f aca="false">VLOOKUP($A2221,[4]Sheet1!$A$1:$AD$10001,30,0)</f>
        <v>7.815</v>
      </c>
      <c r="Y2221" s="196" t="n">
        <f aca="false">VLOOKUP($A2221,[4]Sheet1!$A$1:$AE$10001,31,0)</f>
        <v>7.515</v>
      </c>
    </row>
    <row r="2222" customFormat="false" ht="11.25" hidden="false" customHeight="false" outlineLevel="0" collapsed="false">
      <c r="A2222" s="177" t="n">
        <v>36914</v>
      </c>
      <c r="B2222" s="203" t="n">
        <f aca="false">IF(A2222&lt;&gt;"",MONTH(A2222),0)</f>
        <v>1</v>
      </c>
      <c r="C2222" s="11" t="s">
        <v>163</v>
      </c>
      <c r="D2222" s="196" t="n">
        <f aca="false">VLOOKUP($A2222,[4]Sheet1!$A$1:$U$10001,15,0)</f>
        <v>9.765</v>
      </c>
      <c r="E2222" s="196" t="n">
        <f aca="false">VLOOKUP($A2222,[4]Sheet1!$A$1:$U$10001,16,0)</f>
        <v>7.465</v>
      </c>
      <c r="F2222" s="196" t="n">
        <f aca="false">VLOOKUP($A2222,[4]Sheet1!$A$1:$X$10001,22,0)</f>
        <v>7.545</v>
      </c>
      <c r="G2222" s="198" t="n">
        <f aca="false">VLOOKUP($A2222,[4]Sheet1!$A$1:$X$10001,3,0)</f>
        <v>7.785</v>
      </c>
      <c r="H2222" s="196" t="n">
        <f aca="false">VLOOKUP($A2222,[4]Sheet1!$A$1:$U$10001,2,0)</f>
        <v>7.38</v>
      </c>
      <c r="I2222" s="196" t="n">
        <f aca="false">VLOOKUP($A2222,[4]Sheet1!$A$1:$U$10001,21,0)</f>
        <v>7.675</v>
      </c>
      <c r="J2222" s="196" t="n">
        <f aca="false">VLOOKUP($A2222,[4]Sheet1!$A$1:$U$10001,13,0)</f>
        <v>12.59</v>
      </c>
      <c r="K2222" s="196" t="n">
        <f aca="false">VLOOKUP($A2222,[4]Sheet1!$A$1:$Z$10001,24,0)</f>
        <v>7.65</v>
      </c>
      <c r="L2222" s="196" t="n">
        <f aca="false">VLOOKUP($A2222,[4]Sheet1!$A$1:$U$10001,17,0)</f>
        <v>8.37</v>
      </c>
      <c r="M2222" s="196" t="n">
        <f aca="false">VLOOKUP($A2222,[4]Sheet1!$A$1:$U$10001,14,0)</f>
        <v>13.18</v>
      </c>
      <c r="N2222" s="196" t="n">
        <f aca="false">VLOOKUP($A2222,[4]Sheet1!$A$1:$X$10001,23,0)</f>
        <v>7.61</v>
      </c>
      <c r="O2222" s="196" t="n">
        <f aca="false">VLOOKUP($A2222,[4]Sheet1!$A$1:$U$10001,4,0)</f>
        <v>16.585</v>
      </c>
      <c r="P2222" s="196" t="n">
        <f aca="false">VLOOKUP($A2222,[4]Sheet1!$A$1:$U$10001,6,0)</f>
        <v>7.73</v>
      </c>
      <c r="Q2222" s="196" t="n">
        <f aca="false">VLOOKUP($A2222,[4]Sheet1!$A$1:$U$10001,20,0)</f>
        <v>8.675</v>
      </c>
      <c r="R2222" s="196" t="n">
        <f aca="false">VLOOKUP($A2222,[4]Sheet1!$A$1:$X$10001,24,0)</f>
        <v>7.65</v>
      </c>
      <c r="S2222" s="196" t="n">
        <f aca="false">VLOOKUP($A2222,[4]Sheet1!$A$1:$AB$10001,25,0)</f>
        <v>7.84</v>
      </c>
      <c r="T2222" s="196" t="n">
        <f aca="false">VLOOKUP($A2222,[4]Sheet1!$A$1:$AB$10001,26,0)</f>
        <v>7.665</v>
      </c>
      <c r="U2222" s="196" t="n">
        <f aca="false">VLOOKUP($A2222,[4]Sheet1!$A$1:$AB$10001,27,0)</f>
        <v>7.495</v>
      </c>
      <c r="V2222" s="196" t="n">
        <f aca="false">VLOOKUP($A2222,[4]Sheet1!$A$1:$AB$10001,28,0)</f>
        <v>7.73</v>
      </c>
      <c r="W2222" s="196" t="n">
        <f aca="false">VLOOKUP($A2222,[4]Sheet1!$A$1:$AC$10001,29,0)</f>
        <v>7.525</v>
      </c>
      <c r="X2222" s="196" t="n">
        <f aca="false">VLOOKUP($A2222,[4]Sheet1!$A$1:$AD$10001,30,0)</f>
        <v>7.9</v>
      </c>
      <c r="Y2222" s="196" t="n">
        <f aca="false">VLOOKUP($A2222,[4]Sheet1!$A$1:$AE$10001,31,0)</f>
        <v>7.63</v>
      </c>
    </row>
    <row r="2223" customFormat="false" ht="11.25" hidden="false" customHeight="false" outlineLevel="0" collapsed="false">
      <c r="A2223" s="177" t="n">
        <v>36915</v>
      </c>
      <c r="B2223" s="203" t="n">
        <f aca="false">IF(A2223&lt;&gt;"",MONTH(A2223),0)</f>
        <v>1</v>
      </c>
      <c r="C2223" s="11" t="s">
        <v>164</v>
      </c>
      <c r="D2223" s="196" t="n">
        <f aca="false">VLOOKUP($A2223,[4]Sheet1!$A$1:$U$10001,15,0)</f>
        <v>9.075</v>
      </c>
      <c r="E2223" s="196" t="n">
        <f aca="false">VLOOKUP($A2223,[4]Sheet1!$A$1:$U$10001,16,0)</f>
        <v>6.775</v>
      </c>
      <c r="F2223" s="196" t="n">
        <f aca="false">VLOOKUP($A2223,[4]Sheet1!$A$1:$X$10001,22,0)</f>
        <v>6.775</v>
      </c>
      <c r="G2223" s="198" t="n">
        <f aca="false">VLOOKUP($A2223,[4]Sheet1!$A$1:$X$10001,3,0)</f>
        <v>6.855</v>
      </c>
      <c r="H2223" s="196" t="n">
        <f aca="false">VLOOKUP($A2223,[4]Sheet1!$A$1:$U$10001,2,0)</f>
        <v>6.75</v>
      </c>
      <c r="I2223" s="196" t="n">
        <f aca="false">VLOOKUP($A2223,[4]Sheet1!$A$1:$U$10001,21,0)</f>
        <v>7.065</v>
      </c>
      <c r="J2223" s="196" t="n">
        <f aca="false">VLOOKUP($A2223,[4]Sheet1!$A$1:$U$10001,13,0)</f>
        <v>12.505</v>
      </c>
      <c r="K2223" s="196" t="n">
        <f aca="false">VLOOKUP($A2223,[4]Sheet1!$A$1:$Z$10001,24,0)</f>
        <v>6.935</v>
      </c>
      <c r="L2223" s="196" t="n">
        <f aca="false">VLOOKUP($A2223,[4]Sheet1!$A$1:$U$10001,17,0)</f>
        <v>7.045</v>
      </c>
      <c r="M2223" s="196" t="n">
        <f aca="false">VLOOKUP($A2223,[4]Sheet1!$A$1:$U$10001,14,0)</f>
        <v>12.645</v>
      </c>
      <c r="N2223" s="196" t="n">
        <f aca="false">VLOOKUP($A2223,[4]Sheet1!$A$1:$X$10001,23,0)</f>
        <v>6.84</v>
      </c>
      <c r="O2223" s="196" t="n">
        <f aca="false">VLOOKUP($A2223,[4]Sheet1!$A$1:$U$10001,4,0)</f>
        <v>15.96</v>
      </c>
      <c r="P2223" s="196" t="n">
        <f aca="false">VLOOKUP($A2223,[4]Sheet1!$A$1:$U$10001,6,0)</f>
        <v>6.945</v>
      </c>
      <c r="Q2223" s="196" t="n">
        <f aca="false">VLOOKUP($A2223,[4]Sheet1!$A$1:$U$10001,20,0)</f>
        <v>7.515</v>
      </c>
      <c r="R2223" s="196" t="n">
        <f aca="false">VLOOKUP($A2223,[4]Sheet1!$A$1:$X$10001,24,0)</f>
        <v>6.935</v>
      </c>
      <c r="S2223" s="196" t="n">
        <f aca="false">VLOOKUP($A2223,[4]Sheet1!$A$1:$AB$10001,25,0)</f>
        <v>7.205</v>
      </c>
      <c r="T2223" s="196" t="n">
        <f aca="false">VLOOKUP($A2223,[4]Sheet1!$A$1:$AB$10001,26,0)</f>
        <v>6.995</v>
      </c>
      <c r="U2223" s="196" t="n">
        <f aca="false">VLOOKUP($A2223,[4]Sheet1!$A$1:$AB$10001,27,0)</f>
        <v>6.86</v>
      </c>
      <c r="V2223" s="196" t="n">
        <f aca="false">VLOOKUP($A2223,[4]Sheet1!$A$1:$AB$10001,28,0)</f>
        <v>7.13</v>
      </c>
      <c r="W2223" s="196" t="n">
        <f aca="false">VLOOKUP($A2223,[4]Sheet1!$A$1:$AC$10001,29,0)</f>
        <v>6.94</v>
      </c>
      <c r="X2223" s="196" t="n">
        <f aca="false">VLOOKUP($A2223,[4]Sheet1!$A$1:$AD$10001,30,0)</f>
        <v>7.25</v>
      </c>
      <c r="Y2223" s="196" t="n">
        <f aca="false">VLOOKUP($A2223,[4]Sheet1!$A$1:$AE$10001,31,0)</f>
        <v>6.985</v>
      </c>
    </row>
    <row r="2224" customFormat="false" ht="11.25" hidden="false" customHeight="false" outlineLevel="0" collapsed="false">
      <c r="A2224" s="177" t="n">
        <v>36916</v>
      </c>
      <c r="B2224" s="203" t="n">
        <f aca="false">IF(A2224&lt;&gt;"",MONTH(A2224),0)</f>
        <v>1</v>
      </c>
      <c r="C2224" s="11" t="s">
        <v>165</v>
      </c>
      <c r="D2224" s="196" t="n">
        <f aca="false">VLOOKUP($A2224,[4]Sheet1!$A$1:$U$10001,15,0)</f>
        <v>9.045</v>
      </c>
      <c r="E2224" s="196" t="n">
        <f aca="false">VLOOKUP($A2224,[4]Sheet1!$A$1:$U$10001,16,0)</f>
        <v>6.755</v>
      </c>
      <c r="F2224" s="196" t="n">
        <f aca="false">VLOOKUP($A2224,[4]Sheet1!$A$1:$X$10001,22,0)</f>
        <v>6.725</v>
      </c>
      <c r="G2224" s="198" t="n">
        <f aca="false">VLOOKUP($A2224,[4]Sheet1!$A$1:$X$10001,3,0)</f>
        <v>6.79</v>
      </c>
      <c r="H2224" s="196" t="n">
        <f aca="false">VLOOKUP($A2224,[4]Sheet1!$A$1:$U$10001,2,0)</f>
        <v>6.55</v>
      </c>
      <c r="I2224" s="196" t="n">
        <f aca="false">VLOOKUP($A2224,[4]Sheet1!$A$1:$U$10001,21,0)</f>
        <v>6.91</v>
      </c>
      <c r="J2224" s="196" t="n">
        <f aca="false">VLOOKUP($A2224,[4]Sheet1!$A$1:$U$10001,13,0)</f>
        <v>11.415</v>
      </c>
      <c r="K2224" s="196" t="n">
        <f aca="false">VLOOKUP($A2224,[4]Sheet1!$A$1:$Z$10001,24,0)</f>
        <v>6.85</v>
      </c>
      <c r="L2224" s="196" t="n">
        <f aca="false">VLOOKUP($A2224,[4]Sheet1!$A$1:$U$10001,17,0)</f>
        <v>7.035</v>
      </c>
      <c r="M2224" s="196" t="n">
        <f aca="false">VLOOKUP($A2224,[4]Sheet1!$A$1:$U$10001,14,0)</f>
        <v>11.37</v>
      </c>
      <c r="N2224" s="196" t="n">
        <f aca="false">VLOOKUP($A2224,[4]Sheet1!$A$1:$X$10001,23,0)</f>
        <v>6.83</v>
      </c>
      <c r="O2224" s="196" t="n">
        <f aca="false">VLOOKUP($A2224,[4]Sheet1!$A$1:$U$10001,4,0)</f>
        <v>15.97</v>
      </c>
      <c r="P2224" s="196" t="n">
        <f aca="false">VLOOKUP($A2224,[4]Sheet1!$A$1:$U$10001,6,0)</f>
        <v>6.795</v>
      </c>
      <c r="Q2224" s="196" t="n">
        <f aca="false">VLOOKUP($A2224,[4]Sheet1!$A$1:$U$10001,20,0)</f>
        <v>7.16</v>
      </c>
      <c r="R2224" s="196" t="n">
        <f aca="false">VLOOKUP($A2224,[4]Sheet1!$A$1:$X$10001,24,0)</f>
        <v>6.85</v>
      </c>
      <c r="S2224" s="196" t="n">
        <f aca="false">VLOOKUP($A2224,[4]Sheet1!$A$1:$AB$10001,25,0)</f>
        <v>7</v>
      </c>
      <c r="T2224" s="196" t="n">
        <f aca="false">VLOOKUP($A2224,[4]Sheet1!$A$1:$AB$10001,26,0)</f>
        <v>6.83</v>
      </c>
      <c r="U2224" s="196" t="n">
        <f aca="false">VLOOKUP($A2224,[4]Sheet1!$A$1:$AB$10001,27,0)</f>
        <v>6.675</v>
      </c>
      <c r="V2224" s="196" t="n">
        <f aca="false">VLOOKUP($A2224,[4]Sheet1!$A$1:$AB$10001,28,0)</f>
        <v>6.925</v>
      </c>
      <c r="W2224" s="196" t="n">
        <f aca="false">VLOOKUP($A2224,[4]Sheet1!$A$1:$AC$10001,29,0)</f>
        <v>6.745</v>
      </c>
      <c r="X2224" s="196" t="n">
        <f aca="false">VLOOKUP($A2224,[4]Sheet1!$A$1:$AD$10001,30,0)</f>
        <v>7.125</v>
      </c>
      <c r="Y2224" s="196" t="n">
        <f aca="false">VLOOKUP($A2224,[4]Sheet1!$A$1:$AE$10001,31,0)</f>
        <v>6.905</v>
      </c>
    </row>
    <row r="2225" customFormat="false" ht="11.25" hidden="false" customHeight="false" outlineLevel="0" collapsed="false">
      <c r="A2225" s="177" t="n">
        <v>36917</v>
      </c>
      <c r="B2225" s="203" t="n">
        <f aca="false">IF(A2225&lt;&gt;"",MONTH(A2225),0)</f>
        <v>1</v>
      </c>
      <c r="C2225" s="11" t="s">
        <v>166</v>
      </c>
      <c r="D2225" s="196" t="n">
        <f aca="false">VLOOKUP($A2225,[4]Sheet1!$A$1:$U$10001,15,0)</f>
        <v>9.51</v>
      </c>
      <c r="E2225" s="196" t="n">
        <f aca="false">VLOOKUP($A2225,[4]Sheet1!$A$1:$U$10001,16,0)</f>
        <v>7.18</v>
      </c>
      <c r="F2225" s="196" t="n">
        <f aca="false">VLOOKUP($A2225,[4]Sheet1!$A$1:$X$10001,22,0)</f>
        <v>7.26</v>
      </c>
      <c r="G2225" s="198" t="n">
        <f aca="false">VLOOKUP($A2225,[4]Sheet1!$A$1:$X$10001,3,0)</f>
        <v>7.305</v>
      </c>
      <c r="H2225" s="196" t="n">
        <f aca="false">VLOOKUP($A2225,[4]Sheet1!$A$1:$U$10001,2,0)</f>
        <v>6.95</v>
      </c>
      <c r="I2225" s="196" t="n">
        <f aca="false">VLOOKUP($A2225,[4]Sheet1!$A$1:$U$10001,21,0)</f>
        <v>7.295</v>
      </c>
      <c r="J2225" s="196" t="n">
        <f aca="false">VLOOKUP($A2225,[4]Sheet1!$A$1:$U$10001,13,0)</f>
        <v>10.36</v>
      </c>
      <c r="K2225" s="196" t="n">
        <f aca="false">VLOOKUP($A2225,[4]Sheet1!$A$1:$Z$10001,24,0)</f>
        <v>7.375</v>
      </c>
      <c r="L2225" s="196" t="n">
        <f aca="false">VLOOKUP($A2225,[4]Sheet1!$A$1:$U$10001,17,0)</f>
        <v>7.425</v>
      </c>
      <c r="M2225" s="196" t="n">
        <f aca="false">VLOOKUP($A2225,[4]Sheet1!$A$1:$U$10001,14,0)</f>
        <v>10.645</v>
      </c>
      <c r="N2225" s="196" t="n">
        <f aca="false">VLOOKUP($A2225,[4]Sheet1!$A$1:$X$10001,23,0)</f>
        <v>7.255</v>
      </c>
      <c r="O2225" s="196" t="n">
        <f aca="false">VLOOKUP($A2225,[4]Sheet1!$A$1:$U$10001,4,0)</f>
        <v>15.185</v>
      </c>
      <c r="P2225" s="196" t="str">
        <f aca="false">VLOOKUP($A2225,[4]Sheet1!$A$1:$U$10001,6,0)</f>
        <v/>
      </c>
      <c r="Q2225" s="196" t="n">
        <f aca="false">VLOOKUP($A2225,[4]Sheet1!$A$1:$U$10001,20,0)</f>
        <v>7.33</v>
      </c>
      <c r="R2225" s="196" t="n">
        <f aca="false">VLOOKUP($A2225,[4]Sheet1!$A$1:$X$10001,24,0)</f>
        <v>7.375</v>
      </c>
      <c r="S2225" s="196" t="n">
        <f aca="false">VLOOKUP($A2225,[4]Sheet1!$A$1:$AB$10001,25,0)</f>
        <v>7.395</v>
      </c>
      <c r="T2225" s="196" t="n">
        <f aca="false">VLOOKUP($A2225,[4]Sheet1!$A$1:$AB$10001,26,0)</f>
        <v>7.26</v>
      </c>
      <c r="U2225" s="196" t="n">
        <f aca="false">VLOOKUP($A2225,[4]Sheet1!$A$1:$AB$10001,27,0)</f>
        <v>7.13</v>
      </c>
      <c r="V2225" s="196" t="n">
        <f aca="false">VLOOKUP($A2225,[4]Sheet1!$A$1:$AB$10001,28,0)</f>
        <v>7.335</v>
      </c>
      <c r="W2225" s="196" t="n">
        <f aca="false">VLOOKUP($A2225,[4]Sheet1!$A$1:$AC$10001,29,0)</f>
        <v>7.19</v>
      </c>
      <c r="X2225" s="196" t="n">
        <f aca="false">VLOOKUP($A2225,[4]Sheet1!$A$1:$AD$10001,30,0)</f>
        <v>7.55</v>
      </c>
      <c r="Y2225" s="196" t="n">
        <f aca="false">VLOOKUP($A2225,[4]Sheet1!$A$1:$AE$10001,31,0)</f>
        <v>7.33</v>
      </c>
    </row>
    <row r="2226" customFormat="false" ht="11.25" hidden="false" customHeight="false" outlineLevel="0" collapsed="false">
      <c r="A2226" s="177" t="n">
        <v>36918</v>
      </c>
      <c r="B2226" s="203" t="n">
        <f aca="false">IF(A2226&lt;&gt;"",MONTH(A2226),0)</f>
        <v>1</v>
      </c>
      <c r="C2226" s="11" t="s">
        <v>167</v>
      </c>
      <c r="D2226" s="196" t="n">
        <f aca="false">VLOOKUP($A2226,[4]Sheet1!$A$1:$U$10001,15,0)</f>
        <v>9.04</v>
      </c>
      <c r="E2226" s="196" t="n">
        <f aca="false">VLOOKUP($A2226,[4]Sheet1!$A$1:$U$10001,16,0)</f>
        <v>6.82</v>
      </c>
      <c r="F2226" s="196" t="n">
        <f aca="false">VLOOKUP($A2226,[4]Sheet1!$A$1:$X$10001,22,0)</f>
        <v>6.81</v>
      </c>
      <c r="G2226" s="198" t="n">
        <f aca="false">VLOOKUP($A2226,[4]Sheet1!$A$1:$X$10001,3,0)</f>
        <v>6.955</v>
      </c>
      <c r="H2226" s="196" t="n">
        <f aca="false">VLOOKUP($A2226,[4]Sheet1!$A$1:$U$10001,2,0)</f>
        <v>6.7</v>
      </c>
      <c r="I2226" s="196" t="n">
        <f aca="false">VLOOKUP($A2226,[4]Sheet1!$A$1:$U$10001,21,0)</f>
        <v>7.035</v>
      </c>
      <c r="J2226" s="196" t="n">
        <f aca="false">VLOOKUP($A2226,[4]Sheet1!$A$1:$U$10001,13,0)</f>
        <v>9.885</v>
      </c>
      <c r="K2226" s="196" t="n">
        <f aca="false">VLOOKUP($A2226,[4]Sheet1!$A$1:$Z$10001,24,0)</f>
        <v>6.96</v>
      </c>
      <c r="L2226" s="196" t="n">
        <f aca="false">VLOOKUP($A2226,[4]Sheet1!$A$1:$U$10001,17,0)</f>
        <v>7.125</v>
      </c>
      <c r="M2226" s="196" t="n">
        <f aca="false">VLOOKUP($A2226,[4]Sheet1!$A$1:$U$10001,14,0)</f>
        <v>10.84</v>
      </c>
      <c r="N2226" s="196" t="n">
        <f aca="false">VLOOKUP($A2226,[4]Sheet1!$A$1:$X$10001,23,0)</f>
        <v>6.89</v>
      </c>
      <c r="O2226" s="196" t="n">
        <f aca="false">VLOOKUP($A2226,[4]Sheet1!$A$1:$U$10001,4,0)</f>
        <v>13.42</v>
      </c>
      <c r="P2226" s="196" t="n">
        <f aca="false">VLOOKUP($A2226,[4]Sheet1!$A$1:$U$10001,6,0)</f>
        <v>6.91</v>
      </c>
      <c r="Q2226" s="196" t="n">
        <f aca="false">VLOOKUP($A2226,[4]Sheet1!$A$1:$U$10001,20,0)</f>
        <v>7.015</v>
      </c>
      <c r="R2226" s="196" t="n">
        <f aca="false">VLOOKUP($A2226,[4]Sheet1!$A$1:$X$10001,24,0)</f>
        <v>6.96</v>
      </c>
      <c r="S2226" s="196" t="n">
        <f aca="false">VLOOKUP($A2226,[4]Sheet1!$A$1:$AB$10001,25,0)</f>
        <v>7.15</v>
      </c>
      <c r="T2226" s="196" t="n">
        <f aca="false">VLOOKUP($A2226,[4]Sheet1!$A$1:$AB$10001,26,0)</f>
        <v>6.9</v>
      </c>
      <c r="U2226" s="196" t="n">
        <f aca="false">VLOOKUP($A2226,[4]Sheet1!$A$1:$AB$10001,27,0)</f>
        <v>6.83</v>
      </c>
      <c r="V2226" s="196" t="n">
        <f aca="false">VLOOKUP($A2226,[4]Sheet1!$A$1:$AB$10001,28,0)</f>
        <v>7.09</v>
      </c>
      <c r="W2226" s="196" t="n">
        <f aca="false">VLOOKUP($A2226,[4]Sheet1!$A$1:$AC$10001,29,0)</f>
        <v>6.915</v>
      </c>
      <c r="X2226" s="196" t="n">
        <f aca="false">VLOOKUP($A2226,[4]Sheet1!$A$1:$AD$10001,30,0)</f>
        <v>7.285</v>
      </c>
      <c r="Y2226" s="196" t="n">
        <f aca="false">VLOOKUP($A2226,[4]Sheet1!$A$1:$AE$10001,31,0)</f>
        <v>6.945</v>
      </c>
    </row>
    <row r="2227" customFormat="false" ht="11.25" hidden="false" customHeight="false" outlineLevel="0" collapsed="false">
      <c r="A2227" s="177" t="n">
        <v>36919</v>
      </c>
      <c r="B2227" s="203" t="n">
        <f aca="false">IF(A2227&lt;&gt;"",MONTH(A2227),0)</f>
        <v>1</v>
      </c>
      <c r="C2227" s="11" t="s">
        <v>161</v>
      </c>
      <c r="D2227" s="196" t="n">
        <f aca="false">VLOOKUP($A2227,[4]Sheet1!$A$1:$U$10001,15,0)</f>
        <v>9.04</v>
      </c>
      <c r="E2227" s="196" t="n">
        <f aca="false">VLOOKUP($A2227,[4]Sheet1!$A$1:$U$10001,16,0)</f>
        <v>6.82</v>
      </c>
      <c r="F2227" s="196" t="n">
        <f aca="false">VLOOKUP($A2227,[4]Sheet1!$A$1:$X$10001,22,0)</f>
        <v>6.81</v>
      </c>
      <c r="G2227" s="198" t="n">
        <f aca="false">VLOOKUP($A2227,[4]Sheet1!$A$1:$X$10001,3,0)</f>
        <v>6.955</v>
      </c>
      <c r="H2227" s="196" t="n">
        <f aca="false">VLOOKUP($A2227,[4]Sheet1!$A$1:$U$10001,2,0)</f>
        <v>6.7</v>
      </c>
      <c r="I2227" s="196" t="n">
        <f aca="false">VLOOKUP($A2227,[4]Sheet1!$A$1:$U$10001,21,0)</f>
        <v>7.035</v>
      </c>
      <c r="J2227" s="196" t="n">
        <f aca="false">VLOOKUP($A2227,[4]Sheet1!$A$1:$U$10001,13,0)</f>
        <v>9.885</v>
      </c>
      <c r="K2227" s="196" t="n">
        <f aca="false">VLOOKUP($A2227,[4]Sheet1!$A$1:$Z$10001,24,0)</f>
        <v>6.96</v>
      </c>
      <c r="L2227" s="196" t="n">
        <f aca="false">VLOOKUP($A2227,[4]Sheet1!$A$1:$U$10001,17,0)</f>
        <v>7.125</v>
      </c>
      <c r="M2227" s="196" t="n">
        <f aca="false">VLOOKUP($A2227,[4]Sheet1!$A$1:$U$10001,14,0)</f>
        <v>10.84</v>
      </c>
      <c r="N2227" s="196" t="n">
        <f aca="false">VLOOKUP($A2227,[4]Sheet1!$A$1:$X$10001,23,0)</f>
        <v>6.89</v>
      </c>
      <c r="O2227" s="196" t="n">
        <f aca="false">VLOOKUP($A2227,[4]Sheet1!$A$1:$U$10001,4,0)</f>
        <v>13.42</v>
      </c>
      <c r="P2227" s="196" t="n">
        <f aca="false">VLOOKUP($A2227,[4]Sheet1!$A$1:$U$10001,6,0)</f>
        <v>6.91</v>
      </c>
      <c r="Q2227" s="196" t="n">
        <f aca="false">VLOOKUP($A2227,[4]Sheet1!$A$1:$U$10001,20,0)</f>
        <v>7.015</v>
      </c>
      <c r="R2227" s="196" t="n">
        <f aca="false">VLOOKUP($A2227,[4]Sheet1!$A$1:$X$10001,24,0)</f>
        <v>6.96</v>
      </c>
      <c r="S2227" s="196" t="n">
        <f aca="false">VLOOKUP($A2227,[4]Sheet1!$A$1:$AB$10001,25,0)</f>
        <v>7.15</v>
      </c>
      <c r="T2227" s="196" t="n">
        <f aca="false">VLOOKUP($A2227,[4]Sheet1!$A$1:$AB$10001,26,0)</f>
        <v>6.9</v>
      </c>
      <c r="U2227" s="196" t="n">
        <f aca="false">VLOOKUP($A2227,[4]Sheet1!$A$1:$AB$10001,27,0)</f>
        <v>6.83</v>
      </c>
      <c r="V2227" s="196" t="n">
        <f aca="false">VLOOKUP($A2227,[4]Sheet1!$A$1:$AB$10001,28,0)</f>
        <v>7.09</v>
      </c>
      <c r="W2227" s="196" t="n">
        <f aca="false">VLOOKUP($A2227,[4]Sheet1!$A$1:$AC$10001,29,0)</f>
        <v>6.915</v>
      </c>
      <c r="X2227" s="196" t="n">
        <f aca="false">VLOOKUP($A2227,[4]Sheet1!$A$1:$AD$10001,30,0)</f>
        <v>7.285</v>
      </c>
      <c r="Y2227" s="196" t="n">
        <f aca="false">VLOOKUP($A2227,[4]Sheet1!$A$1:$AE$10001,31,0)</f>
        <v>6.945</v>
      </c>
    </row>
    <row r="2228" customFormat="false" ht="11.25" hidden="false" customHeight="false" outlineLevel="0" collapsed="false">
      <c r="A2228" s="177" t="n">
        <v>36920</v>
      </c>
      <c r="B2228" s="203" t="n">
        <f aca="false">IF(A2228&lt;&gt;"",MONTH(A2228),0)</f>
        <v>1</v>
      </c>
      <c r="C2228" s="11" t="s">
        <v>162</v>
      </c>
      <c r="D2228" s="196" t="n">
        <f aca="false">VLOOKUP($A2228,[4]Sheet1!$A$1:$U$10001,15,0)</f>
        <v>9.04</v>
      </c>
      <c r="E2228" s="196" t="n">
        <f aca="false">VLOOKUP($A2228,[4]Sheet1!$A$1:$U$10001,16,0)</f>
        <v>6.82</v>
      </c>
      <c r="F2228" s="196" t="n">
        <f aca="false">VLOOKUP($A2228,[4]Sheet1!$A$1:$X$10001,22,0)</f>
        <v>6.81</v>
      </c>
      <c r="G2228" s="198" t="n">
        <f aca="false">VLOOKUP($A2228,[4]Sheet1!$A$1:$X$10001,3,0)</f>
        <v>6.955</v>
      </c>
      <c r="H2228" s="196" t="n">
        <f aca="false">VLOOKUP($A2228,[4]Sheet1!$A$1:$U$10001,2,0)</f>
        <v>6.7</v>
      </c>
      <c r="I2228" s="196" t="n">
        <f aca="false">VLOOKUP($A2228,[4]Sheet1!$A$1:$U$10001,21,0)</f>
        <v>7.035</v>
      </c>
      <c r="J2228" s="196" t="n">
        <f aca="false">VLOOKUP($A2228,[4]Sheet1!$A$1:$U$10001,13,0)</f>
        <v>9.885</v>
      </c>
      <c r="K2228" s="196" t="n">
        <f aca="false">VLOOKUP($A2228,[4]Sheet1!$A$1:$Z$10001,24,0)</f>
        <v>6.96</v>
      </c>
      <c r="L2228" s="196" t="n">
        <f aca="false">VLOOKUP($A2228,[4]Sheet1!$A$1:$U$10001,17,0)</f>
        <v>7.125</v>
      </c>
      <c r="M2228" s="196" t="n">
        <f aca="false">VLOOKUP($A2228,[4]Sheet1!$A$1:$U$10001,14,0)</f>
        <v>10.84</v>
      </c>
      <c r="N2228" s="196" t="n">
        <f aca="false">VLOOKUP($A2228,[4]Sheet1!$A$1:$X$10001,23,0)</f>
        <v>6.89</v>
      </c>
      <c r="O2228" s="196" t="n">
        <f aca="false">VLOOKUP($A2228,[4]Sheet1!$A$1:$U$10001,4,0)</f>
        <v>13.42</v>
      </c>
      <c r="P2228" s="196" t="n">
        <f aca="false">VLOOKUP($A2228,[4]Sheet1!$A$1:$U$10001,6,0)</f>
        <v>6.91</v>
      </c>
      <c r="Q2228" s="196" t="n">
        <f aca="false">VLOOKUP($A2228,[4]Sheet1!$A$1:$U$10001,20,0)</f>
        <v>7.015</v>
      </c>
      <c r="R2228" s="196" t="n">
        <f aca="false">VLOOKUP($A2228,[4]Sheet1!$A$1:$X$10001,24,0)</f>
        <v>6.96</v>
      </c>
      <c r="S2228" s="196" t="n">
        <f aca="false">VLOOKUP($A2228,[4]Sheet1!$A$1:$AB$10001,25,0)</f>
        <v>7.15</v>
      </c>
      <c r="T2228" s="196" t="n">
        <f aca="false">VLOOKUP($A2228,[4]Sheet1!$A$1:$AB$10001,26,0)</f>
        <v>6.9</v>
      </c>
      <c r="U2228" s="196" t="n">
        <f aca="false">VLOOKUP($A2228,[4]Sheet1!$A$1:$AB$10001,27,0)</f>
        <v>6.83</v>
      </c>
      <c r="V2228" s="196" t="n">
        <f aca="false">VLOOKUP($A2228,[4]Sheet1!$A$1:$AB$10001,28,0)</f>
        <v>7.09</v>
      </c>
      <c r="W2228" s="196" t="n">
        <f aca="false">VLOOKUP($A2228,[4]Sheet1!$A$1:$AC$10001,29,0)</f>
        <v>6.915</v>
      </c>
      <c r="X2228" s="196" t="n">
        <f aca="false">VLOOKUP($A2228,[4]Sheet1!$A$1:$AD$10001,30,0)</f>
        <v>7.285</v>
      </c>
      <c r="Y2228" s="196" t="n">
        <f aca="false">VLOOKUP($A2228,[4]Sheet1!$A$1:$AE$10001,31,0)</f>
        <v>6.945</v>
      </c>
    </row>
    <row r="2229" customFormat="false" ht="11.25" hidden="false" customHeight="false" outlineLevel="0" collapsed="false">
      <c r="A2229" s="177" t="n">
        <v>36921</v>
      </c>
      <c r="B2229" s="203" t="n">
        <f aca="false">IF(A2229&lt;&gt;"",MONTH(A2229),0)</f>
        <v>1</v>
      </c>
      <c r="C2229" s="11" t="s">
        <v>163</v>
      </c>
      <c r="D2229" s="196" t="n">
        <f aca="false">VLOOKUP($A2229,[4]Sheet1!$A$1:$U$10001,15,0)</f>
        <v>8.465</v>
      </c>
      <c r="E2229" s="196" t="n">
        <f aca="false">VLOOKUP($A2229,[4]Sheet1!$A$1:$U$10001,16,0)</f>
        <v>6.63</v>
      </c>
      <c r="F2229" s="196" t="n">
        <f aca="false">VLOOKUP($A2229,[4]Sheet1!$A$1:$X$10001,22,0)</f>
        <v>6.55</v>
      </c>
      <c r="G2229" s="198" t="n">
        <f aca="false">VLOOKUP($A2229,[4]Sheet1!$A$1:$X$10001,3,0)</f>
        <v>6.71</v>
      </c>
      <c r="H2229" s="196" t="n">
        <f aca="false">VLOOKUP($A2229,[4]Sheet1!$A$1:$U$10001,2,0)</f>
        <v>6.34</v>
      </c>
      <c r="I2229" s="196" t="n">
        <f aca="false">VLOOKUP($A2229,[4]Sheet1!$A$1:$U$10001,21,0)</f>
        <v>6.6</v>
      </c>
      <c r="J2229" s="196" t="n">
        <f aca="false">VLOOKUP($A2229,[4]Sheet1!$A$1:$U$10001,13,0)</f>
        <v>8.89</v>
      </c>
      <c r="K2229" s="196" t="n">
        <f aca="false">VLOOKUP($A2229,[4]Sheet1!$A$1:$Z$10001,24,0)</f>
        <v>6.66</v>
      </c>
      <c r="L2229" s="196" t="n">
        <f aca="false">VLOOKUP($A2229,[4]Sheet1!$A$1:$U$10001,17,0)</f>
        <v>6.785</v>
      </c>
      <c r="M2229" s="196" t="n">
        <f aca="false">VLOOKUP($A2229,[4]Sheet1!$A$1:$U$10001,14,0)</f>
        <v>9.625</v>
      </c>
      <c r="N2229" s="196" t="n">
        <f aca="false">VLOOKUP($A2229,[4]Sheet1!$A$1:$X$10001,23,0)</f>
        <v>6.52</v>
      </c>
      <c r="O2229" s="196" t="n">
        <f aca="false">VLOOKUP($A2229,[4]Sheet1!$A$1:$U$10001,4,0)</f>
        <v>13.27</v>
      </c>
      <c r="P2229" s="196" t="n">
        <f aca="false">VLOOKUP($A2229,[4]Sheet1!$A$1:$U$10001,6,0)</f>
        <v>6.545</v>
      </c>
      <c r="Q2229" s="196" t="n">
        <f aca="false">VLOOKUP($A2229,[4]Sheet1!$A$1:$U$10001,20,0)</f>
        <v>6.725</v>
      </c>
      <c r="R2229" s="196" t="n">
        <f aca="false">VLOOKUP($A2229,[4]Sheet1!$A$1:$X$10001,24,0)</f>
        <v>6.66</v>
      </c>
      <c r="S2229" s="196" t="n">
        <f aca="false">VLOOKUP($A2229,[4]Sheet1!$A$1:$AB$10001,25,0)</f>
        <v>6.755</v>
      </c>
      <c r="T2229" s="196" t="n">
        <f aca="false">VLOOKUP($A2229,[4]Sheet1!$A$1:$AB$10001,26,0)</f>
        <v>6.555</v>
      </c>
      <c r="U2229" s="196" t="n">
        <f aca="false">VLOOKUP($A2229,[4]Sheet1!$A$1:$AB$10001,27,0)</f>
        <v>6.465</v>
      </c>
      <c r="V2229" s="196" t="n">
        <f aca="false">VLOOKUP($A2229,[4]Sheet1!$A$1:$AB$10001,28,0)</f>
        <v>6.68</v>
      </c>
      <c r="W2229" s="196" t="n">
        <f aca="false">VLOOKUP($A2229,[4]Sheet1!$A$1:$AC$10001,29,0)</f>
        <v>6.52</v>
      </c>
      <c r="X2229" s="196" t="n">
        <f aca="false">VLOOKUP($A2229,[4]Sheet1!$A$1:$AD$10001,30,0)</f>
        <v>6.875</v>
      </c>
      <c r="Y2229" s="196" t="n">
        <f aca="false">VLOOKUP($A2229,[4]Sheet1!$A$1:$AE$10001,31,0)</f>
        <v>6.665</v>
      </c>
    </row>
    <row r="2230" customFormat="false" ht="11.25" hidden="false" customHeight="false" outlineLevel="0" collapsed="false">
      <c r="A2230" s="177" t="n">
        <v>36922</v>
      </c>
      <c r="B2230" s="203" t="n">
        <f aca="false">IF(A2230&lt;&gt;"",MONTH(A2230),0)</f>
        <v>1</v>
      </c>
      <c r="C2230" s="11" t="s">
        <v>164</v>
      </c>
      <c r="D2230" s="196" t="n">
        <f aca="false">VLOOKUP($A2230,[4]Sheet1!$A$1:$U$10001,15,0)</f>
        <v>7.28</v>
      </c>
      <c r="E2230" s="196" t="n">
        <f aca="false">VLOOKUP($A2230,[4]Sheet1!$A$1:$U$10001,16,0)</f>
        <v>5.725</v>
      </c>
      <c r="F2230" s="196" t="n">
        <f aca="false">VLOOKUP($A2230,[4]Sheet1!$A$1:$X$10001,22,0)</f>
        <v>5.68</v>
      </c>
      <c r="G2230" s="198" t="n">
        <f aca="false">VLOOKUP($A2230,[4]Sheet1!$A$1:$X$10001,3,0)</f>
        <v>5.87</v>
      </c>
      <c r="H2230" s="196" t="n">
        <f aca="false">VLOOKUP($A2230,[4]Sheet1!$A$1:$U$10001,2,0)</f>
        <v>5.62</v>
      </c>
      <c r="I2230" s="196" t="n">
        <f aca="false">VLOOKUP($A2230,[4]Sheet1!$A$1:$U$10001,21,0)</f>
        <v>5.87</v>
      </c>
      <c r="J2230" s="196" t="n">
        <f aca="false">VLOOKUP($A2230,[4]Sheet1!$A$1:$U$10001,13,0)</f>
        <v>8.33</v>
      </c>
      <c r="K2230" s="196" t="n">
        <f aca="false">VLOOKUP($A2230,[4]Sheet1!$A$1:$Z$10001,24,0)</f>
        <v>5.815</v>
      </c>
      <c r="L2230" s="196" t="n">
        <f aca="false">VLOOKUP($A2230,[4]Sheet1!$A$1:$U$10001,17,0)</f>
        <v>6.025</v>
      </c>
      <c r="M2230" s="196" t="n">
        <f aca="false">VLOOKUP($A2230,[4]Sheet1!$A$1:$U$10001,14,0)</f>
        <v>9.84</v>
      </c>
      <c r="N2230" s="196" t="n">
        <f aca="false">VLOOKUP($A2230,[4]Sheet1!$A$1:$X$10001,23,0)</f>
        <v>5.765</v>
      </c>
      <c r="O2230" s="196" t="n">
        <f aca="false">VLOOKUP($A2230,[4]Sheet1!$A$1:$U$10001,4,0)</f>
        <v>10.88</v>
      </c>
      <c r="P2230" s="196" t="n">
        <f aca="false">VLOOKUP($A2230,[4]Sheet1!$A$1:$U$10001,6,0)</f>
        <v>5.82</v>
      </c>
      <c r="Q2230" s="196" t="n">
        <f aca="false">VLOOKUP($A2230,[4]Sheet1!$A$1:$U$10001,20,0)</f>
        <v>5.785</v>
      </c>
      <c r="R2230" s="196" t="n">
        <f aca="false">VLOOKUP($A2230,[4]Sheet1!$A$1:$X$10001,24,0)</f>
        <v>5.815</v>
      </c>
      <c r="S2230" s="196" t="n">
        <f aca="false">VLOOKUP($A2230,[4]Sheet1!$A$1:$AB$10001,25,0)</f>
        <v>6</v>
      </c>
      <c r="T2230" s="196" t="n">
        <f aca="false">VLOOKUP($A2230,[4]Sheet1!$A$1:$AB$10001,26,0)</f>
        <v>5.81</v>
      </c>
      <c r="U2230" s="196" t="n">
        <f aca="false">VLOOKUP($A2230,[4]Sheet1!$A$1:$AB$10001,27,0)</f>
        <v>5.725</v>
      </c>
      <c r="V2230" s="196" t="n">
        <f aca="false">VLOOKUP($A2230,[4]Sheet1!$A$1:$AB$10001,28,0)</f>
        <v>5.935</v>
      </c>
      <c r="W2230" s="196" t="n">
        <f aca="false">VLOOKUP($A2230,[4]Sheet1!$A$1:$AC$10001,29,0)</f>
        <v>5.775</v>
      </c>
      <c r="X2230" s="196" t="n">
        <f aca="false">VLOOKUP($A2230,[4]Sheet1!$A$1:$AD$10001,30,0)</f>
        <v>6.075</v>
      </c>
      <c r="Y2230" s="196" t="n">
        <f aca="false">VLOOKUP($A2230,[4]Sheet1!$A$1:$AE$10001,31,0)</f>
        <v>5.9</v>
      </c>
    </row>
    <row r="2231" customFormat="false" ht="11.25" hidden="false" customHeight="false" outlineLevel="0" collapsed="false">
      <c r="A2231" s="177" t="n">
        <v>36923</v>
      </c>
      <c r="B2231" s="203" t="n">
        <f aca="false">IF(A2231&lt;&gt;"",MONTH(A2231),0)</f>
        <v>2</v>
      </c>
      <c r="C2231" s="11" t="s">
        <v>165</v>
      </c>
      <c r="D2231" s="196" t="n">
        <f aca="false">VLOOKUP($A2231,[4]Sheet1!$A$1:$U$10001,15,0)</f>
        <v>7.49</v>
      </c>
      <c r="E2231" s="196" t="n">
        <f aca="false">VLOOKUP($A2231,[4]Sheet1!$A$1:$U$10001,16,0)</f>
        <v>5.805</v>
      </c>
      <c r="F2231" s="196" t="n">
        <f aca="false">VLOOKUP($A2231,[4]Sheet1!$A$1:$X$10001,22,0)</f>
        <v>5.615</v>
      </c>
      <c r="G2231" s="198" t="n">
        <f aca="false">VLOOKUP($A2231,[4]Sheet1!$A$1:$X$10001,3,0)</f>
        <v>5.825</v>
      </c>
      <c r="H2231" s="196" t="n">
        <f aca="false">VLOOKUP($A2231,[4]Sheet1!$A$1:$U$10001,2,0)</f>
        <v>5.7</v>
      </c>
      <c r="I2231" s="196" t="n">
        <f aca="false">VLOOKUP($A2231,[4]Sheet1!$A$1:$U$10001,21,0)</f>
        <v>5.895</v>
      </c>
      <c r="J2231" s="196" t="n">
        <f aca="false">VLOOKUP($A2231,[4]Sheet1!$A$1:$U$10001,13,0)</f>
        <v>10.535</v>
      </c>
      <c r="K2231" s="196" t="n">
        <f aca="false">VLOOKUP($A2231,[4]Sheet1!$A$1:$Z$10001,24,0)</f>
        <v>5.79</v>
      </c>
      <c r="L2231" s="196" t="n">
        <f aca="false">VLOOKUP($A2231,[4]Sheet1!$A$1:$U$10001,17,0)</f>
        <v>5.99</v>
      </c>
      <c r="M2231" s="196" t="n">
        <f aca="false">VLOOKUP($A2231,[4]Sheet1!$A$1:$U$10001,14,0)</f>
        <v>13.925</v>
      </c>
      <c r="N2231" s="196" t="n">
        <f aca="false">VLOOKUP($A2231,[4]Sheet1!$A$1:$X$10001,23,0)</f>
        <v>5.735</v>
      </c>
      <c r="O2231" s="196" t="n">
        <f aca="false">VLOOKUP($A2231,[4]Sheet1!$A$1:$U$10001,4,0)</f>
        <v>13.745</v>
      </c>
      <c r="P2231" s="196" t="n">
        <f aca="false">VLOOKUP($A2231,[4]Sheet1!$A$1:$U$10001,6,0)</f>
        <v>5.945</v>
      </c>
      <c r="Q2231" s="196" t="n">
        <f aca="false">VLOOKUP($A2231,[4]Sheet1!$A$1:$U$10001,20,0)</f>
        <v>5.805</v>
      </c>
      <c r="R2231" s="196" t="n">
        <f aca="false">VLOOKUP($A2231,[4]Sheet1!$A$1:$X$10001,24,0)</f>
        <v>5.79</v>
      </c>
      <c r="S2231" s="196" t="n">
        <f aca="false">VLOOKUP($A2231,[4]Sheet1!$A$1:$AB$10001,25,0)</f>
        <v>6.02</v>
      </c>
      <c r="T2231" s="196" t="n">
        <f aca="false">VLOOKUP($A2231,[4]Sheet1!$A$1:$AB$10001,26,0)</f>
        <v>5.87</v>
      </c>
      <c r="U2231" s="196" t="n">
        <f aca="false">VLOOKUP($A2231,[4]Sheet1!$A$1:$AB$10001,27,0)</f>
        <v>5.84</v>
      </c>
      <c r="V2231" s="196" t="n">
        <f aca="false">VLOOKUP($A2231,[4]Sheet1!$A$1:$AB$10001,28,0)</f>
        <v>6.14</v>
      </c>
      <c r="W2231" s="196" t="n">
        <f aca="false">VLOOKUP($A2231,[4]Sheet1!$A$1:$AC$10001,29,0)</f>
        <v>5.895</v>
      </c>
      <c r="X2231" s="196" t="n">
        <f aca="false">VLOOKUP($A2231,[4]Sheet1!$A$1:$AD$10001,30,0)</f>
        <v>6.145</v>
      </c>
      <c r="Y2231" s="196" t="n">
        <f aca="false">VLOOKUP($A2231,[4]Sheet1!$A$1:$AE$10001,31,0)</f>
        <v>5.875</v>
      </c>
    </row>
    <row r="2232" customFormat="false" ht="11.25" hidden="false" customHeight="false" outlineLevel="0" collapsed="false">
      <c r="A2232" s="177" t="n">
        <v>36924</v>
      </c>
      <c r="B2232" s="203" t="n">
        <f aca="false">IF(A2232&lt;&gt;"",MONTH(A2232),0)</f>
        <v>2</v>
      </c>
      <c r="C2232" s="11" t="s">
        <v>166</v>
      </c>
      <c r="D2232" s="196" t="n">
        <f aca="false">VLOOKUP($A2232,[4]Sheet1!$A$1:$U$10001,15,0)</f>
        <v>7.53</v>
      </c>
      <c r="E2232" s="196" t="n">
        <f aca="false">VLOOKUP($A2232,[4]Sheet1!$A$1:$U$10001,16,0)</f>
        <v>5.79</v>
      </c>
      <c r="F2232" s="196" t="n">
        <f aca="false">VLOOKUP($A2232,[4]Sheet1!$A$1:$X$10001,22,0)</f>
        <v>5.735</v>
      </c>
      <c r="G2232" s="198" t="n">
        <f aca="false">VLOOKUP($A2232,[4]Sheet1!$A$1:$X$10001,3,0)</f>
        <v>5.81</v>
      </c>
      <c r="H2232" s="196" t="n">
        <f aca="false">VLOOKUP($A2232,[4]Sheet1!$A$1:$U$10001,2,0)</f>
        <v>5.635</v>
      </c>
      <c r="I2232" s="196" t="n">
        <f aca="false">VLOOKUP($A2232,[4]Sheet1!$A$1:$U$10001,21,0)</f>
        <v>5.84</v>
      </c>
      <c r="J2232" s="196" t="n">
        <f aca="false">VLOOKUP($A2232,[4]Sheet1!$A$1:$U$10001,13,0)</f>
        <v>10.925</v>
      </c>
      <c r="K2232" s="196" t="n">
        <f aca="false">VLOOKUP($A2232,[4]Sheet1!$A$1:$Z$10001,24,0)</f>
        <v>5.8</v>
      </c>
      <c r="L2232" s="196" t="n">
        <f aca="false">VLOOKUP($A2232,[4]Sheet1!$A$1:$U$10001,17,0)</f>
        <v>5.97</v>
      </c>
      <c r="M2232" s="196" t="n">
        <f aca="false">VLOOKUP($A2232,[4]Sheet1!$A$1:$U$10001,14,0)</f>
        <v>14.11</v>
      </c>
      <c r="N2232" s="196" t="n">
        <f aca="false">VLOOKUP($A2232,[4]Sheet1!$A$1:$X$10001,23,0)</f>
        <v>5.8</v>
      </c>
      <c r="O2232" s="196" t="n">
        <f aca="false">VLOOKUP($A2232,[4]Sheet1!$A$1:$U$10001,4,0)</f>
        <v>15.35</v>
      </c>
      <c r="P2232" s="196" t="n">
        <f aca="false">VLOOKUP($A2232,[4]Sheet1!$A$1:$U$10001,6,0)</f>
        <v>5.87</v>
      </c>
      <c r="Q2232" s="196" t="n">
        <f aca="false">VLOOKUP($A2232,[4]Sheet1!$A$1:$U$10001,20,0)</f>
        <v>5.87</v>
      </c>
      <c r="R2232" s="196" t="n">
        <f aca="false">VLOOKUP($A2232,[4]Sheet1!$A$1:$X$10001,24,0)</f>
        <v>5.8</v>
      </c>
      <c r="S2232" s="196" t="n">
        <f aca="false">VLOOKUP($A2232,[4]Sheet1!$A$1:$AB$10001,25,0)</f>
        <v>6.005</v>
      </c>
      <c r="T2232" s="196" t="n">
        <f aca="false">VLOOKUP($A2232,[4]Sheet1!$A$1:$AB$10001,26,0)</f>
        <v>5.815</v>
      </c>
      <c r="U2232" s="196" t="n">
        <f aca="false">VLOOKUP($A2232,[4]Sheet1!$A$1:$AB$10001,27,0)</f>
        <v>5.805</v>
      </c>
      <c r="V2232" s="196" t="n">
        <f aca="false">VLOOKUP($A2232,[4]Sheet1!$A$1:$AB$10001,28,0)</f>
        <v>6.055</v>
      </c>
      <c r="W2232" s="196" t="n">
        <f aca="false">VLOOKUP($A2232,[4]Sheet1!$A$1:$AC$10001,29,0)</f>
        <v>5.89</v>
      </c>
      <c r="X2232" s="196" t="n">
        <f aca="false">VLOOKUP($A2232,[4]Sheet1!$A$1:$AD$10001,30,0)</f>
        <v>6.115</v>
      </c>
      <c r="Y2232" s="196" t="n">
        <f aca="false">VLOOKUP($A2232,[4]Sheet1!$A$1:$AE$10001,31,0)</f>
        <v>5.875</v>
      </c>
    </row>
    <row r="2233" customFormat="false" ht="11.25" hidden="false" customHeight="false" outlineLevel="0" collapsed="false">
      <c r="A2233" s="177" t="n">
        <v>36925</v>
      </c>
      <c r="B2233" s="203" t="n">
        <f aca="false">IF(A2233&lt;&gt;"",MONTH(A2233),0)</f>
        <v>2</v>
      </c>
      <c r="C2233" s="11" t="s">
        <v>167</v>
      </c>
      <c r="D2233" s="196" t="n">
        <f aca="false">VLOOKUP($A2233,[4]Sheet1!$A$1:$U$10001,15,0)</f>
        <v>8.575</v>
      </c>
      <c r="E2233" s="196" t="n">
        <f aca="false">VLOOKUP($A2233,[4]Sheet1!$A$1:$U$10001,16,0)</f>
        <v>6.285</v>
      </c>
      <c r="F2233" s="196" t="n">
        <f aca="false">VLOOKUP($A2233,[4]Sheet1!$A$1:$X$10001,22,0)</f>
        <v>6.295</v>
      </c>
      <c r="G2233" s="198" t="n">
        <f aca="false">VLOOKUP($A2233,[4]Sheet1!$A$1:$X$10001,3,0)</f>
        <v>6.41</v>
      </c>
      <c r="H2233" s="196" t="n">
        <f aca="false">VLOOKUP($A2233,[4]Sheet1!$A$1:$U$10001,2,0)</f>
        <v>6.58</v>
      </c>
      <c r="I2233" s="196" t="n">
        <f aca="false">VLOOKUP($A2233,[4]Sheet1!$A$1:$U$10001,21,0)</f>
        <v>6.605</v>
      </c>
      <c r="J2233" s="196" t="n">
        <f aca="false">VLOOKUP($A2233,[4]Sheet1!$A$1:$U$10001,13,0)</f>
        <v>10.285</v>
      </c>
      <c r="K2233" s="196" t="n">
        <f aca="false">VLOOKUP($A2233,[4]Sheet1!$A$1:$Z$10001,24,0)</f>
        <v>6.39</v>
      </c>
      <c r="L2233" s="196" t="n">
        <f aca="false">VLOOKUP($A2233,[4]Sheet1!$A$1:$U$10001,17,0)</f>
        <v>6.445</v>
      </c>
      <c r="M2233" s="196" t="n">
        <f aca="false">VLOOKUP($A2233,[4]Sheet1!$A$1:$U$10001,14,0)</f>
        <v>12.45</v>
      </c>
      <c r="N2233" s="196" t="n">
        <f aca="false">VLOOKUP($A2233,[4]Sheet1!$A$1:$X$10001,23,0)</f>
        <v>6.425</v>
      </c>
      <c r="O2233" s="196" t="n">
        <f aca="false">VLOOKUP($A2233,[4]Sheet1!$A$1:$U$10001,4,0)</f>
        <v>15.385</v>
      </c>
      <c r="P2233" s="196" t="n">
        <f aca="false">VLOOKUP($A2233,[4]Sheet1!$A$1:$U$10001,6,0)</f>
        <v>6.46</v>
      </c>
      <c r="Q2233" s="196" t="n">
        <f aca="false">VLOOKUP($A2233,[4]Sheet1!$A$1:$U$10001,20,0)</f>
        <v>6.345</v>
      </c>
      <c r="R2233" s="196" t="n">
        <f aca="false">VLOOKUP($A2233,[4]Sheet1!$A$1:$X$10001,24,0)</f>
        <v>6.39</v>
      </c>
      <c r="S2233" s="196" t="n">
        <f aca="false">VLOOKUP($A2233,[4]Sheet1!$A$1:$AB$10001,25,0)</f>
        <v>6.77</v>
      </c>
      <c r="T2233" s="196" t="n">
        <f aca="false">VLOOKUP($A2233,[4]Sheet1!$A$1:$AB$10001,26,0)</f>
        <v>6.48</v>
      </c>
      <c r="U2233" s="196" t="n">
        <f aca="false">VLOOKUP($A2233,[4]Sheet1!$A$1:$AB$10001,27,0)</f>
        <v>6.59</v>
      </c>
      <c r="V2233" s="196" t="n">
        <f aca="false">VLOOKUP($A2233,[4]Sheet1!$A$1:$AB$10001,28,0)</f>
        <v>6.67</v>
      </c>
      <c r="W2233" s="196" t="n">
        <f aca="false">VLOOKUP($A2233,[4]Sheet1!$A$1:$AC$10001,29,0)</f>
        <v>6.58</v>
      </c>
      <c r="X2233" s="196" t="n">
        <f aca="false">VLOOKUP($A2233,[4]Sheet1!$A$1:$AD$10001,30,0)</f>
        <v>6.935</v>
      </c>
      <c r="Y2233" s="196" t="n">
        <f aca="false">VLOOKUP($A2233,[4]Sheet1!$A$1:$AE$10001,31,0)</f>
        <v>6.67</v>
      </c>
    </row>
    <row r="2234" customFormat="false" ht="11.25" hidden="false" customHeight="false" outlineLevel="0" collapsed="false">
      <c r="A2234" s="177" t="n">
        <v>36926</v>
      </c>
      <c r="B2234" s="203" t="n">
        <f aca="false">IF(A2234&lt;&gt;"",MONTH(A2234),0)</f>
        <v>2</v>
      </c>
      <c r="C2234" s="11" t="s">
        <v>161</v>
      </c>
      <c r="D2234" s="196" t="n">
        <f aca="false">VLOOKUP($A2234,[4]Sheet1!$A$1:$U$10001,15,0)</f>
        <v>8.575</v>
      </c>
      <c r="E2234" s="196" t="n">
        <f aca="false">VLOOKUP($A2234,[4]Sheet1!$A$1:$U$10001,16,0)</f>
        <v>6.285</v>
      </c>
      <c r="F2234" s="196" t="n">
        <f aca="false">VLOOKUP($A2234,[4]Sheet1!$A$1:$X$10001,22,0)</f>
        <v>6.295</v>
      </c>
      <c r="G2234" s="198" t="n">
        <f aca="false">VLOOKUP($A2234,[4]Sheet1!$A$1:$X$10001,3,0)</f>
        <v>6.41</v>
      </c>
      <c r="H2234" s="196" t="n">
        <f aca="false">VLOOKUP($A2234,[4]Sheet1!$A$1:$U$10001,2,0)</f>
        <v>6.58</v>
      </c>
      <c r="I2234" s="196" t="n">
        <f aca="false">VLOOKUP($A2234,[4]Sheet1!$A$1:$U$10001,21,0)</f>
        <v>6.605</v>
      </c>
      <c r="J2234" s="196" t="n">
        <f aca="false">VLOOKUP($A2234,[4]Sheet1!$A$1:$U$10001,13,0)</f>
        <v>10.285</v>
      </c>
      <c r="K2234" s="196" t="n">
        <f aca="false">VLOOKUP($A2234,[4]Sheet1!$A$1:$Z$10001,24,0)</f>
        <v>6.39</v>
      </c>
      <c r="L2234" s="196" t="n">
        <f aca="false">VLOOKUP($A2234,[4]Sheet1!$A$1:$U$10001,17,0)</f>
        <v>6.445</v>
      </c>
      <c r="M2234" s="196" t="n">
        <f aca="false">VLOOKUP($A2234,[4]Sheet1!$A$1:$U$10001,14,0)</f>
        <v>12.45</v>
      </c>
      <c r="N2234" s="196" t="n">
        <f aca="false">VLOOKUP($A2234,[4]Sheet1!$A$1:$X$10001,23,0)</f>
        <v>6.425</v>
      </c>
      <c r="O2234" s="196" t="n">
        <f aca="false">VLOOKUP($A2234,[4]Sheet1!$A$1:$U$10001,4,0)</f>
        <v>15.385</v>
      </c>
      <c r="P2234" s="196" t="n">
        <f aca="false">VLOOKUP($A2234,[4]Sheet1!$A$1:$U$10001,6,0)</f>
        <v>6.46</v>
      </c>
      <c r="Q2234" s="196" t="n">
        <f aca="false">VLOOKUP($A2234,[4]Sheet1!$A$1:$U$10001,20,0)</f>
        <v>6.345</v>
      </c>
      <c r="R2234" s="196" t="n">
        <f aca="false">VLOOKUP($A2234,[4]Sheet1!$A$1:$X$10001,24,0)</f>
        <v>6.39</v>
      </c>
      <c r="S2234" s="196" t="n">
        <f aca="false">VLOOKUP($A2234,[4]Sheet1!$A$1:$AB$10001,25,0)</f>
        <v>6.77</v>
      </c>
      <c r="T2234" s="196" t="n">
        <f aca="false">VLOOKUP($A2234,[4]Sheet1!$A$1:$AB$10001,26,0)</f>
        <v>6.48</v>
      </c>
      <c r="U2234" s="196" t="n">
        <f aca="false">VLOOKUP($A2234,[4]Sheet1!$A$1:$AB$10001,27,0)</f>
        <v>6.59</v>
      </c>
      <c r="V2234" s="196" t="n">
        <f aca="false">VLOOKUP($A2234,[4]Sheet1!$A$1:$AB$10001,28,0)</f>
        <v>6.67</v>
      </c>
      <c r="W2234" s="196" t="n">
        <f aca="false">VLOOKUP($A2234,[4]Sheet1!$A$1:$AC$10001,29,0)</f>
        <v>6.58</v>
      </c>
      <c r="X2234" s="196" t="n">
        <f aca="false">VLOOKUP($A2234,[4]Sheet1!$A$1:$AD$10001,30,0)</f>
        <v>6.935</v>
      </c>
      <c r="Y2234" s="196" t="n">
        <f aca="false">VLOOKUP($A2234,[4]Sheet1!$A$1:$AE$10001,31,0)</f>
        <v>6.67</v>
      </c>
    </row>
    <row r="2235" customFormat="false" ht="11.25" hidden="false" customHeight="false" outlineLevel="0" collapsed="false">
      <c r="A2235" s="177" t="n">
        <v>36927</v>
      </c>
      <c r="B2235" s="203" t="n">
        <f aca="false">IF(A2235&lt;&gt;"",MONTH(A2235),0)</f>
        <v>2</v>
      </c>
      <c r="C2235" s="11" t="s">
        <v>162</v>
      </c>
      <c r="D2235" s="196" t="n">
        <f aca="false">VLOOKUP($A2235,[4]Sheet1!$A$1:$U$10001,15,0)</f>
        <v>8.575</v>
      </c>
      <c r="E2235" s="196" t="n">
        <f aca="false">VLOOKUP($A2235,[4]Sheet1!$A$1:$U$10001,16,0)</f>
        <v>6.285</v>
      </c>
      <c r="F2235" s="196" t="n">
        <f aca="false">VLOOKUP($A2235,[4]Sheet1!$A$1:$X$10001,22,0)</f>
        <v>6.295</v>
      </c>
      <c r="G2235" s="198" t="n">
        <f aca="false">VLOOKUP($A2235,[4]Sheet1!$A$1:$X$10001,3,0)</f>
        <v>6.41</v>
      </c>
      <c r="H2235" s="196" t="n">
        <f aca="false">VLOOKUP($A2235,[4]Sheet1!$A$1:$U$10001,2,0)</f>
        <v>6.58</v>
      </c>
      <c r="I2235" s="196" t="n">
        <f aca="false">VLOOKUP($A2235,[4]Sheet1!$A$1:$U$10001,21,0)</f>
        <v>6.605</v>
      </c>
      <c r="J2235" s="196" t="n">
        <f aca="false">VLOOKUP($A2235,[4]Sheet1!$A$1:$U$10001,13,0)</f>
        <v>10.285</v>
      </c>
      <c r="K2235" s="196" t="n">
        <f aca="false">VLOOKUP($A2235,[4]Sheet1!$A$1:$Z$10001,24,0)</f>
        <v>6.39</v>
      </c>
      <c r="L2235" s="196" t="n">
        <f aca="false">VLOOKUP($A2235,[4]Sheet1!$A$1:$U$10001,17,0)</f>
        <v>6.445</v>
      </c>
      <c r="M2235" s="196" t="n">
        <f aca="false">VLOOKUP($A2235,[4]Sheet1!$A$1:$U$10001,14,0)</f>
        <v>12.45</v>
      </c>
      <c r="N2235" s="196" t="n">
        <f aca="false">VLOOKUP($A2235,[4]Sheet1!$A$1:$X$10001,23,0)</f>
        <v>6.425</v>
      </c>
      <c r="O2235" s="196" t="n">
        <f aca="false">VLOOKUP($A2235,[4]Sheet1!$A$1:$U$10001,4,0)</f>
        <v>15.385</v>
      </c>
      <c r="P2235" s="196" t="n">
        <f aca="false">VLOOKUP($A2235,[4]Sheet1!$A$1:$U$10001,6,0)</f>
        <v>6.46</v>
      </c>
      <c r="Q2235" s="196" t="n">
        <f aca="false">VLOOKUP($A2235,[4]Sheet1!$A$1:$U$10001,20,0)</f>
        <v>6.345</v>
      </c>
      <c r="R2235" s="196" t="n">
        <f aca="false">VLOOKUP($A2235,[4]Sheet1!$A$1:$X$10001,24,0)</f>
        <v>6.39</v>
      </c>
      <c r="S2235" s="196" t="n">
        <f aca="false">VLOOKUP($A2235,[4]Sheet1!$A$1:$AB$10001,25,0)</f>
        <v>6.77</v>
      </c>
      <c r="T2235" s="196" t="n">
        <f aca="false">VLOOKUP($A2235,[4]Sheet1!$A$1:$AB$10001,26,0)</f>
        <v>6.48</v>
      </c>
      <c r="U2235" s="196" t="n">
        <f aca="false">VLOOKUP($A2235,[4]Sheet1!$A$1:$AB$10001,27,0)</f>
        <v>6.59</v>
      </c>
      <c r="V2235" s="196" t="n">
        <f aca="false">VLOOKUP($A2235,[4]Sheet1!$A$1:$AB$10001,28,0)</f>
        <v>6.67</v>
      </c>
      <c r="W2235" s="196" t="n">
        <f aca="false">VLOOKUP($A2235,[4]Sheet1!$A$1:$AC$10001,29,0)</f>
        <v>6.58</v>
      </c>
      <c r="X2235" s="196" t="n">
        <f aca="false">VLOOKUP($A2235,[4]Sheet1!$A$1:$AD$10001,30,0)</f>
        <v>6.935</v>
      </c>
      <c r="Y2235" s="196" t="n">
        <f aca="false">VLOOKUP($A2235,[4]Sheet1!$A$1:$AE$10001,31,0)</f>
        <v>6.67</v>
      </c>
    </row>
    <row r="2236" customFormat="false" ht="11.25" hidden="false" customHeight="false" outlineLevel="0" collapsed="false">
      <c r="A2236" s="177" t="n">
        <v>36928</v>
      </c>
      <c r="B2236" s="203" t="n">
        <f aca="false">IF(A2236&lt;&gt;"",MONTH(A2236),0)</f>
        <v>2</v>
      </c>
      <c r="C2236" s="11" t="s">
        <v>163</v>
      </c>
      <c r="D2236" s="196" t="n">
        <f aca="false">VLOOKUP($A2236,[4]Sheet1!$A$1:$U$10001,15,0)</f>
        <v>7.52</v>
      </c>
      <c r="E2236" s="196" t="n">
        <f aca="false">VLOOKUP($A2236,[4]Sheet1!$A$1:$U$10001,16,0)</f>
        <v>5.78</v>
      </c>
      <c r="F2236" s="196" t="n">
        <f aca="false">VLOOKUP($A2236,[4]Sheet1!$A$1:$X$10001,22,0)</f>
        <v>5.54</v>
      </c>
      <c r="G2236" s="198" t="n">
        <f aca="false">VLOOKUP($A2236,[4]Sheet1!$A$1:$X$10001,3,0)</f>
        <v>5.61</v>
      </c>
      <c r="H2236" s="196" t="n">
        <f aca="false">VLOOKUP($A2236,[4]Sheet1!$A$1:$U$10001,2,0)</f>
        <v>5.57</v>
      </c>
      <c r="I2236" s="196" t="n">
        <f aca="false">VLOOKUP($A2236,[4]Sheet1!$A$1:$U$10001,21,0)</f>
        <v>5.765</v>
      </c>
      <c r="J2236" s="196" t="n">
        <f aca="false">VLOOKUP($A2236,[4]Sheet1!$A$1:$U$10001,13,0)</f>
        <v>8.995</v>
      </c>
      <c r="K2236" s="196" t="n">
        <f aca="false">VLOOKUP($A2236,[4]Sheet1!$A$1:$Z$10001,24,0)</f>
        <v>5.64</v>
      </c>
      <c r="L2236" s="196" t="n">
        <f aca="false">VLOOKUP($A2236,[4]Sheet1!$A$1:$U$10001,17,0)</f>
        <v>5.86</v>
      </c>
      <c r="M2236" s="196" t="n">
        <f aca="false">VLOOKUP($A2236,[4]Sheet1!$A$1:$U$10001,14,0)</f>
        <v>9.925</v>
      </c>
      <c r="N2236" s="196" t="n">
        <f aca="false">VLOOKUP($A2236,[4]Sheet1!$A$1:$X$10001,23,0)</f>
        <v>5.575</v>
      </c>
      <c r="O2236" s="196" t="n">
        <f aca="false">VLOOKUP($A2236,[4]Sheet1!$A$1:$U$10001,4,0)</f>
        <v>13.225</v>
      </c>
      <c r="P2236" s="196" t="n">
        <f aca="false">VLOOKUP($A2236,[4]Sheet1!$A$1:$U$10001,6,0)</f>
        <v>5.69</v>
      </c>
      <c r="Q2236" s="196" t="n">
        <f aca="false">VLOOKUP($A2236,[4]Sheet1!$A$1:$U$10001,20,0)</f>
        <v>5.735</v>
      </c>
      <c r="R2236" s="196" t="n">
        <f aca="false">VLOOKUP($A2236,[4]Sheet1!$A$1:$X$10001,24,0)</f>
        <v>5.64</v>
      </c>
      <c r="S2236" s="196" t="n">
        <f aca="false">VLOOKUP($A2236,[4]Sheet1!$A$1:$AB$10001,25,0)</f>
        <v>5.96</v>
      </c>
      <c r="T2236" s="196" t="n">
        <f aca="false">VLOOKUP($A2236,[4]Sheet1!$A$1:$AB$10001,26,0)</f>
        <v>5.78</v>
      </c>
      <c r="U2236" s="196" t="n">
        <f aca="false">VLOOKUP($A2236,[4]Sheet1!$A$1:$AB$10001,27,0)</f>
        <v>5.695</v>
      </c>
      <c r="V2236" s="196" t="n">
        <f aca="false">VLOOKUP($A2236,[4]Sheet1!$A$1:$AB$10001,28,0)</f>
        <v>5.8</v>
      </c>
      <c r="W2236" s="196" t="n">
        <f aca="false">VLOOKUP($A2236,[4]Sheet1!$A$1:$AC$10001,29,0)</f>
        <v>5.73</v>
      </c>
      <c r="X2236" s="196" t="n">
        <f aca="false">VLOOKUP($A2236,[4]Sheet1!$A$1:$AD$10001,30,0)</f>
        <v>6.08</v>
      </c>
      <c r="Y2236" s="196" t="n">
        <f aca="false">VLOOKUP($A2236,[4]Sheet1!$A$1:$AE$10001,31,0)</f>
        <v>5.655</v>
      </c>
    </row>
    <row r="2237" customFormat="false" ht="11.25" hidden="false" customHeight="false" outlineLevel="0" collapsed="false">
      <c r="A2237" s="177" t="n">
        <v>36929</v>
      </c>
      <c r="B2237" s="203" t="n">
        <f aca="false">IF(A2237&lt;&gt;"",MONTH(A2237),0)</f>
        <v>2</v>
      </c>
      <c r="C2237" s="11" t="s">
        <v>164</v>
      </c>
      <c r="D2237" s="196" t="n">
        <f aca="false">VLOOKUP($A2237,[4]Sheet1!$A$1:$U$10001,15,0)</f>
        <v>7.92</v>
      </c>
      <c r="E2237" s="196" t="n">
        <f aca="false">VLOOKUP($A2237,[4]Sheet1!$A$1:$U$10001,16,0)</f>
        <v>5.785</v>
      </c>
      <c r="F2237" s="196" t="n">
        <f aca="false">VLOOKUP($A2237,[4]Sheet1!$A$1:$X$10001,22,0)</f>
        <v>5.125</v>
      </c>
      <c r="G2237" s="198" t="n">
        <f aca="false">VLOOKUP($A2237,[4]Sheet1!$A$1:$X$10001,3,0)</f>
        <v>5.38</v>
      </c>
      <c r="H2237" s="196" t="n">
        <f aca="false">VLOOKUP($A2237,[4]Sheet1!$A$1:$U$10001,2,0)</f>
        <v>5.35</v>
      </c>
      <c r="I2237" s="196" t="n">
        <f aca="false">VLOOKUP($A2237,[4]Sheet1!$A$1:$U$10001,21,0)</f>
        <v>5.58</v>
      </c>
      <c r="J2237" s="196" t="n">
        <f aca="false">VLOOKUP($A2237,[4]Sheet1!$A$1:$U$10001,13,0)</f>
        <v>9.13</v>
      </c>
      <c r="K2237" s="196" t="n">
        <f aca="false">VLOOKUP($A2237,[4]Sheet1!$A$1:$Z$10001,24,0)</f>
        <v>5.435</v>
      </c>
      <c r="L2237" s="196" t="n">
        <f aca="false">VLOOKUP($A2237,[4]Sheet1!$A$1:$U$10001,17,0)</f>
        <v>5.91</v>
      </c>
      <c r="M2237" s="196" t="n">
        <f aca="false">VLOOKUP($A2237,[4]Sheet1!$A$1:$U$10001,14,0)</f>
        <v>10.155</v>
      </c>
      <c r="N2237" s="196" t="n">
        <f aca="false">VLOOKUP($A2237,[4]Sheet1!$A$1:$X$10001,23,0)</f>
        <v>5.365</v>
      </c>
      <c r="O2237" s="196" t="n">
        <f aca="false">VLOOKUP($A2237,[4]Sheet1!$A$1:$U$10001,4,0)</f>
        <v>12.815</v>
      </c>
      <c r="P2237" s="196" t="n">
        <f aca="false">VLOOKUP($A2237,[4]Sheet1!$A$1:$U$10001,6,0)</f>
        <v>5.485</v>
      </c>
      <c r="Q2237" s="196" t="n">
        <f aca="false">VLOOKUP($A2237,[4]Sheet1!$A$1:$U$10001,20,0)</f>
        <v>5.725</v>
      </c>
      <c r="R2237" s="196" t="n">
        <f aca="false">VLOOKUP($A2237,[4]Sheet1!$A$1:$X$10001,24,0)</f>
        <v>5.435</v>
      </c>
      <c r="S2237" s="196" t="n">
        <f aca="false">VLOOKUP($A2237,[4]Sheet1!$A$1:$AB$10001,25,0)</f>
        <v>5.755</v>
      </c>
      <c r="T2237" s="196" t="n">
        <f aca="false">VLOOKUP($A2237,[4]Sheet1!$A$1:$AB$10001,26,0)</f>
        <v>5.525</v>
      </c>
      <c r="U2237" s="196" t="n">
        <f aca="false">VLOOKUP($A2237,[4]Sheet1!$A$1:$AB$10001,27,0)</f>
        <v>5.495</v>
      </c>
      <c r="V2237" s="196" t="n">
        <f aca="false">VLOOKUP($A2237,[4]Sheet1!$A$1:$AB$10001,28,0)</f>
        <v>5.655</v>
      </c>
      <c r="W2237" s="196" t="n">
        <f aca="false">VLOOKUP($A2237,[4]Sheet1!$A$1:$AC$10001,29,0)</f>
        <v>5.53</v>
      </c>
      <c r="X2237" s="196" t="n">
        <f aca="false">VLOOKUP($A2237,[4]Sheet1!$A$1:$AD$10001,30,0)</f>
        <v>5.93</v>
      </c>
      <c r="Y2237" s="196" t="n">
        <f aca="false">VLOOKUP($A2237,[4]Sheet1!$A$1:$AE$10001,31,0)</f>
        <v>5.42</v>
      </c>
    </row>
    <row r="2238" customFormat="false" ht="11.25" hidden="false" customHeight="false" outlineLevel="0" collapsed="false">
      <c r="A2238" s="177" t="n">
        <v>36930</v>
      </c>
      <c r="B2238" s="203" t="n">
        <f aca="false">IF(A2238&lt;&gt;"",MONTH(A2238),0)</f>
        <v>2</v>
      </c>
      <c r="C2238" s="11" t="s">
        <v>165</v>
      </c>
      <c r="D2238" s="196" t="n">
        <f aca="false">VLOOKUP($A2238,[4]Sheet1!$A$1:$U$10001,15,0)</f>
        <v>8.125</v>
      </c>
      <c r="E2238" s="196" t="n">
        <f aca="false">VLOOKUP($A2238,[4]Sheet1!$A$1:$U$10001,16,0)</f>
        <v>6.36</v>
      </c>
      <c r="F2238" s="196" t="n">
        <f aca="false">VLOOKUP($A2238,[4]Sheet1!$A$1:$X$10001,22,0)</f>
        <v>5.47</v>
      </c>
      <c r="G2238" s="198" t="n">
        <f aca="false">VLOOKUP($A2238,[4]Sheet1!$A$1:$X$10001,3,0)</f>
        <v>5.725</v>
      </c>
      <c r="H2238" s="196" t="n">
        <f aca="false">VLOOKUP($A2238,[4]Sheet1!$A$1:$U$10001,2,0)</f>
        <v>5.55</v>
      </c>
      <c r="I2238" s="196" t="n">
        <f aca="false">VLOOKUP($A2238,[4]Sheet1!$A$1:$U$10001,21,0)</f>
        <v>5.67</v>
      </c>
      <c r="J2238" s="196" t="n">
        <f aca="false">VLOOKUP($A2238,[4]Sheet1!$A$1:$U$10001,13,0)</f>
        <v>9.805</v>
      </c>
      <c r="K2238" s="196" t="n">
        <f aca="false">VLOOKUP($A2238,[4]Sheet1!$A$1:$Z$10001,24,0)</f>
        <v>5.705</v>
      </c>
      <c r="L2238" s="196" t="n">
        <f aca="false">VLOOKUP($A2238,[4]Sheet1!$A$1:$U$10001,17,0)</f>
        <v>6.32</v>
      </c>
      <c r="M2238" s="196" t="n">
        <f aca="false">VLOOKUP($A2238,[4]Sheet1!$A$1:$U$10001,14,0)</f>
        <v>1.605</v>
      </c>
      <c r="N2238" s="196" t="n">
        <f aca="false">VLOOKUP($A2238,[4]Sheet1!$A$1:$X$10001,23,0)</f>
        <v>5.625</v>
      </c>
      <c r="O2238" s="196" t="n">
        <f aca="false">VLOOKUP($A2238,[4]Sheet1!$A$1:$U$10001,4,0)</f>
        <v>13.33</v>
      </c>
      <c r="P2238" s="196" t="n">
        <f aca="false">VLOOKUP($A2238,[4]Sheet1!$A$1:$U$10001,6,0)</f>
        <v>5.735</v>
      </c>
      <c r="Q2238" s="196" t="n">
        <f aca="false">VLOOKUP($A2238,[4]Sheet1!$A$1:$U$10001,20,0)</f>
        <v>6.335</v>
      </c>
      <c r="R2238" s="196" t="n">
        <f aca="false">VLOOKUP($A2238,[4]Sheet1!$A$1:$X$10001,24,0)</f>
        <v>5.705</v>
      </c>
      <c r="S2238" s="196" t="n">
        <f aca="false">VLOOKUP($A2238,[4]Sheet1!$A$1:$AB$10001,25,0)</f>
        <v>5.895</v>
      </c>
      <c r="T2238" s="196" t="n">
        <f aca="false">VLOOKUP($A2238,[4]Sheet1!$A$1:$AB$10001,26,0)</f>
        <v>5.67</v>
      </c>
      <c r="U2238" s="196" t="n">
        <f aca="false">VLOOKUP($A2238,[4]Sheet1!$A$1:$AB$10001,27,0)</f>
        <v>5.66</v>
      </c>
      <c r="V2238" s="196" t="n">
        <f aca="false">VLOOKUP($A2238,[4]Sheet1!$A$1:$AB$10001,28,0)</f>
        <v>5.845</v>
      </c>
      <c r="W2238" s="196" t="n">
        <f aca="false">VLOOKUP($A2238,[4]Sheet1!$A$1:$AC$10001,29,0)</f>
        <v>5.695</v>
      </c>
      <c r="X2238" s="196" t="n">
        <f aca="false">VLOOKUP($A2238,[4]Sheet1!$A$1:$AD$10001,30,0)</f>
        <v>6.1</v>
      </c>
      <c r="Y2238" s="196" t="n">
        <f aca="false">VLOOKUP($A2238,[4]Sheet1!$A$1:$AE$10001,31,0)</f>
        <v>5.695</v>
      </c>
    </row>
    <row r="2239" customFormat="false" ht="11.25" hidden="false" customHeight="false" outlineLevel="0" collapsed="false">
      <c r="A2239" s="177" t="n">
        <v>36931</v>
      </c>
      <c r="B2239" s="203" t="n">
        <f aca="false">IF(A2239&lt;&gt;"",MONTH(A2239),0)</f>
        <v>2</v>
      </c>
      <c r="C2239" s="11" t="s">
        <v>166</v>
      </c>
      <c r="D2239" s="196" t="n">
        <f aca="false">VLOOKUP($A2239,[4]Sheet1!$A$1:$U$10001,15,0)</f>
        <v>8.76</v>
      </c>
      <c r="E2239" s="196" t="n">
        <f aca="false">VLOOKUP($A2239,[4]Sheet1!$A$1:$U$10001,16,0)</f>
        <v>7.38</v>
      </c>
      <c r="F2239" s="196" t="n">
        <f aca="false">VLOOKUP($A2239,[4]Sheet1!$A$1:$X$10001,22,0)</f>
        <v>6.27</v>
      </c>
      <c r="G2239" s="198" t="n">
        <f aca="false">VLOOKUP($A2239,[4]Sheet1!$A$1:$X$10001,3,0)</f>
        <v>6.37</v>
      </c>
      <c r="H2239" s="196" t="n">
        <f aca="false">VLOOKUP($A2239,[4]Sheet1!$A$1:$U$10001,2,0)</f>
        <v>6.15</v>
      </c>
      <c r="I2239" s="196" t="n">
        <f aca="false">VLOOKUP($A2239,[4]Sheet1!$A$1:$U$10001,21,0)</f>
        <v>6.245</v>
      </c>
      <c r="J2239" s="196" t="n">
        <f aca="false">VLOOKUP($A2239,[4]Sheet1!$A$1:$U$10001,13,0)</f>
        <v>9.82</v>
      </c>
      <c r="K2239" s="196" t="n">
        <f aca="false">VLOOKUP($A2239,[4]Sheet1!$A$1:$Z$10001,24,0)</f>
        <v>6.405</v>
      </c>
      <c r="L2239" s="196" t="n">
        <f aca="false">VLOOKUP($A2239,[4]Sheet1!$A$1:$U$10001,17,0)</f>
        <v>7.275</v>
      </c>
      <c r="M2239" s="196" t="n">
        <f aca="false">VLOOKUP($A2239,[4]Sheet1!$A$1:$U$10001,14,0)</f>
        <v>10.445</v>
      </c>
      <c r="N2239" s="196" t="n">
        <f aca="false">VLOOKUP($A2239,[4]Sheet1!$A$1:$X$10001,23,0)</f>
        <v>6.33</v>
      </c>
      <c r="O2239" s="196" t="n">
        <f aca="false">VLOOKUP($A2239,[4]Sheet1!$A$1:$U$10001,4,0)</f>
        <v>12.94</v>
      </c>
      <c r="P2239" s="196" t="n">
        <f aca="false">VLOOKUP($A2239,[4]Sheet1!$A$1:$U$10001,6,0)</f>
        <v>6.27</v>
      </c>
      <c r="Q2239" s="196" t="n">
        <f aca="false">VLOOKUP($A2239,[4]Sheet1!$A$1:$U$10001,20,0)</f>
        <v>6.74</v>
      </c>
      <c r="R2239" s="196" t="n">
        <f aca="false">VLOOKUP($A2239,[4]Sheet1!$A$1:$X$10001,24,0)</f>
        <v>6.405</v>
      </c>
      <c r="S2239" s="196" t="n">
        <f aca="false">VLOOKUP($A2239,[4]Sheet1!$A$1:$AB$10001,25,0)</f>
        <v>6.52</v>
      </c>
      <c r="T2239" s="196" t="n">
        <f aca="false">VLOOKUP($A2239,[4]Sheet1!$A$1:$AB$10001,26,0)</f>
        <v>6.245</v>
      </c>
      <c r="U2239" s="196" t="n">
        <f aca="false">VLOOKUP($A2239,[4]Sheet1!$A$1:$AB$10001,27,0)</f>
        <v>6.29</v>
      </c>
      <c r="V2239" s="196" t="n">
        <f aca="false">VLOOKUP($A2239,[4]Sheet1!$A$1:$AB$10001,28,0)</f>
        <v>6.555</v>
      </c>
      <c r="W2239" s="196" t="n">
        <f aca="false">VLOOKUP($A2239,[4]Sheet1!$A$1:$AC$10001,29,0)</f>
        <v>6.32</v>
      </c>
      <c r="X2239" s="196" t="n">
        <f aca="false">VLOOKUP($A2239,[4]Sheet1!$A$1:$AD$10001,30,0)</f>
        <v>6.695</v>
      </c>
      <c r="Y2239" s="196" t="n">
        <f aca="false">VLOOKUP($A2239,[4]Sheet1!$A$1:$AE$10001,31,0)</f>
        <v>6.36</v>
      </c>
    </row>
    <row r="2240" customFormat="false" ht="11.25" hidden="false" customHeight="false" outlineLevel="0" collapsed="false">
      <c r="A2240" s="177" t="n">
        <v>36932</v>
      </c>
      <c r="B2240" s="203" t="n">
        <f aca="false">IF(A2240&lt;&gt;"",MONTH(A2240),0)</f>
        <v>2</v>
      </c>
      <c r="C2240" s="11" t="s">
        <v>167</v>
      </c>
      <c r="D2240" s="196" t="n">
        <f aca="false">VLOOKUP($A2240,[4]Sheet1!$A$1:$U$10001,15,0)</f>
        <v>8.61</v>
      </c>
      <c r="E2240" s="196" t="n">
        <f aca="false">VLOOKUP($A2240,[4]Sheet1!$A$1:$U$10001,16,0)</f>
        <v>7.345</v>
      </c>
      <c r="F2240" s="196" t="n">
        <f aca="false">VLOOKUP($A2240,[4]Sheet1!$A$1:$X$10001,22,0)</f>
        <v>6.125</v>
      </c>
      <c r="G2240" s="198" t="n">
        <f aca="false">VLOOKUP($A2240,[4]Sheet1!$A$1:$X$10001,3,0)</f>
        <v>6.29</v>
      </c>
      <c r="H2240" s="196" t="n">
        <f aca="false">VLOOKUP($A2240,[4]Sheet1!$A$1:$U$10001,2,0)</f>
        <v>5.98</v>
      </c>
      <c r="I2240" s="196" t="n">
        <f aca="false">VLOOKUP($A2240,[4]Sheet1!$A$1:$U$10001,21,0)</f>
        <v>6.08</v>
      </c>
      <c r="J2240" s="196" t="n">
        <f aca="false">VLOOKUP($A2240,[4]Sheet1!$A$1:$U$10001,13,0)</f>
        <v>9.06</v>
      </c>
      <c r="K2240" s="196" t="n">
        <f aca="false">VLOOKUP($A2240,[4]Sheet1!$A$1:$Z$10001,24,0)</f>
        <v>6.255</v>
      </c>
      <c r="L2240" s="196" t="n">
        <f aca="false">VLOOKUP($A2240,[4]Sheet1!$A$1:$U$10001,17,0)</f>
        <v>7.315</v>
      </c>
      <c r="M2240" s="196" t="n">
        <f aca="false">VLOOKUP($A2240,[4]Sheet1!$A$1:$U$10001,14,0)</f>
        <v>10.435</v>
      </c>
      <c r="N2240" s="196" t="n">
        <f aca="false">VLOOKUP($A2240,[4]Sheet1!$A$1:$X$10001,23,0)</f>
        <v>6.195</v>
      </c>
      <c r="O2240" s="196" t="n">
        <f aca="false">VLOOKUP($A2240,[4]Sheet1!$A$1:$U$10001,4,0)</f>
        <v>14.83</v>
      </c>
      <c r="P2240" s="196" t="n">
        <f aca="false">VLOOKUP($A2240,[4]Sheet1!$A$1:$U$10001,6,0)</f>
        <v>6.175</v>
      </c>
      <c r="Q2240" s="196" t="n">
        <f aca="false">VLOOKUP($A2240,[4]Sheet1!$A$1:$U$10001,20,0)</f>
        <v>7.165</v>
      </c>
      <c r="R2240" s="196" t="n">
        <f aca="false">VLOOKUP($A2240,[4]Sheet1!$A$1:$X$10001,24,0)</f>
        <v>6.255</v>
      </c>
      <c r="S2240" s="196" t="n">
        <f aca="false">VLOOKUP($A2240,[4]Sheet1!$A$1:$AB$10001,25,0)</f>
        <v>6.345</v>
      </c>
      <c r="T2240" s="196" t="n">
        <f aca="false">VLOOKUP($A2240,[4]Sheet1!$A$1:$AB$10001,26,0)</f>
        <v>6.13</v>
      </c>
      <c r="U2240" s="196" t="n">
        <f aca="false">VLOOKUP($A2240,[4]Sheet1!$A$1:$AB$10001,27,0)</f>
        <v>6.15</v>
      </c>
      <c r="V2240" s="196" t="n">
        <f aca="false">VLOOKUP($A2240,[4]Sheet1!$A$1:$AB$10001,28,0)</f>
        <v>6.4</v>
      </c>
      <c r="W2240" s="196" t="n">
        <f aca="false">VLOOKUP($A2240,[4]Sheet1!$A$1:$AC$10001,29,0)</f>
        <v>6.185</v>
      </c>
      <c r="X2240" s="196" t="n">
        <f aca="false">VLOOKUP($A2240,[4]Sheet1!$A$1:$AD$10001,30,0)</f>
        <v>6.46</v>
      </c>
      <c r="Y2240" s="196" t="n">
        <f aca="false">VLOOKUP($A2240,[4]Sheet1!$A$1:$AE$10001,31,0)</f>
        <v>6.205</v>
      </c>
    </row>
    <row r="2241" customFormat="false" ht="11.25" hidden="false" customHeight="false" outlineLevel="0" collapsed="false">
      <c r="A2241" s="177" t="n">
        <v>36933</v>
      </c>
      <c r="B2241" s="203" t="n">
        <f aca="false">IF(A2241&lt;&gt;"",MONTH(A2241),0)</f>
        <v>2</v>
      </c>
      <c r="C2241" s="11" t="s">
        <v>161</v>
      </c>
      <c r="D2241" s="196" t="n">
        <f aca="false">VLOOKUP($A2241,[4]Sheet1!$A$1:$U$10001,15,0)</f>
        <v>8.61</v>
      </c>
      <c r="E2241" s="196" t="n">
        <f aca="false">VLOOKUP($A2241,[4]Sheet1!$A$1:$U$10001,16,0)</f>
        <v>7.345</v>
      </c>
      <c r="F2241" s="196" t="n">
        <f aca="false">VLOOKUP($A2241,[4]Sheet1!$A$1:$X$10001,22,0)</f>
        <v>6.125</v>
      </c>
      <c r="G2241" s="198" t="n">
        <f aca="false">VLOOKUP($A2241,[4]Sheet1!$A$1:$X$10001,3,0)</f>
        <v>6.29</v>
      </c>
      <c r="H2241" s="196" t="n">
        <f aca="false">VLOOKUP($A2241,[4]Sheet1!$A$1:$U$10001,2,0)</f>
        <v>5.98</v>
      </c>
      <c r="I2241" s="196" t="n">
        <f aca="false">VLOOKUP($A2241,[4]Sheet1!$A$1:$U$10001,21,0)</f>
        <v>6.08</v>
      </c>
      <c r="J2241" s="196" t="n">
        <f aca="false">VLOOKUP($A2241,[4]Sheet1!$A$1:$U$10001,13,0)</f>
        <v>9.06</v>
      </c>
      <c r="K2241" s="196" t="n">
        <f aca="false">VLOOKUP($A2241,[4]Sheet1!$A$1:$Z$10001,24,0)</f>
        <v>6.255</v>
      </c>
      <c r="L2241" s="196" t="n">
        <f aca="false">VLOOKUP($A2241,[4]Sheet1!$A$1:$U$10001,17,0)</f>
        <v>7.315</v>
      </c>
      <c r="M2241" s="196" t="n">
        <f aca="false">VLOOKUP($A2241,[4]Sheet1!$A$1:$U$10001,14,0)</f>
        <v>10.435</v>
      </c>
      <c r="N2241" s="196" t="n">
        <f aca="false">VLOOKUP($A2241,[4]Sheet1!$A$1:$X$10001,23,0)</f>
        <v>6.195</v>
      </c>
      <c r="O2241" s="196" t="n">
        <f aca="false">VLOOKUP($A2241,[4]Sheet1!$A$1:$U$10001,4,0)</f>
        <v>14.83</v>
      </c>
      <c r="P2241" s="196" t="n">
        <f aca="false">VLOOKUP($A2241,[4]Sheet1!$A$1:$U$10001,6,0)</f>
        <v>6.175</v>
      </c>
      <c r="Q2241" s="196" t="n">
        <f aca="false">VLOOKUP($A2241,[4]Sheet1!$A$1:$U$10001,20,0)</f>
        <v>7.165</v>
      </c>
      <c r="R2241" s="196" t="n">
        <f aca="false">VLOOKUP($A2241,[4]Sheet1!$A$1:$X$10001,24,0)</f>
        <v>6.255</v>
      </c>
      <c r="S2241" s="196" t="n">
        <f aca="false">VLOOKUP($A2241,[4]Sheet1!$A$1:$AB$10001,25,0)</f>
        <v>6.345</v>
      </c>
      <c r="T2241" s="196" t="n">
        <f aca="false">VLOOKUP($A2241,[4]Sheet1!$A$1:$AB$10001,26,0)</f>
        <v>6.13</v>
      </c>
      <c r="U2241" s="196" t="n">
        <f aca="false">VLOOKUP($A2241,[4]Sheet1!$A$1:$AB$10001,27,0)</f>
        <v>6.15</v>
      </c>
      <c r="V2241" s="196" t="n">
        <f aca="false">VLOOKUP($A2241,[4]Sheet1!$A$1:$AB$10001,28,0)</f>
        <v>6.4</v>
      </c>
      <c r="W2241" s="196" t="n">
        <f aca="false">VLOOKUP($A2241,[4]Sheet1!$A$1:$AC$10001,29,0)</f>
        <v>6.185</v>
      </c>
      <c r="X2241" s="196" t="n">
        <f aca="false">VLOOKUP($A2241,[4]Sheet1!$A$1:$AD$10001,30,0)</f>
        <v>6.46</v>
      </c>
      <c r="Y2241" s="196" t="n">
        <f aca="false">VLOOKUP($A2241,[4]Sheet1!$A$1:$AE$10001,31,0)</f>
        <v>6.205</v>
      </c>
    </row>
    <row r="2242" customFormat="false" ht="11.25" hidden="false" customHeight="false" outlineLevel="0" collapsed="false">
      <c r="A2242" s="177" t="n">
        <v>36934</v>
      </c>
      <c r="B2242" s="203" t="n">
        <f aca="false">IF(A2242&lt;&gt;"",MONTH(A2242),0)</f>
        <v>2</v>
      </c>
      <c r="C2242" s="11" t="s">
        <v>162</v>
      </c>
      <c r="D2242" s="196" t="n">
        <f aca="false">VLOOKUP($A2242,[4]Sheet1!$A$1:$U$10001,15,0)</f>
        <v>8.61</v>
      </c>
      <c r="E2242" s="196" t="n">
        <f aca="false">VLOOKUP($A2242,[4]Sheet1!$A$1:$U$10001,16,0)</f>
        <v>7.345</v>
      </c>
      <c r="F2242" s="196" t="n">
        <f aca="false">VLOOKUP($A2242,[4]Sheet1!$A$1:$X$10001,22,0)</f>
        <v>6.125</v>
      </c>
      <c r="G2242" s="198" t="n">
        <f aca="false">VLOOKUP($A2242,[4]Sheet1!$A$1:$X$10001,3,0)</f>
        <v>6.29</v>
      </c>
      <c r="H2242" s="196" t="n">
        <f aca="false">VLOOKUP($A2242,[4]Sheet1!$A$1:$U$10001,2,0)</f>
        <v>5.98</v>
      </c>
      <c r="I2242" s="196" t="n">
        <f aca="false">VLOOKUP($A2242,[4]Sheet1!$A$1:$U$10001,21,0)</f>
        <v>6.08</v>
      </c>
      <c r="J2242" s="196" t="n">
        <f aca="false">VLOOKUP($A2242,[4]Sheet1!$A$1:$U$10001,13,0)</f>
        <v>9.06</v>
      </c>
      <c r="K2242" s="196" t="n">
        <f aca="false">VLOOKUP($A2242,[4]Sheet1!$A$1:$Z$10001,24,0)</f>
        <v>6.255</v>
      </c>
      <c r="L2242" s="196" t="n">
        <f aca="false">VLOOKUP($A2242,[4]Sheet1!$A$1:$U$10001,17,0)</f>
        <v>7.315</v>
      </c>
      <c r="M2242" s="196" t="n">
        <f aca="false">VLOOKUP($A2242,[4]Sheet1!$A$1:$U$10001,14,0)</f>
        <v>10.435</v>
      </c>
      <c r="N2242" s="196" t="n">
        <f aca="false">VLOOKUP($A2242,[4]Sheet1!$A$1:$X$10001,23,0)</f>
        <v>6.195</v>
      </c>
      <c r="O2242" s="196" t="n">
        <f aca="false">VLOOKUP($A2242,[4]Sheet1!$A$1:$U$10001,4,0)</f>
        <v>14.83</v>
      </c>
      <c r="P2242" s="196" t="n">
        <f aca="false">VLOOKUP($A2242,[4]Sheet1!$A$1:$U$10001,6,0)</f>
        <v>6.175</v>
      </c>
      <c r="Q2242" s="196" t="n">
        <f aca="false">VLOOKUP($A2242,[4]Sheet1!$A$1:$U$10001,20,0)</f>
        <v>7.165</v>
      </c>
      <c r="R2242" s="196" t="n">
        <f aca="false">VLOOKUP($A2242,[4]Sheet1!$A$1:$X$10001,24,0)</f>
        <v>6.255</v>
      </c>
      <c r="S2242" s="196" t="n">
        <f aca="false">VLOOKUP($A2242,[4]Sheet1!$A$1:$AB$10001,25,0)</f>
        <v>6.345</v>
      </c>
      <c r="T2242" s="196" t="n">
        <f aca="false">VLOOKUP($A2242,[4]Sheet1!$A$1:$AB$10001,26,0)</f>
        <v>6.13</v>
      </c>
      <c r="U2242" s="196" t="n">
        <f aca="false">VLOOKUP($A2242,[4]Sheet1!$A$1:$AB$10001,27,0)</f>
        <v>6.15</v>
      </c>
      <c r="V2242" s="196" t="n">
        <f aca="false">VLOOKUP($A2242,[4]Sheet1!$A$1:$AB$10001,28,0)</f>
        <v>6.4</v>
      </c>
      <c r="W2242" s="196" t="n">
        <f aca="false">VLOOKUP($A2242,[4]Sheet1!$A$1:$AC$10001,29,0)</f>
        <v>6.185</v>
      </c>
      <c r="X2242" s="196" t="n">
        <f aca="false">VLOOKUP($A2242,[4]Sheet1!$A$1:$AD$10001,30,0)</f>
        <v>6.46</v>
      </c>
      <c r="Y2242" s="196" t="n">
        <f aca="false">VLOOKUP($A2242,[4]Sheet1!$A$1:$AE$10001,31,0)</f>
        <v>6.205</v>
      </c>
    </row>
    <row r="2243" customFormat="false" ht="11.25" hidden="false" customHeight="false" outlineLevel="0" collapsed="false">
      <c r="A2243" s="177" t="n">
        <v>36935</v>
      </c>
      <c r="B2243" s="203" t="n">
        <f aca="false">IF(A2243&lt;&gt;"",MONTH(A2243),0)</f>
        <v>2</v>
      </c>
      <c r="C2243" s="11" t="s">
        <v>163</v>
      </c>
      <c r="D2243" s="196" t="n">
        <f aca="false">VLOOKUP($A2243,[4]Sheet1!$A$1:$U$10001,15,0)</f>
        <v>7.75</v>
      </c>
      <c r="E2243" s="196" t="n">
        <f aca="false">VLOOKUP($A2243,[4]Sheet1!$A$1:$U$10001,16,0)</f>
        <v>6.97</v>
      </c>
      <c r="F2243" s="196" t="n">
        <f aca="false">VLOOKUP($A2243,[4]Sheet1!$A$1:$X$10001,22,0)</f>
        <v>5.425</v>
      </c>
      <c r="G2243" s="198" t="n">
        <f aca="false">VLOOKUP($A2243,[4]Sheet1!$A$1:$X$10001,3,0)</f>
        <v>5.765</v>
      </c>
      <c r="H2243" s="196" t="n">
        <f aca="false">VLOOKUP($A2243,[4]Sheet1!$A$1:$U$10001,2,0)</f>
        <v>5.5</v>
      </c>
      <c r="I2243" s="196" t="n">
        <f aca="false">VLOOKUP($A2243,[4]Sheet1!$A$1:$U$10001,21,0)</f>
        <v>5.63</v>
      </c>
      <c r="J2243" s="196" t="n">
        <f aca="false">VLOOKUP($A2243,[4]Sheet1!$A$1:$U$10001,13,0)</f>
        <v>11.26</v>
      </c>
      <c r="K2243" s="196" t="n">
        <f aca="false">VLOOKUP($A2243,[4]Sheet1!$A$1:$Z$10001,24,0)</f>
        <v>18.145</v>
      </c>
      <c r="L2243" s="196" t="n">
        <f aca="false">VLOOKUP($A2243,[4]Sheet1!$A$1:$U$10001,17,0)</f>
        <v>6.95</v>
      </c>
      <c r="M2243" s="196" t="n">
        <f aca="false">VLOOKUP($A2243,[4]Sheet1!$A$1:$U$10001,14,0)</f>
        <v>12.215</v>
      </c>
      <c r="N2243" s="196" t="n">
        <f aca="false">VLOOKUP($A2243,[4]Sheet1!$A$1:$X$10001,23,0)</f>
        <v>5.595</v>
      </c>
      <c r="O2243" s="196" t="n">
        <f aca="false">VLOOKUP($A2243,[4]Sheet1!$A$1:$U$10001,4,0)</f>
        <v>19.775</v>
      </c>
      <c r="P2243" s="196" t="n">
        <f aca="false">VLOOKUP($A2243,[4]Sheet1!$A$1:$U$10001,6,0)</f>
        <v>5.61</v>
      </c>
      <c r="Q2243" s="196" t="n">
        <f aca="false">VLOOKUP($A2243,[4]Sheet1!$A$1:$U$10001,20,0)</f>
        <v>6.835</v>
      </c>
      <c r="R2243" s="196" t="n">
        <f aca="false">VLOOKUP($A2243,[4]Sheet1!$A$1:$X$10001,24,0)</f>
        <v>18.145</v>
      </c>
      <c r="S2243" s="196" t="n">
        <f aca="false">VLOOKUP($A2243,[4]Sheet1!$A$1:$AB$10001,25,0)</f>
        <v>5.87</v>
      </c>
      <c r="T2243" s="196" t="n">
        <f aca="false">VLOOKUP($A2243,[4]Sheet1!$A$1:$AB$10001,26,0)</f>
        <v>5.595</v>
      </c>
      <c r="U2243" s="196" t="n">
        <f aca="false">VLOOKUP($A2243,[4]Sheet1!$A$1:$AB$10001,27,0)</f>
        <v>5.625</v>
      </c>
      <c r="V2243" s="196" t="n">
        <f aca="false">VLOOKUP($A2243,[4]Sheet1!$A$1:$AB$10001,28,0)</f>
        <v>5.78</v>
      </c>
      <c r="W2243" s="196" t="n">
        <f aca="false">VLOOKUP($A2243,[4]Sheet1!$A$1:$AC$10001,29,0)</f>
        <v>5.645</v>
      </c>
      <c r="X2243" s="196" t="n">
        <f aca="false">VLOOKUP($A2243,[4]Sheet1!$A$1:$AD$10001,30,0)</f>
        <v>5.995</v>
      </c>
      <c r="Y2243" s="196" t="n">
        <f aca="false">VLOOKUP($A2243,[4]Sheet1!$A$1:$AE$10001,31,0)</f>
        <v>5.685</v>
      </c>
    </row>
    <row r="2244" customFormat="false" ht="11.25" hidden="false" customHeight="false" outlineLevel="0" collapsed="false">
      <c r="A2244" s="177" t="n">
        <v>36936</v>
      </c>
      <c r="B2244" s="203" t="n">
        <f aca="false">IF(A2244&lt;&gt;"",MONTH(A2244),0)</f>
        <v>2</v>
      </c>
      <c r="C2244" s="11" t="s">
        <v>164</v>
      </c>
      <c r="D2244" s="196" t="s">
        <v>85</v>
      </c>
      <c r="E2244" s="196" t="s">
        <v>85</v>
      </c>
      <c r="F2244" s="196" t="s">
        <v>85</v>
      </c>
      <c r="G2244" s="196" t="s">
        <v>85</v>
      </c>
      <c r="H2244" s="196" t="s">
        <v>85</v>
      </c>
      <c r="I2244" s="196" t="s">
        <v>85</v>
      </c>
      <c r="J2244" s="196" t="s">
        <v>85</v>
      </c>
      <c r="K2244" s="196" t="s">
        <v>85</v>
      </c>
      <c r="L2244" s="196" t="s">
        <v>85</v>
      </c>
      <c r="M2244" s="196" t="s">
        <v>85</v>
      </c>
      <c r="N2244" s="196" t="s">
        <v>85</v>
      </c>
      <c r="O2244" s="196" t="s">
        <v>85</v>
      </c>
      <c r="P2244" s="196" t="s">
        <v>85</v>
      </c>
      <c r="Q2244" s="196" t="s">
        <v>85</v>
      </c>
      <c r="R2244" s="196" t="s">
        <v>85</v>
      </c>
      <c r="S2244" s="196" t="s">
        <v>85</v>
      </c>
      <c r="T2244" s="196" t="s">
        <v>85</v>
      </c>
      <c r="U2244" s="196" t="s">
        <v>85</v>
      </c>
      <c r="V2244" s="196" t="s">
        <v>85</v>
      </c>
      <c r="W2244" s="196" t="s">
        <v>85</v>
      </c>
      <c r="X2244" s="196" t="s">
        <v>85</v>
      </c>
      <c r="Y2244" s="196" t="s">
        <v>85</v>
      </c>
    </row>
    <row r="2245" customFormat="false" ht="11.25" hidden="false" customHeight="false" outlineLevel="0" collapsed="false">
      <c r="A2245" s="177" t="n">
        <v>36937</v>
      </c>
      <c r="B2245" s="203" t="n">
        <f aca="false">IF(A2245&lt;&gt;"",MONTH(A2245),0)</f>
        <v>2</v>
      </c>
      <c r="C2245" s="11" t="s">
        <v>165</v>
      </c>
      <c r="D2245" s="196" t="s">
        <v>85</v>
      </c>
      <c r="E2245" s="196" t="s">
        <v>85</v>
      </c>
      <c r="F2245" s="196" t="s">
        <v>85</v>
      </c>
      <c r="G2245" s="196" t="s">
        <v>85</v>
      </c>
      <c r="H2245" s="196" t="s">
        <v>85</v>
      </c>
      <c r="I2245" s="196" t="s">
        <v>85</v>
      </c>
      <c r="J2245" s="196" t="s">
        <v>85</v>
      </c>
      <c r="K2245" s="196" t="s">
        <v>85</v>
      </c>
      <c r="L2245" s="196" t="s">
        <v>85</v>
      </c>
      <c r="M2245" s="196" t="s">
        <v>85</v>
      </c>
      <c r="N2245" s="196" t="s">
        <v>85</v>
      </c>
      <c r="O2245" s="196" t="s">
        <v>85</v>
      </c>
      <c r="P2245" s="196" t="s">
        <v>85</v>
      </c>
      <c r="Q2245" s="196" t="s">
        <v>85</v>
      </c>
      <c r="R2245" s="196" t="s">
        <v>85</v>
      </c>
      <c r="S2245" s="196" t="s">
        <v>85</v>
      </c>
      <c r="T2245" s="196" t="s">
        <v>85</v>
      </c>
      <c r="U2245" s="196" t="s">
        <v>85</v>
      </c>
      <c r="V2245" s="196" t="s">
        <v>85</v>
      </c>
      <c r="W2245" s="196" t="s">
        <v>85</v>
      </c>
      <c r="X2245" s="196" t="s">
        <v>85</v>
      </c>
      <c r="Y2245" s="196" t="s">
        <v>85</v>
      </c>
    </row>
    <row r="2246" customFormat="false" ht="11.25" hidden="false" customHeight="false" outlineLevel="0" collapsed="false">
      <c r="A2246" s="177" t="n">
        <v>36938</v>
      </c>
      <c r="B2246" s="203" t="n">
        <f aca="false">IF(A2246&lt;&gt;"",MONTH(A2246),0)</f>
        <v>2</v>
      </c>
      <c r="C2246" s="11" t="s">
        <v>166</v>
      </c>
      <c r="D2246" s="196" t="s">
        <v>85</v>
      </c>
      <c r="E2246" s="196" t="s">
        <v>85</v>
      </c>
      <c r="F2246" s="196" t="s">
        <v>85</v>
      </c>
      <c r="G2246" s="196" t="s">
        <v>85</v>
      </c>
      <c r="H2246" s="196" t="s">
        <v>85</v>
      </c>
      <c r="I2246" s="196" t="s">
        <v>85</v>
      </c>
      <c r="J2246" s="196" t="s">
        <v>85</v>
      </c>
      <c r="K2246" s="196" t="s">
        <v>85</v>
      </c>
      <c r="L2246" s="196" t="s">
        <v>85</v>
      </c>
      <c r="M2246" s="196" t="s">
        <v>85</v>
      </c>
      <c r="N2246" s="196" t="s">
        <v>85</v>
      </c>
      <c r="O2246" s="196" t="s">
        <v>85</v>
      </c>
      <c r="P2246" s="196" t="s">
        <v>85</v>
      </c>
      <c r="Q2246" s="196" t="s">
        <v>85</v>
      </c>
      <c r="R2246" s="196" t="s">
        <v>85</v>
      </c>
      <c r="S2246" s="196" t="s">
        <v>85</v>
      </c>
      <c r="T2246" s="196" t="s">
        <v>85</v>
      </c>
      <c r="U2246" s="196" t="s">
        <v>85</v>
      </c>
      <c r="V2246" s="196" t="s">
        <v>85</v>
      </c>
      <c r="W2246" s="196" t="s">
        <v>85</v>
      </c>
      <c r="X2246" s="196" t="s">
        <v>85</v>
      </c>
      <c r="Y2246" s="196" t="s">
        <v>85</v>
      </c>
    </row>
    <row r="2247" customFormat="false" ht="11.25" hidden="false" customHeight="false" outlineLevel="0" collapsed="false">
      <c r="A2247" s="177" t="n">
        <v>36939</v>
      </c>
      <c r="B2247" s="203" t="n">
        <f aca="false">IF(A2247&lt;&gt;"",MONTH(A2247),0)</f>
        <v>2</v>
      </c>
      <c r="C2247" s="11" t="s">
        <v>167</v>
      </c>
      <c r="D2247" s="196" t="s">
        <v>85</v>
      </c>
      <c r="E2247" s="196" t="s">
        <v>85</v>
      </c>
      <c r="F2247" s="196" t="s">
        <v>85</v>
      </c>
      <c r="G2247" s="196" t="s">
        <v>85</v>
      </c>
      <c r="H2247" s="196" t="s">
        <v>85</v>
      </c>
      <c r="I2247" s="196" t="s">
        <v>85</v>
      </c>
      <c r="J2247" s="196" t="s">
        <v>85</v>
      </c>
      <c r="K2247" s="196" t="s">
        <v>85</v>
      </c>
      <c r="L2247" s="196" t="s">
        <v>85</v>
      </c>
      <c r="M2247" s="196" t="s">
        <v>85</v>
      </c>
      <c r="N2247" s="196" t="s">
        <v>85</v>
      </c>
      <c r="O2247" s="196" t="s">
        <v>85</v>
      </c>
      <c r="P2247" s="196" t="s">
        <v>85</v>
      </c>
      <c r="Q2247" s="196" t="s">
        <v>85</v>
      </c>
      <c r="R2247" s="196" t="s">
        <v>85</v>
      </c>
      <c r="S2247" s="196" t="s">
        <v>85</v>
      </c>
      <c r="T2247" s="196" t="s">
        <v>85</v>
      </c>
      <c r="U2247" s="196" t="s">
        <v>85</v>
      </c>
      <c r="V2247" s="196" t="s">
        <v>85</v>
      </c>
      <c r="W2247" s="196" t="s">
        <v>85</v>
      </c>
      <c r="X2247" s="196" t="s">
        <v>85</v>
      </c>
      <c r="Y2247" s="196" t="s">
        <v>85</v>
      </c>
    </row>
    <row r="2248" customFormat="false" ht="11.25" hidden="false" customHeight="false" outlineLevel="0" collapsed="false">
      <c r="A2248" s="177" t="n">
        <v>36940</v>
      </c>
      <c r="B2248" s="203" t="n">
        <f aca="false">IF(A2248&lt;&gt;"",MONTH(A2248),0)</f>
        <v>2</v>
      </c>
      <c r="C2248" s="11" t="s">
        <v>161</v>
      </c>
      <c r="D2248" s="196" t="s">
        <v>85</v>
      </c>
      <c r="E2248" s="196" t="s">
        <v>85</v>
      </c>
      <c r="F2248" s="196" t="s">
        <v>85</v>
      </c>
      <c r="G2248" s="196" t="s">
        <v>85</v>
      </c>
      <c r="H2248" s="196" t="s">
        <v>85</v>
      </c>
      <c r="I2248" s="196" t="s">
        <v>85</v>
      </c>
      <c r="J2248" s="196" t="s">
        <v>85</v>
      </c>
      <c r="K2248" s="196" t="s">
        <v>85</v>
      </c>
      <c r="L2248" s="196" t="s">
        <v>85</v>
      </c>
      <c r="M2248" s="196" t="s">
        <v>85</v>
      </c>
      <c r="N2248" s="196" t="s">
        <v>85</v>
      </c>
      <c r="O2248" s="196" t="s">
        <v>85</v>
      </c>
      <c r="P2248" s="196" t="s">
        <v>85</v>
      </c>
      <c r="Q2248" s="196" t="s">
        <v>85</v>
      </c>
      <c r="R2248" s="196" t="s">
        <v>85</v>
      </c>
      <c r="S2248" s="196" t="s">
        <v>85</v>
      </c>
      <c r="T2248" s="196" t="s">
        <v>85</v>
      </c>
      <c r="U2248" s="196" t="s">
        <v>85</v>
      </c>
      <c r="V2248" s="196" t="s">
        <v>85</v>
      </c>
      <c r="W2248" s="196" t="s">
        <v>85</v>
      </c>
      <c r="X2248" s="196" t="s">
        <v>85</v>
      </c>
      <c r="Y2248" s="196" t="s">
        <v>85</v>
      </c>
    </row>
    <row r="2249" customFormat="false" ht="11.25" hidden="false" customHeight="false" outlineLevel="0" collapsed="false">
      <c r="A2249" s="177" t="n">
        <v>36941</v>
      </c>
      <c r="B2249" s="203" t="n">
        <f aca="false">IF(A2249&lt;&gt;"",MONTH(A2249),0)</f>
        <v>2</v>
      </c>
      <c r="C2249" s="11" t="s">
        <v>162</v>
      </c>
      <c r="D2249" s="196" t="s">
        <v>85</v>
      </c>
      <c r="E2249" s="196" t="s">
        <v>85</v>
      </c>
      <c r="F2249" s="196" t="s">
        <v>85</v>
      </c>
      <c r="G2249" s="196" t="s">
        <v>85</v>
      </c>
      <c r="H2249" s="196" t="s">
        <v>85</v>
      </c>
      <c r="I2249" s="196" t="s">
        <v>85</v>
      </c>
      <c r="J2249" s="196" t="s">
        <v>85</v>
      </c>
      <c r="K2249" s="196" t="s">
        <v>85</v>
      </c>
      <c r="L2249" s="196" t="s">
        <v>85</v>
      </c>
      <c r="M2249" s="196" t="s">
        <v>85</v>
      </c>
      <c r="N2249" s="196" t="s">
        <v>85</v>
      </c>
      <c r="O2249" s="196" t="s">
        <v>85</v>
      </c>
      <c r="P2249" s="196" t="s">
        <v>85</v>
      </c>
      <c r="Q2249" s="196" t="s">
        <v>85</v>
      </c>
      <c r="R2249" s="196" t="s">
        <v>85</v>
      </c>
      <c r="S2249" s="196" t="s">
        <v>85</v>
      </c>
      <c r="T2249" s="196" t="s">
        <v>85</v>
      </c>
      <c r="U2249" s="196" t="s">
        <v>85</v>
      </c>
      <c r="V2249" s="196" t="s">
        <v>85</v>
      </c>
      <c r="W2249" s="196" t="s">
        <v>85</v>
      </c>
      <c r="X2249" s="196" t="s">
        <v>85</v>
      </c>
      <c r="Y2249" s="196" t="s">
        <v>85</v>
      </c>
    </row>
    <row r="2250" customFormat="false" ht="11.25" hidden="false" customHeight="false" outlineLevel="0" collapsed="false">
      <c r="A2250" s="177" t="n">
        <v>36942</v>
      </c>
      <c r="B2250" s="203" t="n">
        <f aca="false">IF(A2250&lt;&gt;"",MONTH(A2250),0)</f>
        <v>2</v>
      </c>
      <c r="C2250" s="11" t="s">
        <v>163</v>
      </c>
      <c r="D2250" s="196" t="s">
        <v>85</v>
      </c>
      <c r="E2250" s="196" t="s">
        <v>85</v>
      </c>
      <c r="F2250" s="196" t="s">
        <v>85</v>
      </c>
      <c r="G2250" s="196" t="s">
        <v>85</v>
      </c>
      <c r="H2250" s="196" t="s">
        <v>85</v>
      </c>
      <c r="I2250" s="196" t="s">
        <v>85</v>
      </c>
      <c r="J2250" s="196" t="s">
        <v>85</v>
      </c>
      <c r="K2250" s="196" t="s">
        <v>85</v>
      </c>
      <c r="L2250" s="196" t="s">
        <v>85</v>
      </c>
      <c r="M2250" s="196" t="s">
        <v>85</v>
      </c>
      <c r="N2250" s="196" t="s">
        <v>85</v>
      </c>
      <c r="O2250" s="196" t="s">
        <v>85</v>
      </c>
      <c r="P2250" s="196" t="s">
        <v>85</v>
      </c>
      <c r="Q2250" s="196" t="s">
        <v>85</v>
      </c>
      <c r="R2250" s="196" t="s">
        <v>85</v>
      </c>
      <c r="S2250" s="196" t="s">
        <v>85</v>
      </c>
      <c r="T2250" s="196" t="s">
        <v>85</v>
      </c>
      <c r="U2250" s="196" t="s">
        <v>85</v>
      </c>
      <c r="V2250" s="196" t="s">
        <v>85</v>
      </c>
      <c r="W2250" s="196" t="s">
        <v>85</v>
      </c>
      <c r="X2250" s="196" t="s">
        <v>85</v>
      </c>
      <c r="Y2250" s="196" t="s">
        <v>85</v>
      </c>
    </row>
    <row r="2251" customFormat="false" ht="11.25" hidden="false" customHeight="false" outlineLevel="0" collapsed="false">
      <c r="A2251" s="177" t="n">
        <v>36943</v>
      </c>
      <c r="B2251" s="203" t="n">
        <f aca="false">IF(A2251&lt;&gt;"",MONTH(A2251),0)</f>
        <v>2</v>
      </c>
      <c r="C2251" s="11" t="s">
        <v>164</v>
      </c>
      <c r="D2251" s="196" t="s">
        <v>85</v>
      </c>
      <c r="E2251" s="196" t="s">
        <v>85</v>
      </c>
      <c r="F2251" s="196" t="s">
        <v>85</v>
      </c>
      <c r="G2251" s="196" t="s">
        <v>85</v>
      </c>
      <c r="H2251" s="196" t="s">
        <v>85</v>
      </c>
      <c r="I2251" s="196" t="s">
        <v>85</v>
      </c>
      <c r="J2251" s="196" t="s">
        <v>85</v>
      </c>
      <c r="K2251" s="196" t="s">
        <v>85</v>
      </c>
      <c r="L2251" s="196" t="s">
        <v>85</v>
      </c>
      <c r="M2251" s="196" t="s">
        <v>85</v>
      </c>
      <c r="N2251" s="196" t="s">
        <v>85</v>
      </c>
      <c r="O2251" s="196" t="s">
        <v>85</v>
      </c>
      <c r="P2251" s="196" t="s">
        <v>85</v>
      </c>
      <c r="Q2251" s="196" t="s">
        <v>85</v>
      </c>
      <c r="R2251" s="196" t="s">
        <v>85</v>
      </c>
      <c r="S2251" s="196" t="s">
        <v>85</v>
      </c>
      <c r="T2251" s="196" t="s">
        <v>85</v>
      </c>
      <c r="U2251" s="196" t="s">
        <v>85</v>
      </c>
      <c r="V2251" s="196" t="s">
        <v>85</v>
      </c>
      <c r="W2251" s="196" t="s">
        <v>85</v>
      </c>
      <c r="X2251" s="196" t="s">
        <v>85</v>
      </c>
      <c r="Y2251" s="196" t="s">
        <v>85</v>
      </c>
    </row>
    <row r="2252" customFormat="false" ht="11.25" hidden="false" customHeight="false" outlineLevel="0" collapsed="false">
      <c r="A2252" s="177" t="n">
        <v>36944</v>
      </c>
      <c r="B2252" s="203" t="n">
        <f aca="false">IF(A2252&lt;&gt;"",MONTH(A2252),0)</f>
        <v>2</v>
      </c>
      <c r="C2252" s="11" t="s">
        <v>165</v>
      </c>
      <c r="D2252" s="196" t="s">
        <v>85</v>
      </c>
      <c r="E2252" s="196" t="s">
        <v>85</v>
      </c>
      <c r="F2252" s="196" t="s">
        <v>85</v>
      </c>
      <c r="G2252" s="196" t="s">
        <v>85</v>
      </c>
      <c r="H2252" s="196" t="s">
        <v>85</v>
      </c>
      <c r="I2252" s="196" t="s">
        <v>85</v>
      </c>
      <c r="J2252" s="196" t="s">
        <v>85</v>
      </c>
      <c r="K2252" s="196" t="s">
        <v>85</v>
      </c>
      <c r="L2252" s="196" t="s">
        <v>85</v>
      </c>
      <c r="M2252" s="196" t="s">
        <v>85</v>
      </c>
      <c r="N2252" s="196" t="s">
        <v>85</v>
      </c>
      <c r="O2252" s="196" t="s">
        <v>85</v>
      </c>
      <c r="P2252" s="196" t="s">
        <v>85</v>
      </c>
      <c r="Q2252" s="196" t="s">
        <v>85</v>
      </c>
      <c r="R2252" s="196" t="s">
        <v>85</v>
      </c>
      <c r="S2252" s="196" t="s">
        <v>85</v>
      </c>
      <c r="T2252" s="196" t="s">
        <v>85</v>
      </c>
      <c r="U2252" s="196" t="s">
        <v>85</v>
      </c>
      <c r="V2252" s="196" t="s">
        <v>85</v>
      </c>
      <c r="W2252" s="196" t="s">
        <v>85</v>
      </c>
      <c r="X2252" s="196" t="s">
        <v>85</v>
      </c>
      <c r="Y2252" s="196" t="s">
        <v>85</v>
      </c>
    </row>
    <row r="2253" customFormat="false" ht="11.25" hidden="false" customHeight="false" outlineLevel="0" collapsed="false">
      <c r="A2253" s="177" t="n">
        <v>36945</v>
      </c>
      <c r="B2253" s="203" t="n">
        <f aca="false">IF(A2253&lt;&gt;"",MONTH(A2253),0)</f>
        <v>2</v>
      </c>
      <c r="C2253" s="11" t="s">
        <v>166</v>
      </c>
      <c r="D2253" s="196" t="s">
        <v>85</v>
      </c>
      <c r="E2253" s="196" t="s">
        <v>85</v>
      </c>
      <c r="F2253" s="196" t="s">
        <v>85</v>
      </c>
      <c r="G2253" s="196" t="s">
        <v>85</v>
      </c>
      <c r="H2253" s="196" t="s">
        <v>85</v>
      </c>
      <c r="I2253" s="196" t="s">
        <v>85</v>
      </c>
      <c r="J2253" s="196" t="s">
        <v>85</v>
      </c>
      <c r="K2253" s="196" t="s">
        <v>85</v>
      </c>
      <c r="L2253" s="196" t="s">
        <v>85</v>
      </c>
      <c r="M2253" s="196" t="s">
        <v>85</v>
      </c>
      <c r="N2253" s="196" t="s">
        <v>85</v>
      </c>
      <c r="O2253" s="196" t="s">
        <v>85</v>
      </c>
      <c r="P2253" s="196" t="s">
        <v>85</v>
      </c>
      <c r="Q2253" s="196" t="s">
        <v>85</v>
      </c>
      <c r="R2253" s="196" t="s">
        <v>85</v>
      </c>
      <c r="S2253" s="196" t="s">
        <v>85</v>
      </c>
      <c r="T2253" s="196" t="s">
        <v>85</v>
      </c>
      <c r="U2253" s="196" t="s">
        <v>85</v>
      </c>
      <c r="V2253" s="196" t="s">
        <v>85</v>
      </c>
      <c r="W2253" s="196" t="s">
        <v>85</v>
      </c>
      <c r="X2253" s="196" t="s">
        <v>85</v>
      </c>
      <c r="Y2253" s="196" t="s">
        <v>85</v>
      </c>
    </row>
    <row r="2254" customFormat="false" ht="11.25" hidden="false" customHeight="false" outlineLevel="0" collapsed="false">
      <c r="A2254" s="177" t="n">
        <v>36946</v>
      </c>
      <c r="B2254" s="203" t="n">
        <f aca="false">IF(A2254&lt;&gt;"",MONTH(A2254),0)</f>
        <v>2</v>
      </c>
      <c r="C2254" s="11" t="s">
        <v>167</v>
      </c>
      <c r="D2254" s="196" t="s">
        <v>85</v>
      </c>
      <c r="E2254" s="196" t="s">
        <v>85</v>
      </c>
      <c r="F2254" s="196" t="s">
        <v>85</v>
      </c>
      <c r="G2254" s="196" t="s">
        <v>85</v>
      </c>
      <c r="H2254" s="196" t="s">
        <v>85</v>
      </c>
      <c r="I2254" s="196" t="s">
        <v>85</v>
      </c>
      <c r="J2254" s="196" t="s">
        <v>85</v>
      </c>
      <c r="K2254" s="196" t="s">
        <v>85</v>
      </c>
      <c r="L2254" s="196" t="s">
        <v>85</v>
      </c>
      <c r="M2254" s="196" t="s">
        <v>85</v>
      </c>
      <c r="N2254" s="196" t="s">
        <v>85</v>
      </c>
      <c r="O2254" s="196" t="s">
        <v>85</v>
      </c>
      <c r="P2254" s="196" t="s">
        <v>85</v>
      </c>
      <c r="Q2254" s="196" t="s">
        <v>85</v>
      </c>
      <c r="R2254" s="196" t="s">
        <v>85</v>
      </c>
      <c r="S2254" s="196" t="s">
        <v>85</v>
      </c>
      <c r="T2254" s="196" t="s">
        <v>85</v>
      </c>
      <c r="U2254" s="196" t="s">
        <v>85</v>
      </c>
      <c r="V2254" s="196" t="s">
        <v>85</v>
      </c>
      <c r="W2254" s="196" t="s">
        <v>85</v>
      </c>
      <c r="X2254" s="196" t="s">
        <v>85</v>
      </c>
      <c r="Y2254" s="196" t="s">
        <v>85</v>
      </c>
    </row>
    <row r="2255" customFormat="false" ht="11.25" hidden="false" customHeight="false" outlineLevel="0" collapsed="false">
      <c r="A2255" s="177" t="n">
        <v>36947</v>
      </c>
      <c r="B2255" s="203" t="n">
        <f aca="false">IF(A2255&lt;&gt;"",MONTH(A2255),0)</f>
        <v>2</v>
      </c>
      <c r="C2255" s="11" t="s">
        <v>161</v>
      </c>
      <c r="D2255" s="196" t="s">
        <v>85</v>
      </c>
      <c r="E2255" s="196" t="s">
        <v>85</v>
      </c>
      <c r="F2255" s="196" t="s">
        <v>85</v>
      </c>
      <c r="G2255" s="196" t="s">
        <v>85</v>
      </c>
      <c r="H2255" s="196" t="s">
        <v>85</v>
      </c>
      <c r="I2255" s="196" t="s">
        <v>85</v>
      </c>
      <c r="J2255" s="196" t="s">
        <v>85</v>
      </c>
      <c r="K2255" s="196" t="s">
        <v>85</v>
      </c>
      <c r="L2255" s="196" t="s">
        <v>85</v>
      </c>
      <c r="M2255" s="196" t="s">
        <v>85</v>
      </c>
      <c r="N2255" s="196" t="s">
        <v>85</v>
      </c>
      <c r="O2255" s="196" t="s">
        <v>85</v>
      </c>
      <c r="P2255" s="196" t="s">
        <v>85</v>
      </c>
      <c r="Q2255" s="196" t="s">
        <v>85</v>
      </c>
      <c r="R2255" s="196" t="s">
        <v>85</v>
      </c>
      <c r="S2255" s="196" t="s">
        <v>85</v>
      </c>
      <c r="T2255" s="196" t="s">
        <v>85</v>
      </c>
      <c r="U2255" s="196" t="s">
        <v>85</v>
      </c>
      <c r="V2255" s="196" t="s">
        <v>85</v>
      </c>
      <c r="W2255" s="196" t="s">
        <v>85</v>
      </c>
      <c r="X2255" s="196" t="s">
        <v>85</v>
      </c>
      <c r="Y2255" s="196" t="s">
        <v>85</v>
      </c>
    </row>
    <row r="2256" customFormat="false" ht="11.25" hidden="false" customHeight="false" outlineLevel="0" collapsed="false">
      <c r="A2256" s="177" t="n">
        <v>36948</v>
      </c>
      <c r="B2256" s="203" t="n">
        <f aca="false">IF(A2256&lt;&gt;"",MONTH(A2256),0)</f>
        <v>2</v>
      </c>
      <c r="C2256" s="11" t="s">
        <v>162</v>
      </c>
      <c r="D2256" s="196" t="s">
        <v>85</v>
      </c>
      <c r="E2256" s="196" t="s">
        <v>85</v>
      </c>
      <c r="F2256" s="196" t="s">
        <v>85</v>
      </c>
      <c r="G2256" s="196" t="s">
        <v>85</v>
      </c>
      <c r="H2256" s="196" t="s">
        <v>85</v>
      </c>
      <c r="I2256" s="196" t="s">
        <v>85</v>
      </c>
      <c r="J2256" s="196" t="s">
        <v>85</v>
      </c>
      <c r="K2256" s="196" t="s">
        <v>85</v>
      </c>
      <c r="L2256" s="196" t="s">
        <v>85</v>
      </c>
      <c r="M2256" s="196" t="s">
        <v>85</v>
      </c>
      <c r="N2256" s="196" t="s">
        <v>85</v>
      </c>
      <c r="O2256" s="196" t="s">
        <v>85</v>
      </c>
      <c r="P2256" s="196" t="s">
        <v>85</v>
      </c>
      <c r="Q2256" s="196" t="s">
        <v>85</v>
      </c>
      <c r="R2256" s="196" t="s">
        <v>85</v>
      </c>
      <c r="S2256" s="196" t="s">
        <v>85</v>
      </c>
      <c r="T2256" s="196" t="s">
        <v>85</v>
      </c>
      <c r="U2256" s="196" t="s">
        <v>85</v>
      </c>
      <c r="V2256" s="196" t="s">
        <v>85</v>
      </c>
      <c r="W2256" s="196" t="s">
        <v>85</v>
      </c>
      <c r="X2256" s="196" t="s">
        <v>85</v>
      </c>
      <c r="Y2256" s="196" t="s">
        <v>85</v>
      </c>
    </row>
    <row r="2257" customFormat="false" ht="11.25" hidden="false" customHeight="false" outlineLevel="0" collapsed="false">
      <c r="A2257" s="177" t="n">
        <v>36949</v>
      </c>
      <c r="B2257" s="203" t="n">
        <f aca="false">IF(A2257&lt;&gt;"",MONTH(A2257),0)</f>
        <v>2</v>
      </c>
      <c r="C2257" s="11" t="s">
        <v>163</v>
      </c>
      <c r="D2257" s="196" t="s">
        <v>85</v>
      </c>
      <c r="E2257" s="196" t="s">
        <v>85</v>
      </c>
      <c r="F2257" s="196" t="s">
        <v>85</v>
      </c>
      <c r="G2257" s="196" t="s">
        <v>85</v>
      </c>
      <c r="H2257" s="196" t="s">
        <v>85</v>
      </c>
      <c r="I2257" s="196" t="s">
        <v>85</v>
      </c>
      <c r="J2257" s="196" t="s">
        <v>85</v>
      </c>
      <c r="K2257" s="196" t="s">
        <v>85</v>
      </c>
      <c r="L2257" s="196" t="s">
        <v>85</v>
      </c>
      <c r="M2257" s="196" t="s">
        <v>85</v>
      </c>
      <c r="N2257" s="196" t="s">
        <v>85</v>
      </c>
      <c r="O2257" s="196" t="s">
        <v>85</v>
      </c>
      <c r="P2257" s="196" t="s">
        <v>85</v>
      </c>
      <c r="Q2257" s="196" t="s">
        <v>85</v>
      </c>
      <c r="R2257" s="196" t="s">
        <v>85</v>
      </c>
      <c r="S2257" s="196" t="s">
        <v>85</v>
      </c>
      <c r="T2257" s="196" t="s">
        <v>85</v>
      </c>
      <c r="U2257" s="196" t="s">
        <v>85</v>
      </c>
      <c r="V2257" s="196" t="s">
        <v>85</v>
      </c>
      <c r="W2257" s="196" t="s">
        <v>85</v>
      </c>
      <c r="X2257" s="196" t="s">
        <v>85</v>
      </c>
      <c r="Y2257" s="196" t="s">
        <v>85</v>
      </c>
    </row>
    <row r="2258" customFormat="false" ht="11.25" hidden="false" customHeight="false" outlineLevel="0" collapsed="false">
      <c r="A2258" s="177" t="n">
        <v>36950</v>
      </c>
      <c r="B2258" s="203" t="n">
        <f aca="false">IF(A2258&lt;&gt;"",MONTH(A2258),0)</f>
        <v>2</v>
      </c>
      <c r="C2258" s="11" t="s">
        <v>164</v>
      </c>
      <c r="D2258" s="196" t="s">
        <v>85</v>
      </c>
      <c r="E2258" s="196" t="s">
        <v>85</v>
      </c>
      <c r="F2258" s="196" t="s">
        <v>85</v>
      </c>
      <c r="G2258" s="196" t="s">
        <v>85</v>
      </c>
      <c r="H2258" s="196" t="s">
        <v>85</v>
      </c>
      <c r="I2258" s="196" t="s">
        <v>85</v>
      </c>
      <c r="J2258" s="196" t="s">
        <v>85</v>
      </c>
      <c r="K2258" s="196" t="s">
        <v>85</v>
      </c>
      <c r="L2258" s="196" t="s">
        <v>85</v>
      </c>
      <c r="M2258" s="196" t="s">
        <v>85</v>
      </c>
      <c r="N2258" s="196" t="s">
        <v>85</v>
      </c>
      <c r="O2258" s="196" t="s">
        <v>85</v>
      </c>
      <c r="P2258" s="196" t="s">
        <v>85</v>
      </c>
      <c r="Q2258" s="196" t="s">
        <v>85</v>
      </c>
      <c r="R2258" s="196" t="s">
        <v>85</v>
      </c>
      <c r="S2258" s="196" t="s">
        <v>85</v>
      </c>
      <c r="T2258" s="196" t="s">
        <v>85</v>
      </c>
      <c r="U2258" s="196" t="s">
        <v>85</v>
      </c>
      <c r="V2258" s="196" t="s">
        <v>85</v>
      </c>
      <c r="W2258" s="196" t="s">
        <v>85</v>
      </c>
      <c r="X2258" s="196" t="s">
        <v>85</v>
      </c>
      <c r="Y2258" s="196" t="s">
        <v>85</v>
      </c>
    </row>
    <row r="2259" customFormat="false" ht="11.25" hidden="false" customHeight="false" outlineLevel="0" collapsed="false">
      <c r="A2259" s="177" t="n">
        <v>36951</v>
      </c>
      <c r="B2259" s="203" t="n">
        <f aca="false">IF(A2259&lt;&gt;"",MONTH(A2259),0)</f>
        <v>3</v>
      </c>
      <c r="C2259" s="11" t="s">
        <v>165</v>
      </c>
      <c r="D2259" s="196" t="s">
        <v>85</v>
      </c>
      <c r="E2259" s="196" t="s">
        <v>85</v>
      </c>
      <c r="F2259" s="196" t="s">
        <v>85</v>
      </c>
      <c r="G2259" s="196" t="s">
        <v>85</v>
      </c>
      <c r="H2259" s="196" t="s">
        <v>85</v>
      </c>
      <c r="I2259" s="196" t="s">
        <v>85</v>
      </c>
      <c r="J2259" s="196" t="s">
        <v>85</v>
      </c>
      <c r="K2259" s="196" t="s">
        <v>85</v>
      </c>
      <c r="L2259" s="196" t="s">
        <v>85</v>
      </c>
      <c r="M2259" s="196" t="s">
        <v>85</v>
      </c>
      <c r="N2259" s="196" t="s">
        <v>85</v>
      </c>
      <c r="O2259" s="196" t="s">
        <v>85</v>
      </c>
      <c r="P2259" s="196" t="s">
        <v>85</v>
      </c>
      <c r="Q2259" s="196" t="s">
        <v>85</v>
      </c>
      <c r="R2259" s="196" t="s">
        <v>85</v>
      </c>
      <c r="S2259" s="196" t="s">
        <v>85</v>
      </c>
      <c r="T2259" s="196" t="s">
        <v>85</v>
      </c>
      <c r="U2259" s="196" t="s">
        <v>85</v>
      </c>
      <c r="V2259" s="196" t="s">
        <v>85</v>
      </c>
      <c r="W2259" s="196" t="s">
        <v>85</v>
      </c>
      <c r="X2259" s="196" t="s">
        <v>85</v>
      </c>
      <c r="Y2259" s="196" t="s">
        <v>85</v>
      </c>
    </row>
    <row r="2260" customFormat="false" ht="11.25" hidden="false" customHeight="false" outlineLevel="0" collapsed="false">
      <c r="A2260" s="177" t="n">
        <v>36952</v>
      </c>
      <c r="B2260" s="203" t="n">
        <f aca="false">IF(A2260&lt;&gt;"",MONTH(A2260),0)</f>
        <v>3</v>
      </c>
      <c r="C2260" s="11" t="s">
        <v>166</v>
      </c>
      <c r="D2260" s="196" t="s">
        <v>85</v>
      </c>
      <c r="E2260" s="196" t="s">
        <v>85</v>
      </c>
      <c r="F2260" s="196" t="s">
        <v>85</v>
      </c>
      <c r="G2260" s="196" t="s">
        <v>85</v>
      </c>
      <c r="H2260" s="196" t="s">
        <v>85</v>
      </c>
      <c r="I2260" s="196" t="s">
        <v>85</v>
      </c>
      <c r="J2260" s="196" t="s">
        <v>85</v>
      </c>
      <c r="K2260" s="196" t="s">
        <v>85</v>
      </c>
      <c r="L2260" s="196" t="s">
        <v>85</v>
      </c>
      <c r="M2260" s="196" t="s">
        <v>85</v>
      </c>
      <c r="N2260" s="196" t="s">
        <v>85</v>
      </c>
      <c r="O2260" s="196" t="s">
        <v>85</v>
      </c>
      <c r="P2260" s="196" t="s">
        <v>85</v>
      </c>
      <c r="Q2260" s="196" t="s">
        <v>85</v>
      </c>
      <c r="R2260" s="196" t="s">
        <v>85</v>
      </c>
      <c r="S2260" s="196" t="s">
        <v>85</v>
      </c>
      <c r="T2260" s="196" t="s">
        <v>85</v>
      </c>
      <c r="U2260" s="196" t="s">
        <v>85</v>
      </c>
      <c r="V2260" s="196" t="s">
        <v>85</v>
      </c>
      <c r="W2260" s="196" t="s">
        <v>85</v>
      </c>
      <c r="X2260" s="196" t="s">
        <v>85</v>
      </c>
      <c r="Y2260" s="196" t="s">
        <v>85</v>
      </c>
    </row>
    <row r="2261" customFormat="false" ht="11.25" hidden="false" customHeight="false" outlineLevel="0" collapsed="false">
      <c r="A2261" s="177" t="n">
        <v>36953</v>
      </c>
      <c r="B2261" s="203" t="n">
        <f aca="false">IF(A2261&lt;&gt;"",MONTH(A2261),0)</f>
        <v>3</v>
      </c>
      <c r="C2261" s="11" t="s">
        <v>167</v>
      </c>
      <c r="D2261" s="196" t="s">
        <v>85</v>
      </c>
      <c r="E2261" s="196" t="s">
        <v>85</v>
      </c>
      <c r="F2261" s="196" t="s">
        <v>85</v>
      </c>
      <c r="G2261" s="196" t="s">
        <v>85</v>
      </c>
      <c r="H2261" s="196" t="s">
        <v>85</v>
      </c>
      <c r="I2261" s="196" t="s">
        <v>85</v>
      </c>
      <c r="J2261" s="196" t="s">
        <v>85</v>
      </c>
      <c r="K2261" s="196" t="s">
        <v>85</v>
      </c>
      <c r="L2261" s="196" t="s">
        <v>85</v>
      </c>
      <c r="M2261" s="196" t="s">
        <v>85</v>
      </c>
      <c r="N2261" s="196" t="s">
        <v>85</v>
      </c>
      <c r="O2261" s="196" t="s">
        <v>85</v>
      </c>
      <c r="P2261" s="196" t="s">
        <v>85</v>
      </c>
      <c r="Q2261" s="196" t="s">
        <v>85</v>
      </c>
      <c r="R2261" s="196" t="s">
        <v>85</v>
      </c>
      <c r="S2261" s="196" t="s">
        <v>85</v>
      </c>
      <c r="T2261" s="196" t="s">
        <v>85</v>
      </c>
      <c r="U2261" s="196" t="s">
        <v>85</v>
      </c>
      <c r="V2261" s="196" t="s">
        <v>85</v>
      </c>
      <c r="W2261" s="196" t="s">
        <v>85</v>
      </c>
      <c r="X2261" s="196" t="s">
        <v>85</v>
      </c>
      <c r="Y2261" s="196" t="s">
        <v>85</v>
      </c>
    </row>
    <row r="2262" customFormat="false" ht="11.25" hidden="false" customHeight="false" outlineLevel="0" collapsed="false">
      <c r="A2262" s="177" t="n">
        <v>36954</v>
      </c>
      <c r="B2262" s="203" t="n">
        <f aca="false">IF(A2262&lt;&gt;"",MONTH(A2262),0)</f>
        <v>3</v>
      </c>
      <c r="C2262" s="11" t="s">
        <v>161</v>
      </c>
      <c r="D2262" s="196" t="s">
        <v>85</v>
      </c>
      <c r="E2262" s="196" t="s">
        <v>85</v>
      </c>
      <c r="F2262" s="196" t="s">
        <v>85</v>
      </c>
      <c r="G2262" s="196" t="s">
        <v>85</v>
      </c>
      <c r="H2262" s="196" t="s">
        <v>85</v>
      </c>
      <c r="I2262" s="196" t="s">
        <v>85</v>
      </c>
      <c r="J2262" s="196" t="s">
        <v>85</v>
      </c>
      <c r="K2262" s="196" t="s">
        <v>85</v>
      </c>
      <c r="L2262" s="196" t="s">
        <v>85</v>
      </c>
      <c r="M2262" s="196" t="s">
        <v>85</v>
      </c>
      <c r="N2262" s="196" t="s">
        <v>85</v>
      </c>
      <c r="O2262" s="196" t="s">
        <v>85</v>
      </c>
      <c r="P2262" s="196" t="s">
        <v>85</v>
      </c>
      <c r="Q2262" s="196" t="s">
        <v>85</v>
      </c>
      <c r="R2262" s="196" t="s">
        <v>85</v>
      </c>
      <c r="S2262" s="196" t="s">
        <v>85</v>
      </c>
      <c r="T2262" s="196" t="s">
        <v>85</v>
      </c>
      <c r="U2262" s="196" t="s">
        <v>85</v>
      </c>
      <c r="V2262" s="196" t="s">
        <v>85</v>
      </c>
      <c r="W2262" s="196" t="s">
        <v>85</v>
      </c>
      <c r="X2262" s="196" t="s">
        <v>85</v>
      </c>
      <c r="Y2262" s="196" t="s">
        <v>85</v>
      </c>
    </row>
    <row r="2263" customFormat="false" ht="11.25" hidden="false" customHeight="false" outlineLevel="0" collapsed="false">
      <c r="A2263" s="177" t="n">
        <v>36955</v>
      </c>
      <c r="B2263" s="203" t="n">
        <f aca="false">IF(A2263&lt;&gt;"",MONTH(A2263),0)</f>
        <v>3</v>
      </c>
      <c r="C2263" s="11" t="s">
        <v>162</v>
      </c>
      <c r="D2263" s="196" t="s">
        <v>85</v>
      </c>
      <c r="E2263" s="196" t="s">
        <v>85</v>
      </c>
      <c r="F2263" s="196" t="s">
        <v>85</v>
      </c>
      <c r="G2263" s="196" t="s">
        <v>85</v>
      </c>
      <c r="H2263" s="196" t="s">
        <v>85</v>
      </c>
      <c r="I2263" s="196" t="s">
        <v>85</v>
      </c>
      <c r="J2263" s="196" t="s">
        <v>85</v>
      </c>
      <c r="K2263" s="196" t="s">
        <v>85</v>
      </c>
      <c r="L2263" s="196" t="s">
        <v>85</v>
      </c>
      <c r="M2263" s="196" t="s">
        <v>85</v>
      </c>
      <c r="N2263" s="196" t="s">
        <v>85</v>
      </c>
      <c r="O2263" s="196" t="s">
        <v>85</v>
      </c>
      <c r="P2263" s="196" t="s">
        <v>85</v>
      </c>
      <c r="Q2263" s="196" t="s">
        <v>85</v>
      </c>
      <c r="R2263" s="196" t="s">
        <v>85</v>
      </c>
      <c r="S2263" s="196" t="s">
        <v>85</v>
      </c>
      <c r="T2263" s="196" t="s">
        <v>85</v>
      </c>
      <c r="U2263" s="196" t="s">
        <v>85</v>
      </c>
      <c r="V2263" s="196" t="s">
        <v>85</v>
      </c>
      <c r="W2263" s="196" t="s">
        <v>85</v>
      </c>
      <c r="X2263" s="196" t="s">
        <v>85</v>
      </c>
      <c r="Y2263" s="196" t="s">
        <v>85</v>
      </c>
    </row>
    <row r="2264" customFormat="false" ht="11.25" hidden="false" customHeight="false" outlineLevel="0" collapsed="false">
      <c r="A2264" s="177" t="n">
        <v>36956</v>
      </c>
      <c r="B2264" s="203" t="n">
        <f aca="false">IF(A2264&lt;&gt;"",MONTH(A2264),0)</f>
        <v>3</v>
      </c>
      <c r="C2264" s="11" t="s">
        <v>163</v>
      </c>
      <c r="D2264" s="196" t="s">
        <v>85</v>
      </c>
      <c r="E2264" s="196" t="s">
        <v>85</v>
      </c>
      <c r="F2264" s="196" t="s">
        <v>85</v>
      </c>
      <c r="G2264" s="196" t="s">
        <v>85</v>
      </c>
      <c r="H2264" s="196" t="s">
        <v>85</v>
      </c>
      <c r="I2264" s="196" t="s">
        <v>85</v>
      </c>
      <c r="J2264" s="196" t="s">
        <v>85</v>
      </c>
      <c r="K2264" s="196" t="s">
        <v>85</v>
      </c>
      <c r="L2264" s="196" t="s">
        <v>85</v>
      </c>
      <c r="M2264" s="196" t="s">
        <v>85</v>
      </c>
      <c r="N2264" s="196" t="s">
        <v>85</v>
      </c>
      <c r="O2264" s="196" t="s">
        <v>85</v>
      </c>
      <c r="P2264" s="196" t="s">
        <v>85</v>
      </c>
      <c r="Q2264" s="196" t="s">
        <v>85</v>
      </c>
      <c r="R2264" s="196" t="s">
        <v>85</v>
      </c>
      <c r="S2264" s="196" t="s">
        <v>85</v>
      </c>
      <c r="T2264" s="196" t="s">
        <v>85</v>
      </c>
      <c r="U2264" s="196" t="s">
        <v>85</v>
      </c>
      <c r="V2264" s="196" t="s">
        <v>85</v>
      </c>
      <c r="W2264" s="196" t="s">
        <v>85</v>
      </c>
      <c r="X2264" s="196" t="s">
        <v>85</v>
      </c>
      <c r="Y2264" s="196" t="s">
        <v>85</v>
      </c>
    </row>
    <row r="2265" customFormat="false" ht="11.25" hidden="false" customHeight="false" outlineLevel="0" collapsed="false">
      <c r="A2265" s="177" t="n">
        <v>36957</v>
      </c>
      <c r="B2265" s="203" t="n">
        <f aca="false">IF(A2265&lt;&gt;"",MONTH(A2265),0)</f>
        <v>3</v>
      </c>
      <c r="C2265" s="11" t="s">
        <v>164</v>
      </c>
      <c r="D2265" s="196" t="s">
        <v>85</v>
      </c>
      <c r="E2265" s="196" t="s">
        <v>85</v>
      </c>
      <c r="F2265" s="196" t="s">
        <v>85</v>
      </c>
      <c r="G2265" s="196" t="s">
        <v>85</v>
      </c>
      <c r="H2265" s="196" t="s">
        <v>85</v>
      </c>
      <c r="I2265" s="196" t="s">
        <v>85</v>
      </c>
      <c r="J2265" s="196" t="s">
        <v>85</v>
      </c>
      <c r="K2265" s="196" t="s">
        <v>85</v>
      </c>
      <c r="L2265" s="196" t="s">
        <v>85</v>
      </c>
      <c r="M2265" s="196" t="s">
        <v>85</v>
      </c>
      <c r="N2265" s="196" t="s">
        <v>85</v>
      </c>
      <c r="O2265" s="196" t="s">
        <v>85</v>
      </c>
      <c r="P2265" s="196" t="s">
        <v>85</v>
      </c>
      <c r="Q2265" s="196" t="s">
        <v>85</v>
      </c>
      <c r="R2265" s="196" t="s">
        <v>85</v>
      </c>
      <c r="S2265" s="196" t="s">
        <v>85</v>
      </c>
      <c r="T2265" s="196" t="s">
        <v>85</v>
      </c>
      <c r="U2265" s="196" t="s">
        <v>85</v>
      </c>
      <c r="V2265" s="196" t="s">
        <v>85</v>
      </c>
      <c r="W2265" s="196" t="s">
        <v>85</v>
      </c>
      <c r="X2265" s="196" t="s">
        <v>85</v>
      </c>
      <c r="Y2265" s="196" t="s">
        <v>85</v>
      </c>
    </row>
    <row r="2266" customFormat="false" ht="11.25" hidden="false" customHeight="false" outlineLevel="0" collapsed="false">
      <c r="A2266" s="177" t="n">
        <v>36958</v>
      </c>
      <c r="B2266" s="203" t="n">
        <f aca="false">IF(A2266&lt;&gt;"",MONTH(A2266),0)</f>
        <v>3</v>
      </c>
      <c r="C2266" s="11" t="s">
        <v>165</v>
      </c>
      <c r="D2266" s="196" t="s">
        <v>85</v>
      </c>
      <c r="E2266" s="196" t="s">
        <v>85</v>
      </c>
      <c r="F2266" s="196" t="s">
        <v>85</v>
      </c>
      <c r="G2266" s="196" t="s">
        <v>85</v>
      </c>
      <c r="H2266" s="196" t="s">
        <v>85</v>
      </c>
      <c r="I2266" s="196" t="s">
        <v>85</v>
      </c>
      <c r="J2266" s="196" t="s">
        <v>85</v>
      </c>
      <c r="K2266" s="196" t="s">
        <v>85</v>
      </c>
      <c r="L2266" s="196" t="s">
        <v>85</v>
      </c>
      <c r="M2266" s="196" t="s">
        <v>85</v>
      </c>
      <c r="N2266" s="196" t="s">
        <v>85</v>
      </c>
      <c r="O2266" s="196" t="s">
        <v>85</v>
      </c>
      <c r="P2266" s="196" t="s">
        <v>85</v>
      </c>
      <c r="Q2266" s="196" t="s">
        <v>85</v>
      </c>
      <c r="R2266" s="196" t="s">
        <v>85</v>
      </c>
      <c r="S2266" s="196" t="s">
        <v>85</v>
      </c>
      <c r="T2266" s="196" t="s">
        <v>85</v>
      </c>
      <c r="U2266" s="196" t="s">
        <v>85</v>
      </c>
      <c r="V2266" s="196" t="s">
        <v>85</v>
      </c>
      <c r="W2266" s="196" t="s">
        <v>85</v>
      </c>
      <c r="X2266" s="196" t="s">
        <v>85</v>
      </c>
      <c r="Y2266" s="196" t="s">
        <v>85</v>
      </c>
    </row>
    <row r="2267" customFormat="false" ht="11.25" hidden="false" customHeight="false" outlineLevel="0" collapsed="false">
      <c r="A2267" s="177" t="n">
        <v>36959</v>
      </c>
      <c r="B2267" s="203" t="n">
        <f aca="false">IF(A2267&lt;&gt;"",MONTH(A2267),0)</f>
        <v>3</v>
      </c>
      <c r="C2267" s="11" t="s">
        <v>166</v>
      </c>
      <c r="D2267" s="196" t="s">
        <v>85</v>
      </c>
      <c r="E2267" s="196" t="s">
        <v>85</v>
      </c>
      <c r="F2267" s="196" t="s">
        <v>85</v>
      </c>
      <c r="G2267" s="196" t="s">
        <v>85</v>
      </c>
      <c r="H2267" s="196" t="s">
        <v>85</v>
      </c>
      <c r="I2267" s="196" t="s">
        <v>85</v>
      </c>
      <c r="J2267" s="196" t="s">
        <v>85</v>
      </c>
      <c r="K2267" s="196" t="s">
        <v>85</v>
      </c>
      <c r="L2267" s="196" t="s">
        <v>85</v>
      </c>
      <c r="M2267" s="196" t="s">
        <v>85</v>
      </c>
      <c r="N2267" s="196" t="s">
        <v>85</v>
      </c>
      <c r="O2267" s="196" t="s">
        <v>85</v>
      </c>
      <c r="P2267" s="196" t="s">
        <v>85</v>
      </c>
      <c r="Q2267" s="196" t="s">
        <v>85</v>
      </c>
      <c r="R2267" s="196" t="s">
        <v>85</v>
      </c>
      <c r="S2267" s="196" t="s">
        <v>85</v>
      </c>
      <c r="T2267" s="196" t="s">
        <v>85</v>
      </c>
      <c r="U2267" s="196" t="s">
        <v>85</v>
      </c>
      <c r="V2267" s="196" t="s">
        <v>85</v>
      </c>
      <c r="W2267" s="196" t="s">
        <v>85</v>
      </c>
      <c r="X2267" s="196" t="s">
        <v>85</v>
      </c>
      <c r="Y2267" s="196" t="s">
        <v>85</v>
      </c>
    </row>
    <row r="2268" customFormat="false" ht="11.25" hidden="false" customHeight="false" outlineLevel="0" collapsed="false">
      <c r="A2268" s="177" t="n">
        <v>36960</v>
      </c>
      <c r="B2268" s="203" t="n">
        <f aca="false">IF(A2268&lt;&gt;"",MONTH(A2268),0)</f>
        <v>3</v>
      </c>
      <c r="C2268" s="11" t="s">
        <v>167</v>
      </c>
      <c r="D2268" s="196" t="s">
        <v>85</v>
      </c>
      <c r="E2268" s="196" t="s">
        <v>85</v>
      </c>
      <c r="F2268" s="196" t="s">
        <v>85</v>
      </c>
      <c r="G2268" s="196" t="s">
        <v>85</v>
      </c>
      <c r="H2268" s="196" t="s">
        <v>85</v>
      </c>
      <c r="I2268" s="196" t="s">
        <v>85</v>
      </c>
      <c r="J2268" s="196" t="s">
        <v>85</v>
      </c>
      <c r="K2268" s="196" t="s">
        <v>85</v>
      </c>
      <c r="L2268" s="196" t="s">
        <v>85</v>
      </c>
      <c r="M2268" s="196" t="s">
        <v>85</v>
      </c>
      <c r="N2268" s="196" t="s">
        <v>85</v>
      </c>
      <c r="O2268" s="196" t="s">
        <v>85</v>
      </c>
      <c r="P2268" s="196" t="s">
        <v>85</v>
      </c>
      <c r="Q2268" s="196" t="s">
        <v>85</v>
      </c>
      <c r="R2268" s="196" t="s">
        <v>85</v>
      </c>
      <c r="S2268" s="196" t="s">
        <v>85</v>
      </c>
      <c r="T2268" s="196" t="s">
        <v>85</v>
      </c>
      <c r="U2268" s="196" t="s">
        <v>85</v>
      </c>
      <c r="V2268" s="196" t="s">
        <v>85</v>
      </c>
      <c r="W2268" s="196" t="s">
        <v>85</v>
      </c>
      <c r="X2268" s="196" t="s">
        <v>85</v>
      </c>
      <c r="Y2268" s="196" t="s">
        <v>85</v>
      </c>
    </row>
    <row r="2269" customFormat="false" ht="11.25" hidden="false" customHeight="false" outlineLevel="0" collapsed="false">
      <c r="A2269" s="177" t="n">
        <v>36961</v>
      </c>
      <c r="B2269" s="203" t="n">
        <f aca="false">IF(A2269&lt;&gt;"",MONTH(A2269),0)</f>
        <v>3</v>
      </c>
      <c r="C2269" s="11" t="s">
        <v>161</v>
      </c>
      <c r="D2269" s="196" t="s">
        <v>85</v>
      </c>
      <c r="E2269" s="196" t="s">
        <v>85</v>
      </c>
      <c r="F2269" s="196" t="s">
        <v>85</v>
      </c>
      <c r="G2269" s="196" t="s">
        <v>85</v>
      </c>
      <c r="H2269" s="196" t="s">
        <v>85</v>
      </c>
      <c r="I2269" s="196" t="s">
        <v>85</v>
      </c>
      <c r="J2269" s="196" t="s">
        <v>85</v>
      </c>
      <c r="K2269" s="196" t="s">
        <v>85</v>
      </c>
      <c r="L2269" s="196" t="s">
        <v>85</v>
      </c>
      <c r="M2269" s="196" t="s">
        <v>85</v>
      </c>
      <c r="N2269" s="196" t="s">
        <v>85</v>
      </c>
      <c r="O2269" s="196" t="s">
        <v>85</v>
      </c>
      <c r="P2269" s="196" t="s">
        <v>85</v>
      </c>
      <c r="Q2269" s="196" t="s">
        <v>85</v>
      </c>
      <c r="R2269" s="196" t="s">
        <v>85</v>
      </c>
      <c r="S2269" s="196" t="s">
        <v>85</v>
      </c>
      <c r="T2269" s="196" t="s">
        <v>85</v>
      </c>
      <c r="U2269" s="196" t="s">
        <v>85</v>
      </c>
      <c r="V2269" s="196" t="s">
        <v>85</v>
      </c>
      <c r="W2269" s="196" t="s">
        <v>85</v>
      </c>
      <c r="X2269" s="196" t="s">
        <v>85</v>
      </c>
      <c r="Y2269" s="196" t="s">
        <v>85</v>
      </c>
    </row>
    <row r="2270" customFormat="false" ht="11.25" hidden="false" customHeight="false" outlineLevel="0" collapsed="false">
      <c r="A2270" s="177" t="n">
        <v>36962</v>
      </c>
      <c r="B2270" s="203" t="n">
        <f aca="false">IF(A2270&lt;&gt;"",MONTH(A2270),0)</f>
        <v>3</v>
      </c>
      <c r="C2270" s="11" t="s">
        <v>162</v>
      </c>
      <c r="D2270" s="196" t="s">
        <v>85</v>
      </c>
      <c r="E2270" s="196" t="s">
        <v>85</v>
      </c>
      <c r="F2270" s="196" t="s">
        <v>85</v>
      </c>
      <c r="G2270" s="196" t="s">
        <v>85</v>
      </c>
      <c r="H2270" s="196" t="s">
        <v>85</v>
      </c>
      <c r="I2270" s="196" t="s">
        <v>85</v>
      </c>
      <c r="J2270" s="196" t="s">
        <v>85</v>
      </c>
      <c r="K2270" s="196" t="s">
        <v>85</v>
      </c>
      <c r="L2270" s="196" t="s">
        <v>85</v>
      </c>
      <c r="M2270" s="196" t="s">
        <v>85</v>
      </c>
      <c r="N2270" s="196" t="s">
        <v>85</v>
      </c>
      <c r="O2270" s="196" t="s">
        <v>85</v>
      </c>
      <c r="P2270" s="196" t="s">
        <v>85</v>
      </c>
      <c r="Q2270" s="196" t="s">
        <v>85</v>
      </c>
      <c r="R2270" s="196" t="s">
        <v>85</v>
      </c>
      <c r="S2270" s="196" t="s">
        <v>85</v>
      </c>
      <c r="T2270" s="196" t="s">
        <v>85</v>
      </c>
      <c r="U2270" s="196" t="s">
        <v>85</v>
      </c>
      <c r="V2270" s="196" t="s">
        <v>85</v>
      </c>
      <c r="W2270" s="196" t="s">
        <v>85</v>
      </c>
      <c r="X2270" s="196" t="s">
        <v>85</v>
      </c>
      <c r="Y2270" s="196" t="s">
        <v>85</v>
      </c>
    </row>
    <row r="2271" customFormat="false" ht="11.25" hidden="false" customHeight="false" outlineLevel="0" collapsed="false">
      <c r="A2271" s="177" t="n">
        <v>36963</v>
      </c>
      <c r="B2271" s="203" t="n">
        <f aca="false">IF(A2271&lt;&gt;"",MONTH(A2271),0)</f>
        <v>3</v>
      </c>
      <c r="C2271" s="11" t="s">
        <v>163</v>
      </c>
      <c r="D2271" s="196" t="s">
        <v>85</v>
      </c>
      <c r="E2271" s="196" t="s">
        <v>85</v>
      </c>
      <c r="F2271" s="196" t="s">
        <v>85</v>
      </c>
      <c r="G2271" s="196" t="s">
        <v>85</v>
      </c>
      <c r="H2271" s="196" t="s">
        <v>85</v>
      </c>
      <c r="I2271" s="196" t="s">
        <v>85</v>
      </c>
      <c r="J2271" s="196" t="s">
        <v>85</v>
      </c>
      <c r="K2271" s="196" t="s">
        <v>85</v>
      </c>
      <c r="L2271" s="196" t="s">
        <v>85</v>
      </c>
      <c r="M2271" s="196" t="s">
        <v>85</v>
      </c>
      <c r="N2271" s="196" t="s">
        <v>85</v>
      </c>
      <c r="O2271" s="196" t="s">
        <v>85</v>
      </c>
      <c r="P2271" s="196" t="s">
        <v>85</v>
      </c>
      <c r="Q2271" s="196" t="s">
        <v>85</v>
      </c>
      <c r="R2271" s="196" t="s">
        <v>85</v>
      </c>
      <c r="S2271" s="196" t="s">
        <v>85</v>
      </c>
      <c r="T2271" s="196" t="s">
        <v>85</v>
      </c>
      <c r="U2271" s="196" t="s">
        <v>85</v>
      </c>
      <c r="V2271" s="196" t="s">
        <v>85</v>
      </c>
      <c r="W2271" s="196" t="s">
        <v>85</v>
      </c>
      <c r="X2271" s="196" t="s">
        <v>85</v>
      </c>
      <c r="Y2271" s="196" t="s">
        <v>85</v>
      </c>
    </row>
    <row r="2272" customFormat="false" ht="11.25" hidden="false" customHeight="false" outlineLevel="0" collapsed="false">
      <c r="A2272" s="177" t="n">
        <v>36964</v>
      </c>
      <c r="B2272" s="203" t="n">
        <f aca="false">IF(A2272&lt;&gt;"",MONTH(A2272),0)</f>
        <v>3</v>
      </c>
      <c r="C2272" s="11" t="s">
        <v>164</v>
      </c>
      <c r="D2272" s="196" t="s">
        <v>85</v>
      </c>
      <c r="E2272" s="196" t="s">
        <v>85</v>
      </c>
      <c r="F2272" s="196" t="s">
        <v>85</v>
      </c>
      <c r="G2272" s="196" t="s">
        <v>85</v>
      </c>
      <c r="H2272" s="196" t="s">
        <v>85</v>
      </c>
      <c r="I2272" s="196" t="s">
        <v>85</v>
      </c>
      <c r="J2272" s="196" t="s">
        <v>85</v>
      </c>
      <c r="K2272" s="196" t="s">
        <v>85</v>
      </c>
      <c r="L2272" s="196" t="s">
        <v>85</v>
      </c>
      <c r="M2272" s="196" t="s">
        <v>85</v>
      </c>
      <c r="N2272" s="196" t="s">
        <v>85</v>
      </c>
      <c r="O2272" s="196" t="s">
        <v>85</v>
      </c>
      <c r="P2272" s="196" t="s">
        <v>85</v>
      </c>
      <c r="Q2272" s="196" t="s">
        <v>85</v>
      </c>
      <c r="R2272" s="196" t="s">
        <v>85</v>
      </c>
      <c r="S2272" s="196" t="s">
        <v>85</v>
      </c>
      <c r="T2272" s="196" t="s">
        <v>85</v>
      </c>
      <c r="U2272" s="196" t="s">
        <v>85</v>
      </c>
      <c r="V2272" s="196" t="s">
        <v>85</v>
      </c>
      <c r="W2272" s="196" t="s">
        <v>85</v>
      </c>
      <c r="X2272" s="196" t="s">
        <v>85</v>
      </c>
      <c r="Y2272" s="196" t="s">
        <v>85</v>
      </c>
    </row>
    <row r="2273" customFormat="false" ht="11.25" hidden="false" customHeight="false" outlineLevel="0" collapsed="false">
      <c r="A2273" s="177" t="n">
        <v>36965</v>
      </c>
      <c r="B2273" s="203" t="n">
        <f aca="false">IF(A2273&lt;&gt;"",MONTH(A2273),0)</f>
        <v>3</v>
      </c>
      <c r="C2273" s="11" t="s">
        <v>165</v>
      </c>
      <c r="D2273" s="196" t="s">
        <v>85</v>
      </c>
      <c r="E2273" s="196" t="s">
        <v>85</v>
      </c>
      <c r="F2273" s="196" t="s">
        <v>85</v>
      </c>
      <c r="G2273" s="196" t="s">
        <v>85</v>
      </c>
      <c r="H2273" s="196" t="s">
        <v>85</v>
      </c>
      <c r="I2273" s="196" t="s">
        <v>85</v>
      </c>
      <c r="J2273" s="196" t="s">
        <v>85</v>
      </c>
      <c r="K2273" s="196" t="s">
        <v>85</v>
      </c>
      <c r="L2273" s="196" t="s">
        <v>85</v>
      </c>
      <c r="M2273" s="196" t="s">
        <v>85</v>
      </c>
      <c r="N2273" s="196" t="s">
        <v>85</v>
      </c>
      <c r="O2273" s="196" t="s">
        <v>85</v>
      </c>
      <c r="P2273" s="196" t="s">
        <v>85</v>
      </c>
      <c r="Q2273" s="196" t="s">
        <v>85</v>
      </c>
      <c r="R2273" s="196" t="s">
        <v>85</v>
      </c>
      <c r="S2273" s="196" t="s">
        <v>85</v>
      </c>
      <c r="T2273" s="196" t="s">
        <v>85</v>
      </c>
      <c r="U2273" s="196" t="s">
        <v>85</v>
      </c>
      <c r="V2273" s="196" t="s">
        <v>85</v>
      </c>
      <c r="W2273" s="196" t="s">
        <v>85</v>
      </c>
      <c r="X2273" s="196" t="s">
        <v>85</v>
      </c>
      <c r="Y2273" s="196" t="s">
        <v>85</v>
      </c>
    </row>
    <row r="2274" customFormat="false" ht="11.25" hidden="false" customHeight="false" outlineLevel="0" collapsed="false">
      <c r="A2274" s="177" t="n">
        <v>36966</v>
      </c>
      <c r="B2274" s="203" t="n">
        <f aca="false">IF(A2274&lt;&gt;"",MONTH(A2274),0)</f>
        <v>3</v>
      </c>
      <c r="C2274" s="11" t="s">
        <v>166</v>
      </c>
      <c r="D2274" s="196" t="s">
        <v>85</v>
      </c>
      <c r="E2274" s="196" t="s">
        <v>85</v>
      </c>
      <c r="F2274" s="196" t="s">
        <v>85</v>
      </c>
      <c r="G2274" s="196" t="s">
        <v>85</v>
      </c>
      <c r="H2274" s="196" t="s">
        <v>85</v>
      </c>
      <c r="I2274" s="196" t="s">
        <v>85</v>
      </c>
      <c r="J2274" s="196" t="s">
        <v>85</v>
      </c>
      <c r="K2274" s="196" t="s">
        <v>85</v>
      </c>
      <c r="L2274" s="196" t="s">
        <v>85</v>
      </c>
      <c r="M2274" s="196" t="s">
        <v>85</v>
      </c>
      <c r="N2274" s="196" t="s">
        <v>85</v>
      </c>
      <c r="O2274" s="196" t="s">
        <v>85</v>
      </c>
      <c r="P2274" s="196" t="s">
        <v>85</v>
      </c>
      <c r="Q2274" s="196" t="s">
        <v>85</v>
      </c>
      <c r="R2274" s="196" t="s">
        <v>85</v>
      </c>
      <c r="S2274" s="196" t="s">
        <v>85</v>
      </c>
      <c r="T2274" s="196" t="s">
        <v>85</v>
      </c>
      <c r="U2274" s="196" t="s">
        <v>85</v>
      </c>
      <c r="V2274" s="196" t="s">
        <v>85</v>
      </c>
      <c r="W2274" s="196" t="s">
        <v>85</v>
      </c>
      <c r="X2274" s="196" t="s">
        <v>85</v>
      </c>
      <c r="Y2274" s="196" t="s">
        <v>85</v>
      </c>
    </row>
    <row r="2275" customFormat="false" ht="11.25" hidden="false" customHeight="false" outlineLevel="0" collapsed="false">
      <c r="A2275" s="177" t="n">
        <v>36967</v>
      </c>
      <c r="B2275" s="203" t="n">
        <f aca="false">IF(A2275&lt;&gt;"",MONTH(A2275),0)</f>
        <v>3</v>
      </c>
      <c r="C2275" s="11" t="s">
        <v>167</v>
      </c>
      <c r="D2275" s="196" t="s">
        <v>85</v>
      </c>
      <c r="E2275" s="196" t="s">
        <v>85</v>
      </c>
      <c r="F2275" s="196" t="s">
        <v>85</v>
      </c>
      <c r="G2275" s="196" t="s">
        <v>85</v>
      </c>
      <c r="H2275" s="196" t="s">
        <v>85</v>
      </c>
      <c r="I2275" s="196" t="s">
        <v>85</v>
      </c>
      <c r="J2275" s="196" t="s">
        <v>85</v>
      </c>
      <c r="K2275" s="196" t="s">
        <v>85</v>
      </c>
      <c r="L2275" s="196" t="s">
        <v>85</v>
      </c>
      <c r="M2275" s="196" t="s">
        <v>85</v>
      </c>
      <c r="N2275" s="196" t="s">
        <v>85</v>
      </c>
      <c r="O2275" s="196" t="s">
        <v>85</v>
      </c>
      <c r="P2275" s="196" t="s">
        <v>85</v>
      </c>
      <c r="Q2275" s="196" t="s">
        <v>85</v>
      </c>
      <c r="R2275" s="196" t="s">
        <v>85</v>
      </c>
      <c r="S2275" s="196" t="s">
        <v>85</v>
      </c>
      <c r="T2275" s="196" t="s">
        <v>85</v>
      </c>
      <c r="U2275" s="196" t="s">
        <v>85</v>
      </c>
      <c r="V2275" s="196" t="s">
        <v>85</v>
      </c>
      <c r="W2275" s="196" t="s">
        <v>85</v>
      </c>
      <c r="X2275" s="196" t="s">
        <v>85</v>
      </c>
      <c r="Y2275" s="196" t="s">
        <v>85</v>
      </c>
    </row>
    <row r="2276" customFormat="false" ht="11.25" hidden="false" customHeight="false" outlineLevel="0" collapsed="false">
      <c r="A2276" s="177" t="n">
        <v>36968</v>
      </c>
      <c r="B2276" s="203" t="n">
        <f aca="false">IF(A2276&lt;&gt;"",MONTH(A2276),0)</f>
        <v>3</v>
      </c>
      <c r="C2276" s="11" t="s">
        <v>161</v>
      </c>
      <c r="D2276" s="196" t="s">
        <v>85</v>
      </c>
      <c r="E2276" s="196" t="s">
        <v>85</v>
      </c>
      <c r="F2276" s="196" t="s">
        <v>85</v>
      </c>
      <c r="G2276" s="196" t="s">
        <v>85</v>
      </c>
      <c r="H2276" s="196" t="s">
        <v>85</v>
      </c>
      <c r="I2276" s="196" t="s">
        <v>85</v>
      </c>
      <c r="J2276" s="196" t="s">
        <v>85</v>
      </c>
      <c r="K2276" s="196" t="s">
        <v>85</v>
      </c>
      <c r="L2276" s="196" t="s">
        <v>85</v>
      </c>
      <c r="M2276" s="196" t="s">
        <v>85</v>
      </c>
      <c r="N2276" s="196" t="s">
        <v>85</v>
      </c>
      <c r="O2276" s="196" t="s">
        <v>85</v>
      </c>
      <c r="P2276" s="196" t="s">
        <v>85</v>
      </c>
      <c r="Q2276" s="196" t="s">
        <v>85</v>
      </c>
      <c r="R2276" s="196" t="s">
        <v>85</v>
      </c>
      <c r="S2276" s="196" t="s">
        <v>85</v>
      </c>
      <c r="T2276" s="196" t="s">
        <v>85</v>
      </c>
      <c r="U2276" s="196" t="s">
        <v>85</v>
      </c>
      <c r="V2276" s="196" t="s">
        <v>85</v>
      </c>
      <c r="W2276" s="196" t="s">
        <v>85</v>
      </c>
      <c r="X2276" s="196" t="s">
        <v>85</v>
      </c>
      <c r="Y2276" s="196" t="s">
        <v>85</v>
      </c>
    </row>
    <row r="2277" customFormat="false" ht="11.25" hidden="false" customHeight="false" outlineLevel="0" collapsed="false">
      <c r="A2277" s="177" t="n">
        <v>36969</v>
      </c>
      <c r="B2277" s="203" t="n">
        <f aca="false">IF(A2277&lt;&gt;"",MONTH(A2277),0)</f>
        <v>3</v>
      </c>
      <c r="C2277" s="11" t="s">
        <v>162</v>
      </c>
      <c r="D2277" s="196" t="s">
        <v>85</v>
      </c>
      <c r="E2277" s="196" t="s">
        <v>85</v>
      </c>
      <c r="F2277" s="196" t="s">
        <v>85</v>
      </c>
      <c r="G2277" s="196" t="s">
        <v>85</v>
      </c>
      <c r="H2277" s="196" t="s">
        <v>85</v>
      </c>
      <c r="I2277" s="196" t="s">
        <v>85</v>
      </c>
      <c r="J2277" s="196" t="s">
        <v>85</v>
      </c>
      <c r="K2277" s="196" t="s">
        <v>85</v>
      </c>
      <c r="L2277" s="196" t="s">
        <v>85</v>
      </c>
      <c r="M2277" s="196" t="s">
        <v>85</v>
      </c>
      <c r="N2277" s="196" t="s">
        <v>85</v>
      </c>
      <c r="O2277" s="196" t="s">
        <v>85</v>
      </c>
      <c r="P2277" s="196" t="s">
        <v>85</v>
      </c>
      <c r="Q2277" s="196" t="s">
        <v>85</v>
      </c>
      <c r="R2277" s="196" t="s">
        <v>85</v>
      </c>
      <c r="S2277" s="196" t="s">
        <v>85</v>
      </c>
      <c r="T2277" s="196" t="s">
        <v>85</v>
      </c>
      <c r="U2277" s="196" t="s">
        <v>85</v>
      </c>
      <c r="V2277" s="196" t="s">
        <v>85</v>
      </c>
      <c r="W2277" s="196" t="s">
        <v>85</v>
      </c>
      <c r="X2277" s="196" t="s">
        <v>85</v>
      </c>
      <c r="Y2277" s="196" t="s">
        <v>85</v>
      </c>
    </row>
    <row r="2278" customFormat="false" ht="11.25" hidden="false" customHeight="false" outlineLevel="0" collapsed="false">
      <c r="A2278" s="177" t="n">
        <v>36970</v>
      </c>
      <c r="B2278" s="203" t="n">
        <f aca="false">IF(A2278&lt;&gt;"",MONTH(A2278),0)</f>
        <v>3</v>
      </c>
      <c r="C2278" s="11" t="s">
        <v>163</v>
      </c>
      <c r="D2278" s="196" t="s">
        <v>85</v>
      </c>
      <c r="E2278" s="196" t="s">
        <v>85</v>
      </c>
      <c r="F2278" s="196" t="s">
        <v>85</v>
      </c>
      <c r="G2278" s="196" t="s">
        <v>85</v>
      </c>
      <c r="H2278" s="196" t="s">
        <v>85</v>
      </c>
      <c r="I2278" s="196" t="s">
        <v>85</v>
      </c>
      <c r="J2278" s="196" t="s">
        <v>85</v>
      </c>
      <c r="K2278" s="196" t="s">
        <v>85</v>
      </c>
      <c r="L2278" s="196" t="s">
        <v>85</v>
      </c>
      <c r="M2278" s="196" t="s">
        <v>85</v>
      </c>
      <c r="N2278" s="196" t="s">
        <v>85</v>
      </c>
      <c r="O2278" s="196" t="s">
        <v>85</v>
      </c>
      <c r="P2278" s="196" t="s">
        <v>85</v>
      </c>
      <c r="Q2278" s="196" t="s">
        <v>85</v>
      </c>
      <c r="R2278" s="196" t="s">
        <v>85</v>
      </c>
      <c r="S2278" s="196" t="s">
        <v>85</v>
      </c>
      <c r="T2278" s="196" t="s">
        <v>85</v>
      </c>
      <c r="U2278" s="196" t="s">
        <v>85</v>
      </c>
      <c r="V2278" s="196" t="s">
        <v>85</v>
      </c>
      <c r="W2278" s="196" t="s">
        <v>85</v>
      </c>
      <c r="X2278" s="196" t="s">
        <v>85</v>
      </c>
      <c r="Y2278" s="196" t="s">
        <v>85</v>
      </c>
    </row>
    <row r="2279" customFormat="false" ht="11.25" hidden="false" customHeight="false" outlineLevel="0" collapsed="false">
      <c r="A2279" s="177" t="n">
        <v>36971</v>
      </c>
      <c r="B2279" s="203" t="n">
        <f aca="false">IF(A2279&lt;&gt;"",MONTH(A2279),0)</f>
        <v>3</v>
      </c>
      <c r="C2279" s="11" t="s">
        <v>164</v>
      </c>
      <c r="D2279" s="196" t="s">
        <v>85</v>
      </c>
      <c r="E2279" s="196" t="s">
        <v>85</v>
      </c>
      <c r="F2279" s="196" t="s">
        <v>85</v>
      </c>
      <c r="G2279" s="196" t="s">
        <v>85</v>
      </c>
      <c r="H2279" s="196" t="s">
        <v>85</v>
      </c>
      <c r="I2279" s="196" t="s">
        <v>85</v>
      </c>
      <c r="J2279" s="196" t="s">
        <v>85</v>
      </c>
      <c r="K2279" s="196" t="s">
        <v>85</v>
      </c>
      <c r="L2279" s="196" t="s">
        <v>85</v>
      </c>
      <c r="M2279" s="196" t="s">
        <v>85</v>
      </c>
      <c r="N2279" s="196" t="s">
        <v>85</v>
      </c>
      <c r="O2279" s="196" t="s">
        <v>85</v>
      </c>
      <c r="P2279" s="196" t="s">
        <v>85</v>
      </c>
      <c r="Q2279" s="196" t="s">
        <v>85</v>
      </c>
      <c r="R2279" s="196" t="s">
        <v>85</v>
      </c>
      <c r="S2279" s="196" t="s">
        <v>85</v>
      </c>
      <c r="T2279" s="196" t="s">
        <v>85</v>
      </c>
      <c r="U2279" s="196" t="s">
        <v>85</v>
      </c>
      <c r="V2279" s="196" t="s">
        <v>85</v>
      </c>
      <c r="W2279" s="196" t="s">
        <v>85</v>
      </c>
      <c r="X2279" s="196" t="s">
        <v>85</v>
      </c>
      <c r="Y2279" s="196" t="s">
        <v>85</v>
      </c>
    </row>
    <row r="2280" customFormat="false" ht="11.25" hidden="false" customHeight="false" outlineLevel="0" collapsed="false">
      <c r="A2280" s="177" t="n">
        <v>36972</v>
      </c>
      <c r="B2280" s="203" t="n">
        <f aca="false">IF(A2280&lt;&gt;"",MONTH(A2280),0)</f>
        <v>3</v>
      </c>
      <c r="C2280" s="11" t="s">
        <v>165</v>
      </c>
      <c r="D2280" s="196" t="s">
        <v>85</v>
      </c>
      <c r="E2280" s="196" t="s">
        <v>85</v>
      </c>
      <c r="F2280" s="196" t="s">
        <v>85</v>
      </c>
      <c r="G2280" s="196" t="s">
        <v>85</v>
      </c>
      <c r="H2280" s="196" t="s">
        <v>85</v>
      </c>
      <c r="I2280" s="196" t="s">
        <v>85</v>
      </c>
      <c r="J2280" s="196" t="s">
        <v>85</v>
      </c>
      <c r="K2280" s="196" t="s">
        <v>85</v>
      </c>
      <c r="L2280" s="196" t="s">
        <v>85</v>
      </c>
      <c r="M2280" s="196" t="s">
        <v>85</v>
      </c>
      <c r="N2280" s="196" t="s">
        <v>85</v>
      </c>
      <c r="O2280" s="196" t="s">
        <v>85</v>
      </c>
      <c r="P2280" s="196" t="s">
        <v>85</v>
      </c>
      <c r="Q2280" s="196" t="s">
        <v>85</v>
      </c>
      <c r="R2280" s="196" t="s">
        <v>85</v>
      </c>
      <c r="S2280" s="196" t="s">
        <v>85</v>
      </c>
      <c r="T2280" s="196" t="s">
        <v>85</v>
      </c>
      <c r="U2280" s="196" t="s">
        <v>85</v>
      </c>
      <c r="V2280" s="196" t="s">
        <v>85</v>
      </c>
      <c r="W2280" s="196" t="s">
        <v>85</v>
      </c>
      <c r="X2280" s="196" t="s">
        <v>85</v>
      </c>
      <c r="Y2280" s="196" t="s">
        <v>85</v>
      </c>
    </row>
    <row r="2281" customFormat="false" ht="11.25" hidden="false" customHeight="false" outlineLevel="0" collapsed="false">
      <c r="A2281" s="177" t="n">
        <v>36973</v>
      </c>
      <c r="B2281" s="203" t="n">
        <f aca="false">IF(A2281&lt;&gt;"",MONTH(A2281),0)</f>
        <v>3</v>
      </c>
      <c r="C2281" s="11" t="s">
        <v>166</v>
      </c>
      <c r="D2281" s="196" t="s">
        <v>85</v>
      </c>
      <c r="E2281" s="196" t="s">
        <v>85</v>
      </c>
      <c r="F2281" s="196" t="s">
        <v>85</v>
      </c>
      <c r="G2281" s="196" t="s">
        <v>85</v>
      </c>
      <c r="H2281" s="196" t="s">
        <v>85</v>
      </c>
      <c r="I2281" s="196" t="s">
        <v>85</v>
      </c>
      <c r="J2281" s="196" t="s">
        <v>85</v>
      </c>
      <c r="K2281" s="196" t="s">
        <v>85</v>
      </c>
      <c r="L2281" s="196" t="s">
        <v>85</v>
      </c>
      <c r="M2281" s="196" t="s">
        <v>85</v>
      </c>
      <c r="N2281" s="196" t="s">
        <v>85</v>
      </c>
      <c r="O2281" s="196" t="s">
        <v>85</v>
      </c>
      <c r="P2281" s="196" t="s">
        <v>85</v>
      </c>
      <c r="Q2281" s="196" t="s">
        <v>85</v>
      </c>
      <c r="R2281" s="196" t="s">
        <v>85</v>
      </c>
      <c r="S2281" s="196" t="s">
        <v>85</v>
      </c>
      <c r="T2281" s="196" t="s">
        <v>85</v>
      </c>
      <c r="U2281" s="196" t="s">
        <v>85</v>
      </c>
      <c r="V2281" s="196" t="s">
        <v>85</v>
      </c>
      <c r="W2281" s="196" t="s">
        <v>85</v>
      </c>
      <c r="X2281" s="196" t="s">
        <v>85</v>
      </c>
      <c r="Y2281" s="196" t="s">
        <v>85</v>
      </c>
    </row>
    <row r="2282" customFormat="false" ht="11.25" hidden="false" customHeight="false" outlineLevel="0" collapsed="false">
      <c r="A2282" s="177" t="n">
        <v>36974</v>
      </c>
      <c r="B2282" s="203" t="n">
        <f aca="false">IF(A2282&lt;&gt;"",MONTH(A2282),0)</f>
        <v>3</v>
      </c>
      <c r="C2282" s="11" t="s">
        <v>167</v>
      </c>
      <c r="D2282" s="196" t="s">
        <v>85</v>
      </c>
      <c r="E2282" s="196" t="s">
        <v>85</v>
      </c>
      <c r="F2282" s="196" t="s">
        <v>85</v>
      </c>
      <c r="G2282" s="196" t="s">
        <v>85</v>
      </c>
      <c r="H2282" s="196" t="s">
        <v>85</v>
      </c>
      <c r="I2282" s="196" t="s">
        <v>85</v>
      </c>
      <c r="J2282" s="196" t="s">
        <v>85</v>
      </c>
      <c r="K2282" s="196" t="s">
        <v>85</v>
      </c>
      <c r="L2282" s="196" t="s">
        <v>85</v>
      </c>
      <c r="M2282" s="196" t="s">
        <v>85</v>
      </c>
      <c r="N2282" s="196" t="s">
        <v>85</v>
      </c>
      <c r="O2282" s="196" t="s">
        <v>85</v>
      </c>
      <c r="P2282" s="196" t="s">
        <v>85</v>
      </c>
      <c r="Q2282" s="196" t="s">
        <v>85</v>
      </c>
      <c r="R2282" s="196" t="s">
        <v>85</v>
      </c>
      <c r="S2282" s="196" t="s">
        <v>85</v>
      </c>
      <c r="T2282" s="196" t="s">
        <v>85</v>
      </c>
      <c r="U2282" s="196" t="s">
        <v>85</v>
      </c>
      <c r="V2282" s="196" t="s">
        <v>85</v>
      </c>
      <c r="W2282" s="196" t="s">
        <v>85</v>
      </c>
      <c r="X2282" s="196" t="s">
        <v>85</v>
      </c>
      <c r="Y2282" s="196" t="s">
        <v>85</v>
      </c>
    </row>
    <row r="2283" customFormat="false" ht="11.25" hidden="false" customHeight="false" outlineLevel="0" collapsed="false">
      <c r="A2283" s="177" t="n">
        <v>36975</v>
      </c>
      <c r="B2283" s="203" t="n">
        <f aca="false">IF(A2283&lt;&gt;"",MONTH(A2283),0)</f>
        <v>3</v>
      </c>
      <c r="C2283" s="11" t="s">
        <v>161</v>
      </c>
      <c r="D2283" s="196" t="s">
        <v>85</v>
      </c>
      <c r="E2283" s="196" t="s">
        <v>85</v>
      </c>
      <c r="F2283" s="196" t="s">
        <v>85</v>
      </c>
      <c r="G2283" s="196" t="s">
        <v>85</v>
      </c>
      <c r="H2283" s="196" t="s">
        <v>85</v>
      </c>
      <c r="I2283" s="196" t="s">
        <v>85</v>
      </c>
      <c r="J2283" s="196" t="s">
        <v>85</v>
      </c>
      <c r="K2283" s="196" t="s">
        <v>85</v>
      </c>
      <c r="L2283" s="196" t="s">
        <v>85</v>
      </c>
      <c r="M2283" s="196" t="s">
        <v>85</v>
      </c>
      <c r="N2283" s="196" t="s">
        <v>85</v>
      </c>
      <c r="O2283" s="196" t="s">
        <v>85</v>
      </c>
      <c r="P2283" s="196" t="s">
        <v>85</v>
      </c>
      <c r="Q2283" s="196" t="s">
        <v>85</v>
      </c>
      <c r="R2283" s="196" t="s">
        <v>85</v>
      </c>
      <c r="S2283" s="196" t="s">
        <v>85</v>
      </c>
      <c r="T2283" s="196" t="s">
        <v>85</v>
      </c>
      <c r="U2283" s="196" t="s">
        <v>85</v>
      </c>
      <c r="V2283" s="196" t="s">
        <v>85</v>
      </c>
      <c r="W2283" s="196" t="s">
        <v>85</v>
      </c>
      <c r="X2283" s="196" t="s">
        <v>85</v>
      </c>
      <c r="Y2283" s="196" t="s">
        <v>85</v>
      </c>
    </row>
    <row r="2284" customFormat="false" ht="11.25" hidden="false" customHeight="false" outlineLevel="0" collapsed="false">
      <c r="A2284" s="177" t="n">
        <v>36976</v>
      </c>
      <c r="B2284" s="203" t="n">
        <f aca="false">IF(A2284&lt;&gt;"",MONTH(A2284),0)</f>
        <v>3</v>
      </c>
      <c r="C2284" s="11" t="s">
        <v>162</v>
      </c>
      <c r="D2284" s="196" t="s">
        <v>85</v>
      </c>
      <c r="E2284" s="196" t="s">
        <v>85</v>
      </c>
      <c r="F2284" s="196" t="s">
        <v>85</v>
      </c>
      <c r="G2284" s="196" t="s">
        <v>85</v>
      </c>
      <c r="H2284" s="196" t="s">
        <v>85</v>
      </c>
      <c r="I2284" s="196" t="s">
        <v>85</v>
      </c>
      <c r="J2284" s="196" t="s">
        <v>85</v>
      </c>
      <c r="K2284" s="196" t="s">
        <v>85</v>
      </c>
      <c r="L2284" s="196" t="s">
        <v>85</v>
      </c>
      <c r="M2284" s="196" t="s">
        <v>85</v>
      </c>
      <c r="N2284" s="196" t="s">
        <v>85</v>
      </c>
      <c r="O2284" s="196" t="s">
        <v>85</v>
      </c>
      <c r="P2284" s="196" t="s">
        <v>85</v>
      </c>
      <c r="Q2284" s="196" t="s">
        <v>85</v>
      </c>
      <c r="R2284" s="196" t="s">
        <v>85</v>
      </c>
      <c r="S2284" s="196" t="s">
        <v>85</v>
      </c>
      <c r="T2284" s="196" t="s">
        <v>85</v>
      </c>
      <c r="U2284" s="196" t="s">
        <v>85</v>
      </c>
      <c r="V2284" s="196" t="s">
        <v>85</v>
      </c>
      <c r="W2284" s="196" t="s">
        <v>85</v>
      </c>
      <c r="X2284" s="196" t="s">
        <v>85</v>
      </c>
      <c r="Y2284" s="196" t="s">
        <v>85</v>
      </c>
    </row>
    <row r="2285" customFormat="false" ht="11.25" hidden="false" customHeight="false" outlineLevel="0" collapsed="false">
      <c r="A2285" s="177" t="n">
        <v>36977</v>
      </c>
      <c r="B2285" s="203" t="n">
        <f aca="false">IF(A2285&lt;&gt;"",MONTH(A2285),0)</f>
        <v>3</v>
      </c>
      <c r="C2285" s="11" t="s">
        <v>163</v>
      </c>
      <c r="D2285" s="196" t="s">
        <v>85</v>
      </c>
      <c r="E2285" s="196" t="s">
        <v>85</v>
      </c>
      <c r="F2285" s="196" t="s">
        <v>85</v>
      </c>
      <c r="G2285" s="196" t="s">
        <v>85</v>
      </c>
      <c r="H2285" s="196" t="s">
        <v>85</v>
      </c>
      <c r="I2285" s="196" t="s">
        <v>85</v>
      </c>
      <c r="J2285" s="196" t="s">
        <v>85</v>
      </c>
      <c r="K2285" s="196" t="s">
        <v>85</v>
      </c>
      <c r="L2285" s="196" t="s">
        <v>85</v>
      </c>
      <c r="M2285" s="196" t="s">
        <v>85</v>
      </c>
      <c r="N2285" s="196" t="s">
        <v>85</v>
      </c>
      <c r="O2285" s="196" t="s">
        <v>85</v>
      </c>
      <c r="P2285" s="196" t="s">
        <v>85</v>
      </c>
      <c r="Q2285" s="196" t="s">
        <v>85</v>
      </c>
      <c r="R2285" s="196" t="s">
        <v>85</v>
      </c>
      <c r="S2285" s="196" t="s">
        <v>85</v>
      </c>
      <c r="T2285" s="196" t="s">
        <v>85</v>
      </c>
      <c r="U2285" s="196" t="s">
        <v>85</v>
      </c>
      <c r="V2285" s="196" t="s">
        <v>85</v>
      </c>
      <c r="W2285" s="196" t="s">
        <v>85</v>
      </c>
      <c r="X2285" s="196" t="s">
        <v>85</v>
      </c>
      <c r="Y2285" s="196" t="s">
        <v>85</v>
      </c>
    </row>
    <row r="2286" customFormat="false" ht="11.25" hidden="false" customHeight="false" outlineLevel="0" collapsed="false">
      <c r="A2286" s="177" t="n">
        <v>36978</v>
      </c>
      <c r="B2286" s="203" t="n">
        <f aca="false">IF(A2286&lt;&gt;"",MONTH(A2286),0)</f>
        <v>3</v>
      </c>
      <c r="C2286" s="11" t="s">
        <v>164</v>
      </c>
      <c r="D2286" s="196" t="s">
        <v>85</v>
      </c>
      <c r="E2286" s="196" t="s">
        <v>85</v>
      </c>
      <c r="F2286" s="196" t="s">
        <v>85</v>
      </c>
      <c r="G2286" s="196" t="s">
        <v>85</v>
      </c>
      <c r="H2286" s="196" t="s">
        <v>85</v>
      </c>
      <c r="I2286" s="196" t="s">
        <v>85</v>
      </c>
      <c r="J2286" s="196" t="s">
        <v>85</v>
      </c>
      <c r="K2286" s="196" t="s">
        <v>85</v>
      </c>
      <c r="L2286" s="196" t="s">
        <v>85</v>
      </c>
      <c r="M2286" s="196" t="s">
        <v>85</v>
      </c>
      <c r="N2286" s="196" t="s">
        <v>85</v>
      </c>
      <c r="O2286" s="196" t="s">
        <v>85</v>
      </c>
      <c r="P2286" s="196" t="s">
        <v>85</v>
      </c>
      <c r="Q2286" s="196" t="s">
        <v>85</v>
      </c>
      <c r="R2286" s="196" t="s">
        <v>85</v>
      </c>
      <c r="S2286" s="196" t="s">
        <v>85</v>
      </c>
      <c r="T2286" s="196" t="s">
        <v>85</v>
      </c>
      <c r="U2286" s="196" t="s">
        <v>85</v>
      </c>
      <c r="V2286" s="196" t="s">
        <v>85</v>
      </c>
      <c r="W2286" s="196" t="s">
        <v>85</v>
      </c>
      <c r="X2286" s="196" t="s">
        <v>85</v>
      </c>
      <c r="Y2286" s="196" t="s">
        <v>85</v>
      </c>
    </row>
    <row r="2287" customFormat="false" ht="11.25" hidden="false" customHeight="false" outlineLevel="0" collapsed="false">
      <c r="A2287" s="177" t="n">
        <v>36979</v>
      </c>
      <c r="B2287" s="203" t="n">
        <f aca="false">IF(A2287&lt;&gt;"",MONTH(A2287),0)</f>
        <v>3</v>
      </c>
      <c r="C2287" s="11" t="s">
        <v>165</v>
      </c>
      <c r="D2287" s="196" t="s">
        <v>85</v>
      </c>
      <c r="E2287" s="196" t="s">
        <v>85</v>
      </c>
      <c r="F2287" s="196" t="s">
        <v>85</v>
      </c>
      <c r="G2287" s="196" t="s">
        <v>85</v>
      </c>
      <c r="H2287" s="196" t="s">
        <v>85</v>
      </c>
      <c r="I2287" s="196" t="s">
        <v>85</v>
      </c>
      <c r="J2287" s="196" t="s">
        <v>85</v>
      </c>
      <c r="K2287" s="196" t="s">
        <v>85</v>
      </c>
      <c r="L2287" s="196" t="s">
        <v>85</v>
      </c>
      <c r="M2287" s="196" t="s">
        <v>85</v>
      </c>
      <c r="N2287" s="196" t="s">
        <v>85</v>
      </c>
      <c r="O2287" s="196" t="s">
        <v>85</v>
      </c>
      <c r="P2287" s="196" t="s">
        <v>85</v>
      </c>
      <c r="Q2287" s="196" t="s">
        <v>85</v>
      </c>
      <c r="R2287" s="196" t="s">
        <v>85</v>
      </c>
      <c r="S2287" s="196" t="s">
        <v>85</v>
      </c>
      <c r="T2287" s="196" t="s">
        <v>85</v>
      </c>
      <c r="U2287" s="196" t="s">
        <v>85</v>
      </c>
      <c r="V2287" s="196" t="s">
        <v>85</v>
      </c>
      <c r="W2287" s="196" t="s">
        <v>85</v>
      </c>
      <c r="X2287" s="196" t="s">
        <v>85</v>
      </c>
      <c r="Y2287" s="196" t="s">
        <v>85</v>
      </c>
    </row>
    <row r="2288" customFormat="false" ht="11.25" hidden="false" customHeight="false" outlineLevel="0" collapsed="false">
      <c r="A2288" s="177" t="n">
        <v>36980</v>
      </c>
      <c r="B2288" s="203" t="n">
        <f aca="false">IF(A2288&lt;&gt;"",MONTH(A2288),0)</f>
        <v>3</v>
      </c>
      <c r="C2288" s="11" t="s">
        <v>166</v>
      </c>
      <c r="D2288" s="196" t="s">
        <v>85</v>
      </c>
      <c r="E2288" s="196" t="s">
        <v>85</v>
      </c>
      <c r="F2288" s="196" t="s">
        <v>85</v>
      </c>
      <c r="G2288" s="196" t="s">
        <v>85</v>
      </c>
      <c r="H2288" s="196" t="s">
        <v>85</v>
      </c>
      <c r="I2288" s="196" t="s">
        <v>85</v>
      </c>
      <c r="J2288" s="196" t="s">
        <v>85</v>
      </c>
      <c r="K2288" s="196" t="s">
        <v>85</v>
      </c>
      <c r="L2288" s="196" t="s">
        <v>85</v>
      </c>
      <c r="M2288" s="196" t="s">
        <v>85</v>
      </c>
      <c r="N2288" s="196" t="s">
        <v>85</v>
      </c>
      <c r="O2288" s="196" t="s">
        <v>85</v>
      </c>
      <c r="P2288" s="196" t="s">
        <v>85</v>
      </c>
      <c r="Q2288" s="196" t="s">
        <v>85</v>
      </c>
      <c r="R2288" s="196" t="s">
        <v>85</v>
      </c>
      <c r="S2288" s="196" t="s">
        <v>85</v>
      </c>
      <c r="T2288" s="196" t="s">
        <v>85</v>
      </c>
      <c r="U2288" s="196" t="s">
        <v>85</v>
      </c>
      <c r="V2288" s="196" t="s">
        <v>85</v>
      </c>
      <c r="W2288" s="196" t="s">
        <v>85</v>
      </c>
      <c r="X2288" s="196" t="s">
        <v>85</v>
      </c>
      <c r="Y2288" s="196" t="s">
        <v>85</v>
      </c>
    </row>
    <row r="2289" customFormat="false" ht="11.25" hidden="false" customHeight="false" outlineLevel="0" collapsed="false">
      <c r="A2289" s="177" t="n">
        <v>36981</v>
      </c>
      <c r="B2289" s="203" t="n">
        <f aca="false">IF(A2289&lt;&gt;"",MONTH(A2289),0)</f>
        <v>3</v>
      </c>
      <c r="C2289" s="11" t="s">
        <v>167</v>
      </c>
      <c r="D2289" s="196" t="s">
        <v>85</v>
      </c>
      <c r="E2289" s="196" t="s">
        <v>85</v>
      </c>
      <c r="F2289" s="196" t="s">
        <v>85</v>
      </c>
      <c r="G2289" s="196" t="s">
        <v>85</v>
      </c>
      <c r="H2289" s="196" t="s">
        <v>85</v>
      </c>
      <c r="I2289" s="196" t="s">
        <v>85</v>
      </c>
      <c r="J2289" s="196" t="s">
        <v>85</v>
      </c>
      <c r="K2289" s="196" t="s">
        <v>85</v>
      </c>
      <c r="L2289" s="196" t="s">
        <v>85</v>
      </c>
      <c r="M2289" s="196" t="s">
        <v>85</v>
      </c>
      <c r="N2289" s="196" t="s">
        <v>85</v>
      </c>
      <c r="O2289" s="196" t="s">
        <v>85</v>
      </c>
      <c r="P2289" s="196" t="s">
        <v>85</v>
      </c>
      <c r="Q2289" s="196" t="s">
        <v>85</v>
      </c>
      <c r="R2289" s="196" t="s">
        <v>85</v>
      </c>
      <c r="S2289" s="196" t="s">
        <v>85</v>
      </c>
      <c r="T2289" s="196" t="s">
        <v>85</v>
      </c>
      <c r="U2289" s="196" t="s">
        <v>85</v>
      </c>
      <c r="V2289" s="196" t="s">
        <v>85</v>
      </c>
      <c r="W2289" s="196" t="s">
        <v>85</v>
      </c>
      <c r="X2289" s="196" t="s">
        <v>85</v>
      </c>
      <c r="Y2289" s="196" t="s">
        <v>85</v>
      </c>
    </row>
    <row r="2290" customFormat="false" ht="11.25" hidden="false" customHeight="false" outlineLevel="0" collapsed="false">
      <c r="A2290" s="177" t="n">
        <v>36982</v>
      </c>
      <c r="B2290" s="203" t="n">
        <f aca="false">IF(A2290&lt;&gt;"",MONTH(A2290),0)</f>
        <v>4</v>
      </c>
      <c r="C2290" s="11" t="s">
        <v>161</v>
      </c>
      <c r="D2290" s="196" t="s">
        <v>85</v>
      </c>
      <c r="E2290" s="196" t="s">
        <v>85</v>
      </c>
      <c r="F2290" s="196" t="s">
        <v>85</v>
      </c>
      <c r="G2290" s="196" t="s">
        <v>85</v>
      </c>
      <c r="H2290" s="196" t="s">
        <v>85</v>
      </c>
      <c r="I2290" s="196" t="s">
        <v>85</v>
      </c>
      <c r="J2290" s="196" t="s">
        <v>85</v>
      </c>
      <c r="K2290" s="196" t="s">
        <v>85</v>
      </c>
      <c r="L2290" s="196" t="s">
        <v>85</v>
      </c>
      <c r="M2290" s="196" t="s">
        <v>85</v>
      </c>
      <c r="N2290" s="196" t="s">
        <v>85</v>
      </c>
      <c r="O2290" s="196" t="s">
        <v>85</v>
      </c>
      <c r="P2290" s="196" t="s">
        <v>85</v>
      </c>
      <c r="Q2290" s="196" t="s">
        <v>85</v>
      </c>
      <c r="R2290" s="196" t="s">
        <v>85</v>
      </c>
      <c r="S2290" s="196" t="s">
        <v>85</v>
      </c>
      <c r="T2290" s="196" t="s">
        <v>85</v>
      </c>
      <c r="U2290" s="196" t="s">
        <v>85</v>
      </c>
      <c r="V2290" s="196" t="s">
        <v>85</v>
      </c>
      <c r="W2290" s="196" t="s">
        <v>85</v>
      </c>
      <c r="X2290" s="196" t="s">
        <v>85</v>
      </c>
      <c r="Y2290" s="196" t="s">
        <v>85</v>
      </c>
    </row>
    <row r="2291" customFormat="false" ht="11.25" hidden="false" customHeight="false" outlineLevel="0" collapsed="false">
      <c r="A2291" s="177" t="n">
        <v>36983</v>
      </c>
      <c r="B2291" s="203" t="n">
        <f aca="false">IF(A2291&lt;&gt;"",MONTH(A2291),0)</f>
        <v>4</v>
      </c>
      <c r="C2291" s="11" t="s">
        <v>162</v>
      </c>
      <c r="D2291" s="196" t="s">
        <v>85</v>
      </c>
      <c r="E2291" s="196" t="s">
        <v>85</v>
      </c>
      <c r="F2291" s="196" t="s">
        <v>85</v>
      </c>
      <c r="G2291" s="196" t="s">
        <v>85</v>
      </c>
      <c r="H2291" s="196" t="s">
        <v>85</v>
      </c>
      <c r="I2291" s="196" t="s">
        <v>85</v>
      </c>
      <c r="J2291" s="196" t="s">
        <v>85</v>
      </c>
      <c r="K2291" s="196" t="s">
        <v>85</v>
      </c>
      <c r="L2291" s="196" t="s">
        <v>85</v>
      </c>
      <c r="M2291" s="196" t="s">
        <v>85</v>
      </c>
      <c r="N2291" s="196" t="s">
        <v>85</v>
      </c>
      <c r="O2291" s="196" t="s">
        <v>85</v>
      </c>
      <c r="P2291" s="196" t="s">
        <v>85</v>
      </c>
      <c r="Q2291" s="196" t="s">
        <v>85</v>
      </c>
      <c r="R2291" s="196" t="s">
        <v>85</v>
      </c>
      <c r="S2291" s="196" t="s">
        <v>85</v>
      </c>
      <c r="T2291" s="196" t="s">
        <v>85</v>
      </c>
      <c r="U2291" s="196" t="s">
        <v>85</v>
      </c>
      <c r="V2291" s="196" t="s">
        <v>85</v>
      </c>
      <c r="W2291" s="196" t="s">
        <v>85</v>
      </c>
      <c r="X2291" s="196" t="s">
        <v>85</v>
      </c>
      <c r="Y2291" s="196" t="s">
        <v>85</v>
      </c>
    </row>
    <row r="2292" customFormat="false" ht="11.25" hidden="false" customHeight="false" outlineLevel="0" collapsed="false">
      <c r="A2292" s="177" t="n">
        <v>36984</v>
      </c>
      <c r="B2292" s="203" t="n">
        <f aca="false">IF(A2292&lt;&gt;"",MONTH(A2292),0)</f>
        <v>4</v>
      </c>
      <c r="C2292" s="11" t="s">
        <v>163</v>
      </c>
      <c r="D2292" s="196" t="s">
        <v>85</v>
      </c>
      <c r="E2292" s="196" t="s">
        <v>85</v>
      </c>
      <c r="F2292" s="196" t="s">
        <v>85</v>
      </c>
      <c r="G2292" s="196" t="s">
        <v>85</v>
      </c>
      <c r="H2292" s="196" t="s">
        <v>85</v>
      </c>
      <c r="I2292" s="196" t="s">
        <v>85</v>
      </c>
      <c r="J2292" s="196" t="s">
        <v>85</v>
      </c>
      <c r="K2292" s="196" t="s">
        <v>85</v>
      </c>
      <c r="L2292" s="196" t="s">
        <v>85</v>
      </c>
      <c r="M2292" s="196" t="s">
        <v>85</v>
      </c>
      <c r="N2292" s="196" t="s">
        <v>85</v>
      </c>
      <c r="O2292" s="196" t="s">
        <v>85</v>
      </c>
      <c r="P2292" s="196" t="s">
        <v>85</v>
      </c>
      <c r="Q2292" s="196" t="s">
        <v>85</v>
      </c>
      <c r="R2292" s="196" t="s">
        <v>85</v>
      </c>
      <c r="S2292" s="196" t="s">
        <v>85</v>
      </c>
      <c r="T2292" s="196" t="s">
        <v>85</v>
      </c>
      <c r="U2292" s="196" t="s">
        <v>85</v>
      </c>
      <c r="V2292" s="196" t="s">
        <v>85</v>
      </c>
      <c r="W2292" s="196" t="s">
        <v>85</v>
      </c>
      <c r="X2292" s="196" t="s">
        <v>85</v>
      </c>
      <c r="Y2292" s="196" t="s">
        <v>85</v>
      </c>
    </row>
    <row r="2293" customFormat="false" ht="11.25" hidden="false" customHeight="false" outlineLevel="0" collapsed="false">
      <c r="A2293" s="177" t="n">
        <v>36985</v>
      </c>
      <c r="B2293" s="203" t="n">
        <f aca="false">IF(A2293&lt;&gt;"",MONTH(A2293),0)</f>
        <v>4</v>
      </c>
      <c r="C2293" s="11" t="s">
        <v>164</v>
      </c>
      <c r="D2293" s="196" t="s">
        <v>85</v>
      </c>
      <c r="E2293" s="196" t="s">
        <v>85</v>
      </c>
      <c r="F2293" s="196" t="s">
        <v>85</v>
      </c>
      <c r="G2293" s="196" t="s">
        <v>85</v>
      </c>
      <c r="H2293" s="196" t="s">
        <v>85</v>
      </c>
      <c r="I2293" s="196" t="s">
        <v>85</v>
      </c>
      <c r="J2293" s="196" t="s">
        <v>85</v>
      </c>
      <c r="K2293" s="196" t="s">
        <v>85</v>
      </c>
      <c r="L2293" s="196" t="s">
        <v>85</v>
      </c>
      <c r="M2293" s="196" t="s">
        <v>85</v>
      </c>
      <c r="N2293" s="196" t="s">
        <v>85</v>
      </c>
      <c r="O2293" s="196" t="s">
        <v>85</v>
      </c>
      <c r="P2293" s="196" t="s">
        <v>85</v>
      </c>
      <c r="Q2293" s="196" t="s">
        <v>85</v>
      </c>
      <c r="R2293" s="196" t="s">
        <v>85</v>
      </c>
      <c r="S2293" s="196" t="s">
        <v>85</v>
      </c>
      <c r="T2293" s="196" t="s">
        <v>85</v>
      </c>
      <c r="U2293" s="196" t="s">
        <v>85</v>
      </c>
      <c r="V2293" s="196" t="s">
        <v>85</v>
      </c>
      <c r="W2293" s="196" t="s">
        <v>85</v>
      </c>
      <c r="X2293" s="196" t="s">
        <v>85</v>
      </c>
      <c r="Y2293" s="196" t="s">
        <v>85</v>
      </c>
    </row>
    <row r="2294" customFormat="false" ht="11.25" hidden="false" customHeight="false" outlineLevel="0" collapsed="false">
      <c r="A2294" s="177" t="n">
        <v>36986</v>
      </c>
      <c r="B2294" s="203" t="n">
        <f aca="false">IF(A2294&lt;&gt;"",MONTH(A2294),0)</f>
        <v>4</v>
      </c>
      <c r="C2294" s="11" t="s">
        <v>165</v>
      </c>
      <c r="D2294" s="196" t="s">
        <v>85</v>
      </c>
      <c r="E2294" s="196" t="s">
        <v>85</v>
      </c>
      <c r="F2294" s="196" t="s">
        <v>85</v>
      </c>
      <c r="G2294" s="196" t="s">
        <v>85</v>
      </c>
      <c r="H2294" s="196" t="s">
        <v>85</v>
      </c>
      <c r="I2294" s="196" t="s">
        <v>85</v>
      </c>
      <c r="J2294" s="196" t="s">
        <v>85</v>
      </c>
      <c r="K2294" s="196" t="s">
        <v>85</v>
      </c>
      <c r="L2294" s="196" t="s">
        <v>85</v>
      </c>
      <c r="M2294" s="196" t="s">
        <v>85</v>
      </c>
      <c r="N2294" s="196" t="s">
        <v>85</v>
      </c>
      <c r="O2294" s="196" t="s">
        <v>85</v>
      </c>
      <c r="P2294" s="196" t="s">
        <v>85</v>
      </c>
      <c r="Q2294" s="196" t="s">
        <v>85</v>
      </c>
      <c r="R2294" s="196" t="s">
        <v>85</v>
      </c>
      <c r="S2294" s="196" t="s">
        <v>85</v>
      </c>
      <c r="T2294" s="196" t="s">
        <v>85</v>
      </c>
      <c r="U2294" s="196" t="s">
        <v>85</v>
      </c>
      <c r="V2294" s="196" t="s">
        <v>85</v>
      </c>
      <c r="W2294" s="196" t="s">
        <v>85</v>
      </c>
      <c r="X2294" s="196" t="s">
        <v>85</v>
      </c>
      <c r="Y2294" s="196" t="s">
        <v>85</v>
      </c>
    </row>
    <row r="2295" customFormat="false" ht="11.25" hidden="false" customHeight="false" outlineLevel="0" collapsed="false">
      <c r="A2295" s="177" t="n">
        <v>36987</v>
      </c>
      <c r="B2295" s="203" t="n">
        <f aca="false">IF(A2295&lt;&gt;"",MONTH(A2295),0)</f>
        <v>4</v>
      </c>
      <c r="C2295" s="11" t="s">
        <v>166</v>
      </c>
      <c r="D2295" s="196" t="s">
        <v>85</v>
      </c>
      <c r="E2295" s="196" t="s">
        <v>85</v>
      </c>
      <c r="F2295" s="196" t="s">
        <v>85</v>
      </c>
      <c r="G2295" s="196" t="s">
        <v>85</v>
      </c>
      <c r="H2295" s="196" t="s">
        <v>85</v>
      </c>
      <c r="I2295" s="196" t="s">
        <v>85</v>
      </c>
      <c r="J2295" s="196" t="s">
        <v>85</v>
      </c>
      <c r="K2295" s="196" t="s">
        <v>85</v>
      </c>
      <c r="L2295" s="196" t="s">
        <v>85</v>
      </c>
      <c r="M2295" s="196" t="s">
        <v>85</v>
      </c>
      <c r="N2295" s="196" t="s">
        <v>85</v>
      </c>
      <c r="O2295" s="196" t="s">
        <v>85</v>
      </c>
      <c r="P2295" s="196" t="s">
        <v>85</v>
      </c>
      <c r="Q2295" s="196" t="s">
        <v>85</v>
      </c>
      <c r="R2295" s="196" t="s">
        <v>85</v>
      </c>
      <c r="S2295" s="196" t="s">
        <v>85</v>
      </c>
      <c r="T2295" s="196" t="s">
        <v>85</v>
      </c>
      <c r="U2295" s="196" t="s">
        <v>85</v>
      </c>
      <c r="V2295" s="196" t="s">
        <v>85</v>
      </c>
      <c r="W2295" s="196" t="s">
        <v>85</v>
      </c>
      <c r="X2295" s="196" t="s">
        <v>85</v>
      </c>
      <c r="Y2295" s="196" t="s">
        <v>85</v>
      </c>
    </row>
    <row r="2296" customFormat="false" ht="11.25" hidden="false" customHeight="false" outlineLevel="0" collapsed="false">
      <c r="A2296" s="177" t="n">
        <v>36988</v>
      </c>
      <c r="B2296" s="203" t="n">
        <f aca="false">IF(A2296&lt;&gt;"",MONTH(A2296),0)</f>
        <v>4</v>
      </c>
      <c r="C2296" s="11" t="s">
        <v>167</v>
      </c>
      <c r="D2296" s="196" t="s">
        <v>85</v>
      </c>
      <c r="E2296" s="196" t="s">
        <v>85</v>
      </c>
      <c r="F2296" s="196" t="s">
        <v>85</v>
      </c>
      <c r="G2296" s="196" t="s">
        <v>85</v>
      </c>
      <c r="H2296" s="196" t="s">
        <v>85</v>
      </c>
      <c r="I2296" s="196" t="s">
        <v>85</v>
      </c>
      <c r="J2296" s="196" t="s">
        <v>85</v>
      </c>
      <c r="K2296" s="196" t="s">
        <v>85</v>
      </c>
      <c r="L2296" s="196" t="s">
        <v>85</v>
      </c>
      <c r="M2296" s="196" t="s">
        <v>85</v>
      </c>
      <c r="N2296" s="196" t="s">
        <v>85</v>
      </c>
      <c r="O2296" s="196" t="s">
        <v>85</v>
      </c>
      <c r="P2296" s="196" t="s">
        <v>85</v>
      </c>
      <c r="Q2296" s="196" t="s">
        <v>85</v>
      </c>
      <c r="R2296" s="196" t="s">
        <v>85</v>
      </c>
      <c r="S2296" s="196" t="s">
        <v>85</v>
      </c>
      <c r="T2296" s="196" t="s">
        <v>85</v>
      </c>
      <c r="U2296" s="196" t="s">
        <v>85</v>
      </c>
      <c r="V2296" s="196" t="s">
        <v>85</v>
      </c>
      <c r="W2296" s="196" t="s">
        <v>85</v>
      </c>
      <c r="X2296" s="196" t="s">
        <v>85</v>
      </c>
      <c r="Y2296" s="196" t="s">
        <v>85</v>
      </c>
    </row>
    <row r="2297" customFormat="false" ht="11.25" hidden="false" customHeight="false" outlineLevel="0" collapsed="false">
      <c r="A2297" s="177" t="n">
        <v>36989</v>
      </c>
      <c r="B2297" s="203" t="n">
        <f aca="false">IF(A2297&lt;&gt;"",MONTH(A2297),0)</f>
        <v>4</v>
      </c>
      <c r="C2297" s="11" t="s">
        <v>161</v>
      </c>
      <c r="D2297" s="196" t="s">
        <v>85</v>
      </c>
      <c r="E2297" s="196" t="s">
        <v>85</v>
      </c>
      <c r="F2297" s="196" t="s">
        <v>85</v>
      </c>
      <c r="G2297" s="196" t="s">
        <v>85</v>
      </c>
      <c r="H2297" s="196" t="s">
        <v>85</v>
      </c>
      <c r="I2297" s="196" t="s">
        <v>85</v>
      </c>
      <c r="J2297" s="196" t="s">
        <v>85</v>
      </c>
      <c r="K2297" s="196" t="s">
        <v>85</v>
      </c>
      <c r="L2297" s="196" t="s">
        <v>85</v>
      </c>
      <c r="M2297" s="196" t="s">
        <v>85</v>
      </c>
      <c r="N2297" s="196" t="s">
        <v>85</v>
      </c>
      <c r="O2297" s="196" t="s">
        <v>85</v>
      </c>
      <c r="P2297" s="196" t="s">
        <v>85</v>
      </c>
      <c r="Q2297" s="196" t="s">
        <v>85</v>
      </c>
      <c r="R2297" s="196" t="s">
        <v>85</v>
      </c>
      <c r="S2297" s="196" t="s">
        <v>85</v>
      </c>
      <c r="T2297" s="196" t="s">
        <v>85</v>
      </c>
      <c r="U2297" s="196" t="s">
        <v>85</v>
      </c>
      <c r="V2297" s="196" t="s">
        <v>85</v>
      </c>
      <c r="W2297" s="196" t="s">
        <v>85</v>
      </c>
      <c r="X2297" s="196" t="s">
        <v>85</v>
      </c>
      <c r="Y2297" s="196" t="s">
        <v>85</v>
      </c>
    </row>
    <row r="2298" customFormat="false" ht="11.25" hidden="false" customHeight="false" outlineLevel="0" collapsed="false">
      <c r="A2298" s="177" t="n">
        <v>36990</v>
      </c>
      <c r="B2298" s="203" t="n">
        <f aca="false">IF(A2298&lt;&gt;"",MONTH(A2298),0)</f>
        <v>4</v>
      </c>
      <c r="C2298" s="11" t="s">
        <v>162</v>
      </c>
      <c r="D2298" s="196" t="s">
        <v>85</v>
      </c>
      <c r="E2298" s="196" t="s">
        <v>85</v>
      </c>
      <c r="F2298" s="196" t="s">
        <v>85</v>
      </c>
      <c r="G2298" s="196" t="s">
        <v>85</v>
      </c>
      <c r="H2298" s="196" t="s">
        <v>85</v>
      </c>
      <c r="I2298" s="196" t="s">
        <v>85</v>
      </c>
      <c r="J2298" s="196" t="s">
        <v>85</v>
      </c>
      <c r="K2298" s="196" t="s">
        <v>85</v>
      </c>
      <c r="L2298" s="196" t="s">
        <v>85</v>
      </c>
      <c r="M2298" s="196" t="s">
        <v>85</v>
      </c>
      <c r="N2298" s="196" t="s">
        <v>85</v>
      </c>
      <c r="O2298" s="196" t="s">
        <v>85</v>
      </c>
      <c r="P2298" s="196" t="s">
        <v>85</v>
      </c>
      <c r="Q2298" s="196" t="s">
        <v>85</v>
      </c>
      <c r="R2298" s="196" t="s">
        <v>85</v>
      </c>
      <c r="S2298" s="196" t="s">
        <v>85</v>
      </c>
      <c r="T2298" s="196" t="s">
        <v>85</v>
      </c>
      <c r="U2298" s="196" t="s">
        <v>85</v>
      </c>
      <c r="V2298" s="196" t="s">
        <v>85</v>
      </c>
      <c r="W2298" s="196" t="s">
        <v>85</v>
      </c>
      <c r="X2298" s="196" t="s">
        <v>85</v>
      </c>
      <c r="Y2298" s="196" t="s">
        <v>85</v>
      </c>
    </row>
    <row r="2299" customFormat="false" ht="11.25" hidden="false" customHeight="false" outlineLevel="0" collapsed="false">
      <c r="A2299" s="177" t="n">
        <v>36991</v>
      </c>
      <c r="B2299" s="203" t="n">
        <f aca="false">IF(A2299&lt;&gt;"",MONTH(A2299),0)</f>
        <v>4</v>
      </c>
      <c r="C2299" s="11" t="s">
        <v>163</v>
      </c>
      <c r="D2299" s="196" t="s">
        <v>85</v>
      </c>
      <c r="E2299" s="196" t="s">
        <v>85</v>
      </c>
      <c r="F2299" s="196" t="s">
        <v>85</v>
      </c>
      <c r="G2299" s="196" t="s">
        <v>85</v>
      </c>
      <c r="H2299" s="196" t="s">
        <v>85</v>
      </c>
      <c r="I2299" s="196" t="s">
        <v>85</v>
      </c>
      <c r="J2299" s="196" t="s">
        <v>85</v>
      </c>
      <c r="K2299" s="196" t="s">
        <v>85</v>
      </c>
      <c r="L2299" s="196" t="s">
        <v>85</v>
      </c>
      <c r="M2299" s="196" t="s">
        <v>85</v>
      </c>
      <c r="N2299" s="196" t="s">
        <v>85</v>
      </c>
      <c r="O2299" s="196" t="s">
        <v>85</v>
      </c>
      <c r="P2299" s="196" t="s">
        <v>85</v>
      </c>
      <c r="Q2299" s="196" t="s">
        <v>85</v>
      </c>
      <c r="R2299" s="196" t="s">
        <v>85</v>
      </c>
      <c r="S2299" s="196" t="s">
        <v>85</v>
      </c>
      <c r="T2299" s="196" t="s">
        <v>85</v>
      </c>
      <c r="U2299" s="196" t="s">
        <v>85</v>
      </c>
      <c r="V2299" s="196" t="s">
        <v>85</v>
      </c>
      <c r="W2299" s="196" t="s">
        <v>85</v>
      </c>
      <c r="X2299" s="196" t="s">
        <v>85</v>
      </c>
      <c r="Y2299" s="196" t="s">
        <v>85</v>
      </c>
    </row>
    <row r="2300" customFormat="false" ht="11.25" hidden="false" customHeight="false" outlineLevel="0" collapsed="false">
      <c r="A2300" s="177" t="n">
        <v>36992</v>
      </c>
      <c r="B2300" s="203" t="n">
        <f aca="false">IF(A2300&lt;&gt;"",MONTH(A2300),0)</f>
        <v>4</v>
      </c>
      <c r="C2300" s="11" t="s">
        <v>164</v>
      </c>
      <c r="D2300" s="196" t="s">
        <v>85</v>
      </c>
      <c r="E2300" s="196" t="s">
        <v>85</v>
      </c>
      <c r="F2300" s="196" t="s">
        <v>85</v>
      </c>
      <c r="G2300" s="196" t="s">
        <v>85</v>
      </c>
      <c r="H2300" s="196" t="s">
        <v>85</v>
      </c>
      <c r="I2300" s="196" t="s">
        <v>85</v>
      </c>
      <c r="J2300" s="196" t="s">
        <v>85</v>
      </c>
      <c r="K2300" s="196" t="s">
        <v>85</v>
      </c>
      <c r="L2300" s="196" t="s">
        <v>85</v>
      </c>
      <c r="M2300" s="196" t="s">
        <v>85</v>
      </c>
      <c r="N2300" s="196" t="s">
        <v>85</v>
      </c>
      <c r="O2300" s="196" t="s">
        <v>85</v>
      </c>
      <c r="P2300" s="196" t="s">
        <v>85</v>
      </c>
      <c r="Q2300" s="196" t="s">
        <v>85</v>
      </c>
      <c r="R2300" s="196" t="s">
        <v>85</v>
      </c>
      <c r="S2300" s="196" t="s">
        <v>85</v>
      </c>
      <c r="T2300" s="196" t="s">
        <v>85</v>
      </c>
      <c r="U2300" s="196" t="s">
        <v>85</v>
      </c>
      <c r="V2300" s="196" t="s">
        <v>85</v>
      </c>
      <c r="W2300" s="196" t="s">
        <v>85</v>
      </c>
      <c r="X2300" s="196" t="s">
        <v>85</v>
      </c>
      <c r="Y2300" s="196" t="s">
        <v>85</v>
      </c>
    </row>
    <row r="2301" customFormat="false" ht="11.25" hidden="false" customHeight="false" outlineLevel="0" collapsed="false">
      <c r="A2301" s="177" t="n">
        <v>36993</v>
      </c>
      <c r="B2301" s="203" t="n">
        <f aca="false">IF(A2301&lt;&gt;"",MONTH(A2301),0)</f>
        <v>4</v>
      </c>
      <c r="C2301" s="11" t="s">
        <v>165</v>
      </c>
      <c r="D2301" s="196" t="s">
        <v>85</v>
      </c>
      <c r="E2301" s="196" t="s">
        <v>85</v>
      </c>
      <c r="F2301" s="196" t="s">
        <v>85</v>
      </c>
      <c r="G2301" s="196" t="s">
        <v>85</v>
      </c>
      <c r="H2301" s="196" t="s">
        <v>85</v>
      </c>
      <c r="I2301" s="196" t="s">
        <v>85</v>
      </c>
      <c r="J2301" s="196" t="s">
        <v>85</v>
      </c>
      <c r="K2301" s="196" t="s">
        <v>85</v>
      </c>
      <c r="L2301" s="196" t="s">
        <v>85</v>
      </c>
      <c r="M2301" s="196" t="s">
        <v>85</v>
      </c>
      <c r="N2301" s="196" t="s">
        <v>85</v>
      </c>
      <c r="O2301" s="196" t="s">
        <v>85</v>
      </c>
      <c r="P2301" s="196" t="s">
        <v>85</v>
      </c>
      <c r="Q2301" s="196" t="s">
        <v>85</v>
      </c>
      <c r="R2301" s="196" t="s">
        <v>85</v>
      </c>
      <c r="S2301" s="196" t="s">
        <v>85</v>
      </c>
      <c r="T2301" s="196" t="s">
        <v>85</v>
      </c>
      <c r="U2301" s="196" t="s">
        <v>85</v>
      </c>
      <c r="V2301" s="196" t="s">
        <v>85</v>
      </c>
      <c r="W2301" s="196" t="s">
        <v>85</v>
      </c>
      <c r="X2301" s="196" t="s">
        <v>85</v>
      </c>
      <c r="Y2301" s="196" t="s">
        <v>85</v>
      </c>
    </row>
    <row r="2302" customFormat="false" ht="11.25" hidden="false" customHeight="false" outlineLevel="0" collapsed="false">
      <c r="A2302" s="177" t="n">
        <v>36994</v>
      </c>
      <c r="B2302" s="203" t="n">
        <f aca="false">IF(A2302&lt;&gt;"",MONTH(A2302),0)</f>
        <v>4</v>
      </c>
      <c r="C2302" s="11" t="s">
        <v>166</v>
      </c>
      <c r="D2302" s="196" t="s">
        <v>85</v>
      </c>
      <c r="E2302" s="196" t="s">
        <v>85</v>
      </c>
      <c r="F2302" s="196" t="s">
        <v>85</v>
      </c>
      <c r="G2302" s="196" t="s">
        <v>85</v>
      </c>
      <c r="H2302" s="196" t="s">
        <v>85</v>
      </c>
      <c r="I2302" s="196" t="s">
        <v>85</v>
      </c>
      <c r="J2302" s="196" t="s">
        <v>85</v>
      </c>
      <c r="K2302" s="196" t="s">
        <v>85</v>
      </c>
      <c r="L2302" s="196" t="s">
        <v>85</v>
      </c>
      <c r="M2302" s="196" t="s">
        <v>85</v>
      </c>
      <c r="N2302" s="196" t="s">
        <v>85</v>
      </c>
      <c r="O2302" s="196" t="s">
        <v>85</v>
      </c>
      <c r="P2302" s="196" t="s">
        <v>85</v>
      </c>
      <c r="Q2302" s="196" t="s">
        <v>85</v>
      </c>
      <c r="R2302" s="196" t="s">
        <v>85</v>
      </c>
      <c r="S2302" s="196" t="s">
        <v>85</v>
      </c>
      <c r="T2302" s="196" t="s">
        <v>85</v>
      </c>
      <c r="U2302" s="196" t="s">
        <v>85</v>
      </c>
      <c r="V2302" s="196" t="s">
        <v>85</v>
      </c>
      <c r="W2302" s="196" t="s">
        <v>85</v>
      </c>
      <c r="X2302" s="196" t="s">
        <v>85</v>
      </c>
      <c r="Y2302" s="196" t="s">
        <v>85</v>
      </c>
    </row>
    <row r="2303" customFormat="false" ht="11.25" hidden="false" customHeight="false" outlineLevel="0" collapsed="false">
      <c r="A2303" s="177" t="n">
        <v>36995</v>
      </c>
      <c r="B2303" s="203" t="n">
        <f aca="false">IF(A2303&lt;&gt;"",MONTH(A2303),0)</f>
        <v>4</v>
      </c>
      <c r="C2303" s="11" t="s">
        <v>167</v>
      </c>
      <c r="D2303" s="196" t="s">
        <v>85</v>
      </c>
      <c r="E2303" s="196" t="s">
        <v>85</v>
      </c>
      <c r="F2303" s="196" t="s">
        <v>85</v>
      </c>
      <c r="G2303" s="196" t="s">
        <v>85</v>
      </c>
      <c r="H2303" s="196" t="s">
        <v>85</v>
      </c>
      <c r="I2303" s="196" t="s">
        <v>85</v>
      </c>
      <c r="J2303" s="196" t="s">
        <v>85</v>
      </c>
      <c r="K2303" s="196" t="s">
        <v>85</v>
      </c>
      <c r="L2303" s="196" t="s">
        <v>85</v>
      </c>
      <c r="M2303" s="196" t="s">
        <v>85</v>
      </c>
      <c r="N2303" s="196" t="s">
        <v>85</v>
      </c>
      <c r="O2303" s="196" t="s">
        <v>85</v>
      </c>
      <c r="P2303" s="196" t="s">
        <v>85</v>
      </c>
      <c r="Q2303" s="196" t="s">
        <v>85</v>
      </c>
      <c r="R2303" s="196" t="s">
        <v>85</v>
      </c>
      <c r="S2303" s="196" t="s">
        <v>85</v>
      </c>
      <c r="T2303" s="196" t="s">
        <v>85</v>
      </c>
      <c r="U2303" s="196" t="s">
        <v>85</v>
      </c>
      <c r="V2303" s="196" t="s">
        <v>85</v>
      </c>
      <c r="W2303" s="196" t="s">
        <v>85</v>
      </c>
      <c r="X2303" s="196" t="s">
        <v>85</v>
      </c>
      <c r="Y2303" s="196" t="s">
        <v>85</v>
      </c>
    </row>
    <row r="2304" customFormat="false" ht="11.25" hidden="false" customHeight="false" outlineLevel="0" collapsed="false">
      <c r="A2304" s="177" t="n">
        <v>36996</v>
      </c>
      <c r="B2304" s="203" t="n">
        <f aca="false">IF(A2304&lt;&gt;"",MONTH(A2304),0)</f>
        <v>4</v>
      </c>
      <c r="C2304" s="11" t="s">
        <v>161</v>
      </c>
      <c r="D2304" s="196" t="s">
        <v>85</v>
      </c>
      <c r="E2304" s="196" t="s">
        <v>85</v>
      </c>
      <c r="F2304" s="196" t="s">
        <v>85</v>
      </c>
      <c r="G2304" s="196" t="s">
        <v>85</v>
      </c>
      <c r="H2304" s="196" t="s">
        <v>85</v>
      </c>
      <c r="I2304" s="196" t="s">
        <v>85</v>
      </c>
      <c r="J2304" s="196" t="s">
        <v>85</v>
      </c>
      <c r="K2304" s="196" t="s">
        <v>85</v>
      </c>
      <c r="L2304" s="196" t="s">
        <v>85</v>
      </c>
      <c r="M2304" s="196" t="s">
        <v>85</v>
      </c>
      <c r="N2304" s="196" t="s">
        <v>85</v>
      </c>
      <c r="O2304" s="196" t="s">
        <v>85</v>
      </c>
      <c r="P2304" s="196" t="s">
        <v>85</v>
      </c>
      <c r="Q2304" s="196" t="s">
        <v>85</v>
      </c>
      <c r="R2304" s="196" t="s">
        <v>85</v>
      </c>
      <c r="S2304" s="196" t="s">
        <v>85</v>
      </c>
      <c r="T2304" s="196" t="s">
        <v>85</v>
      </c>
      <c r="U2304" s="196" t="s">
        <v>85</v>
      </c>
      <c r="V2304" s="196" t="s">
        <v>85</v>
      </c>
      <c r="W2304" s="196" t="s">
        <v>85</v>
      </c>
      <c r="X2304" s="196" t="s">
        <v>85</v>
      </c>
      <c r="Y2304" s="196" t="s">
        <v>85</v>
      </c>
    </row>
    <row r="2305" customFormat="false" ht="11.25" hidden="false" customHeight="false" outlineLevel="0" collapsed="false">
      <c r="A2305" s="177" t="n">
        <v>36997</v>
      </c>
      <c r="B2305" s="203" t="n">
        <f aca="false">IF(A2305&lt;&gt;"",MONTH(A2305),0)</f>
        <v>4</v>
      </c>
      <c r="C2305" s="11" t="s">
        <v>162</v>
      </c>
      <c r="D2305" s="196" t="s">
        <v>85</v>
      </c>
      <c r="E2305" s="196" t="s">
        <v>85</v>
      </c>
      <c r="F2305" s="196" t="s">
        <v>85</v>
      </c>
      <c r="G2305" s="196" t="s">
        <v>85</v>
      </c>
      <c r="H2305" s="196" t="s">
        <v>85</v>
      </c>
      <c r="I2305" s="196" t="s">
        <v>85</v>
      </c>
      <c r="J2305" s="196" t="s">
        <v>85</v>
      </c>
      <c r="K2305" s="196" t="s">
        <v>85</v>
      </c>
      <c r="L2305" s="196" t="s">
        <v>85</v>
      </c>
      <c r="M2305" s="196" t="s">
        <v>85</v>
      </c>
      <c r="N2305" s="196" t="s">
        <v>85</v>
      </c>
      <c r="O2305" s="196" t="s">
        <v>85</v>
      </c>
      <c r="P2305" s="196" t="s">
        <v>85</v>
      </c>
      <c r="Q2305" s="196" t="s">
        <v>85</v>
      </c>
      <c r="R2305" s="196" t="s">
        <v>85</v>
      </c>
      <c r="S2305" s="196" t="s">
        <v>85</v>
      </c>
      <c r="T2305" s="196" t="s">
        <v>85</v>
      </c>
      <c r="U2305" s="196" t="s">
        <v>85</v>
      </c>
      <c r="V2305" s="196" t="s">
        <v>85</v>
      </c>
      <c r="W2305" s="196" t="s">
        <v>85</v>
      </c>
      <c r="X2305" s="196" t="s">
        <v>85</v>
      </c>
      <c r="Y2305" s="196" t="s">
        <v>85</v>
      </c>
    </row>
    <row r="2306" customFormat="false" ht="11.25" hidden="false" customHeight="false" outlineLevel="0" collapsed="false">
      <c r="A2306" s="177" t="n">
        <v>36998</v>
      </c>
      <c r="B2306" s="203" t="n">
        <f aca="false">IF(A2306&lt;&gt;"",MONTH(A2306),0)</f>
        <v>4</v>
      </c>
      <c r="C2306" s="11" t="s">
        <v>163</v>
      </c>
      <c r="D2306" s="196" t="s">
        <v>85</v>
      </c>
      <c r="E2306" s="196" t="s">
        <v>85</v>
      </c>
      <c r="F2306" s="196" t="s">
        <v>85</v>
      </c>
      <c r="G2306" s="196" t="s">
        <v>85</v>
      </c>
      <c r="H2306" s="196" t="s">
        <v>85</v>
      </c>
      <c r="I2306" s="196" t="s">
        <v>85</v>
      </c>
      <c r="J2306" s="196" t="s">
        <v>85</v>
      </c>
      <c r="K2306" s="196" t="s">
        <v>85</v>
      </c>
      <c r="L2306" s="196" t="s">
        <v>85</v>
      </c>
      <c r="M2306" s="196" t="s">
        <v>85</v>
      </c>
      <c r="N2306" s="196" t="s">
        <v>85</v>
      </c>
      <c r="O2306" s="196" t="s">
        <v>85</v>
      </c>
      <c r="P2306" s="196" t="s">
        <v>85</v>
      </c>
      <c r="Q2306" s="196" t="s">
        <v>85</v>
      </c>
      <c r="R2306" s="196" t="s">
        <v>85</v>
      </c>
      <c r="S2306" s="196" t="s">
        <v>85</v>
      </c>
      <c r="T2306" s="196" t="s">
        <v>85</v>
      </c>
      <c r="U2306" s="196" t="s">
        <v>85</v>
      </c>
      <c r="V2306" s="196" t="s">
        <v>85</v>
      </c>
      <c r="W2306" s="196" t="s">
        <v>85</v>
      </c>
      <c r="X2306" s="196" t="s">
        <v>85</v>
      </c>
      <c r="Y2306" s="196" t="s">
        <v>85</v>
      </c>
    </row>
    <row r="2307" customFormat="false" ht="11.25" hidden="false" customHeight="false" outlineLevel="0" collapsed="false">
      <c r="A2307" s="177" t="n">
        <v>36999</v>
      </c>
      <c r="B2307" s="203" t="n">
        <f aca="false">IF(A2307&lt;&gt;"",MONTH(A2307),0)</f>
        <v>4</v>
      </c>
      <c r="C2307" s="11" t="s">
        <v>164</v>
      </c>
      <c r="D2307" s="196" t="s">
        <v>85</v>
      </c>
      <c r="E2307" s="196" t="s">
        <v>85</v>
      </c>
      <c r="F2307" s="196" t="s">
        <v>85</v>
      </c>
      <c r="G2307" s="196" t="s">
        <v>85</v>
      </c>
      <c r="H2307" s="196" t="s">
        <v>85</v>
      </c>
      <c r="I2307" s="196" t="s">
        <v>85</v>
      </c>
      <c r="J2307" s="196" t="s">
        <v>85</v>
      </c>
      <c r="K2307" s="196" t="s">
        <v>85</v>
      </c>
      <c r="L2307" s="196" t="s">
        <v>85</v>
      </c>
      <c r="M2307" s="196" t="s">
        <v>85</v>
      </c>
      <c r="N2307" s="196" t="s">
        <v>85</v>
      </c>
      <c r="O2307" s="196" t="s">
        <v>85</v>
      </c>
      <c r="P2307" s="196" t="s">
        <v>85</v>
      </c>
      <c r="Q2307" s="196" t="s">
        <v>85</v>
      </c>
      <c r="R2307" s="196" t="s">
        <v>85</v>
      </c>
      <c r="S2307" s="196" t="s">
        <v>85</v>
      </c>
      <c r="T2307" s="196" t="s">
        <v>85</v>
      </c>
      <c r="U2307" s="196" t="s">
        <v>85</v>
      </c>
      <c r="V2307" s="196" t="s">
        <v>85</v>
      </c>
      <c r="W2307" s="196" t="s">
        <v>85</v>
      </c>
      <c r="X2307" s="196" t="s">
        <v>85</v>
      </c>
      <c r="Y2307" s="196" t="s">
        <v>85</v>
      </c>
    </row>
    <row r="2308" customFormat="false" ht="11.25" hidden="false" customHeight="false" outlineLevel="0" collapsed="false">
      <c r="A2308" s="177" t="n">
        <v>37000</v>
      </c>
      <c r="B2308" s="203" t="n">
        <f aca="false">IF(A2308&lt;&gt;"",MONTH(A2308),0)</f>
        <v>4</v>
      </c>
      <c r="C2308" s="11" t="s">
        <v>165</v>
      </c>
      <c r="D2308" s="196" t="s">
        <v>85</v>
      </c>
      <c r="E2308" s="196" t="s">
        <v>85</v>
      </c>
      <c r="F2308" s="196" t="s">
        <v>85</v>
      </c>
      <c r="G2308" s="196" t="s">
        <v>85</v>
      </c>
      <c r="H2308" s="196" t="s">
        <v>85</v>
      </c>
      <c r="I2308" s="196" t="s">
        <v>85</v>
      </c>
      <c r="J2308" s="196" t="s">
        <v>85</v>
      </c>
      <c r="K2308" s="196" t="s">
        <v>85</v>
      </c>
      <c r="L2308" s="196" t="s">
        <v>85</v>
      </c>
      <c r="M2308" s="196" t="s">
        <v>85</v>
      </c>
      <c r="N2308" s="196" t="s">
        <v>85</v>
      </c>
      <c r="O2308" s="196" t="s">
        <v>85</v>
      </c>
      <c r="P2308" s="196" t="s">
        <v>85</v>
      </c>
      <c r="Q2308" s="196" t="s">
        <v>85</v>
      </c>
      <c r="R2308" s="196" t="s">
        <v>85</v>
      </c>
      <c r="S2308" s="196" t="s">
        <v>85</v>
      </c>
      <c r="T2308" s="196" t="s">
        <v>85</v>
      </c>
      <c r="U2308" s="196" t="s">
        <v>85</v>
      </c>
      <c r="V2308" s="196" t="s">
        <v>85</v>
      </c>
      <c r="W2308" s="196" t="s">
        <v>85</v>
      </c>
      <c r="X2308" s="196" t="s">
        <v>85</v>
      </c>
      <c r="Y2308" s="196" t="s">
        <v>85</v>
      </c>
    </row>
    <row r="2309" customFormat="false" ht="11.25" hidden="false" customHeight="false" outlineLevel="0" collapsed="false">
      <c r="A2309" s="177" t="n">
        <v>37001</v>
      </c>
      <c r="B2309" s="203" t="n">
        <f aca="false">IF(A2309&lt;&gt;"",MONTH(A2309),0)</f>
        <v>4</v>
      </c>
      <c r="C2309" s="11" t="s">
        <v>166</v>
      </c>
      <c r="D2309" s="196" t="s">
        <v>85</v>
      </c>
      <c r="E2309" s="196" t="s">
        <v>85</v>
      </c>
      <c r="F2309" s="196" t="s">
        <v>85</v>
      </c>
      <c r="G2309" s="196" t="s">
        <v>85</v>
      </c>
      <c r="H2309" s="196" t="s">
        <v>85</v>
      </c>
      <c r="I2309" s="196" t="s">
        <v>85</v>
      </c>
      <c r="J2309" s="196" t="s">
        <v>85</v>
      </c>
      <c r="K2309" s="196" t="s">
        <v>85</v>
      </c>
      <c r="L2309" s="196" t="s">
        <v>85</v>
      </c>
      <c r="M2309" s="196" t="s">
        <v>85</v>
      </c>
      <c r="N2309" s="196" t="s">
        <v>85</v>
      </c>
      <c r="O2309" s="196" t="s">
        <v>85</v>
      </c>
      <c r="P2309" s="196" t="s">
        <v>85</v>
      </c>
      <c r="Q2309" s="196" t="s">
        <v>85</v>
      </c>
      <c r="R2309" s="196" t="s">
        <v>85</v>
      </c>
      <c r="S2309" s="196" t="s">
        <v>85</v>
      </c>
      <c r="T2309" s="196" t="s">
        <v>85</v>
      </c>
      <c r="U2309" s="196" t="s">
        <v>85</v>
      </c>
      <c r="V2309" s="196" t="s">
        <v>85</v>
      </c>
      <c r="W2309" s="196" t="s">
        <v>85</v>
      </c>
      <c r="X2309" s="196" t="s">
        <v>85</v>
      </c>
      <c r="Y2309" s="196" t="s">
        <v>85</v>
      </c>
    </row>
    <row r="2310" customFormat="false" ht="11.25" hidden="false" customHeight="false" outlineLevel="0" collapsed="false">
      <c r="A2310" s="177" t="n">
        <v>37002</v>
      </c>
      <c r="B2310" s="203" t="n">
        <f aca="false">IF(A2310&lt;&gt;"",MONTH(A2310),0)</f>
        <v>4</v>
      </c>
      <c r="C2310" s="11" t="s">
        <v>167</v>
      </c>
      <c r="D2310" s="196" t="s">
        <v>85</v>
      </c>
      <c r="E2310" s="196" t="s">
        <v>85</v>
      </c>
      <c r="F2310" s="196" t="s">
        <v>85</v>
      </c>
      <c r="G2310" s="196" t="s">
        <v>85</v>
      </c>
      <c r="H2310" s="196" t="s">
        <v>85</v>
      </c>
      <c r="I2310" s="196" t="s">
        <v>85</v>
      </c>
      <c r="J2310" s="196" t="s">
        <v>85</v>
      </c>
      <c r="K2310" s="196" t="s">
        <v>85</v>
      </c>
      <c r="L2310" s="196" t="s">
        <v>85</v>
      </c>
      <c r="M2310" s="196" t="s">
        <v>85</v>
      </c>
      <c r="N2310" s="196" t="s">
        <v>85</v>
      </c>
      <c r="O2310" s="196" t="s">
        <v>85</v>
      </c>
      <c r="P2310" s="196" t="s">
        <v>85</v>
      </c>
      <c r="Q2310" s="196" t="s">
        <v>85</v>
      </c>
      <c r="R2310" s="196" t="s">
        <v>85</v>
      </c>
      <c r="S2310" s="196" t="s">
        <v>85</v>
      </c>
      <c r="T2310" s="196" t="s">
        <v>85</v>
      </c>
      <c r="U2310" s="196" t="s">
        <v>85</v>
      </c>
      <c r="V2310" s="196" t="s">
        <v>85</v>
      </c>
      <c r="W2310" s="196" t="s">
        <v>85</v>
      </c>
      <c r="X2310" s="196" t="s">
        <v>85</v>
      </c>
      <c r="Y2310" s="196" t="s">
        <v>85</v>
      </c>
    </row>
    <row r="2311" customFormat="false" ht="11.25" hidden="false" customHeight="false" outlineLevel="0" collapsed="false">
      <c r="A2311" s="177" t="n">
        <v>37003</v>
      </c>
      <c r="B2311" s="203" t="n">
        <f aca="false">IF(A2311&lt;&gt;"",MONTH(A2311),0)</f>
        <v>4</v>
      </c>
      <c r="C2311" s="11" t="s">
        <v>161</v>
      </c>
      <c r="D2311" s="196" t="s">
        <v>85</v>
      </c>
      <c r="E2311" s="196" t="s">
        <v>85</v>
      </c>
      <c r="F2311" s="196" t="s">
        <v>85</v>
      </c>
      <c r="G2311" s="196" t="s">
        <v>85</v>
      </c>
      <c r="H2311" s="196" t="s">
        <v>85</v>
      </c>
      <c r="I2311" s="196" t="s">
        <v>85</v>
      </c>
      <c r="J2311" s="196" t="s">
        <v>85</v>
      </c>
      <c r="K2311" s="196" t="s">
        <v>85</v>
      </c>
      <c r="L2311" s="196" t="s">
        <v>85</v>
      </c>
      <c r="M2311" s="196" t="s">
        <v>85</v>
      </c>
      <c r="N2311" s="196" t="s">
        <v>85</v>
      </c>
      <c r="O2311" s="196" t="s">
        <v>85</v>
      </c>
      <c r="P2311" s="196" t="s">
        <v>85</v>
      </c>
      <c r="Q2311" s="196" t="s">
        <v>85</v>
      </c>
      <c r="R2311" s="196" t="s">
        <v>85</v>
      </c>
      <c r="S2311" s="196" t="s">
        <v>85</v>
      </c>
      <c r="T2311" s="196" t="s">
        <v>85</v>
      </c>
      <c r="U2311" s="196" t="s">
        <v>85</v>
      </c>
      <c r="V2311" s="196" t="s">
        <v>85</v>
      </c>
      <c r="W2311" s="196" t="s">
        <v>85</v>
      </c>
      <c r="X2311" s="196" t="s">
        <v>85</v>
      </c>
      <c r="Y2311" s="196" t="s">
        <v>85</v>
      </c>
    </row>
    <row r="2312" customFormat="false" ht="11.25" hidden="false" customHeight="false" outlineLevel="0" collapsed="false">
      <c r="A2312" s="177" t="n">
        <v>37004</v>
      </c>
      <c r="B2312" s="203" t="n">
        <f aca="false">IF(A2312&lt;&gt;"",MONTH(A2312),0)</f>
        <v>4</v>
      </c>
      <c r="C2312" s="11" t="s">
        <v>162</v>
      </c>
      <c r="D2312" s="196" t="s">
        <v>85</v>
      </c>
      <c r="E2312" s="196" t="s">
        <v>85</v>
      </c>
      <c r="F2312" s="196" t="s">
        <v>85</v>
      </c>
      <c r="G2312" s="196" t="s">
        <v>85</v>
      </c>
      <c r="H2312" s="196" t="s">
        <v>85</v>
      </c>
      <c r="I2312" s="196" t="s">
        <v>85</v>
      </c>
      <c r="J2312" s="196" t="s">
        <v>85</v>
      </c>
      <c r="K2312" s="196" t="s">
        <v>85</v>
      </c>
      <c r="L2312" s="196" t="s">
        <v>85</v>
      </c>
      <c r="M2312" s="196" t="s">
        <v>85</v>
      </c>
      <c r="N2312" s="196" t="s">
        <v>85</v>
      </c>
      <c r="O2312" s="196" t="s">
        <v>85</v>
      </c>
      <c r="P2312" s="196" t="s">
        <v>85</v>
      </c>
      <c r="Q2312" s="196" t="s">
        <v>85</v>
      </c>
      <c r="R2312" s="196" t="s">
        <v>85</v>
      </c>
      <c r="S2312" s="196" t="s">
        <v>85</v>
      </c>
      <c r="T2312" s="196" t="s">
        <v>85</v>
      </c>
      <c r="U2312" s="196" t="s">
        <v>85</v>
      </c>
      <c r="V2312" s="196" t="s">
        <v>85</v>
      </c>
      <c r="W2312" s="196" t="s">
        <v>85</v>
      </c>
      <c r="X2312" s="196" t="s">
        <v>85</v>
      </c>
      <c r="Y2312" s="196" t="s">
        <v>85</v>
      </c>
    </row>
    <row r="2313" customFormat="false" ht="11.25" hidden="false" customHeight="false" outlineLevel="0" collapsed="false">
      <c r="A2313" s="177" t="n">
        <v>37005</v>
      </c>
      <c r="B2313" s="203" t="n">
        <f aca="false">IF(A2313&lt;&gt;"",MONTH(A2313),0)</f>
        <v>4</v>
      </c>
      <c r="C2313" s="11" t="s">
        <v>163</v>
      </c>
      <c r="D2313" s="196" t="s">
        <v>85</v>
      </c>
      <c r="E2313" s="196" t="s">
        <v>85</v>
      </c>
      <c r="F2313" s="196" t="s">
        <v>85</v>
      </c>
      <c r="G2313" s="196" t="s">
        <v>85</v>
      </c>
      <c r="H2313" s="196" t="s">
        <v>85</v>
      </c>
      <c r="I2313" s="196" t="s">
        <v>85</v>
      </c>
      <c r="J2313" s="196" t="s">
        <v>85</v>
      </c>
      <c r="K2313" s="196" t="s">
        <v>85</v>
      </c>
      <c r="L2313" s="196" t="s">
        <v>85</v>
      </c>
      <c r="M2313" s="196" t="s">
        <v>85</v>
      </c>
      <c r="N2313" s="196" t="s">
        <v>85</v>
      </c>
      <c r="O2313" s="196" t="s">
        <v>85</v>
      </c>
      <c r="P2313" s="196" t="s">
        <v>85</v>
      </c>
      <c r="Q2313" s="196" t="s">
        <v>85</v>
      </c>
      <c r="R2313" s="196" t="s">
        <v>85</v>
      </c>
      <c r="S2313" s="196" t="s">
        <v>85</v>
      </c>
      <c r="T2313" s="196" t="s">
        <v>85</v>
      </c>
      <c r="U2313" s="196" t="s">
        <v>85</v>
      </c>
      <c r="V2313" s="196" t="s">
        <v>85</v>
      </c>
      <c r="W2313" s="196" t="s">
        <v>85</v>
      </c>
      <c r="X2313" s="196" t="s">
        <v>85</v>
      </c>
      <c r="Y2313" s="196" t="s">
        <v>85</v>
      </c>
    </row>
    <row r="2314" customFormat="false" ht="11.25" hidden="false" customHeight="false" outlineLevel="0" collapsed="false">
      <c r="A2314" s="177" t="n">
        <v>37006</v>
      </c>
      <c r="B2314" s="203" t="n">
        <f aca="false">IF(A2314&lt;&gt;"",MONTH(A2314),0)</f>
        <v>4</v>
      </c>
      <c r="C2314" s="11" t="s">
        <v>164</v>
      </c>
      <c r="D2314" s="196" t="s">
        <v>85</v>
      </c>
      <c r="E2314" s="196" t="s">
        <v>85</v>
      </c>
      <c r="F2314" s="196" t="s">
        <v>85</v>
      </c>
      <c r="G2314" s="196" t="s">
        <v>85</v>
      </c>
      <c r="H2314" s="196" t="s">
        <v>85</v>
      </c>
      <c r="I2314" s="196" t="s">
        <v>85</v>
      </c>
      <c r="J2314" s="196" t="s">
        <v>85</v>
      </c>
      <c r="K2314" s="196" t="s">
        <v>85</v>
      </c>
      <c r="L2314" s="196" t="s">
        <v>85</v>
      </c>
      <c r="M2314" s="196" t="s">
        <v>85</v>
      </c>
      <c r="N2314" s="196" t="s">
        <v>85</v>
      </c>
      <c r="O2314" s="196" t="s">
        <v>85</v>
      </c>
      <c r="P2314" s="196" t="s">
        <v>85</v>
      </c>
      <c r="Q2314" s="196" t="s">
        <v>85</v>
      </c>
      <c r="R2314" s="196" t="s">
        <v>85</v>
      </c>
      <c r="S2314" s="196" t="s">
        <v>85</v>
      </c>
      <c r="T2314" s="196" t="s">
        <v>85</v>
      </c>
      <c r="U2314" s="196" t="s">
        <v>85</v>
      </c>
      <c r="V2314" s="196" t="s">
        <v>85</v>
      </c>
      <c r="W2314" s="196" t="s">
        <v>85</v>
      </c>
      <c r="X2314" s="196" t="s">
        <v>85</v>
      </c>
      <c r="Y2314" s="196" t="s">
        <v>85</v>
      </c>
    </row>
    <row r="2315" customFormat="false" ht="11.25" hidden="false" customHeight="false" outlineLevel="0" collapsed="false">
      <c r="A2315" s="177" t="n">
        <v>37007</v>
      </c>
      <c r="B2315" s="203" t="n">
        <f aca="false">IF(A2315&lt;&gt;"",MONTH(A2315),0)</f>
        <v>4</v>
      </c>
      <c r="C2315" s="11" t="s">
        <v>165</v>
      </c>
      <c r="D2315" s="196" t="s">
        <v>85</v>
      </c>
      <c r="E2315" s="196" t="s">
        <v>85</v>
      </c>
      <c r="F2315" s="196" t="s">
        <v>85</v>
      </c>
      <c r="G2315" s="196" t="s">
        <v>85</v>
      </c>
      <c r="H2315" s="196" t="s">
        <v>85</v>
      </c>
      <c r="I2315" s="196" t="s">
        <v>85</v>
      </c>
      <c r="J2315" s="196" t="s">
        <v>85</v>
      </c>
      <c r="K2315" s="196" t="s">
        <v>85</v>
      </c>
      <c r="L2315" s="196" t="s">
        <v>85</v>
      </c>
      <c r="M2315" s="196" t="s">
        <v>85</v>
      </c>
      <c r="N2315" s="196" t="s">
        <v>85</v>
      </c>
      <c r="O2315" s="196" t="s">
        <v>85</v>
      </c>
      <c r="P2315" s="196" t="s">
        <v>85</v>
      </c>
      <c r="Q2315" s="196" t="s">
        <v>85</v>
      </c>
      <c r="R2315" s="196" t="s">
        <v>85</v>
      </c>
      <c r="S2315" s="196" t="s">
        <v>85</v>
      </c>
      <c r="T2315" s="196" t="s">
        <v>85</v>
      </c>
      <c r="U2315" s="196" t="s">
        <v>85</v>
      </c>
      <c r="V2315" s="196" t="s">
        <v>85</v>
      </c>
      <c r="W2315" s="196" t="s">
        <v>85</v>
      </c>
      <c r="X2315" s="196" t="s">
        <v>85</v>
      </c>
      <c r="Y2315" s="196" t="s">
        <v>85</v>
      </c>
    </row>
    <row r="2316" customFormat="false" ht="11.25" hidden="false" customHeight="false" outlineLevel="0" collapsed="false">
      <c r="A2316" s="177" t="n">
        <v>37008</v>
      </c>
      <c r="B2316" s="203" t="n">
        <f aca="false">IF(A2316&lt;&gt;"",MONTH(A2316),0)</f>
        <v>4</v>
      </c>
      <c r="C2316" s="11" t="s">
        <v>166</v>
      </c>
      <c r="D2316" s="196" t="s">
        <v>85</v>
      </c>
      <c r="E2316" s="196" t="s">
        <v>85</v>
      </c>
      <c r="F2316" s="196" t="s">
        <v>85</v>
      </c>
      <c r="G2316" s="196" t="s">
        <v>85</v>
      </c>
      <c r="H2316" s="196" t="s">
        <v>85</v>
      </c>
      <c r="I2316" s="196" t="s">
        <v>85</v>
      </c>
      <c r="J2316" s="196" t="s">
        <v>85</v>
      </c>
      <c r="K2316" s="196" t="s">
        <v>85</v>
      </c>
      <c r="L2316" s="196" t="s">
        <v>85</v>
      </c>
      <c r="M2316" s="196" t="s">
        <v>85</v>
      </c>
      <c r="N2316" s="196" t="s">
        <v>85</v>
      </c>
      <c r="O2316" s="196" t="s">
        <v>85</v>
      </c>
      <c r="P2316" s="196" t="s">
        <v>85</v>
      </c>
      <c r="Q2316" s="196" t="s">
        <v>85</v>
      </c>
      <c r="R2316" s="196" t="s">
        <v>85</v>
      </c>
      <c r="S2316" s="196" t="s">
        <v>85</v>
      </c>
      <c r="T2316" s="196" t="s">
        <v>85</v>
      </c>
      <c r="U2316" s="196" t="s">
        <v>85</v>
      </c>
      <c r="V2316" s="196" t="s">
        <v>85</v>
      </c>
      <c r="W2316" s="196" t="s">
        <v>85</v>
      </c>
      <c r="X2316" s="196" t="s">
        <v>85</v>
      </c>
      <c r="Y2316" s="196" t="s">
        <v>85</v>
      </c>
    </row>
    <row r="2317" customFormat="false" ht="11.25" hidden="false" customHeight="false" outlineLevel="0" collapsed="false">
      <c r="A2317" s="177" t="n">
        <v>37009</v>
      </c>
      <c r="B2317" s="203" t="n">
        <f aca="false">IF(A2317&lt;&gt;"",MONTH(A2317),0)</f>
        <v>4</v>
      </c>
      <c r="C2317" s="11" t="s">
        <v>167</v>
      </c>
      <c r="D2317" s="196" t="s">
        <v>85</v>
      </c>
      <c r="E2317" s="196" t="s">
        <v>85</v>
      </c>
      <c r="F2317" s="196" t="s">
        <v>85</v>
      </c>
      <c r="G2317" s="196" t="s">
        <v>85</v>
      </c>
      <c r="H2317" s="196" t="s">
        <v>85</v>
      </c>
      <c r="I2317" s="196" t="s">
        <v>85</v>
      </c>
      <c r="J2317" s="196" t="s">
        <v>85</v>
      </c>
      <c r="K2317" s="196" t="s">
        <v>85</v>
      </c>
      <c r="L2317" s="196" t="s">
        <v>85</v>
      </c>
      <c r="M2317" s="196" t="s">
        <v>85</v>
      </c>
      <c r="N2317" s="196" t="s">
        <v>85</v>
      </c>
      <c r="O2317" s="196" t="s">
        <v>85</v>
      </c>
      <c r="P2317" s="196" t="s">
        <v>85</v>
      </c>
      <c r="Q2317" s="196" t="s">
        <v>85</v>
      </c>
      <c r="R2317" s="196" t="s">
        <v>85</v>
      </c>
      <c r="S2317" s="196" t="s">
        <v>85</v>
      </c>
      <c r="T2317" s="196" t="s">
        <v>85</v>
      </c>
      <c r="U2317" s="196" t="s">
        <v>85</v>
      </c>
      <c r="V2317" s="196" t="s">
        <v>85</v>
      </c>
      <c r="W2317" s="196" t="s">
        <v>85</v>
      </c>
      <c r="X2317" s="196" t="s">
        <v>85</v>
      </c>
      <c r="Y2317" s="196" t="s">
        <v>85</v>
      </c>
    </row>
    <row r="2318" customFormat="false" ht="11.25" hidden="false" customHeight="false" outlineLevel="0" collapsed="false">
      <c r="A2318" s="177" t="n">
        <v>37010</v>
      </c>
      <c r="B2318" s="203" t="n">
        <f aca="false">IF(A2318&lt;&gt;"",MONTH(A2318),0)</f>
        <v>4</v>
      </c>
      <c r="C2318" s="11" t="s">
        <v>161</v>
      </c>
      <c r="D2318" s="196" t="s">
        <v>85</v>
      </c>
      <c r="E2318" s="196" t="s">
        <v>85</v>
      </c>
      <c r="F2318" s="196" t="s">
        <v>85</v>
      </c>
      <c r="G2318" s="196" t="s">
        <v>85</v>
      </c>
      <c r="H2318" s="196" t="s">
        <v>85</v>
      </c>
      <c r="I2318" s="196" t="s">
        <v>85</v>
      </c>
      <c r="J2318" s="196" t="s">
        <v>85</v>
      </c>
      <c r="K2318" s="196" t="s">
        <v>85</v>
      </c>
      <c r="L2318" s="196" t="s">
        <v>85</v>
      </c>
      <c r="M2318" s="196" t="s">
        <v>85</v>
      </c>
      <c r="N2318" s="196" t="s">
        <v>85</v>
      </c>
      <c r="O2318" s="196" t="s">
        <v>85</v>
      </c>
      <c r="P2318" s="196" t="s">
        <v>85</v>
      </c>
      <c r="Q2318" s="196" t="s">
        <v>85</v>
      </c>
      <c r="R2318" s="196" t="s">
        <v>85</v>
      </c>
      <c r="S2318" s="196" t="s">
        <v>85</v>
      </c>
      <c r="T2318" s="196" t="s">
        <v>85</v>
      </c>
      <c r="U2318" s="196" t="s">
        <v>85</v>
      </c>
      <c r="V2318" s="196" t="s">
        <v>85</v>
      </c>
      <c r="W2318" s="196" t="s">
        <v>85</v>
      </c>
      <c r="X2318" s="196" t="s">
        <v>85</v>
      </c>
      <c r="Y2318" s="196" t="s">
        <v>85</v>
      </c>
    </row>
    <row r="2319" customFormat="false" ht="11.25" hidden="false" customHeight="false" outlineLevel="0" collapsed="false">
      <c r="A2319" s="177" t="n">
        <v>37011</v>
      </c>
      <c r="B2319" s="203" t="n">
        <f aca="false">IF(A2319&lt;&gt;"",MONTH(A2319),0)</f>
        <v>4</v>
      </c>
      <c r="C2319" s="11" t="s">
        <v>162</v>
      </c>
      <c r="D2319" s="196" t="s">
        <v>85</v>
      </c>
      <c r="E2319" s="196" t="s">
        <v>85</v>
      </c>
      <c r="F2319" s="196" t="s">
        <v>85</v>
      </c>
      <c r="G2319" s="196" t="s">
        <v>85</v>
      </c>
      <c r="H2319" s="196" t="s">
        <v>85</v>
      </c>
      <c r="I2319" s="196" t="s">
        <v>85</v>
      </c>
      <c r="J2319" s="196" t="s">
        <v>85</v>
      </c>
      <c r="K2319" s="196" t="s">
        <v>85</v>
      </c>
      <c r="L2319" s="196" t="s">
        <v>85</v>
      </c>
      <c r="M2319" s="196" t="s">
        <v>85</v>
      </c>
      <c r="N2319" s="196" t="s">
        <v>85</v>
      </c>
      <c r="O2319" s="196" t="s">
        <v>85</v>
      </c>
      <c r="P2319" s="196" t="s">
        <v>85</v>
      </c>
      <c r="Q2319" s="196" t="s">
        <v>85</v>
      </c>
      <c r="R2319" s="196" t="s">
        <v>85</v>
      </c>
      <c r="S2319" s="196" t="s">
        <v>85</v>
      </c>
      <c r="T2319" s="196" t="s">
        <v>85</v>
      </c>
      <c r="U2319" s="196" t="s">
        <v>85</v>
      </c>
      <c r="V2319" s="196" t="s">
        <v>85</v>
      </c>
      <c r="W2319" s="196" t="s">
        <v>85</v>
      </c>
      <c r="X2319" s="196" t="s">
        <v>85</v>
      </c>
      <c r="Y2319" s="196" t="s">
        <v>85</v>
      </c>
    </row>
    <row r="2320" customFormat="false" ht="11.25" hidden="false" customHeight="false" outlineLevel="0" collapsed="false">
      <c r="A2320" s="177" t="n">
        <v>37012</v>
      </c>
      <c r="B2320" s="203" t="n">
        <f aca="false">IF(A2320&lt;&gt;"",MONTH(A2320),0)</f>
        <v>5</v>
      </c>
      <c r="C2320" s="11" t="s">
        <v>163</v>
      </c>
      <c r="D2320" s="196" t="s">
        <v>85</v>
      </c>
      <c r="E2320" s="196" t="s">
        <v>85</v>
      </c>
      <c r="F2320" s="196" t="s">
        <v>85</v>
      </c>
      <c r="G2320" s="196" t="s">
        <v>85</v>
      </c>
      <c r="H2320" s="196" t="s">
        <v>85</v>
      </c>
      <c r="I2320" s="196" t="s">
        <v>85</v>
      </c>
      <c r="J2320" s="196" t="s">
        <v>85</v>
      </c>
      <c r="K2320" s="196" t="s">
        <v>85</v>
      </c>
      <c r="L2320" s="196" t="s">
        <v>85</v>
      </c>
      <c r="M2320" s="196" t="s">
        <v>85</v>
      </c>
      <c r="N2320" s="196" t="s">
        <v>85</v>
      </c>
      <c r="O2320" s="196" t="s">
        <v>85</v>
      </c>
      <c r="P2320" s="196" t="s">
        <v>85</v>
      </c>
      <c r="Q2320" s="196" t="s">
        <v>85</v>
      </c>
      <c r="R2320" s="196" t="s">
        <v>85</v>
      </c>
      <c r="S2320" s="196" t="s">
        <v>85</v>
      </c>
      <c r="T2320" s="196" t="s">
        <v>85</v>
      </c>
      <c r="U2320" s="196" t="s">
        <v>85</v>
      </c>
      <c r="V2320" s="196" t="s">
        <v>85</v>
      </c>
      <c r="W2320" s="196" t="s">
        <v>85</v>
      </c>
      <c r="X2320" s="196" t="s">
        <v>85</v>
      </c>
      <c r="Y2320" s="196" t="s">
        <v>85</v>
      </c>
    </row>
    <row r="2321" customFormat="false" ht="11.25" hidden="false" customHeight="false" outlineLevel="0" collapsed="false">
      <c r="A2321" s="177" t="n">
        <v>37013</v>
      </c>
      <c r="B2321" s="203" t="n">
        <f aca="false">IF(A2321&lt;&gt;"",MONTH(A2321),0)</f>
        <v>5</v>
      </c>
      <c r="C2321" s="11" t="s">
        <v>164</v>
      </c>
      <c r="D2321" s="196" t="s">
        <v>85</v>
      </c>
      <c r="E2321" s="196" t="s">
        <v>85</v>
      </c>
      <c r="F2321" s="196" t="s">
        <v>85</v>
      </c>
      <c r="G2321" s="196" t="s">
        <v>85</v>
      </c>
      <c r="H2321" s="196" t="s">
        <v>85</v>
      </c>
      <c r="I2321" s="196" t="s">
        <v>85</v>
      </c>
      <c r="J2321" s="196" t="s">
        <v>85</v>
      </c>
      <c r="K2321" s="196" t="s">
        <v>85</v>
      </c>
      <c r="L2321" s="196" t="s">
        <v>85</v>
      </c>
      <c r="M2321" s="196" t="s">
        <v>85</v>
      </c>
      <c r="N2321" s="196" t="s">
        <v>85</v>
      </c>
      <c r="O2321" s="196" t="s">
        <v>85</v>
      </c>
      <c r="P2321" s="196" t="s">
        <v>85</v>
      </c>
      <c r="Q2321" s="196" t="s">
        <v>85</v>
      </c>
      <c r="R2321" s="196" t="s">
        <v>85</v>
      </c>
      <c r="S2321" s="196" t="s">
        <v>85</v>
      </c>
      <c r="T2321" s="196" t="s">
        <v>85</v>
      </c>
      <c r="U2321" s="196" t="s">
        <v>85</v>
      </c>
      <c r="V2321" s="196" t="s">
        <v>85</v>
      </c>
      <c r="W2321" s="196" t="s">
        <v>85</v>
      </c>
      <c r="X2321" s="196" t="s">
        <v>85</v>
      </c>
      <c r="Y2321" s="196" t="s">
        <v>85</v>
      </c>
    </row>
    <row r="2322" customFormat="false" ht="11.25" hidden="false" customHeight="false" outlineLevel="0" collapsed="false">
      <c r="A2322" s="177" t="n">
        <v>37014</v>
      </c>
      <c r="B2322" s="203" t="n">
        <f aca="false">IF(A2322&lt;&gt;"",MONTH(A2322),0)</f>
        <v>5</v>
      </c>
      <c r="C2322" s="11" t="s">
        <v>165</v>
      </c>
      <c r="D2322" s="196" t="s">
        <v>85</v>
      </c>
      <c r="E2322" s="196" t="s">
        <v>85</v>
      </c>
      <c r="F2322" s="196" t="s">
        <v>85</v>
      </c>
      <c r="G2322" s="196" t="s">
        <v>85</v>
      </c>
      <c r="H2322" s="196" t="s">
        <v>85</v>
      </c>
      <c r="I2322" s="196" t="s">
        <v>85</v>
      </c>
      <c r="J2322" s="196" t="s">
        <v>85</v>
      </c>
      <c r="K2322" s="196" t="s">
        <v>85</v>
      </c>
      <c r="L2322" s="196" t="s">
        <v>85</v>
      </c>
      <c r="M2322" s="196" t="s">
        <v>85</v>
      </c>
      <c r="N2322" s="196" t="s">
        <v>85</v>
      </c>
      <c r="O2322" s="196" t="s">
        <v>85</v>
      </c>
      <c r="P2322" s="196" t="s">
        <v>85</v>
      </c>
      <c r="Q2322" s="196" t="s">
        <v>85</v>
      </c>
      <c r="R2322" s="196" t="s">
        <v>85</v>
      </c>
      <c r="S2322" s="196" t="s">
        <v>85</v>
      </c>
      <c r="T2322" s="196" t="s">
        <v>85</v>
      </c>
      <c r="U2322" s="196" t="s">
        <v>85</v>
      </c>
      <c r="V2322" s="196" t="s">
        <v>85</v>
      </c>
      <c r="W2322" s="196" t="s">
        <v>85</v>
      </c>
      <c r="X2322" s="196" t="s">
        <v>85</v>
      </c>
      <c r="Y2322" s="196" t="s">
        <v>85</v>
      </c>
    </row>
    <row r="2323" customFormat="false" ht="11.25" hidden="false" customHeight="false" outlineLevel="0" collapsed="false">
      <c r="A2323" s="177" t="n">
        <v>37015</v>
      </c>
      <c r="B2323" s="203" t="n">
        <f aca="false">IF(A2323&lt;&gt;"",MONTH(A2323),0)</f>
        <v>5</v>
      </c>
      <c r="C2323" s="11" t="s">
        <v>166</v>
      </c>
      <c r="D2323" s="196" t="s">
        <v>85</v>
      </c>
      <c r="E2323" s="196" t="s">
        <v>85</v>
      </c>
      <c r="F2323" s="196" t="s">
        <v>85</v>
      </c>
      <c r="G2323" s="196" t="s">
        <v>85</v>
      </c>
      <c r="H2323" s="196" t="s">
        <v>85</v>
      </c>
      <c r="I2323" s="196" t="s">
        <v>85</v>
      </c>
      <c r="J2323" s="196" t="s">
        <v>85</v>
      </c>
      <c r="K2323" s="196" t="s">
        <v>85</v>
      </c>
      <c r="L2323" s="196" t="s">
        <v>85</v>
      </c>
      <c r="M2323" s="196" t="s">
        <v>85</v>
      </c>
      <c r="N2323" s="196" t="s">
        <v>85</v>
      </c>
      <c r="O2323" s="196" t="s">
        <v>85</v>
      </c>
      <c r="P2323" s="196" t="s">
        <v>85</v>
      </c>
      <c r="Q2323" s="196" t="s">
        <v>85</v>
      </c>
      <c r="R2323" s="196" t="s">
        <v>85</v>
      </c>
      <c r="S2323" s="196" t="s">
        <v>85</v>
      </c>
      <c r="T2323" s="196" t="s">
        <v>85</v>
      </c>
      <c r="U2323" s="196" t="s">
        <v>85</v>
      </c>
      <c r="V2323" s="196" t="s">
        <v>85</v>
      </c>
      <c r="W2323" s="196" t="s">
        <v>85</v>
      </c>
      <c r="X2323" s="196" t="s">
        <v>85</v>
      </c>
      <c r="Y2323" s="196" t="s">
        <v>85</v>
      </c>
    </row>
    <row r="2324" customFormat="false" ht="11.25" hidden="false" customHeight="false" outlineLevel="0" collapsed="false">
      <c r="A2324" s="177" t="n">
        <v>37016</v>
      </c>
      <c r="B2324" s="203" t="n">
        <f aca="false">IF(A2324&lt;&gt;"",MONTH(A2324),0)</f>
        <v>5</v>
      </c>
      <c r="C2324" s="11" t="s">
        <v>167</v>
      </c>
      <c r="D2324" s="196" t="s">
        <v>85</v>
      </c>
      <c r="E2324" s="196" t="s">
        <v>85</v>
      </c>
      <c r="F2324" s="196" t="s">
        <v>85</v>
      </c>
      <c r="G2324" s="196" t="s">
        <v>85</v>
      </c>
      <c r="H2324" s="196" t="s">
        <v>85</v>
      </c>
      <c r="I2324" s="196" t="s">
        <v>85</v>
      </c>
      <c r="J2324" s="196" t="s">
        <v>85</v>
      </c>
      <c r="K2324" s="196" t="s">
        <v>85</v>
      </c>
      <c r="L2324" s="196" t="s">
        <v>85</v>
      </c>
      <c r="M2324" s="196" t="s">
        <v>85</v>
      </c>
      <c r="N2324" s="196" t="s">
        <v>85</v>
      </c>
      <c r="O2324" s="196" t="s">
        <v>85</v>
      </c>
      <c r="P2324" s="196" t="s">
        <v>85</v>
      </c>
      <c r="Q2324" s="196" t="s">
        <v>85</v>
      </c>
      <c r="R2324" s="196" t="s">
        <v>85</v>
      </c>
      <c r="S2324" s="196" t="s">
        <v>85</v>
      </c>
      <c r="T2324" s="196" t="s">
        <v>85</v>
      </c>
      <c r="U2324" s="196" t="s">
        <v>85</v>
      </c>
      <c r="V2324" s="196" t="s">
        <v>85</v>
      </c>
      <c r="W2324" s="196" t="s">
        <v>85</v>
      </c>
      <c r="X2324" s="196" t="s">
        <v>85</v>
      </c>
      <c r="Y2324" s="196" t="s">
        <v>85</v>
      </c>
    </row>
    <row r="2325" customFormat="false" ht="11.25" hidden="false" customHeight="false" outlineLevel="0" collapsed="false">
      <c r="A2325" s="177" t="n">
        <v>37017</v>
      </c>
      <c r="B2325" s="203" t="n">
        <f aca="false">IF(A2325&lt;&gt;"",MONTH(A2325),0)</f>
        <v>5</v>
      </c>
      <c r="C2325" s="11" t="s">
        <v>161</v>
      </c>
      <c r="D2325" s="196" t="s">
        <v>85</v>
      </c>
      <c r="E2325" s="196" t="s">
        <v>85</v>
      </c>
      <c r="F2325" s="196" t="s">
        <v>85</v>
      </c>
      <c r="G2325" s="196" t="s">
        <v>85</v>
      </c>
      <c r="H2325" s="196" t="s">
        <v>85</v>
      </c>
      <c r="I2325" s="196" t="s">
        <v>85</v>
      </c>
      <c r="J2325" s="196" t="s">
        <v>85</v>
      </c>
      <c r="K2325" s="196" t="s">
        <v>85</v>
      </c>
      <c r="L2325" s="196" t="s">
        <v>85</v>
      </c>
      <c r="M2325" s="196" t="s">
        <v>85</v>
      </c>
      <c r="N2325" s="196" t="s">
        <v>85</v>
      </c>
      <c r="O2325" s="196" t="s">
        <v>85</v>
      </c>
      <c r="P2325" s="196" t="s">
        <v>85</v>
      </c>
      <c r="Q2325" s="196" t="s">
        <v>85</v>
      </c>
      <c r="R2325" s="196" t="s">
        <v>85</v>
      </c>
      <c r="S2325" s="196" t="s">
        <v>85</v>
      </c>
      <c r="T2325" s="196" t="s">
        <v>85</v>
      </c>
      <c r="U2325" s="196" t="s">
        <v>85</v>
      </c>
      <c r="V2325" s="196" t="s">
        <v>85</v>
      </c>
      <c r="W2325" s="196" t="s">
        <v>85</v>
      </c>
      <c r="X2325" s="196" t="s">
        <v>85</v>
      </c>
      <c r="Y2325" s="196" t="s">
        <v>85</v>
      </c>
    </row>
    <row r="2326" customFormat="false" ht="11.25" hidden="false" customHeight="false" outlineLevel="0" collapsed="false">
      <c r="A2326" s="177" t="n">
        <v>37018</v>
      </c>
      <c r="B2326" s="203" t="n">
        <f aca="false">IF(A2326&lt;&gt;"",MONTH(A2326),0)</f>
        <v>5</v>
      </c>
      <c r="C2326" s="11" t="s">
        <v>162</v>
      </c>
      <c r="D2326" s="196" t="s">
        <v>85</v>
      </c>
      <c r="E2326" s="196" t="s">
        <v>85</v>
      </c>
      <c r="F2326" s="196" t="s">
        <v>85</v>
      </c>
      <c r="G2326" s="196" t="s">
        <v>85</v>
      </c>
      <c r="H2326" s="196" t="s">
        <v>85</v>
      </c>
      <c r="I2326" s="196" t="s">
        <v>85</v>
      </c>
      <c r="J2326" s="196" t="s">
        <v>85</v>
      </c>
      <c r="K2326" s="196" t="s">
        <v>85</v>
      </c>
      <c r="L2326" s="196" t="s">
        <v>85</v>
      </c>
      <c r="M2326" s="196" t="s">
        <v>85</v>
      </c>
      <c r="N2326" s="196" t="s">
        <v>85</v>
      </c>
      <c r="O2326" s="196" t="s">
        <v>85</v>
      </c>
      <c r="P2326" s="196" t="s">
        <v>85</v>
      </c>
      <c r="Q2326" s="196" t="s">
        <v>85</v>
      </c>
      <c r="R2326" s="196" t="s">
        <v>85</v>
      </c>
      <c r="S2326" s="196" t="s">
        <v>85</v>
      </c>
      <c r="T2326" s="196" t="s">
        <v>85</v>
      </c>
      <c r="U2326" s="196" t="s">
        <v>85</v>
      </c>
      <c r="V2326" s="196" t="s">
        <v>85</v>
      </c>
      <c r="W2326" s="196" t="s">
        <v>85</v>
      </c>
      <c r="X2326" s="196" t="s">
        <v>85</v>
      </c>
      <c r="Y2326" s="196" t="s">
        <v>85</v>
      </c>
    </row>
    <row r="2327" customFormat="false" ht="11.25" hidden="false" customHeight="false" outlineLevel="0" collapsed="false">
      <c r="A2327" s="177" t="n">
        <v>37019</v>
      </c>
      <c r="B2327" s="203" t="n">
        <f aca="false">IF(A2327&lt;&gt;"",MONTH(A2327),0)</f>
        <v>5</v>
      </c>
      <c r="C2327" s="11" t="s">
        <v>163</v>
      </c>
      <c r="D2327" s="196" t="s">
        <v>85</v>
      </c>
      <c r="E2327" s="196" t="s">
        <v>85</v>
      </c>
      <c r="F2327" s="196" t="s">
        <v>85</v>
      </c>
      <c r="G2327" s="196" t="s">
        <v>85</v>
      </c>
      <c r="H2327" s="196" t="s">
        <v>85</v>
      </c>
      <c r="I2327" s="196" t="s">
        <v>85</v>
      </c>
      <c r="J2327" s="196" t="s">
        <v>85</v>
      </c>
      <c r="K2327" s="196" t="s">
        <v>85</v>
      </c>
      <c r="L2327" s="196" t="s">
        <v>85</v>
      </c>
      <c r="M2327" s="196" t="s">
        <v>85</v>
      </c>
      <c r="N2327" s="196" t="s">
        <v>85</v>
      </c>
      <c r="O2327" s="196" t="s">
        <v>85</v>
      </c>
      <c r="P2327" s="196" t="s">
        <v>85</v>
      </c>
      <c r="Q2327" s="196" t="s">
        <v>85</v>
      </c>
      <c r="R2327" s="196" t="s">
        <v>85</v>
      </c>
      <c r="S2327" s="196" t="s">
        <v>85</v>
      </c>
      <c r="T2327" s="196" t="s">
        <v>85</v>
      </c>
      <c r="U2327" s="196" t="s">
        <v>85</v>
      </c>
      <c r="V2327" s="196" t="s">
        <v>85</v>
      </c>
      <c r="W2327" s="196" t="s">
        <v>85</v>
      </c>
      <c r="X2327" s="196" t="s">
        <v>85</v>
      </c>
      <c r="Y2327" s="196" t="s">
        <v>85</v>
      </c>
    </row>
    <row r="2328" customFormat="false" ht="11.25" hidden="false" customHeight="false" outlineLevel="0" collapsed="false">
      <c r="A2328" s="177" t="n">
        <v>37020</v>
      </c>
      <c r="B2328" s="203" t="n">
        <f aca="false">IF(A2328&lt;&gt;"",MONTH(A2328),0)</f>
        <v>5</v>
      </c>
      <c r="C2328" s="11" t="s">
        <v>164</v>
      </c>
      <c r="D2328" s="196" t="s">
        <v>85</v>
      </c>
      <c r="E2328" s="196" t="s">
        <v>85</v>
      </c>
      <c r="F2328" s="196" t="s">
        <v>85</v>
      </c>
      <c r="G2328" s="196" t="s">
        <v>85</v>
      </c>
      <c r="H2328" s="196" t="s">
        <v>85</v>
      </c>
      <c r="I2328" s="196" t="s">
        <v>85</v>
      </c>
      <c r="J2328" s="196" t="s">
        <v>85</v>
      </c>
      <c r="K2328" s="196" t="s">
        <v>85</v>
      </c>
      <c r="L2328" s="196" t="s">
        <v>85</v>
      </c>
      <c r="M2328" s="196" t="s">
        <v>85</v>
      </c>
      <c r="N2328" s="196" t="s">
        <v>85</v>
      </c>
      <c r="O2328" s="196" t="s">
        <v>85</v>
      </c>
      <c r="P2328" s="196" t="s">
        <v>85</v>
      </c>
      <c r="Q2328" s="196" t="s">
        <v>85</v>
      </c>
      <c r="R2328" s="196" t="s">
        <v>85</v>
      </c>
      <c r="S2328" s="196" t="s">
        <v>85</v>
      </c>
      <c r="T2328" s="196" t="s">
        <v>85</v>
      </c>
      <c r="U2328" s="196" t="s">
        <v>85</v>
      </c>
      <c r="V2328" s="196" t="s">
        <v>85</v>
      </c>
      <c r="W2328" s="196" t="s">
        <v>85</v>
      </c>
      <c r="X2328" s="196" t="s">
        <v>85</v>
      </c>
      <c r="Y2328" s="196" t="s">
        <v>85</v>
      </c>
    </row>
    <row r="2329" customFormat="false" ht="11.25" hidden="false" customHeight="false" outlineLevel="0" collapsed="false">
      <c r="A2329" s="177" t="n">
        <v>37021</v>
      </c>
      <c r="B2329" s="203" t="n">
        <f aca="false">IF(A2329&lt;&gt;"",MONTH(A2329),0)</f>
        <v>5</v>
      </c>
      <c r="C2329" s="11" t="s">
        <v>165</v>
      </c>
      <c r="D2329" s="196" t="s">
        <v>85</v>
      </c>
      <c r="E2329" s="196" t="s">
        <v>85</v>
      </c>
      <c r="F2329" s="196" t="s">
        <v>85</v>
      </c>
      <c r="G2329" s="196" t="s">
        <v>85</v>
      </c>
      <c r="H2329" s="196" t="s">
        <v>85</v>
      </c>
      <c r="I2329" s="196" t="s">
        <v>85</v>
      </c>
      <c r="J2329" s="196" t="s">
        <v>85</v>
      </c>
      <c r="K2329" s="196" t="s">
        <v>85</v>
      </c>
      <c r="L2329" s="196" t="s">
        <v>85</v>
      </c>
      <c r="M2329" s="196" t="s">
        <v>85</v>
      </c>
      <c r="N2329" s="196" t="s">
        <v>85</v>
      </c>
      <c r="O2329" s="196" t="s">
        <v>85</v>
      </c>
      <c r="P2329" s="196" t="s">
        <v>85</v>
      </c>
      <c r="Q2329" s="196" t="s">
        <v>85</v>
      </c>
      <c r="R2329" s="196" t="s">
        <v>85</v>
      </c>
      <c r="S2329" s="196" t="s">
        <v>85</v>
      </c>
      <c r="T2329" s="196" t="s">
        <v>85</v>
      </c>
      <c r="U2329" s="196" t="s">
        <v>85</v>
      </c>
      <c r="V2329" s="196" t="s">
        <v>85</v>
      </c>
      <c r="W2329" s="196" t="s">
        <v>85</v>
      </c>
      <c r="X2329" s="196" t="s">
        <v>85</v>
      </c>
      <c r="Y2329" s="196" t="s">
        <v>85</v>
      </c>
    </row>
    <row r="2330" customFormat="false" ht="11.25" hidden="false" customHeight="false" outlineLevel="0" collapsed="false">
      <c r="A2330" s="177" t="n">
        <v>37022</v>
      </c>
      <c r="B2330" s="203" t="n">
        <f aca="false">IF(A2330&lt;&gt;"",MONTH(A2330),0)</f>
        <v>5</v>
      </c>
      <c r="C2330" s="11" t="s">
        <v>166</v>
      </c>
      <c r="D2330" s="196" t="s">
        <v>85</v>
      </c>
      <c r="E2330" s="196" t="s">
        <v>85</v>
      </c>
      <c r="F2330" s="196" t="s">
        <v>85</v>
      </c>
      <c r="G2330" s="196" t="s">
        <v>85</v>
      </c>
      <c r="H2330" s="196" t="s">
        <v>85</v>
      </c>
      <c r="I2330" s="196" t="s">
        <v>85</v>
      </c>
      <c r="J2330" s="196" t="s">
        <v>85</v>
      </c>
      <c r="K2330" s="196" t="s">
        <v>85</v>
      </c>
      <c r="L2330" s="196" t="s">
        <v>85</v>
      </c>
      <c r="M2330" s="196" t="s">
        <v>85</v>
      </c>
      <c r="N2330" s="196" t="s">
        <v>85</v>
      </c>
      <c r="O2330" s="196" t="s">
        <v>85</v>
      </c>
      <c r="P2330" s="196" t="s">
        <v>85</v>
      </c>
      <c r="Q2330" s="196" t="s">
        <v>85</v>
      </c>
      <c r="R2330" s="196" t="s">
        <v>85</v>
      </c>
      <c r="S2330" s="196" t="s">
        <v>85</v>
      </c>
      <c r="T2330" s="196" t="s">
        <v>85</v>
      </c>
      <c r="U2330" s="196" t="s">
        <v>85</v>
      </c>
      <c r="V2330" s="196" t="s">
        <v>85</v>
      </c>
      <c r="W2330" s="196" t="s">
        <v>85</v>
      </c>
      <c r="X2330" s="196" t="s">
        <v>85</v>
      </c>
      <c r="Y2330" s="196" t="s">
        <v>85</v>
      </c>
    </row>
    <row r="2331" customFormat="false" ht="11.25" hidden="false" customHeight="false" outlineLevel="0" collapsed="false">
      <c r="A2331" s="177" t="n">
        <v>37023</v>
      </c>
      <c r="B2331" s="203" t="n">
        <f aca="false">IF(A2331&lt;&gt;"",MONTH(A2331),0)</f>
        <v>5</v>
      </c>
      <c r="C2331" s="11" t="s">
        <v>167</v>
      </c>
      <c r="D2331" s="196" t="s">
        <v>85</v>
      </c>
      <c r="E2331" s="196" t="s">
        <v>85</v>
      </c>
      <c r="F2331" s="196" t="s">
        <v>85</v>
      </c>
      <c r="G2331" s="196" t="s">
        <v>85</v>
      </c>
      <c r="H2331" s="196" t="s">
        <v>85</v>
      </c>
      <c r="I2331" s="196" t="s">
        <v>85</v>
      </c>
      <c r="J2331" s="196" t="s">
        <v>85</v>
      </c>
      <c r="K2331" s="196" t="s">
        <v>85</v>
      </c>
      <c r="L2331" s="196" t="s">
        <v>85</v>
      </c>
      <c r="M2331" s="196" t="s">
        <v>85</v>
      </c>
      <c r="N2331" s="196" t="s">
        <v>85</v>
      </c>
      <c r="O2331" s="196" t="s">
        <v>85</v>
      </c>
      <c r="P2331" s="196" t="s">
        <v>85</v>
      </c>
      <c r="Q2331" s="196" t="s">
        <v>85</v>
      </c>
      <c r="R2331" s="196" t="s">
        <v>85</v>
      </c>
      <c r="S2331" s="196" t="s">
        <v>85</v>
      </c>
      <c r="T2331" s="196" t="s">
        <v>85</v>
      </c>
      <c r="U2331" s="196" t="s">
        <v>85</v>
      </c>
      <c r="V2331" s="196" t="s">
        <v>85</v>
      </c>
      <c r="W2331" s="196" t="s">
        <v>85</v>
      </c>
      <c r="X2331" s="196" t="s">
        <v>85</v>
      </c>
      <c r="Y2331" s="196" t="s">
        <v>85</v>
      </c>
    </row>
    <row r="2332" customFormat="false" ht="11.25" hidden="false" customHeight="false" outlineLevel="0" collapsed="false">
      <c r="A2332" s="177" t="n">
        <v>37024</v>
      </c>
      <c r="B2332" s="203" t="n">
        <f aca="false">IF(A2332&lt;&gt;"",MONTH(A2332),0)</f>
        <v>5</v>
      </c>
      <c r="C2332" s="11" t="s">
        <v>161</v>
      </c>
      <c r="D2332" s="196" t="s">
        <v>85</v>
      </c>
      <c r="E2332" s="196" t="s">
        <v>85</v>
      </c>
      <c r="F2332" s="196" t="s">
        <v>85</v>
      </c>
      <c r="G2332" s="196" t="s">
        <v>85</v>
      </c>
      <c r="H2332" s="196" t="s">
        <v>85</v>
      </c>
      <c r="I2332" s="196" t="s">
        <v>85</v>
      </c>
      <c r="J2332" s="196" t="s">
        <v>85</v>
      </c>
      <c r="K2332" s="196" t="s">
        <v>85</v>
      </c>
      <c r="L2332" s="196" t="s">
        <v>85</v>
      </c>
      <c r="M2332" s="196" t="s">
        <v>85</v>
      </c>
      <c r="N2332" s="196" t="s">
        <v>85</v>
      </c>
      <c r="O2332" s="196" t="s">
        <v>85</v>
      </c>
      <c r="P2332" s="196" t="s">
        <v>85</v>
      </c>
      <c r="Q2332" s="196" t="s">
        <v>85</v>
      </c>
      <c r="R2332" s="196" t="s">
        <v>85</v>
      </c>
      <c r="S2332" s="196" t="s">
        <v>85</v>
      </c>
      <c r="T2332" s="196" t="s">
        <v>85</v>
      </c>
      <c r="U2332" s="196" t="s">
        <v>85</v>
      </c>
      <c r="V2332" s="196" t="s">
        <v>85</v>
      </c>
      <c r="W2332" s="196" t="s">
        <v>85</v>
      </c>
      <c r="X2332" s="196" t="s">
        <v>85</v>
      </c>
      <c r="Y2332" s="196" t="s">
        <v>85</v>
      </c>
    </row>
    <row r="2333" customFormat="false" ht="11.25" hidden="false" customHeight="false" outlineLevel="0" collapsed="false">
      <c r="A2333" s="177" t="n">
        <v>37025</v>
      </c>
      <c r="B2333" s="203" t="n">
        <f aca="false">IF(A2333&lt;&gt;"",MONTH(A2333),0)</f>
        <v>5</v>
      </c>
      <c r="C2333" s="11" t="s">
        <v>162</v>
      </c>
      <c r="D2333" s="196" t="s">
        <v>85</v>
      </c>
      <c r="E2333" s="196" t="s">
        <v>85</v>
      </c>
      <c r="F2333" s="196" t="s">
        <v>85</v>
      </c>
      <c r="G2333" s="196" t="s">
        <v>85</v>
      </c>
      <c r="H2333" s="196" t="s">
        <v>85</v>
      </c>
      <c r="I2333" s="196" t="s">
        <v>85</v>
      </c>
      <c r="J2333" s="196" t="s">
        <v>85</v>
      </c>
      <c r="K2333" s="196" t="s">
        <v>85</v>
      </c>
      <c r="L2333" s="196" t="s">
        <v>85</v>
      </c>
      <c r="M2333" s="196" t="s">
        <v>85</v>
      </c>
      <c r="N2333" s="196" t="s">
        <v>85</v>
      </c>
      <c r="O2333" s="196" t="s">
        <v>85</v>
      </c>
      <c r="P2333" s="196" t="s">
        <v>85</v>
      </c>
      <c r="Q2333" s="196" t="s">
        <v>85</v>
      </c>
      <c r="R2333" s="196" t="s">
        <v>85</v>
      </c>
      <c r="S2333" s="196" t="s">
        <v>85</v>
      </c>
      <c r="T2333" s="196" t="s">
        <v>85</v>
      </c>
      <c r="U2333" s="196" t="s">
        <v>85</v>
      </c>
      <c r="V2333" s="196" t="s">
        <v>85</v>
      </c>
      <c r="W2333" s="196" t="s">
        <v>85</v>
      </c>
      <c r="X2333" s="196" t="s">
        <v>85</v>
      </c>
      <c r="Y2333" s="196" t="s">
        <v>85</v>
      </c>
    </row>
    <row r="2334" customFormat="false" ht="11.25" hidden="false" customHeight="false" outlineLevel="0" collapsed="false">
      <c r="A2334" s="177" t="n">
        <v>37026</v>
      </c>
      <c r="B2334" s="203" t="n">
        <f aca="false">IF(A2334&lt;&gt;"",MONTH(A2334),0)</f>
        <v>5</v>
      </c>
      <c r="C2334" s="11" t="s">
        <v>163</v>
      </c>
      <c r="D2334" s="196" t="s">
        <v>85</v>
      </c>
      <c r="E2334" s="196" t="s">
        <v>85</v>
      </c>
      <c r="F2334" s="196" t="s">
        <v>85</v>
      </c>
      <c r="G2334" s="196" t="s">
        <v>85</v>
      </c>
      <c r="H2334" s="196" t="s">
        <v>85</v>
      </c>
      <c r="I2334" s="196" t="s">
        <v>85</v>
      </c>
      <c r="J2334" s="196" t="s">
        <v>85</v>
      </c>
      <c r="K2334" s="196" t="s">
        <v>85</v>
      </c>
      <c r="L2334" s="196" t="s">
        <v>85</v>
      </c>
      <c r="M2334" s="196" t="s">
        <v>85</v>
      </c>
      <c r="N2334" s="196" t="s">
        <v>85</v>
      </c>
      <c r="O2334" s="196" t="s">
        <v>85</v>
      </c>
      <c r="P2334" s="196" t="s">
        <v>85</v>
      </c>
      <c r="Q2334" s="196" t="s">
        <v>85</v>
      </c>
      <c r="R2334" s="196" t="s">
        <v>85</v>
      </c>
      <c r="S2334" s="196" t="s">
        <v>85</v>
      </c>
      <c r="T2334" s="196" t="s">
        <v>85</v>
      </c>
      <c r="U2334" s="196" t="s">
        <v>85</v>
      </c>
      <c r="V2334" s="196" t="s">
        <v>85</v>
      </c>
      <c r="W2334" s="196" t="s">
        <v>85</v>
      </c>
      <c r="X2334" s="196" t="s">
        <v>85</v>
      </c>
      <c r="Y2334" s="196" t="s">
        <v>85</v>
      </c>
    </row>
    <row r="2335" customFormat="false" ht="11.25" hidden="false" customHeight="false" outlineLevel="0" collapsed="false">
      <c r="A2335" s="177" t="n">
        <v>37027</v>
      </c>
      <c r="B2335" s="203" t="n">
        <f aca="false">IF(A2335&lt;&gt;"",MONTH(A2335),0)</f>
        <v>5</v>
      </c>
      <c r="C2335" s="11" t="s">
        <v>164</v>
      </c>
      <c r="D2335" s="196" t="s">
        <v>85</v>
      </c>
      <c r="E2335" s="196" t="s">
        <v>85</v>
      </c>
      <c r="F2335" s="196" t="s">
        <v>85</v>
      </c>
      <c r="G2335" s="196" t="s">
        <v>85</v>
      </c>
      <c r="H2335" s="196" t="s">
        <v>85</v>
      </c>
      <c r="I2335" s="196" t="s">
        <v>85</v>
      </c>
      <c r="J2335" s="196" t="s">
        <v>85</v>
      </c>
      <c r="K2335" s="196" t="s">
        <v>85</v>
      </c>
      <c r="L2335" s="196" t="s">
        <v>85</v>
      </c>
      <c r="M2335" s="196" t="s">
        <v>85</v>
      </c>
      <c r="N2335" s="196" t="s">
        <v>85</v>
      </c>
      <c r="O2335" s="196" t="s">
        <v>85</v>
      </c>
      <c r="P2335" s="196" t="s">
        <v>85</v>
      </c>
      <c r="Q2335" s="196" t="s">
        <v>85</v>
      </c>
      <c r="R2335" s="196" t="s">
        <v>85</v>
      </c>
      <c r="S2335" s="196" t="s">
        <v>85</v>
      </c>
      <c r="T2335" s="196" t="s">
        <v>85</v>
      </c>
      <c r="U2335" s="196" t="s">
        <v>85</v>
      </c>
      <c r="V2335" s="196" t="s">
        <v>85</v>
      </c>
      <c r="W2335" s="196" t="s">
        <v>85</v>
      </c>
      <c r="X2335" s="196" t="s">
        <v>85</v>
      </c>
      <c r="Y2335" s="196" t="s">
        <v>85</v>
      </c>
    </row>
    <row r="2336" customFormat="false" ht="11.25" hidden="false" customHeight="false" outlineLevel="0" collapsed="false">
      <c r="A2336" s="177" t="n">
        <v>37028</v>
      </c>
      <c r="B2336" s="203" t="n">
        <f aca="false">IF(A2336&lt;&gt;"",MONTH(A2336),0)</f>
        <v>5</v>
      </c>
      <c r="C2336" s="11" t="s">
        <v>165</v>
      </c>
      <c r="D2336" s="196" t="s">
        <v>85</v>
      </c>
      <c r="E2336" s="196" t="s">
        <v>85</v>
      </c>
      <c r="F2336" s="196" t="s">
        <v>85</v>
      </c>
      <c r="G2336" s="196" t="s">
        <v>85</v>
      </c>
      <c r="H2336" s="196" t="s">
        <v>85</v>
      </c>
      <c r="I2336" s="196" t="s">
        <v>85</v>
      </c>
      <c r="J2336" s="196" t="s">
        <v>85</v>
      </c>
      <c r="K2336" s="196" t="s">
        <v>85</v>
      </c>
      <c r="L2336" s="196" t="s">
        <v>85</v>
      </c>
      <c r="M2336" s="196" t="s">
        <v>85</v>
      </c>
      <c r="N2336" s="196" t="s">
        <v>85</v>
      </c>
      <c r="O2336" s="196" t="s">
        <v>85</v>
      </c>
      <c r="P2336" s="196" t="s">
        <v>85</v>
      </c>
      <c r="Q2336" s="196" t="s">
        <v>85</v>
      </c>
      <c r="R2336" s="196" t="s">
        <v>85</v>
      </c>
      <c r="S2336" s="196" t="s">
        <v>85</v>
      </c>
      <c r="T2336" s="196" t="s">
        <v>85</v>
      </c>
      <c r="U2336" s="196" t="s">
        <v>85</v>
      </c>
      <c r="V2336" s="196" t="s">
        <v>85</v>
      </c>
      <c r="W2336" s="196" t="s">
        <v>85</v>
      </c>
      <c r="X2336" s="196" t="s">
        <v>85</v>
      </c>
      <c r="Y2336" s="196" t="s">
        <v>85</v>
      </c>
    </row>
    <row r="2337" customFormat="false" ht="11.25" hidden="false" customHeight="false" outlineLevel="0" collapsed="false">
      <c r="A2337" s="177" t="n">
        <v>37029</v>
      </c>
      <c r="B2337" s="203" t="n">
        <f aca="false">IF(A2337&lt;&gt;"",MONTH(A2337),0)</f>
        <v>5</v>
      </c>
      <c r="C2337" s="11" t="s">
        <v>166</v>
      </c>
      <c r="D2337" s="196" t="s">
        <v>85</v>
      </c>
      <c r="E2337" s="196" t="s">
        <v>85</v>
      </c>
      <c r="F2337" s="196" t="s">
        <v>85</v>
      </c>
      <c r="G2337" s="196" t="s">
        <v>85</v>
      </c>
      <c r="H2337" s="196" t="s">
        <v>85</v>
      </c>
      <c r="I2337" s="196" t="s">
        <v>85</v>
      </c>
      <c r="J2337" s="196" t="s">
        <v>85</v>
      </c>
      <c r="K2337" s="196" t="s">
        <v>85</v>
      </c>
      <c r="L2337" s="196" t="s">
        <v>85</v>
      </c>
      <c r="M2337" s="196" t="s">
        <v>85</v>
      </c>
      <c r="N2337" s="196" t="s">
        <v>85</v>
      </c>
      <c r="O2337" s="196" t="s">
        <v>85</v>
      </c>
      <c r="P2337" s="196" t="s">
        <v>85</v>
      </c>
      <c r="Q2337" s="196" t="s">
        <v>85</v>
      </c>
      <c r="R2337" s="196" t="s">
        <v>85</v>
      </c>
      <c r="S2337" s="196" t="s">
        <v>85</v>
      </c>
      <c r="T2337" s="196" t="s">
        <v>85</v>
      </c>
      <c r="U2337" s="196" t="s">
        <v>85</v>
      </c>
      <c r="V2337" s="196" t="s">
        <v>85</v>
      </c>
      <c r="W2337" s="196" t="s">
        <v>85</v>
      </c>
      <c r="X2337" s="196" t="s">
        <v>85</v>
      </c>
      <c r="Y2337" s="196" t="s">
        <v>85</v>
      </c>
    </row>
    <row r="2338" customFormat="false" ht="11.25" hidden="false" customHeight="false" outlineLevel="0" collapsed="false">
      <c r="A2338" s="177" t="n">
        <v>37030</v>
      </c>
      <c r="B2338" s="203" t="n">
        <f aca="false">IF(A2338&lt;&gt;"",MONTH(A2338),0)</f>
        <v>5</v>
      </c>
      <c r="C2338" s="11" t="s">
        <v>167</v>
      </c>
      <c r="D2338" s="196" t="s">
        <v>85</v>
      </c>
      <c r="E2338" s="196" t="s">
        <v>85</v>
      </c>
      <c r="F2338" s="196" t="s">
        <v>85</v>
      </c>
      <c r="G2338" s="196" t="s">
        <v>85</v>
      </c>
      <c r="H2338" s="196" t="s">
        <v>85</v>
      </c>
      <c r="I2338" s="196" t="s">
        <v>85</v>
      </c>
      <c r="J2338" s="196" t="s">
        <v>85</v>
      </c>
      <c r="K2338" s="196" t="s">
        <v>85</v>
      </c>
      <c r="L2338" s="196" t="s">
        <v>85</v>
      </c>
      <c r="M2338" s="196" t="s">
        <v>85</v>
      </c>
      <c r="N2338" s="196" t="s">
        <v>85</v>
      </c>
      <c r="O2338" s="196" t="s">
        <v>85</v>
      </c>
      <c r="P2338" s="196" t="s">
        <v>85</v>
      </c>
      <c r="Q2338" s="196" t="s">
        <v>85</v>
      </c>
      <c r="R2338" s="196" t="s">
        <v>85</v>
      </c>
      <c r="S2338" s="196" t="s">
        <v>85</v>
      </c>
      <c r="T2338" s="196" t="s">
        <v>85</v>
      </c>
      <c r="U2338" s="196" t="s">
        <v>85</v>
      </c>
      <c r="V2338" s="196" t="s">
        <v>85</v>
      </c>
      <c r="W2338" s="196" t="s">
        <v>85</v>
      </c>
      <c r="X2338" s="196" t="s">
        <v>85</v>
      </c>
      <c r="Y2338" s="196" t="s">
        <v>85</v>
      </c>
    </row>
    <row r="2339" customFormat="false" ht="11.25" hidden="false" customHeight="false" outlineLevel="0" collapsed="false">
      <c r="A2339" s="177" t="n">
        <v>37031</v>
      </c>
      <c r="B2339" s="203" t="n">
        <f aca="false">IF(A2339&lt;&gt;"",MONTH(A2339),0)</f>
        <v>5</v>
      </c>
      <c r="C2339" s="11" t="s">
        <v>161</v>
      </c>
      <c r="D2339" s="196" t="s">
        <v>85</v>
      </c>
      <c r="E2339" s="196" t="s">
        <v>85</v>
      </c>
      <c r="F2339" s="196" t="s">
        <v>85</v>
      </c>
      <c r="G2339" s="196" t="s">
        <v>85</v>
      </c>
      <c r="H2339" s="196" t="s">
        <v>85</v>
      </c>
      <c r="I2339" s="196" t="s">
        <v>85</v>
      </c>
      <c r="J2339" s="196" t="s">
        <v>85</v>
      </c>
      <c r="K2339" s="196" t="s">
        <v>85</v>
      </c>
      <c r="L2339" s="196" t="s">
        <v>85</v>
      </c>
      <c r="M2339" s="196" t="s">
        <v>85</v>
      </c>
      <c r="N2339" s="196" t="s">
        <v>85</v>
      </c>
      <c r="O2339" s="196" t="s">
        <v>85</v>
      </c>
      <c r="P2339" s="196" t="s">
        <v>85</v>
      </c>
      <c r="Q2339" s="196" t="s">
        <v>85</v>
      </c>
      <c r="R2339" s="196" t="s">
        <v>85</v>
      </c>
      <c r="S2339" s="196" t="s">
        <v>85</v>
      </c>
      <c r="T2339" s="196" t="s">
        <v>85</v>
      </c>
      <c r="U2339" s="196" t="s">
        <v>85</v>
      </c>
      <c r="V2339" s="196" t="s">
        <v>85</v>
      </c>
      <c r="W2339" s="196" t="s">
        <v>85</v>
      </c>
      <c r="X2339" s="196" t="s">
        <v>85</v>
      </c>
      <c r="Y2339" s="196" t="s">
        <v>85</v>
      </c>
    </row>
    <row r="2340" customFormat="false" ht="11.25" hidden="false" customHeight="false" outlineLevel="0" collapsed="false">
      <c r="A2340" s="177" t="n">
        <v>37032</v>
      </c>
      <c r="B2340" s="203" t="n">
        <f aca="false">IF(A2340&lt;&gt;"",MONTH(A2340),0)</f>
        <v>5</v>
      </c>
      <c r="C2340" s="11" t="s">
        <v>162</v>
      </c>
      <c r="D2340" s="196" t="s">
        <v>85</v>
      </c>
      <c r="E2340" s="196" t="s">
        <v>85</v>
      </c>
      <c r="F2340" s="196" t="s">
        <v>85</v>
      </c>
      <c r="G2340" s="196" t="s">
        <v>85</v>
      </c>
      <c r="H2340" s="196" t="s">
        <v>85</v>
      </c>
      <c r="I2340" s="196" t="s">
        <v>85</v>
      </c>
      <c r="J2340" s="196" t="s">
        <v>85</v>
      </c>
      <c r="K2340" s="196" t="s">
        <v>85</v>
      </c>
      <c r="L2340" s="196" t="s">
        <v>85</v>
      </c>
      <c r="M2340" s="196" t="s">
        <v>85</v>
      </c>
      <c r="N2340" s="196" t="s">
        <v>85</v>
      </c>
      <c r="O2340" s="196" t="s">
        <v>85</v>
      </c>
      <c r="P2340" s="196" t="s">
        <v>85</v>
      </c>
      <c r="Q2340" s="196" t="s">
        <v>85</v>
      </c>
      <c r="R2340" s="196" t="s">
        <v>85</v>
      </c>
      <c r="S2340" s="196" t="s">
        <v>85</v>
      </c>
      <c r="T2340" s="196" t="s">
        <v>85</v>
      </c>
      <c r="U2340" s="196" t="s">
        <v>85</v>
      </c>
      <c r="V2340" s="196" t="s">
        <v>85</v>
      </c>
      <c r="W2340" s="196" t="s">
        <v>85</v>
      </c>
      <c r="X2340" s="196" t="s">
        <v>85</v>
      </c>
      <c r="Y2340" s="196" t="s">
        <v>85</v>
      </c>
    </row>
    <row r="2341" customFormat="false" ht="11.25" hidden="false" customHeight="false" outlineLevel="0" collapsed="false">
      <c r="A2341" s="177" t="n">
        <v>37033</v>
      </c>
      <c r="B2341" s="203" t="n">
        <f aca="false">IF(A2341&lt;&gt;"",MONTH(A2341),0)</f>
        <v>5</v>
      </c>
      <c r="C2341" s="11" t="s">
        <v>163</v>
      </c>
      <c r="D2341" s="196" t="s">
        <v>85</v>
      </c>
      <c r="E2341" s="196" t="s">
        <v>85</v>
      </c>
      <c r="F2341" s="196" t="s">
        <v>85</v>
      </c>
      <c r="G2341" s="196" t="s">
        <v>85</v>
      </c>
      <c r="H2341" s="196" t="s">
        <v>85</v>
      </c>
      <c r="I2341" s="196" t="s">
        <v>85</v>
      </c>
      <c r="J2341" s="196" t="s">
        <v>85</v>
      </c>
      <c r="K2341" s="196" t="s">
        <v>85</v>
      </c>
      <c r="L2341" s="196" t="s">
        <v>85</v>
      </c>
      <c r="M2341" s="196" t="s">
        <v>85</v>
      </c>
      <c r="N2341" s="196" t="s">
        <v>85</v>
      </c>
      <c r="O2341" s="196" t="s">
        <v>85</v>
      </c>
      <c r="P2341" s="196" t="s">
        <v>85</v>
      </c>
      <c r="Q2341" s="196" t="s">
        <v>85</v>
      </c>
      <c r="R2341" s="196" t="s">
        <v>85</v>
      </c>
      <c r="S2341" s="196" t="s">
        <v>85</v>
      </c>
      <c r="T2341" s="196" t="s">
        <v>85</v>
      </c>
      <c r="U2341" s="196" t="s">
        <v>85</v>
      </c>
      <c r="V2341" s="196" t="s">
        <v>85</v>
      </c>
      <c r="W2341" s="196" t="s">
        <v>85</v>
      </c>
      <c r="X2341" s="196" t="s">
        <v>85</v>
      </c>
      <c r="Y2341" s="196" t="s">
        <v>85</v>
      </c>
    </row>
    <row r="2342" customFormat="false" ht="11.25" hidden="false" customHeight="false" outlineLevel="0" collapsed="false">
      <c r="A2342" s="177" t="n">
        <v>37034</v>
      </c>
      <c r="B2342" s="203" t="n">
        <f aca="false">IF(A2342&lt;&gt;"",MONTH(A2342),0)</f>
        <v>5</v>
      </c>
      <c r="C2342" s="11" t="s">
        <v>164</v>
      </c>
      <c r="D2342" s="196" t="s">
        <v>85</v>
      </c>
      <c r="E2342" s="196" t="s">
        <v>85</v>
      </c>
      <c r="F2342" s="196" t="s">
        <v>85</v>
      </c>
      <c r="G2342" s="196" t="s">
        <v>85</v>
      </c>
      <c r="H2342" s="196" t="s">
        <v>85</v>
      </c>
      <c r="I2342" s="196" t="s">
        <v>85</v>
      </c>
      <c r="J2342" s="196" t="s">
        <v>85</v>
      </c>
      <c r="K2342" s="196" t="s">
        <v>85</v>
      </c>
      <c r="L2342" s="196" t="s">
        <v>85</v>
      </c>
      <c r="M2342" s="196" t="s">
        <v>85</v>
      </c>
      <c r="N2342" s="196" t="s">
        <v>85</v>
      </c>
      <c r="O2342" s="196" t="s">
        <v>85</v>
      </c>
      <c r="P2342" s="196" t="s">
        <v>85</v>
      </c>
      <c r="Q2342" s="196" t="s">
        <v>85</v>
      </c>
      <c r="R2342" s="196" t="s">
        <v>85</v>
      </c>
      <c r="S2342" s="196" t="s">
        <v>85</v>
      </c>
      <c r="T2342" s="196" t="s">
        <v>85</v>
      </c>
      <c r="U2342" s="196" t="s">
        <v>85</v>
      </c>
      <c r="V2342" s="196" t="s">
        <v>85</v>
      </c>
      <c r="W2342" s="196" t="s">
        <v>85</v>
      </c>
      <c r="X2342" s="196" t="s">
        <v>85</v>
      </c>
      <c r="Y2342" s="196" t="s">
        <v>85</v>
      </c>
    </row>
    <row r="2343" customFormat="false" ht="11.25" hidden="false" customHeight="false" outlineLevel="0" collapsed="false">
      <c r="A2343" s="177" t="n">
        <v>37035</v>
      </c>
      <c r="B2343" s="203" t="n">
        <f aca="false">IF(A2343&lt;&gt;"",MONTH(A2343),0)</f>
        <v>5</v>
      </c>
      <c r="C2343" s="11" t="s">
        <v>165</v>
      </c>
      <c r="D2343" s="196" t="s">
        <v>85</v>
      </c>
      <c r="E2343" s="196" t="s">
        <v>85</v>
      </c>
      <c r="F2343" s="196" t="s">
        <v>85</v>
      </c>
      <c r="G2343" s="196" t="s">
        <v>85</v>
      </c>
      <c r="H2343" s="196" t="s">
        <v>85</v>
      </c>
      <c r="I2343" s="196" t="s">
        <v>85</v>
      </c>
      <c r="J2343" s="196" t="s">
        <v>85</v>
      </c>
      <c r="K2343" s="196" t="s">
        <v>85</v>
      </c>
      <c r="L2343" s="196" t="s">
        <v>85</v>
      </c>
      <c r="M2343" s="196" t="s">
        <v>85</v>
      </c>
      <c r="N2343" s="196" t="s">
        <v>85</v>
      </c>
      <c r="O2343" s="196" t="s">
        <v>85</v>
      </c>
      <c r="P2343" s="196" t="s">
        <v>85</v>
      </c>
      <c r="Q2343" s="196" t="s">
        <v>85</v>
      </c>
      <c r="R2343" s="196" t="s">
        <v>85</v>
      </c>
      <c r="S2343" s="196" t="s">
        <v>85</v>
      </c>
      <c r="T2343" s="196" t="s">
        <v>85</v>
      </c>
      <c r="U2343" s="196" t="s">
        <v>85</v>
      </c>
      <c r="V2343" s="196" t="s">
        <v>85</v>
      </c>
      <c r="W2343" s="196" t="s">
        <v>85</v>
      </c>
      <c r="X2343" s="196" t="s">
        <v>85</v>
      </c>
      <c r="Y2343" s="196" t="s">
        <v>85</v>
      </c>
    </row>
    <row r="2344" customFormat="false" ht="11.25" hidden="false" customHeight="false" outlineLevel="0" collapsed="false">
      <c r="A2344" s="177" t="n">
        <v>37036</v>
      </c>
      <c r="B2344" s="203" t="n">
        <f aca="false">IF(A2344&lt;&gt;"",MONTH(A2344),0)</f>
        <v>5</v>
      </c>
      <c r="C2344" s="11" t="s">
        <v>166</v>
      </c>
      <c r="D2344" s="196" t="s">
        <v>85</v>
      </c>
      <c r="E2344" s="196" t="s">
        <v>85</v>
      </c>
      <c r="F2344" s="196" t="s">
        <v>85</v>
      </c>
      <c r="G2344" s="196" t="s">
        <v>85</v>
      </c>
      <c r="H2344" s="196" t="s">
        <v>85</v>
      </c>
      <c r="I2344" s="196" t="s">
        <v>85</v>
      </c>
      <c r="J2344" s="196" t="s">
        <v>85</v>
      </c>
      <c r="K2344" s="196" t="s">
        <v>85</v>
      </c>
      <c r="L2344" s="196" t="s">
        <v>85</v>
      </c>
      <c r="M2344" s="196" t="s">
        <v>85</v>
      </c>
      <c r="N2344" s="196" t="s">
        <v>85</v>
      </c>
      <c r="O2344" s="196" t="s">
        <v>85</v>
      </c>
      <c r="P2344" s="196" t="s">
        <v>85</v>
      </c>
      <c r="Q2344" s="196" t="s">
        <v>85</v>
      </c>
      <c r="R2344" s="196" t="s">
        <v>85</v>
      </c>
      <c r="S2344" s="196" t="s">
        <v>85</v>
      </c>
      <c r="T2344" s="196" t="s">
        <v>85</v>
      </c>
      <c r="U2344" s="196" t="s">
        <v>85</v>
      </c>
      <c r="V2344" s="196" t="s">
        <v>85</v>
      </c>
      <c r="W2344" s="196" t="s">
        <v>85</v>
      </c>
      <c r="X2344" s="196" t="s">
        <v>85</v>
      </c>
      <c r="Y2344" s="196" t="s">
        <v>85</v>
      </c>
    </row>
    <row r="2345" customFormat="false" ht="11.25" hidden="false" customHeight="false" outlineLevel="0" collapsed="false">
      <c r="A2345" s="177" t="n">
        <v>37037</v>
      </c>
      <c r="B2345" s="203" t="n">
        <f aca="false">IF(A2345&lt;&gt;"",MONTH(A2345),0)</f>
        <v>5</v>
      </c>
      <c r="C2345" s="11" t="s">
        <v>167</v>
      </c>
      <c r="D2345" s="196" t="s">
        <v>85</v>
      </c>
      <c r="E2345" s="196" t="s">
        <v>85</v>
      </c>
      <c r="F2345" s="196" t="s">
        <v>85</v>
      </c>
      <c r="G2345" s="196" t="s">
        <v>85</v>
      </c>
      <c r="H2345" s="196" t="s">
        <v>85</v>
      </c>
      <c r="I2345" s="196" t="s">
        <v>85</v>
      </c>
      <c r="J2345" s="196" t="s">
        <v>85</v>
      </c>
      <c r="K2345" s="196" t="s">
        <v>85</v>
      </c>
      <c r="L2345" s="196" t="s">
        <v>85</v>
      </c>
      <c r="M2345" s="196" t="s">
        <v>85</v>
      </c>
      <c r="N2345" s="196" t="s">
        <v>85</v>
      </c>
      <c r="O2345" s="196" t="s">
        <v>85</v>
      </c>
      <c r="P2345" s="196" t="s">
        <v>85</v>
      </c>
      <c r="Q2345" s="196" t="s">
        <v>85</v>
      </c>
      <c r="R2345" s="196" t="s">
        <v>85</v>
      </c>
      <c r="S2345" s="196" t="s">
        <v>85</v>
      </c>
      <c r="T2345" s="196" t="s">
        <v>85</v>
      </c>
      <c r="U2345" s="196" t="s">
        <v>85</v>
      </c>
      <c r="V2345" s="196" t="s">
        <v>85</v>
      </c>
      <c r="W2345" s="196" t="s">
        <v>85</v>
      </c>
      <c r="X2345" s="196" t="s">
        <v>85</v>
      </c>
      <c r="Y2345" s="196" t="s">
        <v>85</v>
      </c>
    </row>
    <row r="2346" customFormat="false" ht="11.25" hidden="false" customHeight="false" outlineLevel="0" collapsed="false">
      <c r="A2346" s="177" t="n">
        <v>37038</v>
      </c>
      <c r="B2346" s="203" t="n">
        <f aca="false">IF(A2346&lt;&gt;"",MONTH(A2346),0)</f>
        <v>5</v>
      </c>
      <c r="C2346" s="11" t="s">
        <v>161</v>
      </c>
      <c r="D2346" s="196" t="s">
        <v>85</v>
      </c>
      <c r="E2346" s="196" t="s">
        <v>85</v>
      </c>
      <c r="F2346" s="196" t="s">
        <v>85</v>
      </c>
      <c r="G2346" s="196" t="s">
        <v>85</v>
      </c>
      <c r="H2346" s="196" t="s">
        <v>85</v>
      </c>
      <c r="I2346" s="196" t="s">
        <v>85</v>
      </c>
      <c r="J2346" s="196" t="s">
        <v>85</v>
      </c>
      <c r="K2346" s="196" t="s">
        <v>85</v>
      </c>
      <c r="L2346" s="196" t="s">
        <v>85</v>
      </c>
      <c r="M2346" s="196" t="s">
        <v>85</v>
      </c>
      <c r="N2346" s="196" t="s">
        <v>85</v>
      </c>
      <c r="O2346" s="196" t="s">
        <v>85</v>
      </c>
      <c r="P2346" s="196" t="s">
        <v>85</v>
      </c>
      <c r="Q2346" s="196" t="s">
        <v>85</v>
      </c>
      <c r="R2346" s="196" t="s">
        <v>85</v>
      </c>
      <c r="S2346" s="196" t="s">
        <v>85</v>
      </c>
      <c r="T2346" s="196" t="s">
        <v>85</v>
      </c>
      <c r="U2346" s="196" t="s">
        <v>85</v>
      </c>
      <c r="V2346" s="196" t="s">
        <v>85</v>
      </c>
      <c r="W2346" s="196" t="s">
        <v>85</v>
      </c>
      <c r="X2346" s="196" t="s">
        <v>85</v>
      </c>
      <c r="Y2346" s="196" t="s">
        <v>85</v>
      </c>
    </row>
    <row r="2347" customFormat="false" ht="11.25" hidden="false" customHeight="false" outlineLevel="0" collapsed="false">
      <c r="A2347" s="177" t="n">
        <v>37039</v>
      </c>
      <c r="B2347" s="203" t="n">
        <f aca="false">IF(A2347&lt;&gt;"",MONTH(A2347),0)</f>
        <v>5</v>
      </c>
      <c r="C2347" s="11" t="s">
        <v>162</v>
      </c>
      <c r="D2347" s="196" t="s">
        <v>85</v>
      </c>
      <c r="E2347" s="196" t="s">
        <v>85</v>
      </c>
      <c r="F2347" s="196" t="s">
        <v>85</v>
      </c>
      <c r="G2347" s="196" t="s">
        <v>85</v>
      </c>
      <c r="H2347" s="196" t="s">
        <v>85</v>
      </c>
      <c r="I2347" s="196" t="s">
        <v>85</v>
      </c>
      <c r="J2347" s="196" t="s">
        <v>85</v>
      </c>
      <c r="K2347" s="196" t="s">
        <v>85</v>
      </c>
      <c r="L2347" s="196" t="s">
        <v>85</v>
      </c>
      <c r="M2347" s="196" t="s">
        <v>85</v>
      </c>
      <c r="N2347" s="196" t="s">
        <v>85</v>
      </c>
      <c r="O2347" s="196" t="s">
        <v>85</v>
      </c>
      <c r="P2347" s="196" t="s">
        <v>85</v>
      </c>
      <c r="Q2347" s="196" t="s">
        <v>85</v>
      </c>
      <c r="R2347" s="196" t="s">
        <v>85</v>
      </c>
      <c r="S2347" s="196" t="s">
        <v>85</v>
      </c>
      <c r="T2347" s="196" t="s">
        <v>85</v>
      </c>
      <c r="U2347" s="196" t="s">
        <v>85</v>
      </c>
      <c r="V2347" s="196" t="s">
        <v>85</v>
      </c>
      <c r="W2347" s="196" t="s">
        <v>85</v>
      </c>
      <c r="X2347" s="196" t="s">
        <v>85</v>
      </c>
      <c r="Y2347" s="196" t="s">
        <v>85</v>
      </c>
    </row>
    <row r="2348" customFormat="false" ht="11.25" hidden="false" customHeight="false" outlineLevel="0" collapsed="false">
      <c r="A2348" s="177" t="n">
        <v>37040</v>
      </c>
      <c r="B2348" s="203" t="n">
        <f aca="false">IF(A2348&lt;&gt;"",MONTH(A2348),0)</f>
        <v>5</v>
      </c>
      <c r="C2348" s="11" t="s">
        <v>163</v>
      </c>
      <c r="D2348" s="196" t="s">
        <v>85</v>
      </c>
      <c r="E2348" s="196" t="s">
        <v>85</v>
      </c>
      <c r="F2348" s="196" t="s">
        <v>85</v>
      </c>
      <c r="G2348" s="196" t="s">
        <v>85</v>
      </c>
      <c r="H2348" s="196" t="s">
        <v>85</v>
      </c>
      <c r="I2348" s="196" t="s">
        <v>85</v>
      </c>
      <c r="J2348" s="196" t="s">
        <v>85</v>
      </c>
      <c r="K2348" s="196" t="s">
        <v>85</v>
      </c>
      <c r="L2348" s="196" t="s">
        <v>85</v>
      </c>
      <c r="M2348" s="196" t="s">
        <v>85</v>
      </c>
      <c r="N2348" s="196" t="s">
        <v>85</v>
      </c>
      <c r="O2348" s="196" t="s">
        <v>85</v>
      </c>
      <c r="P2348" s="196" t="s">
        <v>85</v>
      </c>
      <c r="Q2348" s="196" t="s">
        <v>85</v>
      </c>
      <c r="R2348" s="196" t="s">
        <v>85</v>
      </c>
      <c r="S2348" s="196" t="s">
        <v>85</v>
      </c>
      <c r="T2348" s="196" t="s">
        <v>85</v>
      </c>
      <c r="U2348" s="196" t="s">
        <v>85</v>
      </c>
      <c r="V2348" s="196" t="s">
        <v>85</v>
      </c>
      <c r="W2348" s="196" t="s">
        <v>85</v>
      </c>
      <c r="X2348" s="196" t="s">
        <v>85</v>
      </c>
      <c r="Y2348" s="196" t="s">
        <v>85</v>
      </c>
    </row>
    <row r="2349" customFormat="false" ht="11.25" hidden="false" customHeight="false" outlineLevel="0" collapsed="false">
      <c r="A2349" s="177" t="n">
        <v>37041</v>
      </c>
      <c r="B2349" s="203" t="n">
        <f aca="false">IF(A2349&lt;&gt;"",MONTH(A2349),0)</f>
        <v>5</v>
      </c>
      <c r="C2349" s="11" t="s">
        <v>164</v>
      </c>
      <c r="D2349" s="196" t="s">
        <v>85</v>
      </c>
      <c r="E2349" s="196" t="s">
        <v>85</v>
      </c>
      <c r="F2349" s="196" t="s">
        <v>85</v>
      </c>
      <c r="G2349" s="196" t="s">
        <v>85</v>
      </c>
      <c r="H2349" s="196" t="s">
        <v>85</v>
      </c>
      <c r="I2349" s="196" t="s">
        <v>85</v>
      </c>
      <c r="J2349" s="196" t="s">
        <v>85</v>
      </c>
      <c r="K2349" s="196" t="s">
        <v>85</v>
      </c>
      <c r="L2349" s="196" t="s">
        <v>85</v>
      </c>
      <c r="M2349" s="196" t="s">
        <v>85</v>
      </c>
      <c r="N2349" s="196" t="s">
        <v>85</v>
      </c>
      <c r="O2349" s="196" t="s">
        <v>85</v>
      </c>
      <c r="P2349" s="196" t="s">
        <v>85</v>
      </c>
      <c r="Q2349" s="196" t="s">
        <v>85</v>
      </c>
      <c r="R2349" s="196" t="s">
        <v>85</v>
      </c>
      <c r="S2349" s="196" t="s">
        <v>85</v>
      </c>
      <c r="T2349" s="196" t="s">
        <v>85</v>
      </c>
      <c r="U2349" s="196" t="s">
        <v>85</v>
      </c>
      <c r="V2349" s="196" t="s">
        <v>85</v>
      </c>
      <c r="W2349" s="196" t="s">
        <v>85</v>
      </c>
      <c r="X2349" s="196" t="s">
        <v>85</v>
      </c>
      <c r="Y2349" s="196" t="s">
        <v>85</v>
      </c>
    </row>
    <row r="2350" customFormat="false" ht="11.25" hidden="false" customHeight="false" outlineLevel="0" collapsed="false">
      <c r="A2350" s="177" t="n">
        <v>37042</v>
      </c>
      <c r="B2350" s="203" t="n">
        <f aca="false">IF(A2350&lt;&gt;"",MONTH(A2350),0)</f>
        <v>5</v>
      </c>
      <c r="C2350" s="11" t="s">
        <v>165</v>
      </c>
      <c r="D2350" s="196" t="s">
        <v>85</v>
      </c>
      <c r="E2350" s="196" t="s">
        <v>85</v>
      </c>
      <c r="F2350" s="196" t="s">
        <v>85</v>
      </c>
      <c r="G2350" s="196" t="s">
        <v>85</v>
      </c>
      <c r="H2350" s="196" t="s">
        <v>85</v>
      </c>
      <c r="I2350" s="196" t="s">
        <v>85</v>
      </c>
      <c r="J2350" s="196" t="s">
        <v>85</v>
      </c>
      <c r="K2350" s="196" t="s">
        <v>85</v>
      </c>
      <c r="L2350" s="196" t="s">
        <v>85</v>
      </c>
      <c r="M2350" s="196" t="s">
        <v>85</v>
      </c>
      <c r="N2350" s="196" t="s">
        <v>85</v>
      </c>
      <c r="O2350" s="196" t="s">
        <v>85</v>
      </c>
      <c r="P2350" s="196" t="s">
        <v>85</v>
      </c>
      <c r="Q2350" s="196" t="s">
        <v>85</v>
      </c>
      <c r="R2350" s="196" t="s">
        <v>85</v>
      </c>
      <c r="S2350" s="196" t="s">
        <v>85</v>
      </c>
      <c r="T2350" s="196" t="s">
        <v>85</v>
      </c>
      <c r="U2350" s="196" t="s">
        <v>85</v>
      </c>
      <c r="V2350" s="196" t="s">
        <v>85</v>
      </c>
      <c r="W2350" s="196" t="s">
        <v>85</v>
      </c>
      <c r="X2350" s="196" t="s">
        <v>85</v>
      </c>
      <c r="Y2350" s="196" t="s">
        <v>85</v>
      </c>
    </row>
    <row r="2351" customFormat="false" ht="11.25" hidden="false" customHeight="false" outlineLevel="0" collapsed="false">
      <c r="A2351" s="177" t="n">
        <v>37043</v>
      </c>
      <c r="B2351" s="203" t="n">
        <f aca="false">IF(A2351&lt;&gt;"",MONTH(A2351),0)</f>
        <v>6</v>
      </c>
      <c r="C2351" s="11" t="s">
        <v>166</v>
      </c>
      <c r="D2351" s="196" t="s">
        <v>85</v>
      </c>
      <c r="E2351" s="196" t="s">
        <v>85</v>
      </c>
      <c r="F2351" s="196" t="s">
        <v>85</v>
      </c>
      <c r="G2351" s="196" t="s">
        <v>85</v>
      </c>
      <c r="H2351" s="196" t="s">
        <v>85</v>
      </c>
      <c r="I2351" s="196" t="s">
        <v>85</v>
      </c>
      <c r="J2351" s="196" t="s">
        <v>85</v>
      </c>
      <c r="K2351" s="196" t="s">
        <v>85</v>
      </c>
      <c r="L2351" s="196" t="s">
        <v>85</v>
      </c>
      <c r="M2351" s="196" t="s">
        <v>85</v>
      </c>
      <c r="N2351" s="196" t="s">
        <v>85</v>
      </c>
      <c r="O2351" s="196" t="s">
        <v>85</v>
      </c>
      <c r="P2351" s="196" t="s">
        <v>85</v>
      </c>
      <c r="Q2351" s="196" t="s">
        <v>85</v>
      </c>
      <c r="R2351" s="196" t="s">
        <v>85</v>
      </c>
      <c r="S2351" s="196" t="s">
        <v>85</v>
      </c>
      <c r="T2351" s="196" t="s">
        <v>85</v>
      </c>
      <c r="U2351" s="196" t="s">
        <v>85</v>
      </c>
      <c r="V2351" s="196" t="s">
        <v>85</v>
      </c>
      <c r="W2351" s="196" t="s">
        <v>85</v>
      </c>
      <c r="X2351" s="196" t="s">
        <v>85</v>
      </c>
      <c r="Y2351" s="196" t="s">
        <v>85</v>
      </c>
    </row>
    <row r="2352" customFormat="false" ht="11.25" hidden="false" customHeight="false" outlineLevel="0" collapsed="false">
      <c r="A2352" s="177" t="n">
        <v>37044</v>
      </c>
      <c r="B2352" s="203" t="n">
        <f aca="false">IF(A2352&lt;&gt;"",MONTH(A2352),0)</f>
        <v>6</v>
      </c>
      <c r="C2352" s="11" t="s">
        <v>167</v>
      </c>
      <c r="D2352" s="196" t="s">
        <v>85</v>
      </c>
      <c r="E2352" s="196" t="s">
        <v>85</v>
      </c>
      <c r="F2352" s="196" t="s">
        <v>85</v>
      </c>
      <c r="G2352" s="196" t="s">
        <v>85</v>
      </c>
      <c r="H2352" s="196" t="s">
        <v>85</v>
      </c>
      <c r="I2352" s="196" t="s">
        <v>85</v>
      </c>
      <c r="J2352" s="196" t="s">
        <v>85</v>
      </c>
      <c r="K2352" s="196" t="s">
        <v>85</v>
      </c>
      <c r="L2352" s="196" t="s">
        <v>85</v>
      </c>
      <c r="M2352" s="196" t="s">
        <v>85</v>
      </c>
      <c r="N2352" s="196" t="s">
        <v>85</v>
      </c>
      <c r="O2352" s="196" t="s">
        <v>85</v>
      </c>
      <c r="P2352" s="196" t="s">
        <v>85</v>
      </c>
      <c r="Q2352" s="196" t="s">
        <v>85</v>
      </c>
      <c r="R2352" s="196" t="s">
        <v>85</v>
      </c>
      <c r="S2352" s="196" t="s">
        <v>85</v>
      </c>
      <c r="T2352" s="196" t="s">
        <v>85</v>
      </c>
      <c r="U2352" s="196" t="s">
        <v>85</v>
      </c>
      <c r="V2352" s="196" t="s">
        <v>85</v>
      </c>
      <c r="W2352" s="196" t="s">
        <v>85</v>
      </c>
      <c r="X2352" s="196" t="s">
        <v>85</v>
      </c>
      <c r="Y2352" s="196" t="s">
        <v>85</v>
      </c>
    </row>
    <row r="2353" customFormat="false" ht="11.25" hidden="false" customHeight="false" outlineLevel="0" collapsed="false">
      <c r="A2353" s="177" t="n">
        <v>37045</v>
      </c>
      <c r="B2353" s="203" t="n">
        <f aca="false">IF(A2353&lt;&gt;"",MONTH(A2353),0)</f>
        <v>6</v>
      </c>
      <c r="C2353" s="11" t="s">
        <v>161</v>
      </c>
      <c r="D2353" s="196" t="s">
        <v>85</v>
      </c>
      <c r="E2353" s="196" t="s">
        <v>85</v>
      </c>
      <c r="F2353" s="196" t="s">
        <v>85</v>
      </c>
      <c r="G2353" s="196" t="s">
        <v>85</v>
      </c>
      <c r="H2353" s="196" t="s">
        <v>85</v>
      </c>
      <c r="I2353" s="196" t="s">
        <v>85</v>
      </c>
      <c r="J2353" s="196" t="s">
        <v>85</v>
      </c>
      <c r="K2353" s="196" t="s">
        <v>85</v>
      </c>
      <c r="L2353" s="196" t="s">
        <v>85</v>
      </c>
      <c r="M2353" s="196" t="s">
        <v>85</v>
      </c>
      <c r="N2353" s="196" t="s">
        <v>85</v>
      </c>
      <c r="O2353" s="196" t="s">
        <v>85</v>
      </c>
      <c r="P2353" s="196" t="s">
        <v>85</v>
      </c>
      <c r="Q2353" s="196" t="s">
        <v>85</v>
      </c>
      <c r="R2353" s="196" t="s">
        <v>85</v>
      </c>
      <c r="S2353" s="196" t="s">
        <v>85</v>
      </c>
      <c r="T2353" s="196" t="s">
        <v>85</v>
      </c>
      <c r="U2353" s="196" t="s">
        <v>85</v>
      </c>
      <c r="V2353" s="196" t="s">
        <v>85</v>
      </c>
      <c r="W2353" s="196" t="s">
        <v>85</v>
      </c>
      <c r="X2353" s="196" t="s">
        <v>85</v>
      </c>
      <c r="Y2353" s="196" t="s">
        <v>85</v>
      </c>
    </row>
    <row r="2354" customFormat="false" ht="11.25" hidden="false" customHeight="false" outlineLevel="0" collapsed="false">
      <c r="A2354" s="177" t="n">
        <v>37046</v>
      </c>
      <c r="B2354" s="203" t="n">
        <f aca="false">IF(A2354&lt;&gt;"",MONTH(A2354),0)</f>
        <v>6</v>
      </c>
      <c r="C2354" s="11" t="s">
        <v>162</v>
      </c>
      <c r="D2354" s="196" t="s">
        <v>85</v>
      </c>
      <c r="E2354" s="196" t="s">
        <v>85</v>
      </c>
      <c r="F2354" s="196" t="s">
        <v>85</v>
      </c>
      <c r="G2354" s="196" t="s">
        <v>85</v>
      </c>
      <c r="H2354" s="196" t="s">
        <v>85</v>
      </c>
      <c r="I2354" s="196" t="s">
        <v>85</v>
      </c>
      <c r="J2354" s="196" t="s">
        <v>85</v>
      </c>
      <c r="K2354" s="196" t="s">
        <v>85</v>
      </c>
      <c r="L2354" s="196" t="s">
        <v>85</v>
      </c>
      <c r="M2354" s="196" t="s">
        <v>85</v>
      </c>
      <c r="N2354" s="196" t="s">
        <v>85</v>
      </c>
      <c r="O2354" s="196" t="s">
        <v>85</v>
      </c>
      <c r="P2354" s="196" t="s">
        <v>85</v>
      </c>
      <c r="Q2354" s="196" t="s">
        <v>85</v>
      </c>
      <c r="R2354" s="196" t="s">
        <v>85</v>
      </c>
      <c r="S2354" s="196" t="s">
        <v>85</v>
      </c>
      <c r="T2354" s="196" t="s">
        <v>85</v>
      </c>
      <c r="U2354" s="196" t="s">
        <v>85</v>
      </c>
      <c r="V2354" s="196" t="s">
        <v>85</v>
      </c>
      <c r="W2354" s="196" t="s">
        <v>85</v>
      </c>
      <c r="X2354" s="196" t="s">
        <v>85</v>
      </c>
      <c r="Y2354" s="196" t="s">
        <v>85</v>
      </c>
    </row>
    <row r="2355" customFormat="false" ht="11.25" hidden="false" customHeight="false" outlineLevel="0" collapsed="false">
      <c r="A2355" s="177" t="n">
        <v>37047</v>
      </c>
      <c r="B2355" s="203" t="n">
        <f aca="false">IF(A2355&lt;&gt;"",MONTH(A2355),0)</f>
        <v>6</v>
      </c>
      <c r="C2355" s="11" t="s">
        <v>163</v>
      </c>
      <c r="D2355" s="196" t="s">
        <v>85</v>
      </c>
      <c r="E2355" s="196" t="s">
        <v>85</v>
      </c>
      <c r="F2355" s="196" t="s">
        <v>85</v>
      </c>
      <c r="G2355" s="196" t="s">
        <v>85</v>
      </c>
      <c r="H2355" s="196" t="s">
        <v>85</v>
      </c>
      <c r="I2355" s="196" t="s">
        <v>85</v>
      </c>
      <c r="J2355" s="196" t="s">
        <v>85</v>
      </c>
      <c r="K2355" s="196" t="s">
        <v>85</v>
      </c>
      <c r="L2355" s="196" t="s">
        <v>85</v>
      </c>
      <c r="M2355" s="196" t="s">
        <v>85</v>
      </c>
      <c r="N2355" s="196" t="s">
        <v>85</v>
      </c>
      <c r="O2355" s="196" t="s">
        <v>85</v>
      </c>
      <c r="P2355" s="196" t="s">
        <v>85</v>
      </c>
      <c r="Q2355" s="196" t="s">
        <v>85</v>
      </c>
      <c r="R2355" s="196" t="s">
        <v>85</v>
      </c>
      <c r="S2355" s="196" t="s">
        <v>85</v>
      </c>
      <c r="T2355" s="196" t="s">
        <v>85</v>
      </c>
      <c r="U2355" s="196" t="s">
        <v>85</v>
      </c>
      <c r="V2355" s="196" t="s">
        <v>85</v>
      </c>
      <c r="W2355" s="196" t="s">
        <v>85</v>
      </c>
      <c r="X2355" s="196" t="s">
        <v>85</v>
      </c>
      <c r="Y2355" s="196" t="s">
        <v>85</v>
      </c>
    </row>
    <row r="2356" customFormat="false" ht="11.25" hidden="false" customHeight="false" outlineLevel="0" collapsed="false">
      <c r="A2356" s="177" t="n">
        <v>37048</v>
      </c>
      <c r="B2356" s="203" t="n">
        <f aca="false">IF(A2356&lt;&gt;"",MONTH(A2356),0)</f>
        <v>6</v>
      </c>
      <c r="C2356" s="11" t="s">
        <v>164</v>
      </c>
      <c r="D2356" s="196" t="s">
        <v>85</v>
      </c>
      <c r="E2356" s="196" t="s">
        <v>85</v>
      </c>
      <c r="F2356" s="196" t="s">
        <v>85</v>
      </c>
      <c r="G2356" s="196" t="s">
        <v>85</v>
      </c>
      <c r="H2356" s="196" t="s">
        <v>85</v>
      </c>
      <c r="I2356" s="196" t="s">
        <v>85</v>
      </c>
      <c r="J2356" s="196" t="s">
        <v>85</v>
      </c>
      <c r="K2356" s="196" t="s">
        <v>85</v>
      </c>
      <c r="L2356" s="196" t="s">
        <v>85</v>
      </c>
      <c r="M2356" s="196" t="s">
        <v>85</v>
      </c>
      <c r="N2356" s="196" t="s">
        <v>85</v>
      </c>
      <c r="O2356" s="196" t="s">
        <v>85</v>
      </c>
      <c r="P2356" s="196" t="s">
        <v>85</v>
      </c>
      <c r="Q2356" s="196" t="s">
        <v>85</v>
      </c>
      <c r="R2356" s="196" t="s">
        <v>85</v>
      </c>
      <c r="S2356" s="196" t="s">
        <v>85</v>
      </c>
      <c r="T2356" s="196" t="s">
        <v>85</v>
      </c>
      <c r="U2356" s="196" t="s">
        <v>85</v>
      </c>
      <c r="V2356" s="196" t="s">
        <v>85</v>
      </c>
      <c r="W2356" s="196" t="s">
        <v>85</v>
      </c>
      <c r="X2356" s="196" t="s">
        <v>85</v>
      </c>
      <c r="Y2356" s="196" t="s">
        <v>85</v>
      </c>
    </row>
    <row r="2357" customFormat="false" ht="11.25" hidden="false" customHeight="false" outlineLevel="0" collapsed="false">
      <c r="A2357" s="177" t="n">
        <v>37049</v>
      </c>
      <c r="B2357" s="203" t="n">
        <f aca="false">IF(A2357&lt;&gt;"",MONTH(A2357),0)</f>
        <v>6</v>
      </c>
      <c r="C2357" s="11" t="s">
        <v>165</v>
      </c>
      <c r="D2357" s="196" t="s">
        <v>85</v>
      </c>
      <c r="E2357" s="196" t="s">
        <v>85</v>
      </c>
      <c r="F2357" s="196" t="s">
        <v>85</v>
      </c>
      <c r="G2357" s="196" t="s">
        <v>85</v>
      </c>
      <c r="H2357" s="196" t="s">
        <v>85</v>
      </c>
      <c r="I2357" s="196" t="s">
        <v>85</v>
      </c>
      <c r="J2357" s="196" t="s">
        <v>85</v>
      </c>
      <c r="K2357" s="196" t="s">
        <v>85</v>
      </c>
      <c r="L2357" s="196" t="s">
        <v>85</v>
      </c>
      <c r="M2357" s="196" t="s">
        <v>85</v>
      </c>
      <c r="N2357" s="196" t="s">
        <v>85</v>
      </c>
      <c r="O2357" s="196" t="s">
        <v>85</v>
      </c>
      <c r="P2357" s="196" t="s">
        <v>85</v>
      </c>
      <c r="Q2357" s="196" t="s">
        <v>85</v>
      </c>
      <c r="R2357" s="196" t="s">
        <v>85</v>
      </c>
      <c r="S2357" s="196" t="s">
        <v>85</v>
      </c>
      <c r="T2357" s="196" t="s">
        <v>85</v>
      </c>
      <c r="U2357" s="196" t="s">
        <v>85</v>
      </c>
      <c r="V2357" s="196" t="s">
        <v>85</v>
      </c>
      <c r="W2357" s="196" t="s">
        <v>85</v>
      </c>
      <c r="X2357" s="196" t="s">
        <v>85</v>
      </c>
      <c r="Y2357" s="196" t="s">
        <v>85</v>
      </c>
    </row>
    <row r="2358" customFormat="false" ht="11.25" hidden="false" customHeight="false" outlineLevel="0" collapsed="false">
      <c r="A2358" s="177" t="n">
        <v>37050</v>
      </c>
      <c r="B2358" s="203" t="n">
        <f aca="false">IF(A2358&lt;&gt;"",MONTH(A2358),0)</f>
        <v>6</v>
      </c>
      <c r="C2358" s="11" t="s">
        <v>166</v>
      </c>
      <c r="D2358" s="196" t="s">
        <v>85</v>
      </c>
      <c r="E2358" s="196" t="s">
        <v>85</v>
      </c>
      <c r="F2358" s="196" t="s">
        <v>85</v>
      </c>
      <c r="G2358" s="196" t="s">
        <v>85</v>
      </c>
      <c r="H2358" s="196" t="s">
        <v>85</v>
      </c>
      <c r="I2358" s="196" t="s">
        <v>85</v>
      </c>
      <c r="J2358" s="196" t="s">
        <v>85</v>
      </c>
      <c r="K2358" s="196" t="s">
        <v>85</v>
      </c>
      <c r="L2358" s="196" t="s">
        <v>85</v>
      </c>
      <c r="M2358" s="196" t="s">
        <v>85</v>
      </c>
      <c r="N2358" s="196" t="s">
        <v>85</v>
      </c>
      <c r="O2358" s="196" t="s">
        <v>85</v>
      </c>
      <c r="P2358" s="196" t="s">
        <v>85</v>
      </c>
      <c r="Q2358" s="196" t="s">
        <v>85</v>
      </c>
      <c r="R2358" s="196" t="s">
        <v>85</v>
      </c>
      <c r="S2358" s="196" t="s">
        <v>85</v>
      </c>
      <c r="T2358" s="196" t="s">
        <v>85</v>
      </c>
      <c r="U2358" s="196" t="s">
        <v>85</v>
      </c>
      <c r="V2358" s="196" t="s">
        <v>85</v>
      </c>
      <c r="W2358" s="196" t="s">
        <v>85</v>
      </c>
      <c r="X2358" s="196" t="s">
        <v>85</v>
      </c>
      <c r="Y2358" s="196" t="s">
        <v>85</v>
      </c>
    </row>
    <row r="2359" customFormat="false" ht="11.25" hidden="false" customHeight="false" outlineLevel="0" collapsed="false">
      <c r="A2359" s="177" t="n">
        <v>37051</v>
      </c>
      <c r="B2359" s="203" t="n">
        <f aca="false">IF(A2359&lt;&gt;"",MONTH(A2359),0)</f>
        <v>6</v>
      </c>
      <c r="C2359" s="11" t="s">
        <v>167</v>
      </c>
      <c r="D2359" s="196" t="s">
        <v>85</v>
      </c>
      <c r="E2359" s="196" t="s">
        <v>85</v>
      </c>
      <c r="F2359" s="196" t="s">
        <v>85</v>
      </c>
      <c r="G2359" s="196" t="s">
        <v>85</v>
      </c>
      <c r="H2359" s="196" t="s">
        <v>85</v>
      </c>
      <c r="I2359" s="196" t="s">
        <v>85</v>
      </c>
      <c r="J2359" s="196" t="s">
        <v>85</v>
      </c>
      <c r="K2359" s="196" t="s">
        <v>85</v>
      </c>
      <c r="L2359" s="196" t="s">
        <v>85</v>
      </c>
      <c r="M2359" s="196" t="s">
        <v>85</v>
      </c>
      <c r="N2359" s="196" t="s">
        <v>85</v>
      </c>
      <c r="O2359" s="196" t="s">
        <v>85</v>
      </c>
      <c r="P2359" s="196" t="s">
        <v>85</v>
      </c>
      <c r="Q2359" s="196" t="s">
        <v>85</v>
      </c>
      <c r="R2359" s="196" t="s">
        <v>85</v>
      </c>
      <c r="S2359" s="196" t="s">
        <v>85</v>
      </c>
      <c r="T2359" s="196" t="s">
        <v>85</v>
      </c>
      <c r="U2359" s="196" t="s">
        <v>85</v>
      </c>
      <c r="V2359" s="196" t="s">
        <v>85</v>
      </c>
      <c r="W2359" s="196" t="s">
        <v>85</v>
      </c>
      <c r="X2359" s="196" t="s">
        <v>85</v>
      </c>
      <c r="Y2359" s="196" t="s">
        <v>85</v>
      </c>
    </row>
    <row r="2360" customFormat="false" ht="11.25" hidden="false" customHeight="false" outlineLevel="0" collapsed="false">
      <c r="A2360" s="177" t="n">
        <v>37052</v>
      </c>
      <c r="B2360" s="203" t="n">
        <f aca="false">IF(A2360&lt;&gt;"",MONTH(A2360),0)</f>
        <v>6</v>
      </c>
      <c r="C2360" s="11" t="s">
        <v>161</v>
      </c>
      <c r="D2360" s="196" t="s">
        <v>85</v>
      </c>
      <c r="E2360" s="196" t="s">
        <v>85</v>
      </c>
      <c r="F2360" s="196" t="s">
        <v>85</v>
      </c>
      <c r="G2360" s="196" t="s">
        <v>85</v>
      </c>
      <c r="H2360" s="196" t="s">
        <v>85</v>
      </c>
      <c r="I2360" s="196" t="s">
        <v>85</v>
      </c>
      <c r="J2360" s="196" t="s">
        <v>85</v>
      </c>
      <c r="K2360" s="196" t="s">
        <v>85</v>
      </c>
      <c r="L2360" s="196" t="s">
        <v>85</v>
      </c>
      <c r="M2360" s="196" t="s">
        <v>85</v>
      </c>
      <c r="N2360" s="196" t="s">
        <v>85</v>
      </c>
      <c r="O2360" s="196" t="s">
        <v>85</v>
      </c>
      <c r="P2360" s="196" t="s">
        <v>85</v>
      </c>
      <c r="Q2360" s="196" t="s">
        <v>85</v>
      </c>
      <c r="R2360" s="196" t="s">
        <v>85</v>
      </c>
      <c r="S2360" s="196" t="s">
        <v>85</v>
      </c>
      <c r="T2360" s="196" t="s">
        <v>85</v>
      </c>
      <c r="U2360" s="196" t="s">
        <v>85</v>
      </c>
      <c r="V2360" s="196" t="s">
        <v>85</v>
      </c>
      <c r="W2360" s="196" t="s">
        <v>85</v>
      </c>
      <c r="X2360" s="196" t="s">
        <v>85</v>
      </c>
      <c r="Y2360" s="196" t="s">
        <v>85</v>
      </c>
    </row>
    <row r="2361" customFormat="false" ht="11.25" hidden="false" customHeight="false" outlineLevel="0" collapsed="false">
      <c r="A2361" s="177" t="n">
        <v>37053</v>
      </c>
      <c r="B2361" s="203" t="n">
        <f aca="false">IF(A2361&lt;&gt;"",MONTH(A2361),0)</f>
        <v>6</v>
      </c>
      <c r="C2361" s="11" t="s">
        <v>162</v>
      </c>
      <c r="D2361" s="196" t="s">
        <v>85</v>
      </c>
      <c r="E2361" s="196" t="s">
        <v>85</v>
      </c>
      <c r="F2361" s="196" t="s">
        <v>85</v>
      </c>
      <c r="G2361" s="196" t="s">
        <v>85</v>
      </c>
      <c r="H2361" s="196" t="s">
        <v>85</v>
      </c>
      <c r="I2361" s="196" t="s">
        <v>85</v>
      </c>
      <c r="J2361" s="196" t="s">
        <v>85</v>
      </c>
      <c r="K2361" s="196" t="s">
        <v>85</v>
      </c>
      <c r="L2361" s="196" t="s">
        <v>85</v>
      </c>
      <c r="M2361" s="196" t="s">
        <v>85</v>
      </c>
      <c r="N2361" s="196" t="s">
        <v>85</v>
      </c>
      <c r="O2361" s="196" t="s">
        <v>85</v>
      </c>
      <c r="P2361" s="196" t="s">
        <v>85</v>
      </c>
      <c r="Q2361" s="196" t="s">
        <v>85</v>
      </c>
      <c r="R2361" s="196" t="s">
        <v>85</v>
      </c>
      <c r="S2361" s="196" t="s">
        <v>85</v>
      </c>
      <c r="T2361" s="196" t="s">
        <v>85</v>
      </c>
      <c r="U2361" s="196" t="s">
        <v>85</v>
      </c>
      <c r="V2361" s="196" t="s">
        <v>85</v>
      </c>
      <c r="W2361" s="196" t="s">
        <v>85</v>
      </c>
      <c r="X2361" s="196" t="s">
        <v>85</v>
      </c>
      <c r="Y2361" s="196" t="s">
        <v>85</v>
      </c>
    </row>
    <row r="2362" customFormat="false" ht="11.25" hidden="false" customHeight="false" outlineLevel="0" collapsed="false">
      <c r="A2362" s="177" t="n">
        <v>37054</v>
      </c>
      <c r="B2362" s="203" t="n">
        <f aca="false">IF(A2362&lt;&gt;"",MONTH(A2362),0)</f>
        <v>6</v>
      </c>
      <c r="C2362" s="11" t="s">
        <v>163</v>
      </c>
      <c r="D2362" s="196" t="s">
        <v>85</v>
      </c>
      <c r="E2362" s="196" t="s">
        <v>85</v>
      </c>
      <c r="F2362" s="196" t="s">
        <v>85</v>
      </c>
      <c r="G2362" s="196" t="s">
        <v>85</v>
      </c>
      <c r="H2362" s="196" t="s">
        <v>85</v>
      </c>
      <c r="I2362" s="196" t="s">
        <v>85</v>
      </c>
      <c r="J2362" s="196" t="s">
        <v>85</v>
      </c>
      <c r="K2362" s="196" t="s">
        <v>85</v>
      </c>
      <c r="L2362" s="196" t="s">
        <v>85</v>
      </c>
      <c r="M2362" s="196" t="s">
        <v>85</v>
      </c>
      <c r="N2362" s="196" t="s">
        <v>85</v>
      </c>
      <c r="O2362" s="196" t="s">
        <v>85</v>
      </c>
      <c r="P2362" s="196" t="s">
        <v>85</v>
      </c>
      <c r="Q2362" s="196" t="s">
        <v>85</v>
      </c>
      <c r="R2362" s="196" t="s">
        <v>85</v>
      </c>
      <c r="S2362" s="196" t="s">
        <v>85</v>
      </c>
      <c r="T2362" s="196" t="s">
        <v>85</v>
      </c>
      <c r="U2362" s="196" t="s">
        <v>85</v>
      </c>
      <c r="V2362" s="196" t="s">
        <v>85</v>
      </c>
      <c r="W2362" s="196" t="s">
        <v>85</v>
      </c>
      <c r="X2362" s="196" t="s">
        <v>85</v>
      </c>
      <c r="Y2362" s="196" t="s">
        <v>85</v>
      </c>
    </row>
    <row r="2363" customFormat="false" ht="11.25" hidden="false" customHeight="false" outlineLevel="0" collapsed="false">
      <c r="A2363" s="177" t="n">
        <v>37055</v>
      </c>
      <c r="B2363" s="203" t="n">
        <f aca="false">IF(A2363&lt;&gt;"",MONTH(A2363),0)</f>
        <v>6</v>
      </c>
      <c r="C2363" s="11" t="s">
        <v>164</v>
      </c>
      <c r="D2363" s="196" t="s">
        <v>85</v>
      </c>
      <c r="E2363" s="196" t="s">
        <v>85</v>
      </c>
      <c r="F2363" s="196" t="s">
        <v>85</v>
      </c>
      <c r="G2363" s="196" t="s">
        <v>85</v>
      </c>
      <c r="H2363" s="196" t="s">
        <v>85</v>
      </c>
      <c r="I2363" s="196" t="s">
        <v>85</v>
      </c>
      <c r="J2363" s="196" t="s">
        <v>85</v>
      </c>
      <c r="K2363" s="196" t="s">
        <v>85</v>
      </c>
      <c r="L2363" s="196" t="s">
        <v>85</v>
      </c>
      <c r="M2363" s="196" t="s">
        <v>85</v>
      </c>
      <c r="N2363" s="196" t="s">
        <v>85</v>
      </c>
      <c r="O2363" s="196" t="s">
        <v>85</v>
      </c>
      <c r="P2363" s="196" t="s">
        <v>85</v>
      </c>
      <c r="Q2363" s="196" t="s">
        <v>85</v>
      </c>
      <c r="R2363" s="196" t="s">
        <v>85</v>
      </c>
      <c r="S2363" s="196" t="s">
        <v>85</v>
      </c>
      <c r="T2363" s="196" t="s">
        <v>85</v>
      </c>
      <c r="U2363" s="196" t="s">
        <v>85</v>
      </c>
      <c r="V2363" s="196" t="s">
        <v>85</v>
      </c>
      <c r="W2363" s="196" t="s">
        <v>85</v>
      </c>
      <c r="X2363" s="196" t="s">
        <v>85</v>
      </c>
      <c r="Y2363" s="196" t="s">
        <v>85</v>
      </c>
    </row>
    <row r="2364" customFormat="false" ht="11.25" hidden="false" customHeight="false" outlineLevel="0" collapsed="false">
      <c r="A2364" s="177" t="n">
        <v>37056</v>
      </c>
      <c r="B2364" s="203" t="n">
        <f aca="false">IF(A2364&lt;&gt;"",MONTH(A2364),0)</f>
        <v>6</v>
      </c>
      <c r="C2364" s="11" t="s">
        <v>165</v>
      </c>
      <c r="D2364" s="196" t="s">
        <v>85</v>
      </c>
      <c r="E2364" s="196" t="s">
        <v>85</v>
      </c>
      <c r="F2364" s="196" t="s">
        <v>85</v>
      </c>
      <c r="G2364" s="196" t="s">
        <v>85</v>
      </c>
      <c r="H2364" s="196" t="s">
        <v>85</v>
      </c>
      <c r="I2364" s="196" t="s">
        <v>85</v>
      </c>
      <c r="J2364" s="196" t="s">
        <v>85</v>
      </c>
      <c r="K2364" s="196" t="s">
        <v>85</v>
      </c>
      <c r="L2364" s="196" t="s">
        <v>85</v>
      </c>
      <c r="M2364" s="196" t="s">
        <v>85</v>
      </c>
      <c r="N2364" s="196" t="s">
        <v>85</v>
      </c>
      <c r="O2364" s="196" t="s">
        <v>85</v>
      </c>
      <c r="P2364" s="196" t="s">
        <v>85</v>
      </c>
      <c r="Q2364" s="196" t="s">
        <v>85</v>
      </c>
      <c r="R2364" s="196" t="s">
        <v>85</v>
      </c>
      <c r="S2364" s="196" t="s">
        <v>85</v>
      </c>
      <c r="T2364" s="196" t="s">
        <v>85</v>
      </c>
      <c r="U2364" s="196" t="s">
        <v>85</v>
      </c>
      <c r="V2364" s="196" t="s">
        <v>85</v>
      </c>
      <c r="W2364" s="196" t="s">
        <v>85</v>
      </c>
      <c r="X2364" s="196" t="s">
        <v>85</v>
      </c>
      <c r="Y2364" s="196" t="s">
        <v>85</v>
      </c>
    </row>
    <row r="2365" customFormat="false" ht="11.25" hidden="false" customHeight="false" outlineLevel="0" collapsed="false">
      <c r="A2365" s="177" t="n">
        <v>37057</v>
      </c>
      <c r="B2365" s="203" t="n">
        <f aca="false">IF(A2365&lt;&gt;"",MONTH(A2365),0)</f>
        <v>6</v>
      </c>
      <c r="C2365" s="11" t="s">
        <v>166</v>
      </c>
      <c r="D2365" s="196" t="s">
        <v>85</v>
      </c>
      <c r="E2365" s="196" t="s">
        <v>85</v>
      </c>
      <c r="F2365" s="196" t="s">
        <v>85</v>
      </c>
      <c r="G2365" s="196" t="s">
        <v>85</v>
      </c>
      <c r="H2365" s="196" t="s">
        <v>85</v>
      </c>
      <c r="I2365" s="196" t="s">
        <v>85</v>
      </c>
      <c r="J2365" s="196" t="s">
        <v>85</v>
      </c>
      <c r="K2365" s="196" t="s">
        <v>85</v>
      </c>
      <c r="L2365" s="196" t="s">
        <v>85</v>
      </c>
      <c r="M2365" s="196" t="s">
        <v>85</v>
      </c>
      <c r="N2365" s="196" t="s">
        <v>85</v>
      </c>
      <c r="O2365" s="196" t="s">
        <v>85</v>
      </c>
      <c r="P2365" s="196" t="s">
        <v>85</v>
      </c>
      <c r="Q2365" s="196" t="s">
        <v>85</v>
      </c>
      <c r="R2365" s="196" t="s">
        <v>85</v>
      </c>
      <c r="S2365" s="196" t="s">
        <v>85</v>
      </c>
      <c r="T2365" s="196" t="s">
        <v>85</v>
      </c>
      <c r="U2365" s="196" t="s">
        <v>85</v>
      </c>
      <c r="V2365" s="196" t="s">
        <v>85</v>
      </c>
      <c r="W2365" s="196" t="s">
        <v>85</v>
      </c>
      <c r="X2365" s="196" t="s">
        <v>85</v>
      </c>
      <c r="Y2365" s="196" t="s">
        <v>85</v>
      </c>
    </row>
    <row r="2366" customFormat="false" ht="11.25" hidden="false" customHeight="false" outlineLevel="0" collapsed="false">
      <c r="A2366" s="177" t="n">
        <v>37058</v>
      </c>
      <c r="B2366" s="203" t="n">
        <f aca="false">IF(A2366&lt;&gt;"",MONTH(A2366),0)</f>
        <v>6</v>
      </c>
      <c r="C2366" s="11" t="s">
        <v>167</v>
      </c>
      <c r="D2366" s="196" t="s">
        <v>85</v>
      </c>
      <c r="E2366" s="196" t="s">
        <v>85</v>
      </c>
      <c r="F2366" s="196" t="s">
        <v>85</v>
      </c>
      <c r="G2366" s="196" t="s">
        <v>85</v>
      </c>
      <c r="H2366" s="196" t="s">
        <v>85</v>
      </c>
      <c r="I2366" s="196" t="s">
        <v>85</v>
      </c>
      <c r="J2366" s="196" t="s">
        <v>85</v>
      </c>
      <c r="K2366" s="196" t="s">
        <v>85</v>
      </c>
      <c r="L2366" s="196" t="s">
        <v>85</v>
      </c>
      <c r="M2366" s="196" t="s">
        <v>85</v>
      </c>
      <c r="N2366" s="196" t="s">
        <v>85</v>
      </c>
      <c r="O2366" s="196" t="s">
        <v>85</v>
      </c>
      <c r="P2366" s="196" t="s">
        <v>85</v>
      </c>
      <c r="Q2366" s="196" t="s">
        <v>85</v>
      </c>
      <c r="R2366" s="196" t="s">
        <v>85</v>
      </c>
      <c r="S2366" s="196" t="s">
        <v>85</v>
      </c>
      <c r="T2366" s="196" t="s">
        <v>85</v>
      </c>
      <c r="U2366" s="196" t="s">
        <v>85</v>
      </c>
      <c r="V2366" s="196" t="s">
        <v>85</v>
      </c>
      <c r="W2366" s="196" t="s">
        <v>85</v>
      </c>
      <c r="X2366" s="196" t="s">
        <v>85</v>
      </c>
      <c r="Y2366" s="196" t="s">
        <v>85</v>
      </c>
    </row>
    <row r="2367" customFormat="false" ht="11.25" hidden="false" customHeight="false" outlineLevel="0" collapsed="false">
      <c r="A2367" s="177" t="n">
        <v>37059</v>
      </c>
      <c r="B2367" s="203" t="n">
        <f aca="false">IF(A2367&lt;&gt;"",MONTH(A2367),0)</f>
        <v>6</v>
      </c>
      <c r="C2367" s="11" t="s">
        <v>161</v>
      </c>
      <c r="D2367" s="196" t="s">
        <v>85</v>
      </c>
      <c r="E2367" s="196" t="s">
        <v>85</v>
      </c>
      <c r="F2367" s="196" t="s">
        <v>85</v>
      </c>
      <c r="G2367" s="196" t="s">
        <v>85</v>
      </c>
      <c r="H2367" s="196" t="s">
        <v>85</v>
      </c>
      <c r="I2367" s="196" t="s">
        <v>85</v>
      </c>
      <c r="J2367" s="196" t="s">
        <v>85</v>
      </c>
      <c r="K2367" s="196" t="s">
        <v>85</v>
      </c>
      <c r="L2367" s="196" t="s">
        <v>85</v>
      </c>
      <c r="M2367" s="196" t="s">
        <v>85</v>
      </c>
      <c r="N2367" s="196" t="s">
        <v>85</v>
      </c>
      <c r="O2367" s="196" t="s">
        <v>85</v>
      </c>
      <c r="P2367" s="196" t="s">
        <v>85</v>
      </c>
      <c r="Q2367" s="196" t="s">
        <v>85</v>
      </c>
      <c r="R2367" s="196" t="s">
        <v>85</v>
      </c>
      <c r="S2367" s="196" t="s">
        <v>85</v>
      </c>
      <c r="T2367" s="196" t="s">
        <v>85</v>
      </c>
      <c r="U2367" s="196" t="s">
        <v>85</v>
      </c>
      <c r="V2367" s="196" t="s">
        <v>85</v>
      </c>
      <c r="W2367" s="196" t="s">
        <v>85</v>
      </c>
      <c r="X2367" s="196" t="s">
        <v>85</v>
      </c>
      <c r="Y2367" s="196" t="s">
        <v>85</v>
      </c>
    </row>
    <row r="2368" customFormat="false" ht="11.25" hidden="false" customHeight="false" outlineLevel="0" collapsed="false">
      <c r="A2368" s="177" t="n">
        <v>37060</v>
      </c>
      <c r="B2368" s="203" t="n">
        <f aca="false">IF(A2368&lt;&gt;"",MONTH(A2368),0)</f>
        <v>6</v>
      </c>
      <c r="C2368" s="11" t="s">
        <v>162</v>
      </c>
      <c r="D2368" s="196" t="s">
        <v>85</v>
      </c>
      <c r="E2368" s="196" t="s">
        <v>85</v>
      </c>
      <c r="F2368" s="196" t="s">
        <v>85</v>
      </c>
      <c r="G2368" s="196" t="s">
        <v>85</v>
      </c>
      <c r="H2368" s="196" t="s">
        <v>85</v>
      </c>
      <c r="I2368" s="196" t="s">
        <v>85</v>
      </c>
      <c r="J2368" s="196" t="s">
        <v>85</v>
      </c>
      <c r="K2368" s="196" t="s">
        <v>85</v>
      </c>
      <c r="L2368" s="196" t="s">
        <v>85</v>
      </c>
      <c r="M2368" s="196" t="s">
        <v>85</v>
      </c>
      <c r="N2368" s="196" t="s">
        <v>85</v>
      </c>
      <c r="O2368" s="196" t="s">
        <v>85</v>
      </c>
      <c r="P2368" s="196" t="s">
        <v>85</v>
      </c>
      <c r="Q2368" s="196" t="s">
        <v>85</v>
      </c>
      <c r="R2368" s="196" t="s">
        <v>85</v>
      </c>
      <c r="S2368" s="196" t="s">
        <v>85</v>
      </c>
      <c r="T2368" s="196" t="s">
        <v>85</v>
      </c>
      <c r="U2368" s="196" t="s">
        <v>85</v>
      </c>
      <c r="V2368" s="196" t="s">
        <v>85</v>
      </c>
      <c r="W2368" s="196" t="s">
        <v>85</v>
      </c>
      <c r="X2368" s="196" t="s">
        <v>85</v>
      </c>
      <c r="Y2368" s="196" t="s">
        <v>85</v>
      </c>
    </row>
    <row r="2369" customFormat="false" ht="11.25" hidden="false" customHeight="false" outlineLevel="0" collapsed="false">
      <c r="A2369" s="177" t="n">
        <v>37061</v>
      </c>
      <c r="B2369" s="203" t="n">
        <f aca="false">IF(A2369&lt;&gt;"",MONTH(A2369),0)</f>
        <v>6</v>
      </c>
      <c r="C2369" s="11" t="s">
        <v>163</v>
      </c>
      <c r="D2369" s="196" t="s">
        <v>85</v>
      </c>
      <c r="E2369" s="196" t="s">
        <v>85</v>
      </c>
      <c r="F2369" s="196" t="s">
        <v>85</v>
      </c>
      <c r="G2369" s="196" t="s">
        <v>85</v>
      </c>
      <c r="H2369" s="196" t="s">
        <v>85</v>
      </c>
      <c r="I2369" s="196" t="s">
        <v>85</v>
      </c>
      <c r="J2369" s="196" t="s">
        <v>85</v>
      </c>
      <c r="K2369" s="196" t="s">
        <v>85</v>
      </c>
      <c r="L2369" s="196" t="s">
        <v>85</v>
      </c>
      <c r="M2369" s="196" t="s">
        <v>85</v>
      </c>
      <c r="N2369" s="196" t="s">
        <v>85</v>
      </c>
      <c r="O2369" s="196" t="s">
        <v>85</v>
      </c>
      <c r="P2369" s="196" t="s">
        <v>85</v>
      </c>
      <c r="Q2369" s="196" t="s">
        <v>85</v>
      </c>
      <c r="R2369" s="196" t="s">
        <v>85</v>
      </c>
      <c r="S2369" s="196" t="s">
        <v>85</v>
      </c>
      <c r="T2369" s="196" t="s">
        <v>85</v>
      </c>
      <c r="U2369" s="196" t="s">
        <v>85</v>
      </c>
      <c r="V2369" s="196" t="s">
        <v>85</v>
      </c>
      <c r="W2369" s="196" t="s">
        <v>85</v>
      </c>
      <c r="X2369" s="196" t="s">
        <v>85</v>
      </c>
      <c r="Y2369" s="196" t="s">
        <v>85</v>
      </c>
    </row>
    <row r="2370" customFormat="false" ht="11.25" hidden="false" customHeight="false" outlineLevel="0" collapsed="false">
      <c r="A2370" s="177" t="n">
        <v>37062</v>
      </c>
      <c r="B2370" s="203" t="n">
        <f aca="false">IF(A2370&lt;&gt;"",MONTH(A2370),0)</f>
        <v>6</v>
      </c>
      <c r="C2370" s="11" t="s">
        <v>164</v>
      </c>
      <c r="D2370" s="196" t="s">
        <v>85</v>
      </c>
      <c r="E2370" s="196" t="s">
        <v>85</v>
      </c>
      <c r="F2370" s="196" t="s">
        <v>85</v>
      </c>
      <c r="G2370" s="196" t="s">
        <v>85</v>
      </c>
      <c r="H2370" s="196" t="s">
        <v>85</v>
      </c>
      <c r="I2370" s="196" t="s">
        <v>85</v>
      </c>
      <c r="J2370" s="196" t="s">
        <v>85</v>
      </c>
      <c r="K2370" s="196" t="s">
        <v>85</v>
      </c>
      <c r="L2370" s="196" t="s">
        <v>85</v>
      </c>
      <c r="M2370" s="196" t="s">
        <v>85</v>
      </c>
      <c r="N2370" s="196" t="s">
        <v>85</v>
      </c>
      <c r="O2370" s="196" t="s">
        <v>85</v>
      </c>
      <c r="P2370" s="196" t="s">
        <v>85</v>
      </c>
      <c r="Q2370" s="196" t="s">
        <v>85</v>
      </c>
      <c r="R2370" s="196" t="s">
        <v>85</v>
      </c>
      <c r="S2370" s="196" t="s">
        <v>85</v>
      </c>
      <c r="T2370" s="196" t="s">
        <v>85</v>
      </c>
      <c r="U2370" s="196" t="s">
        <v>85</v>
      </c>
      <c r="V2370" s="196" t="s">
        <v>85</v>
      </c>
      <c r="W2370" s="196" t="s">
        <v>85</v>
      </c>
      <c r="X2370" s="196" t="s">
        <v>85</v>
      </c>
      <c r="Y2370" s="196" t="s">
        <v>85</v>
      </c>
    </row>
    <row r="2371" customFormat="false" ht="11.25" hidden="false" customHeight="false" outlineLevel="0" collapsed="false">
      <c r="A2371" s="177" t="n">
        <v>37063</v>
      </c>
      <c r="B2371" s="203" t="n">
        <f aca="false">IF(A2371&lt;&gt;"",MONTH(A2371),0)</f>
        <v>6</v>
      </c>
      <c r="C2371" s="11" t="s">
        <v>165</v>
      </c>
      <c r="D2371" s="196" t="s">
        <v>85</v>
      </c>
      <c r="E2371" s="196" t="s">
        <v>85</v>
      </c>
      <c r="F2371" s="196" t="s">
        <v>85</v>
      </c>
      <c r="G2371" s="196" t="s">
        <v>85</v>
      </c>
      <c r="H2371" s="196" t="s">
        <v>85</v>
      </c>
      <c r="I2371" s="196" t="s">
        <v>85</v>
      </c>
      <c r="J2371" s="196" t="s">
        <v>85</v>
      </c>
      <c r="K2371" s="196" t="s">
        <v>85</v>
      </c>
      <c r="L2371" s="196" t="s">
        <v>85</v>
      </c>
      <c r="M2371" s="196" t="s">
        <v>85</v>
      </c>
      <c r="N2371" s="196" t="s">
        <v>85</v>
      </c>
      <c r="O2371" s="196" t="s">
        <v>85</v>
      </c>
      <c r="P2371" s="196" t="s">
        <v>85</v>
      </c>
      <c r="Q2371" s="196" t="s">
        <v>85</v>
      </c>
      <c r="R2371" s="196" t="s">
        <v>85</v>
      </c>
      <c r="S2371" s="196" t="s">
        <v>85</v>
      </c>
      <c r="T2371" s="196" t="s">
        <v>85</v>
      </c>
      <c r="U2371" s="196" t="s">
        <v>85</v>
      </c>
      <c r="V2371" s="196" t="s">
        <v>85</v>
      </c>
      <c r="W2371" s="196" t="s">
        <v>85</v>
      </c>
      <c r="X2371" s="196" t="s">
        <v>85</v>
      </c>
      <c r="Y2371" s="196" t="s">
        <v>85</v>
      </c>
    </row>
    <row r="2372" customFormat="false" ht="11.25" hidden="false" customHeight="false" outlineLevel="0" collapsed="false">
      <c r="A2372" s="177" t="n">
        <v>37064</v>
      </c>
      <c r="B2372" s="203" t="n">
        <f aca="false">IF(A2372&lt;&gt;"",MONTH(A2372),0)</f>
        <v>6</v>
      </c>
      <c r="C2372" s="11" t="s">
        <v>166</v>
      </c>
      <c r="D2372" s="196" t="s">
        <v>85</v>
      </c>
      <c r="E2372" s="196" t="s">
        <v>85</v>
      </c>
      <c r="F2372" s="196" t="s">
        <v>85</v>
      </c>
      <c r="G2372" s="196" t="s">
        <v>85</v>
      </c>
      <c r="H2372" s="196" t="s">
        <v>85</v>
      </c>
      <c r="I2372" s="196" t="s">
        <v>85</v>
      </c>
      <c r="J2372" s="196" t="s">
        <v>85</v>
      </c>
      <c r="K2372" s="196" t="s">
        <v>85</v>
      </c>
      <c r="L2372" s="196" t="s">
        <v>85</v>
      </c>
      <c r="M2372" s="196" t="s">
        <v>85</v>
      </c>
      <c r="N2372" s="196" t="s">
        <v>85</v>
      </c>
      <c r="O2372" s="196" t="s">
        <v>85</v>
      </c>
      <c r="P2372" s="196" t="s">
        <v>85</v>
      </c>
      <c r="Q2372" s="196" t="s">
        <v>85</v>
      </c>
      <c r="R2372" s="196" t="s">
        <v>85</v>
      </c>
      <c r="S2372" s="196" t="s">
        <v>85</v>
      </c>
      <c r="T2372" s="196" t="s">
        <v>85</v>
      </c>
      <c r="U2372" s="196" t="s">
        <v>85</v>
      </c>
      <c r="V2372" s="196" t="s">
        <v>85</v>
      </c>
      <c r="W2372" s="196" t="s">
        <v>85</v>
      </c>
      <c r="X2372" s="196" t="s">
        <v>85</v>
      </c>
      <c r="Y2372" s="196" t="s">
        <v>85</v>
      </c>
    </row>
    <row r="2373" customFormat="false" ht="11.25" hidden="false" customHeight="false" outlineLevel="0" collapsed="false">
      <c r="A2373" s="177" t="n">
        <v>37065</v>
      </c>
      <c r="B2373" s="203" t="n">
        <f aca="false">IF(A2373&lt;&gt;"",MONTH(A2373),0)</f>
        <v>6</v>
      </c>
      <c r="C2373" s="11" t="s">
        <v>167</v>
      </c>
      <c r="D2373" s="196" t="s">
        <v>85</v>
      </c>
      <c r="E2373" s="196" t="s">
        <v>85</v>
      </c>
      <c r="F2373" s="196" t="s">
        <v>85</v>
      </c>
      <c r="G2373" s="196" t="s">
        <v>85</v>
      </c>
      <c r="H2373" s="196" t="s">
        <v>85</v>
      </c>
      <c r="I2373" s="196" t="s">
        <v>85</v>
      </c>
      <c r="J2373" s="196" t="s">
        <v>85</v>
      </c>
      <c r="K2373" s="196" t="s">
        <v>85</v>
      </c>
      <c r="L2373" s="196" t="s">
        <v>85</v>
      </c>
      <c r="M2373" s="196" t="s">
        <v>85</v>
      </c>
      <c r="N2373" s="196" t="s">
        <v>85</v>
      </c>
      <c r="O2373" s="196" t="s">
        <v>85</v>
      </c>
      <c r="P2373" s="196" t="s">
        <v>85</v>
      </c>
      <c r="Q2373" s="196" t="s">
        <v>85</v>
      </c>
      <c r="R2373" s="196" t="s">
        <v>85</v>
      </c>
      <c r="S2373" s="196" t="s">
        <v>85</v>
      </c>
      <c r="T2373" s="196" t="s">
        <v>85</v>
      </c>
      <c r="U2373" s="196" t="s">
        <v>85</v>
      </c>
      <c r="V2373" s="196" t="s">
        <v>85</v>
      </c>
      <c r="W2373" s="196" t="s">
        <v>85</v>
      </c>
      <c r="X2373" s="196" t="s">
        <v>85</v>
      </c>
      <c r="Y2373" s="196" t="s">
        <v>85</v>
      </c>
    </row>
    <row r="2374" customFormat="false" ht="11.25" hidden="false" customHeight="false" outlineLevel="0" collapsed="false">
      <c r="A2374" s="177" t="n">
        <v>37066</v>
      </c>
      <c r="B2374" s="203" t="n">
        <f aca="false">IF(A2374&lt;&gt;"",MONTH(A2374),0)</f>
        <v>6</v>
      </c>
      <c r="C2374" s="11" t="s">
        <v>161</v>
      </c>
      <c r="D2374" s="196" t="s">
        <v>85</v>
      </c>
      <c r="E2374" s="196" t="s">
        <v>85</v>
      </c>
      <c r="F2374" s="196" t="s">
        <v>85</v>
      </c>
      <c r="G2374" s="196" t="s">
        <v>85</v>
      </c>
      <c r="H2374" s="196" t="s">
        <v>85</v>
      </c>
      <c r="I2374" s="196" t="s">
        <v>85</v>
      </c>
      <c r="J2374" s="196" t="s">
        <v>85</v>
      </c>
      <c r="K2374" s="196" t="s">
        <v>85</v>
      </c>
      <c r="L2374" s="196" t="s">
        <v>85</v>
      </c>
      <c r="M2374" s="196" t="s">
        <v>85</v>
      </c>
      <c r="N2374" s="196" t="s">
        <v>85</v>
      </c>
      <c r="O2374" s="196" t="s">
        <v>85</v>
      </c>
      <c r="P2374" s="196" t="s">
        <v>85</v>
      </c>
      <c r="Q2374" s="196" t="s">
        <v>85</v>
      </c>
      <c r="R2374" s="196" t="s">
        <v>85</v>
      </c>
      <c r="S2374" s="196" t="s">
        <v>85</v>
      </c>
      <c r="T2374" s="196" t="s">
        <v>85</v>
      </c>
      <c r="U2374" s="196" t="s">
        <v>85</v>
      </c>
      <c r="V2374" s="196" t="s">
        <v>85</v>
      </c>
      <c r="W2374" s="196" t="s">
        <v>85</v>
      </c>
      <c r="X2374" s="196" t="s">
        <v>85</v>
      </c>
      <c r="Y2374" s="196" t="s">
        <v>85</v>
      </c>
    </row>
    <row r="2375" customFormat="false" ht="11.25" hidden="false" customHeight="false" outlineLevel="0" collapsed="false">
      <c r="A2375" s="177" t="n">
        <v>37067</v>
      </c>
      <c r="B2375" s="203" t="n">
        <f aca="false">IF(A2375&lt;&gt;"",MONTH(A2375),0)</f>
        <v>6</v>
      </c>
      <c r="C2375" s="11" t="s">
        <v>162</v>
      </c>
      <c r="D2375" s="196" t="s">
        <v>85</v>
      </c>
      <c r="E2375" s="196" t="s">
        <v>85</v>
      </c>
      <c r="F2375" s="196" t="s">
        <v>85</v>
      </c>
      <c r="G2375" s="196" t="s">
        <v>85</v>
      </c>
      <c r="H2375" s="196" t="s">
        <v>85</v>
      </c>
      <c r="I2375" s="196" t="s">
        <v>85</v>
      </c>
      <c r="J2375" s="196" t="s">
        <v>85</v>
      </c>
      <c r="K2375" s="196" t="s">
        <v>85</v>
      </c>
      <c r="L2375" s="196" t="s">
        <v>85</v>
      </c>
      <c r="M2375" s="196" t="s">
        <v>85</v>
      </c>
      <c r="N2375" s="196" t="s">
        <v>85</v>
      </c>
      <c r="O2375" s="196" t="s">
        <v>85</v>
      </c>
      <c r="P2375" s="196" t="s">
        <v>85</v>
      </c>
      <c r="Q2375" s="196" t="s">
        <v>85</v>
      </c>
      <c r="R2375" s="196" t="s">
        <v>85</v>
      </c>
      <c r="S2375" s="196" t="s">
        <v>85</v>
      </c>
      <c r="T2375" s="196" t="s">
        <v>85</v>
      </c>
      <c r="U2375" s="196" t="s">
        <v>85</v>
      </c>
      <c r="V2375" s="196" t="s">
        <v>85</v>
      </c>
      <c r="W2375" s="196" t="s">
        <v>85</v>
      </c>
      <c r="X2375" s="196" t="s">
        <v>85</v>
      </c>
      <c r="Y2375" s="196" t="s">
        <v>85</v>
      </c>
    </row>
    <row r="2376" customFormat="false" ht="11.25" hidden="false" customHeight="false" outlineLevel="0" collapsed="false">
      <c r="A2376" s="177" t="n">
        <v>37068</v>
      </c>
      <c r="B2376" s="203" t="n">
        <f aca="false">IF(A2376&lt;&gt;"",MONTH(A2376),0)</f>
        <v>6</v>
      </c>
      <c r="C2376" s="11" t="s">
        <v>163</v>
      </c>
      <c r="D2376" s="196" t="s">
        <v>85</v>
      </c>
      <c r="E2376" s="196" t="s">
        <v>85</v>
      </c>
      <c r="F2376" s="196" t="s">
        <v>85</v>
      </c>
      <c r="G2376" s="196" t="s">
        <v>85</v>
      </c>
      <c r="H2376" s="196" t="s">
        <v>85</v>
      </c>
      <c r="I2376" s="196" t="s">
        <v>85</v>
      </c>
      <c r="J2376" s="196" t="s">
        <v>85</v>
      </c>
      <c r="K2376" s="196" t="s">
        <v>85</v>
      </c>
      <c r="L2376" s="196" t="s">
        <v>85</v>
      </c>
      <c r="M2376" s="196" t="s">
        <v>85</v>
      </c>
      <c r="N2376" s="196" t="s">
        <v>85</v>
      </c>
      <c r="O2376" s="196" t="s">
        <v>85</v>
      </c>
      <c r="P2376" s="196" t="s">
        <v>85</v>
      </c>
      <c r="Q2376" s="196" t="s">
        <v>85</v>
      </c>
      <c r="R2376" s="196" t="s">
        <v>85</v>
      </c>
      <c r="S2376" s="196" t="s">
        <v>85</v>
      </c>
      <c r="T2376" s="196" t="s">
        <v>85</v>
      </c>
      <c r="U2376" s="196" t="s">
        <v>85</v>
      </c>
      <c r="V2376" s="196" t="s">
        <v>85</v>
      </c>
      <c r="W2376" s="196" t="s">
        <v>85</v>
      </c>
      <c r="X2376" s="196" t="s">
        <v>85</v>
      </c>
      <c r="Y2376" s="196" t="s">
        <v>85</v>
      </c>
    </row>
    <row r="2377" customFormat="false" ht="11.25" hidden="false" customHeight="false" outlineLevel="0" collapsed="false">
      <c r="A2377" s="177" t="n">
        <v>37069</v>
      </c>
      <c r="B2377" s="203" t="n">
        <f aca="false">IF(A2377&lt;&gt;"",MONTH(A2377),0)</f>
        <v>6</v>
      </c>
      <c r="C2377" s="11" t="s">
        <v>164</v>
      </c>
      <c r="D2377" s="196" t="s">
        <v>85</v>
      </c>
      <c r="E2377" s="196" t="s">
        <v>85</v>
      </c>
      <c r="F2377" s="196" t="s">
        <v>85</v>
      </c>
      <c r="G2377" s="196" t="s">
        <v>85</v>
      </c>
      <c r="H2377" s="196" t="s">
        <v>85</v>
      </c>
      <c r="I2377" s="196" t="s">
        <v>85</v>
      </c>
      <c r="J2377" s="196" t="s">
        <v>85</v>
      </c>
      <c r="K2377" s="196" t="s">
        <v>85</v>
      </c>
      <c r="L2377" s="196" t="s">
        <v>85</v>
      </c>
      <c r="M2377" s="196" t="s">
        <v>85</v>
      </c>
      <c r="N2377" s="196" t="s">
        <v>85</v>
      </c>
      <c r="O2377" s="196" t="s">
        <v>85</v>
      </c>
      <c r="P2377" s="196" t="s">
        <v>85</v>
      </c>
      <c r="Q2377" s="196" t="s">
        <v>85</v>
      </c>
      <c r="R2377" s="196" t="s">
        <v>85</v>
      </c>
      <c r="S2377" s="196" t="s">
        <v>85</v>
      </c>
      <c r="T2377" s="196" t="s">
        <v>85</v>
      </c>
      <c r="U2377" s="196" t="s">
        <v>85</v>
      </c>
      <c r="V2377" s="196" t="s">
        <v>85</v>
      </c>
      <c r="W2377" s="196" t="s">
        <v>85</v>
      </c>
      <c r="X2377" s="196" t="s">
        <v>85</v>
      </c>
      <c r="Y2377" s="196" t="s">
        <v>85</v>
      </c>
    </row>
    <row r="2378" customFormat="false" ht="11.25" hidden="false" customHeight="false" outlineLevel="0" collapsed="false">
      <c r="A2378" s="177" t="n">
        <v>37070</v>
      </c>
      <c r="B2378" s="203" t="n">
        <f aca="false">IF(A2378&lt;&gt;"",MONTH(A2378),0)</f>
        <v>6</v>
      </c>
      <c r="C2378" s="11" t="s">
        <v>165</v>
      </c>
      <c r="D2378" s="196" t="s">
        <v>85</v>
      </c>
      <c r="E2378" s="196" t="s">
        <v>85</v>
      </c>
      <c r="F2378" s="196" t="s">
        <v>85</v>
      </c>
      <c r="G2378" s="196" t="s">
        <v>85</v>
      </c>
      <c r="H2378" s="196" t="s">
        <v>85</v>
      </c>
      <c r="I2378" s="196" t="s">
        <v>85</v>
      </c>
      <c r="J2378" s="196" t="s">
        <v>85</v>
      </c>
      <c r="K2378" s="196" t="s">
        <v>85</v>
      </c>
      <c r="L2378" s="196" t="s">
        <v>85</v>
      </c>
      <c r="M2378" s="196" t="s">
        <v>85</v>
      </c>
      <c r="N2378" s="196" t="s">
        <v>85</v>
      </c>
      <c r="O2378" s="196" t="s">
        <v>85</v>
      </c>
      <c r="P2378" s="196" t="s">
        <v>85</v>
      </c>
      <c r="Q2378" s="196" t="s">
        <v>85</v>
      </c>
      <c r="R2378" s="196" t="s">
        <v>85</v>
      </c>
      <c r="S2378" s="196" t="s">
        <v>85</v>
      </c>
      <c r="T2378" s="196" t="s">
        <v>85</v>
      </c>
      <c r="U2378" s="196" t="s">
        <v>85</v>
      </c>
      <c r="V2378" s="196" t="s">
        <v>85</v>
      </c>
      <c r="W2378" s="196" t="s">
        <v>85</v>
      </c>
      <c r="X2378" s="196" t="s">
        <v>85</v>
      </c>
      <c r="Y2378" s="196" t="s">
        <v>85</v>
      </c>
    </row>
    <row r="2379" customFormat="false" ht="11.25" hidden="false" customHeight="false" outlineLevel="0" collapsed="false">
      <c r="A2379" s="177" t="n">
        <v>37071</v>
      </c>
      <c r="B2379" s="203" t="n">
        <f aca="false">IF(A2379&lt;&gt;"",MONTH(A2379),0)</f>
        <v>6</v>
      </c>
      <c r="C2379" s="11" t="s">
        <v>166</v>
      </c>
      <c r="D2379" s="196" t="s">
        <v>85</v>
      </c>
      <c r="E2379" s="196" t="s">
        <v>85</v>
      </c>
      <c r="F2379" s="196" t="s">
        <v>85</v>
      </c>
      <c r="G2379" s="196" t="s">
        <v>85</v>
      </c>
      <c r="H2379" s="196" t="s">
        <v>85</v>
      </c>
      <c r="I2379" s="196" t="s">
        <v>85</v>
      </c>
      <c r="J2379" s="196" t="s">
        <v>85</v>
      </c>
      <c r="K2379" s="196" t="s">
        <v>85</v>
      </c>
      <c r="L2379" s="196" t="s">
        <v>85</v>
      </c>
      <c r="M2379" s="196" t="s">
        <v>85</v>
      </c>
      <c r="N2379" s="196" t="s">
        <v>85</v>
      </c>
      <c r="O2379" s="196" t="s">
        <v>85</v>
      </c>
      <c r="P2379" s="196" t="s">
        <v>85</v>
      </c>
      <c r="Q2379" s="196" t="s">
        <v>85</v>
      </c>
      <c r="R2379" s="196" t="s">
        <v>85</v>
      </c>
      <c r="S2379" s="196" t="s">
        <v>85</v>
      </c>
      <c r="T2379" s="196" t="s">
        <v>85</v>
      </c>
      <c r="U2379" s="196" t="s">
        <v>85</v>
      </c>
      <c r="V2379" s="196" t="s">
        <v>85</v>
      </c>
      <c r="W2379" s="196" t="s">
        <v>85</v>
      </c>
      <c r="X2379" s="196" t="s">
        <v>85</v>
      </c>
      <c r="Y2379" s="196" t="s">
        <v>85</v>
      </c>
    </row>
    <row r="2380" customFormat="false" ht="11.25" hidden="false" customHeight="false" outlineLevel="0" collapsed="false">
      <c r="A2380" s="177" t="n">
        <v>37072</v>
      </c>
      <c r="B2380" s="203" t="n">
        <f aca="false">IF(A2380&lt;&gt;"",MONTH(A2380),0)</f>
        <v>6</v>
      </c>
      <c r="C2380" s="11" t="s">
        <v>167</v>
      </c>
      <c r="D2380" s="196" t="s">
        <v>85</v>
      </c>
      <c r="E2380" s="196" t="s">
        <v>85</v>
      </c>
      <c r="F2380" s="196" t="s">
        <v>85</v>
      </c>
      <c r="G2380" s="196" t="s">
        <v>85</v>
      </c>
      <c r="H2380" s="196" t="s">
        <v>85</v>
      </c>
      <c r="I2380" s="196" t="s">
        <v>85</v>
      </c>
      <c r="J2380" s="196" t="s">
        <v>85</v>
      </c>
      <c r="K2380" s="196" t="s">
        <v>85</v>
      </c>
      <c r="L2380" s="196" t="s">
        <v>85</v>
      </c>
      <c r="M2380" s="196" t="s">
        <v>85</v>
      </c>
      <c r="N2380" s="196" t="s">
        <v>85</v>
      </c>
      <c r="O2380" s="196" t="s">
        <v>85</v>
      </c>
      <c r="P2380" s="196" t="s">
        <v>85</v>
      </c>
      <c r="Q2380" s="196" t="s">
        <v>85</v>
      </c>
      <c r="R2380" s="196" t="s">
        <v>85</v>
      </c>
      <c r="S2380" s="196" t="s">
        <v>85</v>
      </c>
      <c r="T2380" s="196" t="s">
        <v>85</v>
      </c>
      <c r="U2380" s="196" t="s">
        <v>85</v>
      </c>
      <c r="V2380" s="196" t="s">
        <v>85</v>
      </c>
      <c r="W2380" s="196" t="s">
        <v>85</v>
      </c>
      <c r="X2380" s="196" t="s">
        <v>85</v>
      </c>
      <c r="Y2380" s="196" t="s">
        <v>85</v>
      </c>
    </row>
    <row r="2381" customFormat="false" ht="11.25" hidden="false" customHeight="false" outlineLevel="0" collapsed="false">
      <c r="A2381" s="177" t="n">
        <v>37073</v>
      </c>
      <c r="B2381" s="203" t="n">
        <f aca="false">IF(A2381&lt;&gt;"",MONTH(A2381),0)</f>
        <v>7</v>
      </c>
      <c r="C2381" s="11" t="s">
        <v>161</v>
      </c>
      <c r="D2381" s="196" t="s">
        <v>85</v>
      </c>
      <c r="E2381" s="196" t="s">
        <v>85</v>
      </c>
      <c r="F2381" s="196" t="s">
        <v>85</v>
      </c>
      <c r="G2381" s="196" t="s">
        <v>85</v>
      </c>
      <c r="H2381" s="196" t="s">
        <v>85</v>
      </c>
      <c r="I2381" s="196" t="s">
        <v>85</v>
      </c>
      <c r="J2381" s="196" t="s">
        <v>85</v>
      </c>
      <c r="K2381" s="196" t="s">
        <v>85</v>
      </c>
      <c r="L2381" s="196" t="s">
        <v>85</v>
      </c>
      <c r="M2381" s="196" t="s">
        <v>85</v>
      </c>
      <c r="N2381" s="196" t="s">
        <v>85</v>
      </c>
      <c r="O2381" s="196" t="s">
        <v>85</v>
      </c>
      <c r="P2381" s="196" t="s">
        <v>85</v>
      </c>
      <c r="Q2381" s="196" t="s">
        <v>85</v>
      </c>
      <c r="R2381" s="196" t="s">
        <v>85</v>
      </c>
      <c r="S2381" s="196" t="s">
        <v>85</v>
      </c>
      <c r="T2381" s="196" t="s">
        <v>85</v>
      </c>
      <c r="U2381" s="196" t="s">
        <v>85</v>
      </c>
      <c r="V2381" s="196" t="s">
        <v>85</v>
      </c>
      <c r="W2381" s="196" t="s">
        <v>85</v>
      </c>
      <c r="X2381" s="196" t="s">
        <v>85</v>
      </c>
      <c r="Y2381" s="196" t="s">
        <v>85</v>
      </c>
    </row>
    <row r="2382" customFormat="false" ht="11.25" hidden="false" customHeight="false" outlineLevel="0" collapsed="false">
      <c r="A2382" s="177" t="n">
        <v>37074</v>
      </c>
      <c r="B2382" s="203" t="n">
        <f aca="false">IF(A2382&lt;&gt;"",MONTH(A2382),0)</f>
        <v>7</v>
      </c>
      <c r="C2382" s="11" t="s">
        <v>162</v>
      </c>
      <c r="D2382" s="196" t="s">
        <v>85</v>
      </c>
      <c r="E2382" s="196" t="s">
        <v>85</v>
      </c>
      <c r="F2382" s="196" t="s">
        <v>85</v>
      </c>
      <c r="G2382" s="196" t="s">
        <v>85</v>
      </c>
      <c r="H2382" s="196" t="s">
        <v>85</v>
      </c>
      <c r="I2382" s="196" t="s">
        <v>85</v>
      </c>
      <c r="J2382" s="196" t="s">
        <v>85</v>
      </c>
      <c r="K2382" s="196" t="s">
        <v>85</v>
      </c>
      <c r="L2382" s="196" t="s">
        <v>85</v>
      </c>
      <c r="M2382" s="196" t="s">
        <v>85</v>
      </c>
      <c r="N2382" s="196" t="s">
        <v>85</v>
      </c>
      <c r="O2382" s="196" t="s">
        <v>85</v>
      </c>
      <c r="P2382" s="196" t="s">
        <v>85</v>
      </c>
      <c r="Q2382" s="196" t="s">
        <v>85</v>
      </c>
      <c r="R2382" s="196" t="s">
        <v>85</v>
      </c>
      <c r="S2382" s="196" t="s">
        <v>85</v>
      </c>
      <c r="T2382" s="196" t="s">
        <v>85</v>
      </c>
      <c r="U2382" s="196" t="s">
        <v>85</v>
      </c>
      <c r="V2382" s="196" t="s">
        <v>85</v>
      </c>
      <c r="W2382" s="196" t="s">
        <v>85</v>
      </c>
      <c r="X2382" s="196" t="s">
        <v>85</v>
      </c>
      <c r="Y2382" s="196" t="s">
        <v>85</v>
      </c>
    </row>
    <row r="2383" customFormat="false" ht="11.25" hidden="false" customHeight="false" outlineLevel="0" collapsed="false">
      <c r="A2383" s="177" t="n">
        <v>37075</v>
      </c>
      <c r="B2383" s="203" t="n">
        <f aca="false">IF(A2383&lt;&gt;"",MONTH(A2383),0)</f>
        <v>7</v>
      </c>
      <c r="C2383" s="11" t="s">
        <v>163</v>
      </c>
      <c r="D2383" s="196" t="s">
        <v>85</v>
      </c>
      <c r="E2383" s="196" t="s">
        <v>85</v>
      </c>
      <c r="F2383" s="196" t="s">
        <v>85</v>
      </c>
      <c r="G2383" s="196" t="s">
        <v>85</v>
      </c>
      <c r="H2383" s="196" t="s">
        <v>85</v>
      </c>
      <c r="I2383" s="196" t="s">
        <v>85</v>
      </c>
      <c r="J2383" s="196" t="s">
        <v>85</v>
      </c>
      <c r="K2383" s="196" t="s">
        <v>85</v>
      </c>
      <c r="L2383" s="196" t="s">
        <v>85</v>
      </c>
      <c r="M2383" s="196" t="s">
        <v>85</v>
      </c>
      <c r="N2383" s="196" t="s">
        <v>85</v>
      </c>
      <c r="O2383" s="196" t="s">
        <v>85</v>
      </c>
      <c r="P2383" s="196" t="s">
        <v>85</v>
      </c>
      <c r="Q2383" s="196" t="s">
        <v>85</v>
      </c>
      <c r="R2383" s="196" t="s">
        <v>85</v>
      </c>
      <c r="S2383" s="196" t="s">
        <v>85</v>
      </c>
      <c r="T2383" s="196" t="s">
        <v>85</v>
      </c>
      <c r="U2383" s="196" t="s">
        <v>85</v>
      </c>
      <c r="V2383" s="196" t="s">
        <v>85</v>
      </c>
      <c r="W2383" s="196" t="s">
        <v>85</v>
      </c>
      <c r="X2383" s="196" t="s">
        <v>85</v>
      </c>
      <c r="Y2383" s="196" t="s">
        <v>85</v>
      </c>
    </row>
    <row r="2384" customFormat="false" ht="11.25" hidden="false" customHeight="false" outlineLevel="0" collapsed="false">
      <c r="A2384" s="177" t="n">
        <v>37076</v>
      </c>
      <c r="B2384" s="203" t="n">
        <f aca="false">IF(A2384&lt;&gt;"",MONTH(A2384),0)</f>
        <v>7</v>
      </c>
      <c r="C2384" s="11" t="s">
        <v>164</v>
      </c>
      <c r="D2384" s="196" t="s">
        <v>85</v>
      </c>
      <c r="E2384" s="196" t="s">
        <v>85</v>
      </c>
      <c r="F2384" s="196" t="s">
        <v>85</v>
      </c>
      <c r="G2384" s="196" t="s">
        <v>85</v>
      </c>
      <c r="H2384" s="196" t="s">
        <v>85</v>
      </c>
      <c r="I2384" s="196" t="s">
        <v>85</v>
      </c>
      <c r="J2384" s="196" t="s">
        <v>85</v>
      </c>
      <c r="K2384" s="196" t="s">
        <v>85</v>
      </c>
      <c r="L2384" s="196" t="s">
        <v>85</v>
      </c>
      <c r="M2384" s="196" t="s">
        <v>85</v>
      </c>
      <c r="N2384" s="196" t="s">
        <v>85</v>
      </c>
      <c r="O2384" s="196" t="s">
        <v>85</v>
      </c>
      <c r="P2384" s="196" t="s">
        <v>85</v>
      </c>
      <c r="Q2384" s="196" t="s">
        <v>85</v>
      </c>
      <c r="R2384" s="196" t="s">
        <v>85</v>
      </c>
      <c r="S2384" s="196" t="s">
        <v>85</v>
      </c>
      <c r="T2384" s="196" t="s">
        <v>85</v>
      </c>
      <c r="U2384" s="196" t="s">
        <v>85</v>
      </c>
      <c r="V2384" s="196" t="s">
        <v>85</v>
      </c>
      <c r="W2384" s="196" t="s">
        <v>85</v>
      </c>
      <c r="X2384" s="196" t="s">
        <v>85</v>
      </c>
      <c r="Y2384" s="196" t="s">
        <v>85</v>
      </c>
    </row>
    <row r="2385" customFormat="false" ht="11.25" hidden="false" customHeight="false" outlineLevel="0" collapsed="false">
      <c r="A2385" s="177" t="n">
        <v>37077</v>
      </c>
      <c r="B2385" s="203" t="n">
        <f aca="false">IF(A2385&lt;&gt;"",MONTH(A2385),0)</f>
        <v>7</v>
      </c>
      <c r="C2385" s="11" t="s">
        <v>165</v>
      </c>
      <c r="D2385" s="196" t="s">
        <v>85</v>
      </c>
      <c r="E2385" s="196" t="s">
        <v>85</v>
      </c>
      <c r="F2385" s="196" t="s">
        <v>85</v>
      </c>
      <c r="G2385" s="196" t="s">
        <v>85</v>
      </c>
      <c r="H2385" s="196" t="s">
        <v>85</v>
      </c>
      <c r="I2385" s="196" t="s">
        <v>85</v>
      </c>
      <c r="J2385" s="196" t="s">
        <v>85</v>
      </c>
      <c r="K2385" s="196" t="s">
        <v>85</v>
      </c>
      <c r="L2385" s="196" t="s">
        <v>85</v>
      </c>
      <c r="M2385" s="196" t="s">
        <v>85</v>
      </c>
      <c r="N2385" s="196" t="s">
        <v>85</v>
      </c>
      <c r="O2385" s="196" t="s">
        <v>85</v>
      </c>
      <c r="P2385" s="196" t="s">
        <v>85</v>
      </c>
      <c r="Q2385" s="196" t="s">
        <v>85</v>
      </c>
      <c r="R2385" s="196" t="s">
        <v>85</v>
      </c>
      <c r="S2385" s="196" t="s">
        <v>85</v>
      </c>
      <c r="T2385" s="196" t="s">
        <v>85</v>
      </c>
      <c r="U2385" s="196" t="s">
        <v>85</v>
      </c>
      <c r="V2385" s="196" t="s">
        <v>85</v>
      </c>
      <c r="W2385" s="196" t="s">
        <v>85</v>
      </c>
      <c r="X2385" s="196" t="s">
        <v>85</v>
      </c>
      <c r="Y2385" s="196" t="s">
        <v>85</v>
      </c>
    </row>
    <row r="2386" customFormat="false" ht="11.25" hidden="false" customHeight="false" outlineLevel="0" collapsed="false">
      <c r="A2386" s="177" t="n">
        <v>37078</v>
      </c>
      <c r="B2386" s="203" t="n">
        <f aca="false">IF(A2386&lt;&gt;"",MONTH(A2386),0)</f>
        <v>7</v>
      </c>
      <c r="C2386" s="11" t="s">
        <v>166</v>
      </c>
      <c r="D2386" s="196" t="s">
        <v>85</v>
      </c>
      <c r="E2386" s="196" t="s">
        <v>85</v>
      </c>
      <c r="F2386" s="196" t="s">
        <v>85</v>
      </c>
      <c r="G2386" s="196" t="s">
        <v>85</v>
      </c>
      <c r="H2386" s="196" t="s">
        <v>85</v>
      </c>
      <c r="I2386" s="196" t="s">
        <v>85</v>
      </c>
      <c r="J2386" s="196" t="s">
        <v>85</v>
      </c>
      <c r="K2386" s="196" t="s">
        <v>85</v>
      </c>
      <c r="L2386" s="196" t="s">
        <v>85</v>
      </c>
      <c r="M2386" s="196" t="s">
        <v>85</v>
      </c>
      <c r="N2386" s="196" t="s">
        <v>85</v>
      </c>
      <c r="O2386" s="196" t="s">
        <v>85</v>
      </c>
      <c r="P2386" s="196" t="s">
        <v>85</v>
      </c>
      <c r="Q2386" s="196" t="s">
        <v>85</v>
      </c>
      <c r="R2386" s="196" t="s">
        <v>85</v>
      </c>
      <c r="S2386" s="196" t="s">
        <v>85</v>
      </c>
      <c r="T2386" s="196" t="s">
        <v>85</v>
      </c>
      <c r="U2386" s="196" t="s">
        <v>85</v>
      </c>
      <c r="V2386" s="196" t="s">
        <v>85</v>
      </c>
      <c r="W2386" s="196" t="s">
        <v>85</v>
      </c>
      <c r="X2386" s="196" t="s">
        <v>85</v>
      </c>
      <c r="Y2386" s="196" t="s">
        <v>85</v>
      </c>
    </row>
    <row r="2387" customFormat="false" ht="11.25" hidden="false" customHeight="false" outlineLevel="0" collapsed="false">
      <c r="A2387" s="177" t="n">
        <v>37079</v>
      </c>
      <c r="B2387" s="203" t="n">
        <f aca="false">IF(A2387&lt;&gt;"",MONTH(A2387),0)</f>
        <v>7</v>
      </c>
      <c r="C2387" s="11" t="s">
        <v>167</v>
      </c>
      <c r="D2387" s="196" t="s">
        <v>85</v>
      </c>
      <c r="E2387" s="196" t="s">
        <v>85</v>
      </c>
      <c r="F2387" s="196" t="s">
        <v>85</v>
      </c>
      <c r="G2387" s="196" t="s">
        <v>85</v>
      </c>
      <c r="H2387" s="196" t="s">
        <v>85</v>
      </c>
      <c r="I2387" s="196" t="s">
        <v>85</v>
      </c>
      <c r="J2387" s="196" t="s">
        <v>85</v>
      </c>
      <c r="K2387" s="196" t="s">
        <v>85</v>
      </c>
      <c r="L2387" s="196" t="s">
        <v>85</v>
      </c>
      <c r="M2387" s="196" t="s">
        <v>85</v>
      </c>
      <c r="N2387" s="196" t="s">
        <v>85</v>
      </c>
      <c r="O2387" s="196" t="s">
        <v>85</v>
      </c>
      <c r="P2387" s="196" t="s">
        <v>85</v>
      </c>
      <c r="Q2387" s="196" t="s">
        <v>85</v>
      </c>
      <c r="R2387" s="196" t="s">
        <v>85</v>
      </c>
      <c r="S2387" s="196" t="s">
        <v>85</v>
      </c>
      <c r="T2387" s="196" t="s">
        <v>85</v>
      </c>
      <c r="U2387" s="196" t="s">
        <v>85</v>
      </c>
      <c r="V2387" s="196" t="s">
        <v>85</v>
      </c>
      <c r="W2387" s="196" t="s">
        <v>85</v>
      </c>
      <c r="X2387" s="196" t="s">
        <v>85</v>
      </c>
      <c r="Y2387" s="196" t="s">
        <v>85</v>
      </c>
    </row>
    <row r="2388" customFormat="false" ht="11.25" hidden="false" customHeight="false" outlineLevel="0" collapsed="false">
      <c r="A2388" s="177" t="n">
        <v>37080</v>
      </c>
      <c r="B2388" s="203" t="n">
        <f aca="false">IF(A2388&lt;&gt;"",MONTH(A2388),0)</f>
        <v>7</v>
      </c>
      <c r="C2388" s="11" t="s">
        <v>161</v>
      </c>
      <c r="D2388" s="196" t="s">
        <v>85</v>
      </c>
      <c r="E2388" s="196" t="s">
        <v>85</v>
      </c>
      <c r="F2388" s="196" t="s">
        <v>85</v>
      </c>
      <c r="G2388" s="196" t="s">
        <v>85</v>
      </c>
      <c r="H2388" s="196" t="s">
        <v>85</v>
      </c>
      <c r="I2388" s="196" t="s">
        <v>85</v>
      </c>
      <c r="J2388" s="196" t="s">
        <v>85</v>
      </c>
      <c r="K2388" s="196" t="s">
        <v>85</v>
      </c>
      <c r="L2388" s="196" t="s">
        <v>85</v>
      </c>
      <c r="M2388" s="196" t="s">
        <v>85</v>
      </c>
      <c r="N2388" s="196" t="s">
        <v>85</v>
      </c>
      <c r="O2388" s="196" t="s">
        <v>85</v>
      </c>
      <c r="P2388" s="196" t="s">
        <v>85</v>
      </c>
      <c r="Q2388" s="196" t="s">
        <v>85</v>
      </c>
      <c r="R2388" s="196" t="s">
        <v>85</v>
      </c>
      <c r="S2388" s="196" t="s">
        <v>85</v>
      </c>
      <c r="T2388" s="196" t="s">
        <v>85</v>
      </c>
      <c r="U2388" s="196" t="s">
        <v>85</v>
      </c>
      <c r="V2388" s="196" t="s">
        <v>85</v>
      </c>
      <c r="W2388" s="196" t="s">
        <v>85</v>
      </c>
      <c r="X2388" s="196" t="s">
        <v>85</v>
      </c>
      <c r="Y2388" s="196" t="s">
        <v>85</v>
      </c>
    </row>
    <row r="2389" customFormat="false" ht="11.25" hidden="false" customHeight="false" outlineLevel="0" collapsed="false">
      <c r="A2389" s="177" t="n">
        <v>37081</v>
      </c>
      <c r="B2389" s="203" t="n">
        <f aca="false">IF(A2389&lt;&gt;"",MONTH(A2389),0)</f>
        <v>7</v>
      </c>
      <c r="C2389" s="11" t="s">
        <v>162</v>
      </c>
      <c r="D2389" s="196" t="s">
        <v>85</v>
      </c>
      <c r="E2389" s="196" t="s">
        <v>85</v>
      </c>
      <c r="F2389" s="196" t="s">
        <v>85</v>
      </c>
      <c r="G2389" s="196" t="s">
        <v>85</v>
      </c>
      <c r="H2389" s="196" t="s">
        <v>85</v>
      </c>
      <c r="I2389" s="196" t="s">
        <v>85</v>
      </c>
      <c r="J2389" s="196" t="s">
        <v>85</v>
      </c>
      <c r="K2389" s="196" t="s">
        <v>85</v>
      </c>
      <c r="L2389" s="196" t="s">
        <v>85</v>
      </c>
      <c r="M2389" s="196" t="s">
        <v>85</v>
      </c>
      <c r="N2389" s="196" t="s">
        <v>85</v>
      </c>
      <c r="O2389" s="196" t="s">
        <v>85</v>
      </c>
      <c r="P2389" s="196" t="s">
        <v>85</v>
      </c>
      <c r="Q2389" s="196" t="s">
        <v>85</v>
      </c>
      <c r="R2389" s="196" t="s">
        <v>85</v>
      </c>
      <c r="S2389" s="196" t="s">
        <v>85</v>
      </c>
      <c r="T2389" s="196" t="s">
        <v>85</v>
      </c>
      <c r="U2389" s="196" t="s">
        <v>85</v>
      </c>
      <c r="V2389" s="196" t="s">
        <v>85</v>
      </c>
      <c r="W2389" s="196" t="s">
        <v>85</v>
      </c>
      <c r="X2389" s="196" t="s">
        <v>85</v>
      </c>
      <c r="Y2389" s="196" t="s">
        <v>85</v>
      </c>
    </row>
    <row r="2390" customFormat="false" ht="11.25" hidden="false" customHeight="false" outlineLevel="0" collapsed="false">
      <c r="A2390" s="177" t="n">
        <v>37082</v>
      </c>
      <c r="B2390" s="203" t="n">
        <f aca="false">IF(A2390&lt;&gt;"",MONTH(A2390),0)</f>
        <v>7</v>
      </c>
      <c r="C2390" s="11" t="s">
        <v>163</v>
      </c>
      <c r="D2390" s="196" t="s">
        <v>85</v>
      </c>
      <c r="E2390" s="196" t="s">
        <v>85</v>
      </c>
      <c r="F2390" s="196" t="s">
        <v>85</v>
      </c>
      <c r="G2390" s="196" t="s">
        <v>85</v>
      </c>
      <c r="H2390" s="196" t="s">
        <v>85</v>
      </c>
      <c r="I2390" s="196" t="s">
        <v>85</v>
      </c>
      <c r="J2390" s="196" t="s">
        <v>85</v>
      </c>
      <c r="K2390" s="196" t="s">
        <v>85</v>
      </c>
      <c r="L2390" s="196" t="s">
        <v>85</v>
      </c>
      <c r="M2390" s="196" t="s">
        <v>85</v>
      </c>
      <c r="N2390" s="196" t="s">
        <v>85</v>
      </c>
      <c r="O2390" s="196" t="s">
        <v>85</v>
      </c>
      <c r="P2390" s="196" t="s">
        <v>85</v>
      </c>
      <c r="Q2390" s="196" t="s">
        <v>85</v>
      </c>
      <c r="R2390" s="196" t="s">
        <v>85</v>
      </c>
      <c r="S2390" s="196" t="s">
        <v>85</v>
      </c>
      <c r="T2390" s="196" t="s">
        <v>85</v>
      </c>
      <c r="U2390" s="196" t="s">
        <v>85</v>
      </c>
      <c r="V2390" s="196" t="s">
        <v>85</v>
      </c>
      <c r="W2390" s="196" t="s">
        <v>85</v>
      </c>
      <c r="X2390" s="196" t="s">
        <v>85</v>
      </c>
      <c r="Y2390" s="196" t="s">
        <v>85</v>
      </c>
    </row>
    <row r="2391" customFormat="false" ht="11.25" hidden="false" customHeight="false" outlineLevel="0" collapsed="false">
      <c r="A2391" s="177" t="n">
        <v>37083</v>
      </c>
      <c r="B2391" s="203" t="n">
        <f aca="false">IF(A2391&lt;&gt;"",MONTH(A2391),0)</f>
        <v>7</v>
      </c>
      <c r="C2391" s="11" t="s">
        <v>164</v>
      </c>
      <c r="D2391" s="196" t="s">
        <v>85</v>
      </c>
      <c r="E2391" s="196" t="s">
        <v>85</v>
      </c>
      <c r="F2391" s="196" t="s">
        <v>85</v>
      </c>
      <c r="G2391" s="196" t="s">
        <v>85</v>
      </c>
      <c r="H2391" s="196" t="s">
        <v>85</v>
      </c>
      <c r="I2391" s="196" t="s">
        <v>85</v>
      </c>
      <c r="J2391" s="196" t="s">
        <v>85</v>
      </c>
      <c r="K2391" s="196" t="s">
        <v>85</v>
      </c>
      <c r="L2391" s="196" t="s">
        <v>85</v>
      </c>
      <c r="M2391" s="196" t="s">
        <v>85</v>
      </c>
      <c r="N2391" s="196" t="s">
        <v>85</v>
      </c>
      <c r="O2391" s="196" t="s">
        <v>85</v>
      </c>
      <c r="P2391" s="196" t="s">
        <v>85</v>
      </c>
      <c r="Q2391" s="196" t="s">
        <v>85</v>
      </c>
      <c r="R2391" s="196" t="s">
        <v>85</v>
      </c>
      <c r="S2391" s="196" t="s">
        <v>85</v>
      </c>
      <c r="T2391" s="196" t="s">
        <v>85</v>
      </c>
      <c r="U2391" s="196" t="s">
        <v>85</v>
      </c>
      <c r="V2391" s="196" t="s">
        <v>85</v>
      </c>
      <c r="W2391" s="196" t="s">
        <v>85</v>
      </c>
      <c r="X2391" s="196" t="s">
        <v>85</v>
      </c>
      <c r="Y2391" s="196" t="s">
        <v>85</v>
      </c>
    </row>
    <row r="2392" customFormat="false" ht="11.25" hidden="false" customHeight="false" outlineLevel="0" collapsed="false">
      <c r="A2392" s="177" t="n">
        <v>37084</v>
      </c>
      <c r="B2392" s="203" t="n">
        <f aca="false">IF(A2392&lt;&gt;"",MONTH(A2392),0)</f>
        <v>7</v>
      </c>
      <c r="C2392" s="11" t="s">
        <v>165</v>
      </c>
      <c r="D2392" s="196" t="s">
        <v>85</v>
      </c>
      <c r="E2392" s="196" t="s">
        <v>85</v>
      </c>
      <c r="F2392" s="196" t="s">
        <v>85</v>
      </c>
      <c r="G2392" s="196" t="s">
        <v>85</v>
      </c>
      <c r="H2392" s="196" t="s">
        <v>85</v>
      </c>
      <c r="I2392" s="196" t="s">
        <v>85</v>
      </c>
      <c r="J2392" s="196" t="s">
        <v>85</v>
      </c>
      <c r="K2392" s="196" t="s">
        <v>85</v>
      </c>
      <c r="L2392" s="196" t="s">
        <v>85</v>
      </c>
      <c r="M2392" s="196" t="s">
        <v>85</v>
      </c>
      <c r="N2392" s="196" t="s">
        <v>85</v>
      </c>
      <c r="O2392" s="196" t="s">
        <v>85</v>
      </c>
      <c r="P2392" s="196" t="s">
        <v>85</v>
      </c>
      <c r="Q2392" s="196" t="s">
        <v>85</v>
      </c>
      <c r="R2392" s="196" t="s">
        <v>85</v>
      </c>
      <c r="S2392" s="196" t="s">
        <v>85</v>
      </c>
      <c r="T2392" s="196" t="s">
        <v>85</v>
      </c>
      <c r="U2392" s="196" t="s">
        <v>85</v>
      </c>
      <c r="V2392" s="196" t="s">
        <v>85</v>
      </c>
      <c r="W2392" s="196" t="s">
        <v>85</v>
      </c>
      <c r="X2392" s="196" t="s">
        <v>85</v>
      </c>
      <c r="Y2392" s="196" t="s">
        <v>85</v>
      </c>
    </row>
    <row r="2393" customFormat="false" ht="11.25" hidden="false" customHeight="false" outlineLevel="0" collapsed="false">
      <c r="A2393" s="177" t="n">
        <v>37085</v>
      </c>
      <c r="B2393" s="203" t="n">
        <f aca="false">IF(A2393&lt;&gt;"",MONTH(A2393),0)</f>
        <v>7</v>
      </c>
      <c r="C2393" s="11" t="s">
        <v>166</v>
      </c>
      <c r="D2393" s="196" t="s">
        <v>85</v>
      </c>
      <c r="E2393" s="196" t="s">
        <v>85</v>
      </c>
      <c r="F2393" s="196" t="s">
        <v>85</v>
      </c>
      <c r="G2393" s="196" t="s">
        <v>85</v>
      </c>
      <c r="H2393" s="196" t="s">
        <v>85</v>
      </c>
      <c r="I2393" s="196" t="s">
        <v>85</v>
      </c>
      <c r="J2393" s="196" t="s">
        <v>85</v>
      </c>
      <c r="K2393" s="196" t="s">
        <v>85</v>
      </c>
      <c r="L2393" s="196" t="s">
        <v>85</v>
      </c>
      <c r="M2393" s="196" t="s">
        <v>85</v>
      </c>
      <c r="N2393" s="196" t="s">
        <v>85</v>
      </c>
      <c r="O2393" s="196" t="s">
        <v>85</v>
      </c>
      <c r="P2393" s="196" t="s">
        <v>85</v>
      </c>
      <c r="Q2393" s="196" t="s">
        <v>85</v>
      </c>
      <c r="R2393" s="196" t="s">
        <v>85</v>
      </c>
      <c r="S2393" s="196" t="s">
        <v>85</v>
      </c>
      <c r="T2393" s="196" t="s">
        <v>85</v>
      </c>
      <c r="U2393" s="196" t="s">
        <v>85</v>
      </c>
      <c r="V2393" s="196" t="s">
        <v>85</v>
      </c>
      <c r="W2393" s="196" t="s">
        <v>85</v>
      </c>
      <c r="X2393" s="196" t="s">
        <v>85</v>
      </c>
      <c r="Y2393" s="196" t="s">
        <v>85</v>
      </c>
    </row>
    <row r="2394" customFormat="false" ht="11.25" hidden="false" customHeight="false" outlineLevel="0" collapsed="false">
      <c r="A2394" s="177" t="n">
        <v>37086</v>
      </c>
      <c r="B2394" s="203" t="n">
        <f aca="false">IF(A2394&lt;&gt;"",MONTH(A2394),0)</f>
        <v>7</v>
      </c>
      <c r="C2394" s="11" t="s">
        <v>167</v>
      </c>
      <c r="D2394" s="196" t="s">
        <v>85</v>
      </c>
      <c r="E2394" s="196" t="s">
        <v>85</v>
      </c>
      <c r="F2394" s="196" t="s">
        <v>85</v>
      </c>
      <c r="G2394" s="196" t="s">
        <v>85</v>
      </c>
      <c r="H2394" s="196" t="s">
        <v>85</v>
      </c>
      <c r="I2394" s="196" t="s">
        <v>85</v>
      </c>
      <c r="J2394" s="196" t="s">
        <v>85</v>
      </c>
      <c r="K2394" s="196" t="s">
        <v>85</v>
      </c>
      <c r="L2394" s="196" t="s">
        <v>85</v>
      </c>
      <c r="M2394" s="196" t="s">
        <v>85</v>
      </c>
      <c r="N2394" s="196" t="s">
        <v>85</v>
      </c>
      <c r="O2394" s="196" t="s">
        <v>85</v>
      </c>
      <c r="P2394" s="196" t="s">
        <v>85</v>
      </c>
      <c r="Q2394" s="196" t="s">
        <v>85</v>
      </c>
      <c r="R2394" s="196" t="s">
        <v>85</v>
      </c>
      <c r="S2394" s="196" t="s">
        <v>85</v>
      </c>
      <c r="T2394" s="196" t="s">
        <v>85</v>
      </c>
      <c r="U2394" s="196" t="s">
        <v>85</v>
      </c>
      <c r="V2394" s="196" t="s">
        <v>85</v>
      </c>
      <c r="W2394" s="196" t="s">
        <v>85</v>
      </c>
      <c r="X2394" s="196" t="s">
        <v>85</v>
      </c>
      <c r="Y2394" s="196" t="s">
        <v>85</v>
      </c>
    </row>
    <row r="2395" customFormat="false" ht="11.25" hidden="false" customHeight="false" outlineLevel="0" collapsed="false">
      <c r="A2395" s="177" t="n">
        <v>37087</v>
      </c>
      <c r="B2395" s="203" t="n">
        <f aca="false">IF(A2395&lt;&gt;"",MONTH(A2395),0)</f>
        <v>7</v>
      </c>
      <c r="C2395" s="11" t="s">
        <v>161</v>
      </c>
      <c r="D2395" s="196" t="s">
        <v>85</v>
      </c>
      <c r="E2395" s="196" t="s">
        <v>85</v>
      </c>
      <c r="F2395" s="196" t="s">
        <v>85</v>
      </c>
      <c r="G2395" s="196" t="s">
        <v>85</v>
      </c>
      <c r="H2395" s="196" t="s">
        <v>85</v>
      </c>
      <c r="I2395" s="196" t="s">
        <v>85</v>
      </c>
      <c r="J2395" s="196" t="s">
        <v>85</v>
      </c>
      <c r="K2395" s="196" t="s">
        <v>85</v>
      </c>
      <c r="L2395" s="196" t="s">
        <v>85</v>
      </c>
      <c r="M2395" s="196" t="s">
        <v>85</v>
      </c>
      <c r="N2395" s="196" t="s">
        <v>85</v>
      </c>
      <c r="O2395" s="196" t="s">
        <v>85</v>
      </c>
      <c r="P2395" s="196" t="s">
        <v>85</v>
      </c>
      <c r="Q2395" s="196" t="s">
        <v>85</v>
      </c>
      <c r="R2395" s="196" t="s">
        <v>85</v>
      </c>
      <c r="S2395" s="196" t="s">
        <v>85</v>
      </c>
      <c r="T2395" s="196" t="s">
        <v>85</v>
      </c>
      <c r="U2395" s="196" t="s">
        <v>85</v>
      </c>
      <c r="V2395" s="196" t="s">
        <v>85</v>
      </c>
      <c r="W2395" s="196" t="s">
        <v>85</v>
      </c>
      <c r="X2395" s="196" t="s">
        <v>85</v>
      </c>
      <c r="Y2395" s="196" t="s">
        <v>85</v>
      </c>
    </row>
    <row r="2396" customFormat="false" ht="11.25" hidden="false" customHeight="false" outlineLevel="0" collapsed="false">
      <c r="A2396" s="177" t="n">
        <v>37088</v>
      </c>
      <c r="B2396" s="203" t="n">
        <f aca="false">IF(A2396&lt;&gt;"",MONTH(A2396),0)</f>
        <v>7</v>
      </c>
      <c r="C2396" s="11" t="s">
        <v>162</v>
      </c>
      <c r="D2396" s="196" t="s">
        <v>85</v>
      </c>
      <c r="E2396" s="196" t="s">
        <v>85</v>
      </c>
      <c r="F2396" s="196" t="s">
        <v>85</v>
      </c>
      <c r="G2396" s="196" t="s">
        <v>85</v>
      </c>
      <c r="H2396" s="196" t="s">
        <v>85</v>
      </c>
      <c r="I2396" s="196" t="s">
        <v>85</v>
      </c>
      <c r="J2396" s="196" t="s">
        <v>85</v>
      </c>
      <c r="K2396" s="196" t="s">
        <v>85</v>
      </c>
      <c r="L2396" s="196" t="s">
        <v>85</v>
      </c>
      <c r="M2396" s="196" t="s">
        <v>85</v>
      </c>
      <c r="N2396" s="196" t="s">
        <v>85</v>
      </c>
      <c r="O2396" s="196" t="s">
        <v>85</v>
      </c>
      <c r="P2396" s="196" t="s">
        <v>85</v>
      </c>
      <c r="Q2396" s="196" t="s">
        <v>85</v>
      </c>
      <c r="R2396" s="196" t="s">
        <v>85</v>
      </c>
      <c r="S2396" s="196" t="s">
        <v>85</v>
      </c>
      <c r="T2396" s="196" t="s">
        <v>85</v>
      </c>
      <c r="U2396" s="196" t="s">
        <v>85</v>
      </c>
      <c r="V2396" s="196" t="s">
        <v>85</v>
      </c>
      <c r="W2396" s="196" t="s">
        <v>85</v>
      </c>
      <c r="X2396" s="196" t="s">
        <v>85</v>
      </c>
      <c r="Y2396" s="196" t="s">
        <v>85</v>
      </c>
    </row>
    <row r="2397" customFormat="false" ht="11.25" hidden="false" customHeight="false" outlineLevel="0" collapsed="false">
      <c r="A2397" s="177" t="n">
        <v>37089</v>
      </c>
      <c r="B2397" s="203" t="n">
        <f aca="false">IF(A2397&lt;&gt;"",MONTH(A2397),0)</f>
        <v>7</v>
      </c>
      <c r="C2397" s="11" t="s">
        <v>163</v>
      </c>
      <c r="D2397" s="196" t="s">
        <v>85</v>
      </c>
      <c r="E2397" s="196" t="s">
        <v>85</v>
      </c>
      <c r="F2397" s="196" t="s">
        <v>85</v>
      </c>
      <c r="G2397" s="196" t="s">
        <v>85</v>
      </c>
      <c r="H2397" s="196" t="s">
        <v>85</v>
      </c>
      <c r="I2397" s="196" t="s">
        <v>85</v>
      </c>
      <c r="J2397" s="196" t="s">
        <v>85</v>
      </c>
      <c r="K2397" s="196" t="s">
        <v>85</v>
      </c>
      <c r="L2397" s="196" t="s">
        <v>85</v>
      </c>
      <c r="M2397" s="196" t="s">
        <v>85</v>
      </c>
      <c r="N2397" s="196" t="s">
        <v>85</v>
      </c>
      <c r="O2397" s="196" t="s">
        <v>85</v>
      </c>
      <c r="P2397" s="196" t="s">
        <v>85</v>
      </c>
      <c r="Q2397" s="196" t="s">
        <v>85</v>
      </c>
      <c r="R2397" s="196" t="s">
        <v>85</v>
      </c>
      <c r="S2397" s="196" t="s">
        <v>85</v>
      </c>
      <c r="T2397" s="196" t="s">
        <v>85</v>
      </c>
      <c r="U2397" s="196" t="s">
        <v>85</v>
      </c>
      <c r="V2397" s="196" t="s">
        <v>85</v>
      </c>
      <c r="W2397" s="196" t="s">
        <v>85</v>
      </c>
      <c r="X2397" s="196" t="s">
        <v>85</v>
      </c>
      <c r="Y2397" s="196" t="s">
        <v>85</v>
      </c>
    </row>
    <row r="2398" customFormat="false" ht="11.25" hidden="false" customHeight="false" outlineLevel="0" collapsed="false">
      <c r="A2398" s="177" t="n">
        <v>37090</v>
      </c>
      <c r="B2398" s="203" t="n">
        <f aca="false">IF(A2398&lt;&gt;"",MONTH(A2398),0)</f>
        <v>7</v>
      </c>
      <c r="C2398" s="11" t="s">
        <v>164</v>
      </c>
      <c r="D2398" s="196" t="s">
        <v>85</v>
      </c>
      <c r="E2398" s="196" t="s">
        <v>85</v>
      </c>
      <c r="F2398" s="196" t="s">
        <v>85</v>
      </c>
      <c r="G2398" s="196" t="s">
        <v>85</v>
      </c>
      <c r="H2398" s="196" t="s">
        <v>85</v>
      </c>
      <c r="I2398" s="196" t="s">
        <v>85</v>
      </c>
      <c r="J2398" s="196" t="s">
        <v>85</v>
      </c>
      <c r="K2398" s="196" t="s">
        <v>85</v>
      </c>
      <c r="L2398" s="196" t="s">
        <v>85</v>
      </c>
      <c r="M2398" s="196" t="s">
        <v>85</v>
      </c>
      <c r="N2398" s="196" t="s">
        <v>85</v>
      </c>
      <c r="O2398" s="196" t="s">
        <v>85</v>
      </c>
      <c r="P2398" s="196" t="s">
        <v>85</v>
      </c>
      <c r="Q2398" s="196" t="s">
        <v>85</v>
      </c>
      <c r="R2398" s="196" t="s">
        <v>85</v>
      </c>
      <c r="S2398" s="196" t="s">
        <v>85</v>
      </c>
      <c r="T2398" s="196" t="s">
        <v>85</v>
      </c>
      <c r="U2398" s="196" t="s">
        <v>85</v>
      </c>
      <c r="V2398" s="196" t="s">
        <v>85</v>
      </c>
      <c r="W2398" s="196" t="s">
        <v>85</v>
      </c>
      <c r="X2398" s="196" t="s">
        <v>85</v>
      </c>
      <c r="Y2398" s="196" t="s">
        <v>85</v>
      </c>
    </row>
    <row r="2399" customFormat="false" ht="11.25" hidden="false" customHeight="false" outlineLevel="0" collapsed="false">
      <c r="A2399" s="177" t="n">
        <v>37091</v>
      </c>
      <c r="B2399" s="203" t="n">
        <f aca="false">IF(A2399&lt;&gt;"",MONTH(A2399),0)</f>
        <v>7</v>
      </c>
      <c r="C2399" s="11" t="s">
        <v>165</v>
      </c>
      <c r="D2399" s="196" t="s">
        <v>85</v>
      </c>
      <c r="E2399" s="196" t="s">
        <v>85</v>
      </c>
      <c r="F2399" s="196" t="s">
        <v>85</v>
      </c>
      <c r="G2399" s="196" t="s">
        <v>85</v>
      </c>
      <c r="H2399" s="196" t="s">
        <v>85</v>
      </c>
      <c r="I2399" s="196" t="s">
        <v>85</v>
      </c>
      <c r="J2399" s="196" t="s">
        <v>85</v>
      </c>
      <c r="K2399" s="196" t="s">
        <v>85</v>
      </c>
      <c r="L2399" s="196" t="s">
        <v>85</v>
      </c>
      <c r="M2399" s="196" t="s">
        <v>85</v>
      </c>
      <c r="N2399" s="196" t="s">
        <v>85</v>
      </c>
      <c r="O2399" s="196" t="s">
        <v>85</v>
      </c>
      <c r="P2399" s="196" t="s">
        <v>85</v>
      </c>
      <c r="Q2399" s="196" t="s">
        <v>85</v>
      </c>
      <c r="R2399" s="196" t="s">
        <v>85</v>
      </c>
      <c r="S2399" s="196" t="s">
        <v>85</v>
      </c>
      <c r="T2399" s="196" t="s">
        <v>85</v>
      </c>
      <c r="U2399" s="196" t="s">
        <v>85</v>
      </c>
      <c r="V2399" s="196" t="s">
        <v>85</v>
      </c>
      <c r="W2399" s="196" t="s">
        <v>85</v>
      </c>
      <c r="X2399" s="196" t="s">
        <v>85</v>
      </c>
      <c r="Y2399" s="196" t="s">
        <v>85</v>
      </c>
    </row>
    <row r="2400" customFormat="false" ht="11.25" hidden="false" customHeight="false" outlineLevel="0" collapsed="false">
      <c r="A2400" s="177" t="n">
        <v>37092</v>
      </c>
      <c r="B2400" s="203" t="n">
        <f aca="false">IF(A2400&lt;&gt;"",MONTH(A2400),0)</f>
        <v>7</v>
      </c>
      <c r="C2400" s="11" t="s">
        <v>166</v>
      </c>
      <c r="D2400" s="196" t="s">
        <v>85</v>
      </c>
      <c r="E2400" s="196" t="s">
        <v>85</v>
      </c>
      <c r="F2400" s="196" t="s">
        <v>85</v>
      </c>
      <c r="G2400" s="196" t="s">
        <v>85</v>
      </c>
      <c r="H2400" s="196" t="s">
        <v>85</v>
      </c>
      <c r="I2400" s="196" t="s">
        <v>85</v>
      </c>
      <c r="J2400" s="196" t="s">
        <v>85</v>
      </c>
      <c r="K2400" s="196" t="s">
        <v>85</v>
      </c>
      <c r="L2400" s="196" t="s">
        <v>85</v>
      </c>
      <c r="M2400" s="196" t="s">
        <v>85</v>
      </c>
      <c r="N2400" s="196" t="s">
        <v>85</v>
      </c>
      <c r="O2400" s="196" t="s">
        <v>85</v>
      </c>
      <c r="P2400" s="196" t="s">
        <v>85</v>
      </c>
      <c r="Q2400" s="196" t="s">
        <v>85</v>
      </c>
      <c r="R2400" s="196" t="s">
        <v>85</v>
      </c>
      <c r="S2400" s="196" t="s">
        <v>85</v>
      </c>
      <c r="T2400" s="196" t="s">
        <v>85</v>
      </c>
      <c r="U2400" s="196" t="s">
        <v>85</v>
      </c>
      <c r="V2400" s="196" t="s">
        <v>85</v>
      </c>
      <c r="W2400" s="196" t="s">
        <v>85</v>
      </c>
      <c r="X2400" s="196" t="s">
        <v>85</v>
      </c>
      <c r="Y2400" s="196" t="s">
        <v>85</v>
      </c>
    </row>
    <row r="2401" customFormat="false" ht="11.25" hidden="false" customHeight="false" outlineLevel="0" collapsed="false">
      <c r="A2401" s="177" t="n">
        <v>37093</v>
      </c>
      <c r="B2401" s="203" t="n">
        <f aca="false">IF(A2401&lt;&gt;"",MONTH(A2401),0)</f>
        <v>7</v>
      </c>
      <c r="C2401" s="11" t="s">
        <v>167</v>
      </c>
      <c r="D2401" s="196" t="s">
        <v>85</v>
      </c>
      <c r="E2401" s="196" t="s">
        <v>85</v>
      </c>
      <c r="F2401" s="196" t="s">
        <v>85</v>
      </c>
      <c r="G2401" s="196" t="s">
        <v>85</v>
      </c>
      <c r="H2401" s="196" t="s">
        <v>85</v>
      </c>
      <c r="I2401" s="196" t="s">
        <v>85</v>
      </c>
      <c r="J2401" s="196" t="s">
        <v>85</v>
      </c>
      <c r="K2401" s="196" t="s">
        <v>85</v>
      </c>
      <c r="L2401" s="196" t="s">
        <v>85</v>
      </c>
      <c r="M2401" s="196" t="s">
        <v>85</v>
      </c>
      <c r="N2401" s="196" t="s">
        <v>85</v>
      </c>
      <c r="O2401" s="196" t="s">
        <v>85</v>
      </c>
      <c r="P2401" s="196" t="s">
        <v>85</v>
      </c>
      <c r="Q2401" s="196" t="s">
        <v>85</v>
      </c>
      <c r="R2401" s="196" t="s">
        <v>85</v>
      </c>
      <c r="S2401" s="196" t="s">
        <v>85</v>
      </c>
      <c r="T2401" s="196" t="s">
        <v>85</v>
      </c>
      <c r="U2401" s="196" t="s">
        <v>85</v>
      </c>
      <c r="V2401" s="196" t="s">
        <v>85</v>
      </c>
      <c r="W2401" s="196" t="s">
        <v>85</v>
      </c>
      <c r="X2401" s="196" t="s">
        <v>85</v>
      </c>
      <c r="Y2401" s="196" t="s">
        <v>85</v>
      </c>
    </row>
    <row r="2402" customFormat="false" ht="11.25" hidden="false" customHeight="false" outlineLevel="0" collapsed="false">
      <c r="A2402" s="177" t="n">
        <v>37094</v>
      </c>
      <c r="B2402" s="203" t="n">
        <f aca="false">IF(A2402&lt;&gt;"",MONTH(A2402),0)</f>
        <v>7</v>
      </c>
      <c r="C2402" s="11" t="s">
        <v>161</v>
      </c>
      <c r="D2402" s="196" t="s">
        <v>85</v>
      </c>
      <c r="E2402" s="196" t="s">
        <v>85</v>
      </c>
      <c r="F2402" s="196" t="s">
        <v>85</v>
      </c>
      <c r="G2402" s="196" t="s">
        <v>85</v>
      </c>
      <c r="H2402" s="196" t="s">
        <v>85</v>
      </c>
      <c r="I2402" s="196" t="s">
        <v>85</v>
      </c>
      <c r="J2402" s="196" t="s">
        <v>85</v>
      </c>
      <c r="K2402" s="196" t="s">
        <v>85</v>
      </c>
      <c r="L2402" s="196" t="s">
        <v>85</v>
      </c>
      <c r="M2402" s="196" t="s">
        <v>85</v>
      </c>
      <c r="N2402" s="196" t="s">
        <v>85</v>
      </c>
      <c r="O2402" s="196" t="s">
        <v>85</v>
      </c>
      <c r="P2402" s="196" t="s">
        <v>85</v>
      </c>
      <c r="Q2402" s="196" t="s">
        <v>85</v>
      </c>
      <c r="R2402" s="196" t="s">
        <v>85</v>
      </c>
      <c r="S2402" s="196" t="s">
        <v>85</v>
      </c>
      <c r="T2402" s="196" t="s">
        <v>85</v>
      </c>
      <c r="U2402" s="196" t="s">
        <v>85</v>
      </c>
      <c r="V2402" s="196" t="s">
        <v>85</v>
      </c>
      <c r="W2402" s="196" t="s">
        <v>85</v>
      </c>
      <c r="X2402" s="196" t="s">
        <v>85</v>
      </c>
      <c r="Y2402" s="196" t="s">
        <v>85</v>
      </c>
    </row>
    <row r="2403" customFormat="false" ht="11.25" hidden="false" customHeight="false" outlineLevel="0" collapsed="false">
      <c r="A2403" s="177" t="n">
        <v>37095</v>
      </c>
      <c r="B2403" s="203" t="n">
        <f aca="false">IF(A2403&lt;&gt;"",MONTH(A2403),0)</f>
        <v>7</v>
      </c>
      <c r="C2403" s="11" t="s">
        <v>162</v>
      </c>
      <c r="D2403" s="196" t="s">
        <v>85</v>
      </c>
      <c r="E2403" s="196" t="s">
        <v>85</v>
      </c>
      <c r="F2403" s="196" t="s">
        <v>85</v>
      </c>
      <c r="G2403" s="196" t="s">
        <v>85</v>
      </c>
      <c r="H2403" s="196" t="s">
        <v>85</v>
      </c>
      <c r="I2403" s="196" t="s">
        <v>85</v>
      </c>
      <c r="J2403" s="196" t="s">
        <v>85</v>
      </c>
      <c r="K2403" s="196" t="s">
        <v>85</v>
      </c>
      <c r="L2403" s="196" t="s">
        <v>85</v>
      </c>
      <c r="M2403" s="196" t="s">
        <v>85</v>
      </c>
      <c r="N2403" s="196" t="s">
        <v>85</v>
      </c>
      <c r="O2403" s="196" t="s">
        <v>85</v>
      </c>
      <c r="P2403" s="196" t="s">
        <v>85</v>
      </c>
      <c r="Q2403" s="196" t="s">
        <v>85</v>
      </c>
      <c r="R2403" s="196" t="s">
        <v>85</v>
      </c>
      <c r="S2403" s="196" t="s">
        <v>85</v>
      </c>
      <c r="T2403" s="196" t="s">
        <v>85</v>
      </c>
      <c r="U2403" s="196" t="s">
        <v>85</v>
      </c>
      <c r="V2403" s="196" t="s">
        <v>85</v>
      </c>
      <c r="W2403" s="196" t="s">
        <v>85</v>
      </c>
      <c r="X2403" s="196" t="s">
        <v>85</v>
      </c>
      <c r="Y2403" s="196" t="s">
        <v>85</v>
      </c>
    </row>
    <row r="2404" customFormat="false" ht="11.25" hidden="false" customHeight="false" outlineLevel="0" collapsed="false">
      <c r="A2404" s="177" t="n">
        <v>37096</v>
      </c>
      <c r="B2404" s="203" t="n">
        <f aca="false">IF(A2404&lt;&gt;"",MONTH(A2404),0)</f>
        <v>7</v>
      </c>
      <c r="C2404" s="11" t="s">
        <v>163</v>
      </c>
      <c r="D2404" s="196" t="s">
        <v>85</v>
      </c>
      <c r="E2404" s="196" t="s">
        <v>85</v>
      </c>
      <c r="F2404" s="196" t="s">
        <v>85</v>
      </c>
      <c r="G2404" s="196" t="s">
        <v>85</v>
      </c>
      <c r="H2404" s="196" t="s">
        <v>85</v>
      </c>
      <c r="I2404" s="196" t="s">
        <v>85</v>
      </c>
      <c r="J2404" s="196" t="s">
        <v>85</v>
      </c>
      <c r="K2404" s="196" t="s">
        <v>85</v>
      </c>
      <c r="L2404" s="196" t="s">
        <v>85</v>
      </c>
      <c r="M2404" s="196" t="s">
        <v>85</v>
      </c>
      <c r="N2404" s="196" t="s">
        <v>85</v>
      </c>
      <c r="O2404" s="196" t="s">
        <v>85</v>
      </c>
      <c r="P2404" s="196" t="s">
        <v>85</v>
      </c>
      <c r="Q2404" s="196" t="s">
        <v>85</v>
      </c>
      <c r="R2404" s="196" t="s">
        <v>85</v>
      </c>
      <c r="S2404" s="196" t="s">
        <v>85</v>
      </c>
      <c r="T2404" s="196" t="s">
        <v>85</v>
      </c>
      <c r="U2404" s="196" t="s">
        <v>85</v>
      </c>
      <c r="V2404" s="196" t="s">
        <v>85</v>
      </c>
      <c r="W2404" s="196" t="s">
        <v>85</v>
      </c>
      <c r="X2404" s="196" t="s">
        <v>85</v>
      </c>
      <c r="Y2404" s="196" t="s">
        <v>85</v>
      </c>
    </row>
    <row r="2405" customFormat="false" ht="11.25" hidden="false" customHeight="false" outlineLevel="0" collapsed="false">
      <c r="A2405" s="177" t="n">
        <v>37097</v>
      </c>
      <c r="B2405" s="203" t="n">
        <f aca="false">IF(A2405&lt;&gt;"",MONTH(A2405),0)</f>
        <v>7</v>
      </c>
      <c r="C2405" s="11" t="s">
        <v>164</v>
      </c>
      <c r="D2405" s="196" t="s">
        <v>85</v>
      </c>
      <c r="E2405" s="196" t="s">
        <v>85</v>
      </c>
      <c r="F2405" s="196" t="s">
        <v>85</v>
      </c>
      <c r="G2405" s="196" t="s">
        <v>85</v>
      </c>
      <c r="H2405" s="196" t="s">
        <v>85</v>
      </c>
      <c r="I2405" s="196" t="s">
        <v>85</v>
      </c>
      <c r="J2405" s="196" t="s">
        <v>85</v>
      </c>
      <c r="K2405" s="196" t="s">
        <v>85</v>
      </c>
      <c r="L2405" s="196" t="s">
        <v>85</v>
      </c>
      <c r="M2405" s="196" t="s">
        <v>85</v>
      </c>
      <c r="N2405" s="196" t="s">
        <v>85</v>
      </c>
      <c r="O2405" s="196" t="s">
        <v>85</v>
      </c>
      <c r="P2405" s="196" t="s">
        <v>85</v>
      </c>
      <c r="Q2405" s="196" t="s">
        <v>85</v>
      </c>
      <c r="R2405" s="196" t="s">
        <v>85</v>
      </c>
      <c r="S2405" s="196" t="s">
        <v>85</v>
      </c>
      <c r="T2405" s="196" t="s">
        <v>85</v>
      </c>
      <c r="U2405" s="196" t="s">
        <v>85</v>
      </c>
      <c r="V2405" s="196" t="s">
        <v>85</v>
      </c>
      <c r="W2405" s="196" t="s">
        <v>85</v>
      </c>
      <c r="X2405" s="196" t="s">
        <v>85</v>
      </c>
      <c r="Y2405" s="196" t="s">
        <v>85</v>
      </c>
    </row>
    <row r="2406" customFormat="false" ht="11.25" hidden="false" customHeight="false" outlineLevel="0" collapsed="false">
      <c r="A2406" s="177" t="n">
        <v>37098</v>
      </c>
      <c r="B2406" s="203" t="n">
        <f aca="false">IF(A2406&lt;&gt;"",MONTH(A2406),0)</f>
        <v>7</v>
      </c>
      <c r="C2406" s="11" t="s">
        <v>165</v>
      </c>
      <c r="D2406" s="196" t="s">
        <v>85</v>
      </c>
      <c r="E2406" s="196" t="s">
        <v>85</v>
      </c>
      <c r="F2406" s="196" t="s">
        <v>85</v>
      </c>
      <c r="G2406" s="196" t="s">
        <v>85</v>
      </c>
      <c r="H2406" s="196" t="s">
        <v>85</v>
      </c>
      <c r="I2406" s="196" t="s">
        <v>85</v>
      </c>
      <c r="J2406" s="196" t="s">
        <v>85</v>
      </c>
      <c r="K2406" s="196" t="s">
        <v>85</v>
      </c>
      <c r="L2406" s="196" t="s">
        <v>85</v>
      </c>
      <c r="M2406" s="196" t="s">
        <v>85</v>
      </c>
      <c r="N2406" s="196" t="s">
        <v>85</v>
      </c>
      <c r="O2406" s="196" t="s">
        <v>85</v>
      </c>
      <c r="P2406" s="196" t="s">
        <v>85</v>
      </c>
      <c r="Q2406" s="196" t="s">
        <v>85</v>
      </c>
      <c r="R2406" s="196" t="s">
        <v>85</v>
      </c>
      <c r="S2406" s="196" t="s">
        <v>85</v>
      </c>
      <c r="T2406" s="196" t="s">
        <v>85</v>
      </c>
      <c r="U2406" s="196" t="s">
        <v>85</v>
      </c>
      <c r="V2406" s="196" t="s">
        <v>85</v>
      </c>
      <c r="W2406" s="196" t="s">
        <v>85</v>
      </c>
      <c r="X2406" s="196" t="s">
        <v>85</v>
      </c>
      <c r="Y2406" s="196" t="s">
        <v>85</v>
      </c>
    </row>
    <row r="2407" customFormat="false" ht="11.25" hidden="false" customHeight="false" outlineLevel="0" collapsed="false">
      <c r="A2407" s="177" t="n">
        <v>37099</v>
      </c>
      <c r="B2407" s="203" t="n">
        <f aca="false">IF(A2407&lt;&gt;"",MONTH(A2407),0)</f>
        <v>7</v>
      </c>
      <c r="C2407" s="11" t="s">
        <v>166</v>
      </c>
      <c r="D2407" s="196" t="s">
        <v>85</v>
      </c>
      <c r="E2407" s="196" t="s">
        <v>85</v>
      </c>
      <c r="F2407" s="196" t="s">
        <v>85</v>
      </c>
      <c r="G2407" s="196" t="s">
        <v>85</v>
      </c>
      <c r="H2407" s="196" t="s">
        <v>85</v>
      </c>
      <c r="I2407" s="196" t="s">
        <v>85</v>
      </c>
      <c r="J2407" s="196" t="s">
        <v>85</v>
      </c>
      <c r="K2407" s="196" t="s">
        <v>85</v>
      </c>
      <c r="L2407" s="196" t="s">
        <v>85</v>
      </c>
      <c r="M2407" s="196" t="s">
        <v>85</v>
      </c>
      <c r="N2407" s="196" t="s">
        <v>85</v>
      </c>
      <c r="O2407" s="196" t="s">
        <v>85</v>
      </c>
      <c r="P2407" s="196" t="s">
        <v>85</v>
      </c>
      <c r="Q2407" s="196" t="s">
        <v>85</v>
      </c>
      <c r="R2407" s="196" t="s">
        <v>85</v>
      </c>
      <c r="S2407" s="196" t="s">
        <v>85</v>
      </c>
      <c r="T2407" s="196" t="s">
        <v>85</v>
      </c>
      <c r="U2407" s="196" t="s">
        <v>85</v>
      </c>
      <c r="V2407" s="196" t="s">
        <v>85</v>
      </c>
      <c r="W2407" s="196" t="s">
        <v>85</v>
      </c>
      <c r="X2407" s="196" t="s">
        <v>85</v>
      </c>
      <c r="Y2407" s="196" t="s">
        <v>85</v>
      </c>
    </row>
    <row r="2408" customFormat="false" ht="11.25" hidden="false" customHeight="false" outlineLevel="0" collapsed="false">
      <c r="A2408" s="177" t="n">
        <v>37100</v>
      </c>
      <c r="B2408" s="203" t="n">
        <f aca="false">IF(A2408&lt;&gt;"",MONTH(A2408),0)</f>
        <v>7</v>
      </c>
      <c r="C2408" s="11" t="s">
        <v>167</v>
      </c>
      <c r="D2408" s="196" t="s">
        <v>85</v>
      </c>
      <c r="E2408" s="196" t="s">
        <v>85</v>
      </c>
      <c r="F2408" s="196" t="s">
        <v>85</v>
      </c>
      <c r="G2408" s="196" t="s">
        <v>85</v>
      </c>
      <c r="H2408" s="196" t="s">
        <v>85</v>
      </c>
      <c r="I2408" s="196" t="s">
        <v>85</v>
      </c>
      <c r="J2408" s="196" t="s">
        <v>85</v>
      </c>
      <c r="K2408" s="196" t="s">
        <v>85</v>
      </c>
      <c r="L2408" s="196" t="s">
        <v>85</v>
      </c>
      <c r="M2408" s="196" t="s">
        <v>85</v>
      </c>
      <c r="N2408" s="196" t="s">
        <v>85</v>
      </c>
      <c r="O2408" s="196" t="s">
        <v>85</v>
      </c>
      <c r="P2408" s="196" t="s">
        <v>85</v>
      </c>
      <c r="Q2408" s="196" t="s">
        <v>85</v>
      </c>
      <c r="R2408" s="196" t="s">
        <v>85</v>
      </c>
      <c r="S2408" s="196" t="s">
        <v>85</v>
      </c>
      <c r="T2408" s="196" t="s">
        <v>85</v>
      </c>
      <c r="U2408" s="196" t="s">
        <v>85</v>
      </c>
      <c r="V2408" s="196" t="s">
        <v>85</v>
      </c>
      <c r="W2408" s="196" t="s">
        <v>85</v>
      </c>
      <c r="X2408" s="196" t="s">
        <v>85</v>
      </c>
      <c r="Y2408" s="196" t="s">
        <v>85</v>
      </c>
    </row>
    <row r="2409" customFormat="false" ht="11.25" hidden="false" customHeight="false" outlineLevel="0" collapsed="false">
      <c r="A2409" s="177" t="n">
        <v>37101</v>
      </c>
      <c r="B2409" s="203" t="n">
        <f aca="false">IF(A2409&lt;&gt;"",MONTH(A2409),0)</f>
        <v>7</v>
      </c>
      <c r="C2409" s="11" t="s">
        <v>161</v>
      </c>
      <c r="D2409" s="196" t="s">
        <v>85</v>
      </c>
      <c r="E2409" s="196" t="s">
        <v>85</v>
      </c>
      <c r="F2409" s="196" t="s">
        <v>85</v>
      </c>
      <c r="G2409" s="196" t="s">
        <v>85</v>
      </c>
      <c r="H2409" s="196" t="s">
        <v>85</v>
      </c>
      <c r="I2409" s="196" t="s">
        <v>85</v>
      </c>
      <c r="J2409" s="196" t="s">
        <v>85</v>
      </c>
      <c r="K2409" s="196" t="s">
        <v>85</v>
      </c>
      <c r="L2409" s="196" t="s">
        <v>85</v>
      </c>
      <c r="M2409" s="196" t="s">
        <v>85</v>
      </c>
      <c r="N2409" s="196" t="s">
        <v>85</v>
      </c>
      <c r="O2409" s="196" t="s">
        <v>85</v>
      </c>
      <c r="P2409" s="196" t="s">
        <v>85</v>
      </c>
      <c r="Q2409" s="196" t="s">
        <v>85</v>
      </c>
      <c r="R2409" s="196" t="s">
        <v>85</v>
      </c>
      <c r="S2409" s="196" t="s">
        <v>85</v>
      </c>
      <c r="T2409" s="196" t="s">
        <v>85</v>
      </c>
      <c r="U2409" s="196" t="s">
        <v>85</v>
      </c>
      <c r="V2409" s="196" t="s">
        <v>85</v>
      </c>
      <c r="W2409" s="196" t="s">
        <v>85</v>
      </c>
      <c r="X2409" s="196" t="s">
        <v>85</v>
      </c>
      <c r="Y2409" s="196" t="s">
        <v>85</v>
      </c>
    </row>
    <row r="2410" customFormat="false" ht="11.25" hidden="false" customHeight="false" outlineLevel="0" collapsed="false">
      <c r="A2410" s="177" t="n">
        <v>37102</v>
      </c>
      <c r="B2410" s="203" t="n">
        <f aca="false">IF(A2410&lt;&gt;"",MONTH(A2410),0)</f>
        <v>7</v>
      </c>
      <c r="C2410" s="11" t="s">
        <v>162</v>
      </c>
      <c r="D2410" s="196" t="s">
        <v>85</v>
      </c>
      <c r="E2410" s="196" t="s">
        <v>85</v>
      </c>
      <c r="F2410" s="196" t="s">
        <v>85</v>
      </c>
      <c r="G2410" s="196" t="s">
        <v>85</v>
      </c>
      <c r="H2410" s="196" t="s">
        <v>85</v>
      </c>
      <c r="I2410" s="196" t="s">
        <v>85</v>
      </c>
      <c r="J2410" s="196" t="s">
        <v>85</v>
      </c>
      <c r="K2410" s="196" t="s">
        <v>85</v>
      </c>
      <c r="L2410" s="196" t="s">
        <v>85</v>
      </c>
      <c r="M2410" s="196" t="s">
        <v>85</v>
      </c>
      <c r="N2410" s="196" t="s">
        <v>85</v>
      </c>
      <c r="O2410" s="196" t="s">
        <v>85</v>
      </c>
      <c r="P2410" s="196" t="s">
        <v>85</v>
      </c>
      <c r="Q2410" s="196" t="s">
        <v>85</v>
      </c>
      <c r="R2410" s="196" t="s">
        <v>85</v>
      </c>
      <c r="S2410" s="196" t="s">
        <v>85</v>
      </c>
      <c r="T2410" s="196" t="s">
        <v>85</v>
      </c>
      <c r="U2410" s="196" t="s">
        <v>85</v>
      </c>
      <c r="V2410" s="196" t="s">
        <v>85</v>
      </c>
      <c r="W2410" s="196" t="s">
        <v>85</v>
      </c>
      <c r="X2410" s="196" t="s">
        <v>85</v>
      </c>
      <c r="Y2410" s="196" t="s">
        <v>85</v>
      </c>
    </row>
    <row r="2411" customFormat="false" ht="11.25" hidden="false" customHeight="false" outlineLevel="0" collapsed="false">
      <c r="A2411" s="177" t="n">
        <v>37103</v>
      </c>
      <c r="B2411" s="203" t="n">
        <f aca="false">IF(A2411&lt;&gt;"",MONTH(A2411),0)</f>
        <v>7</v>
      </c>
      <c r="C2411" s="11" t="s">
        <v>163</v>
      </c>
      <c r="D2411" s="196" t="s">
        <v>85</v>
      </c>
      <c r="E2411" s="196" t="s">
        <v>85</v>
      </c>
      <c r="F2411" s="196" t="s">
        <v>85</v>
      </c>
      <c r="G2411" s="196" t="s">
        <v>85</v>
      </c>
      <c r="H2411" s="196" t="s">
        <v>85</v>
      </c>
      <c r="I2411" s="196" t="s">
        <v>85</v>
      </c>
      <c r="J2411" s="196" t="s">
        <v>85</v>
      </c>
      <c r="K2411" s="196" t="s">
        <v>85</v>
      </c>
      <c r="L2411" s="196" t="s">
        <v>85</v>
      </c>
      <c r="M2411" s="196" t="s">
        <v>85</v>
      </c>
      <c r="N2411" s="196" t="s">
        <v>85</v>
      </c>
      <c r="O2411" s="196" t="s">
        <v>85</v>
      </c>
      <c r="P2411" s="196" t="s">
        <v>85</v>
      </c>
      <c r="Q2411" s="196" t="s">
        <v>85</v>
      </c>
      <c r="R2411" s="196" t="s">
        <v>85</v>
      </c>
      <c r="S2411" s="196" t="s">
        <v>85</v>
      </c>
      <c r="T2411" s="196" t="s">
        <v>85</v>
      </c>
      <c r="U2411" s="196" t="s">
        <v>85</v>
      </c>
      <c r="V2411" s="196" t="s">
        <v>85</v>
      </c>
      <c r="W2411" s="196" t="s">
        <v>85</v>
      </c>
      <c r="X2411" s="196" t="s">
        <v>85</v>
      </c>
      <c r="Y2411" s="196" t="s">
        <v>85</v>
      </c>
    </row>
    <row r="2412" customFormat="false" ht="11.25" hidden="false" customHeight="false" outlineLevel="0" collapsed="false">
      <c r="A2412" s="177" t="n">
        <v>37104</v>
      </c>
      <c r="B2412" s="203" t="n">
        <f aca="false">IF(A2412&lt;&gt;"",MONTH(A2412),0)</f>
        <v>8</v>
      </c>
      <c r="C2412" s="11" t="s">
        <v>164</v>
      </c>
      <c r="D2412" s="196" t="s">
        <v>85</v>
      </c>
      <c r="E2412" s="196" t="s">
        <v>85</v>
      </c>
      <c r="F2412" s="196" t="s">
        <v>85</v>
      </c>
      <c r="G2412" s="196" t="s">
        <v>85</v>
      </c>
      <c r="H2412" s="196" t="s">
        <v>85</v>
      </c>
      <c r="I2412" s="196" t="s">
        <v>85</v>
      </c>
      <c r="J2412" s="196" t="s">
        <v>85</v>
      </c>
      <c r="K2412" s="196" t="s">
        <v>85</v>
      </c>
      <c r="L2412" s="196" t="s">
        <v>85</v>
      </c>
      <c r="M2412" s="196" t="s">
        <v>85</v>
      </c>
      <c r="N2412" s="196" t="s">
        <v>85</v>
      </c>
      <c r="O2412" s="196" t="s">
        <v>85</v>
      </c>
      <c r="P2412" s="196" t="s">
        <v>85</v>
      </c>
      <c r="Q2412" s="196" t="s">
        <v>85</v>
      </c>
      <c r="R2412" s="196" t="s">
        <v>85</v>
      </c>
      <c r="S2412" s="196" t="s">
        <v>85</v>
      </c>
      <c r="T2412" s="196" t="s">
        <v>85</v>
      </c>
      <c r="U2412" s="196" t="s">
        <v>85</v>
      </c>
      <c r="V2412" s="196" t="s">
        <v>85</v>
      </c>
      <c r="W2412" s="196" t="s">
        <v>85</v>
      </c>
      <c r="X2412" s="196" t="s">
        <v>85</v>
      </c>
      <c r="Y2412" s="196" t="s">
        <v>85</v>
      </c>
    </row>
    <row r="2413" customFormat="false" ht="11.25" hidden="false" customHeight="false" outlineLevel="0" collapsed="false">
      <c r="A2413" s="177" t="n">
        <v>37105</v>
      </c>
      <c r="B2413" s="203" t="n">
        <f aca="false">IF(A2413&lt;&gt;"",MONTH(A2413),0)</f>
        <v>8</v>
      </c>
      <c r="C2413" s="11" t="s">
        <v>165</v>
      </c>
      <c r="D2413" s="196" t="s">
        <v>85</v>
      </c>
      <c r="E2413" s="196" t="s">
        <v>85</v>
      </c>
      <c r="F2413" s="196" t="s">
        <v>85</v>
      </c>
      <c r="G2413" s="196" t="s">
        <v>85</v>
      </c>
      <c r="H2413" s="196" t="s">
        <v>85</v>
      </c>
      <c r="I2413" s="196" t="s">
        <v>85</v>
      </c>
      <c r="J2413" s="196" t="s">
        <v>85</v>
      </c>
      <c r="K2413" s="196" t="s">
        <v>85</v>
      </c>
      <c r="L2413" s="196" t="s">
        <v>85</v>
      </c>
      <c r="M2413" s="196" t="s">
        <v>85</v>
      </c>
      <c r="N2413" s="196" t="s">
        <v>85</v>
      </c>
      <c r="O2413" s="196" t="s">
        <v>85</v>
      </c>
      <c r="P2413" s="196" t="s">
        <v>85</v>
      </c>
      <c r="Q2413" s="196" t="s">
        <v>85</v>
      </c>
      <c r="R2413" s="196" t="s">
        <v>85</v>
      </c>
      <c r="S2413" s="196" t="s">
        <v>85</v>
      </c>
      <c r="T2413" s="196" t="s">
        <v>85</v>
      </c>
      <c r="U2413" s="196" t="s">
        <v>85</v>
      </c>
      <c r="V2413" s="196" t="s">
        <v>85</v>
      </c>
      <c r="W2413" s="196" t="s">
        <v>85</v>
      </c>
      <c r="X2413" s="196" t="s">
        <v>85</v>
      </c>
      <c r="Y2413" s="196" t="s">
        <v>85</v>
      </c>
    </row>
    <row r="2414" customFormat="false" ht="11.25" hidden="false" customHeight="false" outlineLevel="0" collapsed="false">
      <c r="A2414" s="177" t="n">
        <v>37106</v>
      </c>
      <c r="B2414" s="203" t="n">
        <f aca="false">IF(A2414&lt;&gt;"",MONTH(A2414),0)</f>
        <v>8</v>
      </c>
      <c r="C2414" s="11" t="s">
        <v>166</v>
      </c>
      <c r="D2414" s="196" t="s">
        <v>85</v>
      </c>
      <c r="E2414" s="196" t="s">
        <v>85</v>
      </c>
      <c r="F2414" s="196" t="s">
        <v>85</v>
      </c>
      <c r="G2414" s="196" t="s">
        <v>85</v>
      </c>
      <c r="H2414" s="196" t="s">
        <v>85</v>
      </c>
      <c r="I2414" s="196" t="s">
        <v>85</v>
      </c>
      <c r="J2414" s="196" t="s">
        <v>85</v>
      </c>
      <c r="K2414" s="196" t="s">
        <v>85</v>
      </c>
      <c r="L2414" s="196" t="s">
        <v>85</v>
      </c>
      <c r="M2414" s="196" t="s">
        <v>85</v>
      </c>
      <c r="N2414" s="196" t="s">
        <v>85</v>
      </c>
      <c r="O2414" s="196" t="s">
        <v>85</v>
      </c>
      <c r="P2414" s="196" t="s">
        <v>85</v>
      </c>
      <c r="Q2414" s="196" t="s">
        <v>85</v>
      </c>
      <c r="R2414" s="196" t="s">
        <v>85</v>
      </c>
      <c r="S2414" s="196" t="s">
        <v>85</v>
      </c>
      <c r="T2414" s="196" t="s">
        <v>85</v>
      </c>
      <c r="U2414" s="196" t="s">
        <v>85</v>
      </c>
      <c r="V2414" s="196" t="s">
        <v>85</v>
      </c>
      <c r="W2414" s="196" t="s">
        <v>85</v>
      </c>
      <c r="X2414" s="196" t="s">
        <v>85</v>
      </c>
      <c r="Y2414" s="196" t="s">
        <v>85</v>
      </c>
    </row>
    <row r="2415" customFormat="false" ht="11.25" hidden="false" customHeight="false" outlineLevel="0" collapsed="false">
      <c r="A2415" s="177" t="n">
        <v>37107</v>
      </c>
      <c r="B2415" s="203" t="n">
        <f aca="false">IF(A2415&lt;&gt;"",MONTH(A2415),0)</f>
        <v>8</v>
      </c>
      <c r="C2415" s="11" t="s">
        <v>167</v>
      </c>
      <c r="D2415" s="196" t="s">
        <v>85</v>
      </c>
      <c r="E2415" s="196" t="s">
        <v>85</v>
      </c>
      <c r="F2415" s="196" t="s">
        <v>85</v>
      </c>
      <c r="G2415" s="196" t="s">
        <v>85</v>
      </c>
      <c r="H2415" s="196" t="s">
        <v>85</v>
      </c>
      <c r="I2415" s="196" t="s">
        <v>85</v>
      </c>
      <c r="J2415" s="196" t="s">
        <v>85</v>
      </c>
      <c r="K2415" s="196" t="s">
        <v>85</v>
      </c>
      <c r="L2415" s="196" t="s">
        <v>85</v>
      </c>
      <c r="M2415" s="196" t="s">
        <v>85</v>
      </c>
      <c r="N2415" s="196" t="s">
        <v>85</v>
      </c>
      <c r="O2415" s="196" t="s">
        <v>85</v>
      </c>
      <c r="P2415" s="196" t="s">
        <v>85</v>
      </c>
      <c r="Q2415" s="196" t="s">
        <v>85</v>
      </c>
      <c r="R2415" s="196" t="s">
        <v>85</v>
      </c>
      <c r="S2415" s="196" t="s">
        <v>85</v>
      </c>
      <c r="T2415" s="196" t="s">
        <v>85</v>
      </c>
      <c r="U2415" s="196" t="s">
        <v>85</v>
      </c>
      <c r="V2415" s="196" t="s">
        <v>85</v>
      </c>
      <c r="W2415" s="196" t="s">
        <v>85</v>
      </c>
      <c r="X2415" s="196" t="s">
        <v>85</v>
      </c>
      <c r="Y2415" s="196" t="s">
        <v>85</v>
      </c>
    </row>
    <row r="2416" customFormat="false" ht="11.25" hidden="false" customHeight="false" outlineLevel="0" collapsed="false">
      <c r="A2416" s="177" t="n">
        <v>37108</v>
      </c>
      <c r="B2416" s="203" t="n">
        <f aca="false">IF(A2416&lt;&gt;"",MONTH(A2416),0)</f>
        <v>8</v>
      </c>
      <c r="C2416" s="11" t="s">
        <v>161</v>
      </c>
      <c r="D2416" s="196" t="s">
        <v>85</v>
      </c>
      <c r="E2416" s="196" t="s">
        <v>85</v>
      </c>
      <c r="F2416" s="196" t="s">
        <v>85</v>
      </c>
      <c r="G2416" s="196" t="s">
        <v>85</v>
      </c>
      <c r="H2416" s="196" t="s">
        <v>85</v>
      </c>
      <c r="I2416" s="196" t="s">
        <v>85</v>
      </c>
      <c r="J2416" s="196" t="s">
        <v>85</v>
      </c>
      <c r="K2416" s="196" t="s">
        <v>85</v>
      </c>
      <c r="L2416" s="196" t="s">
        <v>85</v>
      </c>
      <c r="M2416" s="196" t="s">
        <v>85</v>
      </c>
      <c r="N2416" s="196" t="s">
        <v>85</v>
      </c>
      <c r="O2416" s="196" t="s">
        <v>85</v>
      </c>
      <c r="P2416" s="196" t="s">
        <v>85</v>
      </c>
      <c r="Q2416" s="196" t="s">
        <v>85</v>
      </c>
      <c r="R2416" s="196" t="s">
        <v>85</v>
      </c>
      <c r="S2416" s="196" t="s">
        <v>85</v>
      </c>
      <c r="T2416" s="196" t="s">
        <v>85</v>
      </c>
      <c r="U2416" s="196" t="s">
        <v>85</v>
      </c>
      <c r="V2416" s="196" t="s">
        <v>85</v>
      </c>
      <c r="W2416" s="196" t="s">
        <v>85</v>
      </c>
      <c r="X2416" s="196" t="s">
        <v>85</v>
      </c>
      <c r="Y2416" s="196" t="s">
        <v>85</v>
      </c>
    </row>
    <row r="2417" customFormat="false" ht="11.25" hidden="false" customHeight="false" outlineLevel="0" collapsed="false">
      <c r="A2417" s="177" t="n">
        <v>37109</v>
      </c>
      <c r="B2417" s="203" t="n">
        <f aca="false">IF(A2417&lt;&gt;"",MONTH(A2417),0)</f>
        <v>8</v>
      </c>
      <c r="C2417" s="11" t="s">
        <v>162</v>
      </c>
      <c r="D2417" s="196" t="s">
        <v>85</v>
      </c>
      <c r="E2417" s="196" t="s">
        <v>85</v>
      </c>
      <c r="F2417" s="196" t="s">
        <v>85</v>
      </c>
      <c r="G2417" s="196" t="s">
        <v>85</v>
      </c>
      <c r="H2417" s="196" t="s">
        <v>85</v>
      </c>
      <c r="I2417" s="196" t="s">
        <v>85</v>
      </c>
      <c r="J2417" s="196" t="s">
        <v>85</v>
      </c>
      <c r="K2417" s="196" t="s">
        <v>85</v>
      </c>
      <c r="L2417" s="196" t="s">
        <v>85</v>
      </c>
      <c r="M2417" s="196" t="s">
        <v>85</v>
      </c>
      <c r="N2417" s="196" t="s">
        <v>85</v>
      </c>
      <c r="O2417" s="196" t="s">
        <v>85</v>
      </c>
      <c r="P2417" s="196" t="s">
        <v>85</v>
      </c>
      <c r="Q2417" s="196" t="s">
        <v>85</v>
      </c>
      <c r="R2417" s="196" t="s">
        <v>85</v>
      </c>
      <c r="S2417" s="196" t="s">
        <v>85</v>
      </c>
      <c r="T2417" s="196" t="s">
        <v>85</v>
      </c>
      <c r="U2417" s="196" t="s">
        <v>85</v>
      </c>
      <c r="V2417" s="196" t="s">
        <v>85</v>
      </c>
      <c r="W2417" s="196" t="s">
        <v>85</v>
      </c>
      <c r="X2417" s="196" t="s">
        <v>85</v>
      </c>
      <c r="Y2417" s="196" t="s">
        <v>85</v>
      </c>
    </row>
    <row r="2418" customFormat="false" ht="11.25" hidden="false" customHeight="false" outlineLevel="0" collapsed="false">
      <c r="A2418" s="177" t="n">
        <v>37110</v>
      </c>
      <c r="B2418" s="203" t="n">
        <f aca="false">IF(A2418&lt;&gt;"",MONTH(A2418),0)</f>
        <v>8</v>
      </c>
      <c r="C2418" s="11" t="s">
        <v>163</v>
      </c>
      <c r="D2418" s="196" t="s">
        <v>85</v>
      </c>
      <c r="E2418" s="196" t="s">
        <v>85</v>
      </c>
      <c r="F2418" s="196" t="s">
        <v>85</v>
      </c>
      <c r="G2418" s="196" t="s">
        <v>85</v>
      </c>
      <c r="H2418" s="196" t="s">
        <v>85</v>
      </c>
      <c r="I2418" s="196" t="s">
        <v>85</v>
      </c>
      <c r="J2418" s="196" t="s">
        <v>85</v>
      </c>
      <c r="K2418" s="196" t="s">
        <v>85</v>
      </c>
      <c r="L2418" s="196" t="s">
        <v>85</v>
      </c>
      <c r="M2418" s="196" t="s">
        <v>85</v>
      </c>
      <c r="N2418" s="196" t="s">
        <v>85</v>
      </c>
      <c r="O2418" s="196" t="s">
        <v>85</v>
      </c>
      <c r="P2418" s="196" t="s">
        <v>85</v>
      </c>
      <c r="Q2418" s="196" t="s">
        <v>85</v>
      </c>
      <c r="R2418" s="196" t="s">
        <v>85</v>
      </c>
      <c r="S2418" s="196" t="s">
        <v>85</v>
      </c>
      <c r="T2418" s="196" t="s">
        <v>85</v>
      </c>
      <c r="U2418" s="196" t="s">
        <v>85</v>
      </c>
      <c r="V2418" s="196" t="s">
        <v>85</v>
      </c>
      <c r="W2418" s="196" t="s">
        <v>85</v>
      </c>
      <c r="X2418" s="196" t="s">
        <v>85</v>
      </c>
      <c r="Y2418" s="196" t="s">
        <v>85</v>
      </c>
    </row>
    <row r="2419" customFormat="false" ht="11.25" hidden="false" customHeight="false" outlineLevel="0" collapsed="false">
      <c r="A2419" s="177" t="n">
        <v>37111</v>
      </c>
      <c r="B2419" s="203" t="n">
        <f aca="false">IF(A2419&lt;&gt;"",MONTH(A2419),0)</f>
        <v>8</v>
      </c>
      <c r="C2419" s="11" t="s">
        <v>164</v>
      </c>
      <c r="D2419" s="196" t="s">
        <v>85</v>
      </c>
      <c r="E2419" s="196" t="s">
        <v>85</v>
      </c>
      <c r="F2419" s="196" t="s">
        <v>85</v>
      </c>
      <c r="G2419" s="196" t="s">
        <v>85</v>
      </c>
      <c r="H2419" s="196" t="s">
        <v>85</v>
      </c>
      <c r="I2419" s="196" t="s">
        <v>85</v>
      </c>
      <c r="J2419" s="196" t="s">
        <v>85</v>
      </c>
      <c r="K2419" s="196" t="s">
        <v>85</v>
      </c>
      <c r="L2419" s="196" t="s">
        <v>85</v>
      </c>
      <c r="M2419" s="196" t="s">
        <v>85</v>
      </c>
      <c r="N2419" s="196" t="s">
        <v>85</v>
      </c>
      <c r="O2419" s="196" t="s">
        <v>85</v>
      </c>
      <c r="P2419" s="196" t="s">
        <v>85</v>
      </c>
      <c r="Q2419" s="196" t="s">
        <v>85</v>
      </c>
      <c r="R2419" s="196" t="s">
        <v>85</v>
      </c>
      <c r="S2419" s="196" t="s">
        <v>85</v>
      </c>
      <c r="T2419" s="196" t="s">
        <v>85</v>
      </c>
      <c r="U2419" s="196" t="s">
        <v>85</v>
      </c>
      <c r="V2419" s="196" t="s">
        <v>85</v>
      </c>
      <c r="W2419" s="196" t="s">
        <v>85</v>
      </c>
      <c r="X2419" s="196" t="s">
        <v>85</v>
      </c>
      <c r="Y2419" s="196" t="s">
        <v>85</v>
      </c>
    </row>
    <row r="2420" customFormat="false" ht="11.25" hidden="false" customHeight="false" outlineLevel="0" collapsed="false">
      <c r="A2420" s="177" t="n">
        <v>37112</v>
      </c>
      <c r="B2420" s="203" t="n">
        <f aca="false">IF(A2420&lt;&gt;"",MONTH(A2420),0)</f>
        <v>8</v>
      </c>
      <c r="C2420" s="11" t="s">
        <v>165</v>
      </c>
      <c r="D2420" s="196" t="s">
        <v>85</v>
      </c>
      <c r="E2420" s="196" t="s">
        <v>85</v>
      </c>
      <c r="F2420" s="196" t="s">
        <v>85</v>
      </c>
      <c r="G2420" s="196" t="s">
        <v>85</v>
      </c>
      <c r="H2420" s="196" t="s">
        <v>85</v>
      </c>
      <c r="I2420" s="196" t="s">
        <v>85</v>
      </c>
      <c r="J2420" s="196" t="s">
        <v>85</v>
      </c>
      <c r="K2420" s="196" t="s">
        <v>85</v>
      </c>
      <c r="L2420" s="196" t="s">
        <v>85</v>
      </c>
      <c r="M2420" s="196" t="s">
        <v>85</v>
      </c>
      <c r="N2420" s="196" t="s">
        <v>85</v>
      </c>
      <c r="O2420" s="196" t="s">
        <v>85</v>
      </c>
      <c r="P2420" s="196" t="s">
        <v>85</v>
      </c>
      <c r="Q2420" s="196" t="s">
        <v>85</v>
      </c>
      <c r="R2420" s="196" t="s">
        <v>85</v>
      </c>
      <c r="S2420" s="196" t="s">
        <v>85</v>
      </c>
      <c r="T2420" s="196" t="s">
        <v>85</v>
      </c>
      <c r="U2420" s="196" t="s">
        <v>85</v>
      </c>
      <c r="V2420" s="196" t="s">
        <v>85</v>
      </c>
      <c r="W2420" s="196" t="s">
        <v>85</v>
      </c>
      <c r="X2420" s="196" t="s">
        <v>85</v>
      </c>
      <c r="Y2420" s="196" t="s">
        <v>85</v>
      </c>
    </row>
    <row r="2421" customFormat="false" ht="11.25" hidden="false" customHeight="false" outlineLevel="0" collapsed="false">
      <c r="A2421" s="177" t="n">
        <v>37113</v>
      </c>
      <c r="B2421" s="203" t="n">
        <f aca="false">IF(A2421&lt;&gt;"",MONTH(A2421),0)</f>
        <v>8</v>
      </c>
      <c r="C2421" s="11" t="s">
        <v>166</v>
      </c>
      <c r="D2421" s="196" t="s">
        <v>85</v>
      </c>
      <c r="E2421" s="196" t="s">
        <v>85</v>
      </c>
      <c r="F2421" s="196" t="s">
        <v>85</v>
      </c>
      <c r="G2421" s="196" t="s">
        <v>85</v>
      </c>
      <c r="H2421" s="196" t="s">
        <v>85</v>
      </c>
      <c r="I2421" s="196" t="s">
        <v>85</v>
      </c>
      <c r="J2421" s="196" t="s">
        <v>85</v>
      </c>
      <c r="K2421" s="196" t="s">
        <v>85</v>
      </c>
      <c r="L2421" s="196" t="s">
        <v>85</v>
      </c>
      <c r="M2421" s="196" t="s">
        <v>85</v>
      </c>
      <c r="N2421" s="196" t="s">
        <v>85</v>
      </c>
      <c r="O2421" s="196" t="s">
        <v>85</v>
      </c>
      <c r="P2421" s="196" t="s">
        <v>85</v>
      </c>
      <c r="Q2421" s="196" t="s">
        <v>85</v>
      </c>
      <c r="R2421" s="196" t="s">
        <v>85</v>
      </c>
      <c r="S2421" s="196" t="s">
        <v>85</v>
      </c>
      <c r="T2421" s="196" t="s">
        <v>85</v>
      </c>
      <c r="U2421" s="196" t="s">
        <v>85</v>
      </c>
      <c r="V2421" s="196" t="s">
        <v>85</v>
      </c>
      <c r="W2421" s="196" t="s">
        <v>85</v>
      </c>
      <c r="X2421" s="196" t="s">
        <v>85</v>
      </c>
      <c r="Y2421" s="196" t="s">
        <v>85</v>
      </c>
    </row>
    <row r="2422" customFormat="false" ht="11.25" hidden="false" customHeight="false" outlineLevel="0" collapsed="false">
      <c r="A2422" s="177" t="n">
        <v>37114</v>
      </c>
      <c r="B2422" s="203" t="n">
        <f aca="false">IF(A2422&lt;&gt;"",MONTH(A2422),0)</f>
        <v>8</v>
      </c>
      <c r="C2422" s="11" t="s">
        <v>167</v>
      </c>
      <c r="D2422" s="196" t="s">
        <v>85</v>
      </c>
      <c r="E2422" s="196" t="s">
        <v>85</v>
      </c>
      <c r="F2422" s="196" t="s">
        <v>85</v>
      </c>
      <c r="G2422" s="196" t="s">
        <v>85</v>
      </c>
      <c r="H2422" s="196" t="s">
        <v>85</v>
      </c>
      <c r="I2422" s="196" t="s">
        <v>85</v>
      </c>
      <c r="J2422" s="196" t="s">
        <v>85</v>
      </c>
      <c r="K2422" s="196" t="s">
        <v>85</v>
      </c>
      <c r="L2422" s="196" t="s">
        <v>85</v>
      </c>
      <c r="M2422" s="196" t="s">
        <v>85</v>
      </c>
      <c r="N2422" s="196" t="s">
        <v>85</v>
      </c>
      <c r="O2422" s="196" t="s">
        <v>85</v>
      </c>
      <c r="P2422" s="196" t="s">
        <v>85</v>
      </c>
      <c r="Q2422" s="196" t="s">
        <v>85</v>
      </c>
      <c r="R2422" s="196" t="s">
        <v>85</v>
      </c>
      <c r="S2422" s="196" t="s">
        <v>85</v>
      </c>
      <c r="T2422" s="196" t="s">
        <v>85</v>
      </c>
      <c r="U2422" s="196" t="s">
        <v>85</v>
      </c>
      <c r="V2422" s="196" t="s">
        <v>85</v>
      </c>
      <c r="W2422" s="196" t="s">
        <v>85</v>
      </c>
      <c r="X2422" s="196" t="s">
        <v>85</v>
      </c>
      <c r="Y2422" s="196" t="s">
        <v>85</v>
      </c>
    </row>
    <row r="2423" customFormat="false" ht="11.25" hidden="false" customHeight="false" outlineLevel="0" collapsed="false">
      <c r="A2423" s="177" t="n">
        <v>37115</v>
      </c>
      <c r="B2423" s="203" t="n">
        <f aca="false">IF(A2423&lt;&gt;"",MONTH(A2423),0)</f>
        <v>8</v>
      </c>
      <c r="C2423" s="11" t="s">
        <v>161</v>
      </c>
      <c r="D2423" s="196" t="s">
        <v>85</v>
      </c>
      <c r="E2423" s="196" t="s">
        <v>85</v>
      </c>
      <c r="F2423" s="196" t="s">
        <v>85</v>
      </c>
      <c r="G2423" s="196" t="s">
        <v>85</v>
      </c>
      <c r="H2423" s="196" t="s">
        <v>85</v>
      </c>
      <c r="I2423" s="196" t="s">
        <v>85</v>
      </c>
      <c r="J2423" s="196" t="s">
        <v>85</v>
      </c>
      <c r="K2423" s="196" t="s">
        <v>85</v>
      </c>
      <c r="L2423" s="196" t="s">
        <v>85</v>
      </c>
      <c r="M2423" s="196" t="s">
        <v>85</v>
      </c>
      <c r="N2423" s="196" t="s">
        <v>85</v>
      </c>
      <c r="O2423" s="196" t="s">
        <v>85</v>
      </c>
      <c r="P2423" s="196" t="s">
        <v>85</v>
      </c>
      <c r="Q2423" s="196" t="s">
        <v>85</v>
      </c>
      <c r="R2423" s="196" t="s">
        <v>85</v>
      </c>
      <c r="S2423" s="196" t="s">
        <v>85</v>
      </c>
      <c r="T2423" s="196" t="s">
        <v>85</v>
      </c>
      <c r="U2423" s="196" t="s">
        <v>85</v>
      </c>
      <c r="V2423" s="196" t="s">
        <v>85</v>
      </c>
      <c r="W2423" s="196" t="s">
        <v>85</v>
      </c>
      <c r="X2423" s="196" t="s">
        <v>85</v>
      </c>
      <c r="Y2423" s="196" t="s">
        <v>85</v>
      </c>
    </row>
    <row r="2424" customFormat="false" ht="11.25" hidden="false" customHeight="false" outlineLevel="0" collapsed="false">
      <c r="A2424" s="177" t="n">
        <v>37116</v>
      </c>
      <c r="B2424" s="203" t="n">
        <f aca="false">IF(A2424&lt;&gt;"",MONTH(A2424),0)</f>
        <v>8</v>
      </c>
      <c r="C2424" s="11" t="s">
        <v>162</v>
      </c>
      <c r="D2424" s="196" t="s">
        <v>85</v>
      </c>
      <c r="E2424" s="196" t="s">
        <v>85</v>
      </c>
      <c r="F2424" s="196" t="s">
        <v>85</v>
      </c>
      <c r="G2424" s="196" t="s">
        <v>85</v>
      </c>
      <c r="H2424" s="196" t="s">
        <v>85</v>
      </c>
      <c r="I2424" s="196" t="s">
        <v>85</v>
      </c>
      <c r="J2424" s="196" t="s">
        <v>85</v>
      </c>
      <c r="K2424" s="196" t="s">
        <v>85</v>
      </c>
      <c r="L2424" s="196" t="s">
        <v>85</v>
      </c>
      <c r="M2424" s="196" t="s">
        <v>85</v>
      </c>
      <c r="N2424" s="196" t="s">
        <v>85</v>
      </c>
      <c r="O2424" s="196" t="s">
        <v>85</v>
      </c>
      <c r="P2424" s="196" t="s">
        <v>85</v>
      </c>
      <c r="Q2424" s="196" t="s">
        <v>85</v>
      </c>
      <c r="R2424" s="196" t="s">
        <v>85</v>
      </c>
      <c r="S2424" s="196" t="s">
        <v>85</v>
      </c>
      <c r="T2424" s="196" t="s">
        <v>85</v>
      </c>
      <c r="U2424" s="196" t="s">
        <v>85</v>
      </c>
      <c r="V2424" s="196" t="s">
        <v>85</v>
      </c>
      <c r="W2424" s="196" t="s">
        <v>85</v>
      </c>
      <c r="X2424" s="196" t="s">
        <v>85</v>
      </c>
      <c r="Y2424" s="196" t="s">
        <v>85</v>
      </c>
    </row>
    <row r="2425" customFormat="false" ht="11.25" hidden="false" customHeight="false" outlineLevel="0" collapsed="false">
      <c r="A2425" s="177" t="n">
        <v>37117</v>
      </c>
      <c r="B2425" s="203" t="n">
        <f aca="false">IF(A2425&lt;&gt;"",MONTH(A2425),0)</f>
        <v>8</v>
      </c>
      <c r="C2425" s="11" t="s">
        <v>163</v>
      </c>
      <c r="D2425" s="196" t="s">
        <v>85</v>
      </c>
      <c r="E2425" s="196" t="s">
        <v>85</v>
      </c>
      <c r="F2425" s="196" t="s">
        <v>85</v>
      </c>
      <c r="G2425" s="196" t="s">
        <v>85</v>
      </c>
      <c r="H2425" s="196" t="s">
        <v>85</v>
      </c>
      <c r="I2425" s="196" t="s">
        <v>85</v>
      </c>
      <c r="J2425" s="196" t="s">
        <v>85</v>
      </c>
      <c r="K2425" s="196" t="s">
        <v>85</v>
      </c>
      <c r="L2425" s="196" t="s">
        <v>85</v>
      </c>
      <c r="M2425" s="196" t="s">
        <v>85</v>
      </c>
      <c r="N2425" s="196" t="s">
        <v>85</v>
      </c>
      <c r="O2425" s="196" t="s">
        <v>85</v>
      </c>
      <c r="P2425" s="196" t="s">
        <v>85</v>
      </c>
      <c r="Q2425" s="196" t="s">
        <v>85</v>
      </c>
      <c r="R2425" s="196" t="s">
        <v>85</v>
      </c>
      <c r="S2425" s="196" t="s">
        <v>85</v>
      </c>
      <c r="T2425" s="196" t="s">
        <v>85</v>
      </c>
      <c r="U2425" s="196" t="s">
        <v>85</v>
      </c>
      <c r="V2425" s="196" t="s">
        <v>85</v>
      </c>
      <c r="W2425" s="196" t="s">
        <v>85</v>
      </c>
      <c r="X2425" s="196" t="s">
        <v>85</v>
      </c>
      <c r="Y2425" s="196" t="s">
        <v>85</v>
      </c>
    </row>
    <row r="2426" customFormat="false" ht="11.25" hidden="false" customHeight="false" outlineLevel="0" collapsed="false">
      <c r="A2426" s="177" t="n">
        <v>37118</v>
      </c>
      <c r="B2426" s="203" t="n">
        <f aca="false">IF(A2426&lt;&gt;"",MONTH(A2426),0)</f>
        <v>8</v>
      </c>
      <c r="C2426" s="11" t="s">
        <v>164</v>
      </c>
      <c r="D2426" s="196" t="s">
        <v>85</v>
      </c>
      <c r="E2426" s="196" t="s">
        <v>85</v>
      </c>
      <c r="F2426" s="196" t="s">
        <v>85</v>
      </c>
      <c r="G2426" s="196" t="s">
        <v>85</v>
      </c>
      <c r="H2426" s="196" t="s">
        <v>85</v>
      </c>
      <c r="I2426" s="196" t="s">
        <v>85</v>
      </c>
      <c r="J2426" s="196" t="s">
        <v>85</v>
      </c>
      <c r="K2426" s="196" t="s">
        <v>85</v>
      </c>
      <c r="L2426" s="196" t="s">
        <v>85</v>
      </c>
      <c r="M2426" s="196" t="s">
        <v>85</v>
      </c>
      <c r="N2426" s="196" t="s">
        <v>85</v>
      </c>
      <c r="O2426" s="196" t="s">
        <v>85</v>
      </c>
      <c r="P2426" s="196" t="s">
        <v>85</v>
      </c>
      <c r="Q2426" s="196" t="s">
        <v>85</v>
      </c>
      <c r="R2426" s="196" t="s">
        <v>85</v>
      </c>
      <c r="S2426" s="196" t="s">
        <v>85</v>
      </c>
      <c r="T2426" s="196" t="s">
        <v>85</v>
      </c>
      <c r="U2426" s="196" t="s">
        <v>85</v>
      </c>
      <c r="V2426" s="196" t="s">
        <v>85</v>
      </c>
      <c r="W2426" s="196" t="s">
        <v>85</v>
      </c>
      <c r="X2426" s="196" t="s">
        <v>85</v>
      </c>
      <c r="Y2426" s="196" t="s">
        <v>85</v>
      </c>
    </row>
    <row r="2427" customFormat="false" ht="11.25" hidden="false" customHeight="false" outlineLevel="0" collapsed="false">
      <c r="A2427" s="177" t="n">
        <v>37119</v>
      </c>
      <c r="B2427" s="203" t="n">
        <f aca="false">IF(A2427&lt;&gt;"",MONTH(A2427),0)</f>
        <v>8</v>
      </c>
      <c r="C2427" s="11" t="s">
        <v>165</v>
      </c>
      <c r="D2427" s="196" t="s">
        <v>85</v>
      </c>
      <c r="E2427" s="196" t="s">
        <v>85</v>
      </c>
      <c r="F2427" s="196" t="s">
        <v>85</v>
      </c>
      <c r="G2427" s="196" t="s">
        <v>85</v>
      </c>
      <c r="H2427" s="196" t="s">
        <v>85</v>
      </c>
      <c r="I2427" s="196" t="s">
        <v>85</v>
      </c>
      <c r="J2427" s="196" t="s">
        <v>85</v>
      </c>
      <c r="K2427" s="196" t="s">
        <v>85</v>
      </c>
      <c r="L2427" s="196" t="s">
        <v>85</v>
      </c>
      <c r="M2427" s="196" t="s">
        <v>85</v>
      </c>
      <c r="N2427" s="196" t="s">
        <v>85</v>
      </c>
      <c r="O2427" s="196" t="s">
        <v>85</v>
      </c>
      <c r="P2427" s="196" t="s">
        <v>85</v>
      </c>
      <c r="Q2427" s="196" t="s">
        <v>85</v>
      </c>
      <c r="R2427" s="196" t="s">
        <v>85</v>
      </c>
      <c r="S2427" s="196" t="s">
        <v>85</v>
      </c>
      <c r="T2427" s="196" t="s">
        <v>85</v>
      </c>
      <c r="U2427" s="196" t="s">
        <v>85</v>
      </c>
      <c r="V2427" s="196" t="s">
        <v>85</v>
      </c>
      <c r="W2427" s="196" t="s">
        <v>85</v>
      </c>
      <c r="X2427" s="196" t="s">
        <v>85</v>
      </c>
      <c r="Y2427" s="196" t="s">
        <v>85</v>
      </c>
    </row>
    <row r="2428" customFormat="false" ht="11.25" hidden="false" customHeight="false" outlineLevel="0" collapsed="false">
      <c r="A2428" s="177" t="n">
        <v>37120</v>
      </c>
      <c r="B2428" s="203" t="n">
        <f aca="false">IF(A2428&lt;&gt;"",MONTH(A2428),0)</f>
        <v>8</v>
      </c>
      <c r="C2428" s="11" t="s">
        <v>166</v>
      </c>
      <c r="D2428" s="196" t="s">
        <v>85</v>
      </c>
      <c r="E2428" s="196" t="s">
        <v>85</v>
      </c>
      <c r="F2428" s="196" t="s">
        <v>85</v>
      </c>
      <c r="G2428" s="196" t="s">
        <v>85</v>
      </c>
      <c r="H2428" s="196" t="s">
        <v>85</v>
      </c>
      <c r="I2428" s="196" t="s">
        <v>85</v>
      </c>
      <c r="J2428" s="196" t="s">
        <v>85</v>
      </c>
      <c r="K2428" s="196" t="s">
        <v>85</v>
      </c>
      <c r="L2428" s="196" t="s">
        <v>85</v>
      </c>
      <c r="M2428" s="196" t="s">
        <v>85</v>
      </c>
      <c r="N2428" s="196" t="s">
        <v>85</v>
      </c>
      <c r="O2428" s="196" t="s">
        <v>85</v>
      </c>
      <c r="P2428" s="196" t="s">
        <v>85</v>
      </c>
      <c r="Q2428" s="196" t="s">
        <v>85</v>
      </c>
      <c r="R2428" s="196" t="s">
        <v>85</v>
      </c>
      <c r="S2428" s="196" t="s">
        <v>85</v>
      </c>
      <c r="T2428" s="196" t="s">
        <v>85</v>
      </c>
      <c r="U2428" s="196" t="s">
        <v>85</v>
      </c>
      <c r="V2428" s="196" t="s">
        <v>85</v>
      </c>
      <c r="W2428" s="196" t="s">
        <v>85</v>
      </c>
      <c r="X2428" s="196" t="s">
        <v>85</v>
      </c>
      <c r="Y2428" s="196" t="s">
        <v>85</v>
      </c>
    </row>
    <row r="2429" customFormat="false" ht="11.25" hidden="false" customHeight="false" outlineLevel="0" collapsed="false">
      <c r="A2429" s="177" t="n">
        <v>37121</v>
      </c>
      <c r="B2429" s="203" t="n">
        <f aca="false">IF(A2429&lt;&gt;"",MONTH(A2429),0)</f>
        <v>8</v>
      </c>
      <c r="C2429" s="11" t="s">
        <v>167</v>
      </c>
      <c r="D2429" s="196" t="s">
        <v>85</v>
      </c>
      <c r="E2429" s="196" t="s">
        <v>85</v>
      </c>
      <c r="F2429" s="196" t="s">
        <v>85</v>
      </c>
      <c r="G2429" s="196" t="s">
        <v>85</v>
      </c>
      <c r="H2429" s="196" t="s">
        <v>85</v>
      </c>
      <c r="I2429" s="196" t="s">
        <v>85</v>
      </c>
      <c r="J2429" s="196" t="s">
        <v>85</v>
      </c>
      <c r="K2429" s="196" t="s">
        <v>85</v>
      </c>
      <c r="L2429" s="196" t="s">
        <v>85</v>
      </c>
      <c r="M2429" s="196" t="s">
        <v>85</v>
      </c>
      <c r="N2429" s="196" t="s">
        <v>85</v>
      </c>
      <c r="O2429" s="196" t="s">
        <v>85</v>
      </c>
      <c r="P2429" s="196" t="s">
        <v>85</v>
      </c>
      <c r="Q2429" s="196" t="s">
        <v>85</v>
      </c>
      <c r="R2429" s="196" t="s">
        <v>85</v>
      </c>
      <c r="S2429" s="196" t="s">
        <v>85</v>
      </c>
      <c r="T2429" s="196" t="s">
        <v>85</v>
      </c>
      <c r="U2429" s="196" t="s">
        <v>85</v>
      </c>
      <c r="V2429" s="196" t="s">
        <v>85</v>
      </c>
      <c r="W2429" s="196" t="s">
        <v>85</v>
      </c>
      <c r="X2429" s="196" t="s">
        <v>85</v>
      </c>
      <c r="Y2429" s="196" t="s">
        <v>85</v>
      </c>
    </row>
    <row r="2430" customFormat="false" ht="11.25" hidden="false" customHeight="false" outlineLevel="0" collapsed="false">
      <c r="A2430" s="177" t="n">
        <v>37122</v>
      </c>
      <c r="B2430" s="203" t="n">
        <f aca="false">IF(A2430&lt;&gt;"",MONTH(A2430),0)</f>
        <v>8</v>
      </c>
      <c r="C2430" s="11" t="s">
        <v>161</v>
      </c>
      <c r="D2430" s="196" t="s">
        <v>85</v>
      </c>
      <c r="E2430" s="196" t="s">
        <v>85</v>
      </c>
      <c r="F2430" s="196" t="s">
        <v>85</v>
      </c>
      <c r="G2430" s="196" t="s">
        <v>85</v>
      </c>
      <c r="H2430" s="196" t="s">
        <v>85</v>
      </c>
      <c r="I2430" s="196" t="s">
        <v>85</v>
      </c>
      <c r="J2430" s="196" t="s">
        <v>85</v>
      </c>
      <c r="K2430" s="196" t="s">
        <v>85</v>
      </c>
      <c r="L2430" s="196" t="s">
        <v>85</v>
      </c>
      <c r="M2430" s="196" t="s">
        <v>85</v>
      </c>
      <c r="N2430" s="196" t="s">
        <v>85</v>
      </c>
      <c r="O2430" s="196" t="s">
        <v>85</v>
      </c>
      <c r="P2430" s="196" t="s">
        <v>85</v>
      </c>
      <c r="Q2430" s="196" t="s">
        <v>85</v>
      </c>
      <c r="R2430" s="196" t="s">
        <v>85</v>
      </c>
      <c r="S2430" s="196" t="s">
        <v>85</v>
      </c>
      <c r="T2430" s="196" t="s">
        <v>85</v>
      </c>
      <c r="U2430" s="196" t="s">
        <v>85</v>
      </c>
      <c r="V2430" s="196" t="s">
        <v>85</v>
      </c>
      <c r="W2430" s="196" t="s">
        <v>85</v>
      </c>
      <c r="X2430" s="196" t="s">
        <v>85</v>
      </c>
      <c r="Y2430" s="196" t="s">
        <v>85</v>
      </c>
    </row>
    <row r="2431" customFormat="false" ht="11.25" hidden="false" customHeight="false" outlineLevel="0" collapsed="false">
      <c r="A2431" s="177" t="n">
        <v>37123</v>
      </c>
      <c r="B2431" s="203" t="n">
        <f aca="false">IF(A2431&lt;&gt;"",MONTH(A2431),0)</f>
        <v>8</v>
      </c>
      <c r="C2431" s="11" t="s">
        <v>162</v>
      </c>
      <c r="D2431" s="196" t="s">
        <v>85</v>
      </c>
      <c r="E2431" s="196" t="s">
        <v>85</v>
      </c>
      <c r="F2431" s="196" t="s">
        <v>85</v>
      </c>
      <c r="G2431" s="196" t="s">
        <v>85</v>
      </c>
      <c r="H2431" s="196" t="s">
        <v>85</v>
      </c>
      <c r="I2431" s="196" t="s">
        <v>85</v>
      </c>
      <c r="J2431" s="196" t="s">
        <v>85</v>
      </c>
      <c r="K2431" s="196" t="s">
        <v>85</v>
      </c>
      <c r="L2431" s="196" t="s">
        <v>85</v>
      </c>
      <c r="M2431" s="196" t="s">
        <v>85</v>
      </c>
      <c r="N2431" s="196" t="s">
        <v>85</v>
      </c>
      <c r="O2431" s="196" t="s">
        <v>85</v>
      </c>
      <c r="P2431" s="196" t="s">
        <v>85</v>
      </c>
      <c r="Q2431" s="196" t="s">
        <v>85</v>
      </c>
      <c r="R2431" s="196" t="s">
        <v>85</v>
      </c>
      <c r="S2431" s="196" t="s">
        <v>85</v>
      </c>
      <c r="T2431" s="196" t="s">
        <v>85</v>
      </c>
      <c r="U2431" s="196" t="s">
        <v>85</v>
      </c>
      <c r="V2431" s="196" t="s">
        <v>85</v>
      </c>
      <c r="W2431" s="196" t="s">
        <v>85</v>
      </c>
      <c r="X2431" s="196" t="s">
        <v>85</v>
      </c>
      <c r="Y2431" s="196" t="s">
        <v>85</v>
      </c>
    </row>
    <row r="2432" customFormat="false" ht="11.25" hidden="false" customHeight="false" outlineLevel="0" collapsed="false">
      <c r="A2432" s="177" t="n">
        <v>37124</v>
      </c>
      <c r="B2432" s="203" t="n">
        <f aca="false">IF(A2432&lt;&gt;"",MONTH(A2432),0)</f>
        <v>8</v>
      </c>
      <c r="C2432" s="11" t="s">
        <v>163</v>
      </c>
      <c r="D2432" s="196" t="s">
        <v>85</v>
      </c>
      <c r="E2432" s="196" t="s">
        <v>85</v>
      </c>
      <c r="F2432" s="196" t="s">
        <v>85</v>
      </c>
      <c r="G2432" s="196" t="s">
        <v>85</v>
      </c>
      <c r="H2432" s="196" t="s">
        <v>85</v>
      </c>
      <c r="I2432" s="196" t="s">
        <v>85</v>
      </c>
      <c r="J2432" s="196" t="s">
        <v>85</v>
      </c>
      <c r="K2432" s="196" t="s">
        <v>85</v>
      </c>
      <c r="L2432" s="196" t="s">
        <v>85</v>
      </c>
      <c r="M2432" s="196" t="s">
        <v>85</v>
      </c>
      <c r="N2432" s="196" t="s">
        <v>85</v>
      </c>
      <c r="O2432" s="196" t="s">
        <v>85</v>
      </c>
      <c r="P2432" s="196" t="s">
        <v>85</v>
      </c>
      <c r="Q2432" s="196" t="s">
        <v>85</v>
      </c>
      <c r="R2432" s="196" t="s">
        <v>85</v>
      </c>
      <c r="S2432" s="196" t="s">
        <v>85</v>
      </c>
      <c r="T2432" s="196" t="s">
        <v>85</v>
      </c>
      <c r="U2432" s="196" t="s">
        <v>85</v>
      </c>
      <c r="V2432" s="196" t="s">
        <v>85</v>
      </c>
      <c r="W2432" s="196" t="s">
        <v>85</v>
      </c>
      <c r="X2432" s="196" t="s">
        <v>85</v>
      </c>
      <c r="Y2432" s="196" t="s">
        <v>85</v>
      </c>
    </row>
    <row r="2433" customFormat="false" ht="11.25" hidden="false" customHeight="false" outlineLevel="0" collapsed="false">
      <c r="A2433" s="177" t="n">
        <v>37125</v>
      </c>
      <c r="B2433" s="203" t="n">
        <f aca="false">IF(A2433&lt;&gt;"",MONTH(A2433),0)</f>
        <v>8</v>
      </c>
      <c r="C2433" s="11" t="s">
        <v>164</v>
      </c>
      <c r="D2433" s="196" t="s">
        <v>85</v>
      </c>
      <c r="E2433" s="196" t="s">
        <v>85</v>
      </c>
      <c r="F2433" s="196" t="s">
        <v>85</v>
      </c>
      <c r="G2433" s="196" t="s">
        <v>85</v>
      </c>
      <c r="H2433" s="196" t="s">
        <v>85</v>
      </c>
      <c r="I2433" s="196" t="s">
        <v>85</v>
      </c>
      <c r="J2433" s="196" t="s">
        <v>85</v>
      </c>
      <c r="K2433" s="196" t="s">
        <v>85</v>
      </c>
      <c r="L2433" s="196" t="s">
        <v>85</v>
      </c>
      <c r="M2433" s="196" t="s">
        <v>85</v>
      </c>
      <c r="N2433" s="196" t="s">
        <v>85</v>
      </c>
      <c r="O2433" s="196" t="s">
        <v>85</v>
      </c>
      <c r="P2433" s="196" t="s">
        <v>85</v>
      </c>
      <c r="Q2433" s="196" t="s">
        <v>85</v>
      </c>
      <c r="R2433" s="196" t="s">
        <v>85</v>
      </c>
      <c r="S2433" s="196" t="s">
        <v>85</v>
      </c>
      <c r="T2433" s="196" t="s">
        <v>85</v>
      </c>
      <c r="U2433" s="196" t="s">
        <v>85</v>
      </c>
      <c r="V2433" s="196" t="s">
        <v>85</v>
      </c>
      <c r="W2433" s="196" t="s">
        <v>85</v>
      </c>
      <c r="X2433" s="196" t="s">
        <v>85</v>
      </c>
      <c r="Y2433" s="196" t="s">
        <v>85</v>
      </c>
    </row>
    <row r="2434" customFormat="false" ht="11.25" hidden="false" customHeight="false" outlineLevel="0" collapsed="false">
      <c r="A2434" s="177" t="n">
        <v>37126</v>
      </c>
      <c r="B2434" s="203" t="n">
        <f aca="false">IF(A2434&lt;&gt;"",MONTH(A2434),0)</f>
        <v>8</v>
      </c>
      <c r="C2434" s="11" t="s">
        <v>165</v>
      </c>
      <c r="D2434" s="196" t="s">
        <v>85</v>
      </c>
      <c r="E2434" s="196" t="s">
        <v>85</v>
      </c>
      <c r="F2434" s="196" t="s">
        <v>85</v>
      </c>
      <c r="G2434" s="196" t="s">
        <v>85</v>
      </c>
      <c r="H2434" s="196" t="s">
        <v>85</v>
      </c>
      <c r="I2434" s="196" t="s">
        <v>85</v>
      </c>
      <c r="J2434" s="196" t="s">
        <v>85</v>
      </c>
      <c r="K2434" s="196" t="s">
        <v>85</v>
      </c>
      <c r="L2434" s="196" t="s">
        <v>85</v>
      </c>
      <c r="M2434" s="196" t="s">
        <v>85</v>
      </c>
      <c r="N2434" s="196" t="s">
        <v>85</v>
      </c>
      <c r="O2434" s="196" t="s">
        <v>85</v>
      </c>
      <c r="P2434" s="196" t="s">
        <v>85</v>
      </c>
      <c r="Q2434" s="196" t="s">
        <v>85</v>
      </c>
      <c r="R2434" s="196" t="s">
        <v>85</v>
      </c>
      <c r="S2434" s="196" t="s">
        <v>85</v>
      </c>
      <c r="T2434" s="196" t="s">
        <v>85</v>
      </c>
      <c r="U2434" s="196" t="s">
        <v>85</v>
      </c>
      <c r="V2434" s="196" t="s">
        <v>85</v>
      </c>
      <c r="W2434" s="196" t="s">
        <v>85</v>
      </c>
      <c r="X2434" s="196" t="s">
        <v>85</v>
      </c>
      <c r="Y2434" s="196" t="s">
        <v>85</v>
      </c>
    </row>
    <row r="2435" customFormat="false" ht="11.25" hidden="false" customHeight="false" outlineLevel="0" collapsed="false">
      <c r="A2435" s="177" t="n">
        <v>37127</v>
      </c>
      <c r="B2435" s="203" t="n">
        <f aca="false">IF(A2435&lt;&gt;"",MONTH(A2435),0)</f>
        <v>8</v>
      </c>
      <c r="C2435" s="11" t="s">
        <v>166</v>
      </c>
      <c r="D2435" s="196" t="s">
        <v>85</v>
      </c>
      <c r="E2435" s="196" t="s">
        <v>85</v>
      </c>
      <c r="F2435" s="196" t="s">
        <v>85</v>
      </c>
      <c r="G2435" s="196" t="s">
        <v>85</v>
      </c>
      <c r="H2435" s="196" t="s">
        <v>85</v>
      </c>
      <c r="I2435" s="196" t="s">
        <v>85</v>
      </c>
      <c r="J2435" s="196" t="s">
        <v>85</v>
      </c>
      <c r="K2435" s="196" t="s">
        <v>85</v>
      </c>
      <c r="L2435" s="196" t="s">
        <v>85</v>
      </c>
      <c r="M2435" s="196" t="s">
        <v>85</v>
      </c>
      <c r="N2435" s="196" t="s">
        <v>85</v>
      </c>
      <c r="O2435" s="196" t="s">
        <v>85</v>
      </c>
      <c r="P2435" s="196" t="s">
        <v>85</v>
      </c>
      <c r="Q2435" s="196" t="s">
        <v>85</v>
      </c>
      <c r="R2435" s="196" t="s">
        <v>85</v>
      </c>
      <c r="S2435" s="196" t="s">
        <v>85</v>
      </c>
      <c r="T2435" s="196" t="s">
        <v>85</v>
      </c>
      <c r="U2435" s="196" t="s">
        <v>85</v>
      </c>
      <c r="V2435" s="196" t="s">
        <v>85</v>
      </c>
      <c r="W2435" s="196" t="s">
        <v>85</v>
      </c>
      <c r="X2435" s="196" t="s">
        <v>85</v>
      </c>
      <c r="Y2435" s="196" t="s">
        <v>85</v>
      </c>
    </row>
    <row r="2436" customFormat="false" ht="11.25" hidden="false" customHeight="false" outlineLevel="0" collapsed="false">
      <c r="A2436" s="177" t="n">
        <v>37128</v>
      </c>
      <c r="B2436" s="203" t="n">
        <f aca="false">IF(A2436&lt;&gt;"",MONTH(A2436),0)</f>
        <v>8</v>
      </c>
      <c r="C2436" s="11" t="s">
        <v>167</v>
      </c>
      <c r="D2436" s="196" t="s">
        <v>85</v>
      </c>
      <c r="E2436" s="196" t="s">
        <v>85</v>
      </c>
      <c r="F2436" s="196" t="s">
        <v>85</v>
      </c>
      <c r="G2436" s="196" t="s">
        <v>85</v>
      </c>
      <c r="H2436" s="196" t="s">
        <v>85</v>
      </c>
      <c r="I2436" s="196" t="s">
        <v>85</v>
      </c>
      <c r="J2436" s="196" t="s">
        <v>85</v>
      </c>
      <c r="K2436" s="196" t="s">
        <v>85</v>
      </c>
      <c r="L2436" s="196" t="s">
        <v>85</v>
      </c>
      <c r="M2436" s="196" t="s">
        <v>85</v>
      </c>
      <c r="N2436" s="196" t="s">
        <v>85</v>
      </c>
      <c r="O2436" s="196" t="s">
        <v>85</v>
      </c>
      <c r="P2436" s="196" t="s">
        <v>85</v>
      </c>
      <c r="Q2436" s="196" t="s">
        <v>85</v>
      </c>
      <c r="R2436" s="196" t="s">
        <v>85</v>
      </c>
      <c r="S2436" s="196" t="s">
        <v>85</v>
      </c>
      <c r="T2436" s="196" t="s">
        <v>85</v>
      </c>
      <c r="U2436" s="196" t="s">
        <v>85</v>
      </c>
      <c r="V2436" s="196" t="s">
        <v>85</v>
      </c>
      <c r="W2436" s="196" t="s">
        <v>85</v>
      </c>
      <c r="X2436" s="196" t="s">
        <v>85</v>
      </c>
      <c r="Y2436" s="196" t="s">
        <v>85</v>
      </c>
    </row>
    <row r="2437" customFormat="false" ht="11.25" hidden="false" customHeight="false" outlineLevel="0" collapsed="false">
      <c r="A2437" s="177" t="n">
        <v>37129</v>
      </c>
      <c r="B2437" s="203" t="n">
        <f aca="false">IF(A2437&lt;&gt;"",MONTH(A2437),0)</f>
        <v>8</v>
      </c>
      <c r="C2437" s="11" t="s">
        <v>161</v>
      </c>
      <c r="D2437" s="196" t="s">
        <v>85</v>
      </c>
      <c r="E2437" s="196" t="s">
        <v>85</v>
      </c>
      <c r="F2437" s="196" t="s">
        <v>85</v>
      </c>
      <c r="G2437" s="196" t="s">
        <v>85</v>
      </c>
      <c r="H2437" s="196" t="s">
        <v>85</v>
      </c>
      <c r="I2437" s="196" t="s">
        <v>85</v>
      </c>
      <c r="J2437" s="196" t="s">
        <v>85</v>
      </c>
      <c r="K2437" s="196" t="s">
        <v>85</v>
      </c>
      <c r="L2437" s="196" t="s">
        <v>85</v>
      </c>
      <c r="M2437" s="196" t="s">
        <v>85</v>
      </c>
      <c r="N2437" s="196" t="s">
        <v>85</v>
      </c>
      <c r="O2437" s="196" t="s">
        <v>85</v>
      </c>
      <c r="P2437" s="196" t="s">
        <v>85</v>
      </c>
      <c r="Q2437" s="196" t="s">
        <v>85</v>
      </c>
      <c r="R2437" s="196" t="s">
        <v>85</v>
      </c>
      <c r="S2437" s="196" t="s">
        <v>85</v>
      </c>
      <c r="T2437" s="196" t="s">
        <v>85</v>
      </c>
      <c r="U2437" s="196" t="s">
        <v>85</v>
      </c>
      <c r="V2437" s="196" t="s">
        <v>85</v>
      </c>
      <c r="W2437" s="196" t="s">
        <v>85</v>
      </c>
      <c r="X2437" s="196" t="s">
        <v>85</v>
      </c>
      <c r="Y2437" s="196" t="s">
        <v>85</v>
      </c>
    </row>
    <row r="2438" customFormat="false" ht="11.25" hidden="false" customHeight="false" outlineLevel="0" collapsed="false">
      <c r="A2438" s="177" t="n">
        <v>37130</v>
      </c>
      <c r="B2438" s="203" t="n">
        <f aca="false">IF(A2438&lt;&gt;"",MONTH(A2438),0)</f>
        <v>8</v>
      </c>
      <c r="C2438" s="11" t="s">
        <v>162</v>
      </c>
      <c r="D2438" s="196" t="s">
        <v>85</v>
      </c>
      <c r="E2438" s="196" t="s">
        <v>85</v>
      </c>
      <c r="F2438" s="196" t="s">
        <v>85</v>
      </c>
      <c r="G2438" s="196" t="s">
        <v>85</v>
      </c>
      <c r="H2438" s="196" t="s">
        <v>85</v>
      </c>
      <c r="I2438" s="196" t="s">
        <v>85</v>
      </c>
      <c r="J2438" s="196" t="s">
        <v>85</v>
      </c>
      <c r="K2438" s="196" t="s">
        <v>85</v>
      </c>
      <c r="L2438" s="196" t="s">
        <v>85</v>
      </c>
      <c r="M2438" s="196" t="s">
        <v>85</v>
      </c>
      <c r="N2438" s="196" t="s">
        <v>85</v>
      </c>
      <c r="O2438" s="196" t="s">
        <v>85</v>
      </c>
      <c r="P2438" s="196" t="s">
        <v>85</v>
      </c>
      <c r="Q2438" s="196" t="s">
        <v>85</v>
      </c>
      <c r="R2438" s="196" t="s">
        <v>85</v>
      </c>
      <c r="S2438" s="196" t="s">
        <v>85</v>
      </c>
      <c r="T2438" s="196" t="s">
        <v>85</v>
      </c>
      <c r="U2438" s="196" t="s">
        <v>85</v>
      </c>
      <c r="V2438" s="196" t="s">
        <v>85</v>
      </c>
      <c r="W2438" s="196" t="s">
        <v>85</v>
      </c>
      <c r="X2438" s="196" t="s">
        <v>85</v>
      </c>
      <c r="Y2438" s="196" t="s">
        <v>85</v>
      </c>
    </row>
    <row r="2439" customFormat="false" ht="11.25" hidden="false" customHeight="false" outlineLevel="0" collapsed="false">
      <c r="A2439" s="177" t="n">
        <v>37131</v>
      </c>
      <c r="B2439" s="203" t="n">
        <f aca="false">IF(A2439&lt;&gt;"",MONTH(A2439),0)</f>
        <v>8</v>
      </c>
      <c r="C2439" s="11" t="s">
        <v>163</v>
      </c>
      <c r="D2439" s="196" t="s">
        <v>85</v>
      </c>
      <c r="E2439" s="196" t="s">
        <v>85</v>
      </c>
      <c r="F2439" s="196" t="s">
        <v>85</v>
      </c>
      <c r="G2439" s="196" t="s">
        <v>85</v>
      </c>
      <c r="H2439" s="196" t="s">
        <v>85</v>
      </c>
      <c r="I2439" s="196" t="s">
        <v>85</v>
      </c>
      <c r="J2439" s="196" t="s">
        <v>85</v>
      </c>
      <c r="K2439" s="196" t="s">
        <v>85</v>
      </c>
      <c r="L2439" s="196" t="s">
        <v>85</v>
      </c>
      <c r="M2439" s="196" t="s">
        <v>85</v>
      </c>
      <c r="N2439" s="196" t="s">
        <v>85</v>
      </c>
      <c r="O2439" s="196" t="s">
        <v>85</v>
      </c>
      <c r="P2439" s="196" t="s">
        <v>85</v>
      </c>
      <c r="Q2439" s="196" t="s">
        <v>85</v>
      </c>
      <c r="R2439" s="196" t="s">
        <v>85</v>
      </c>
      <c r="S2439" s="196" t="s">
        <v>85</v>
      </c>
      <c r="T2439" s="196" t="s">
        <v>85</v>
      </c>
      <c r="U2439" s="196" t="s">
        <v>85</v>
      </c>
      <c r="V2439" s="196" t="s">
        <v>85</v>
      </c>
      <c r="W2439" s="196" t="s">
        <v>85</v>
      </c>
      <c r="X2439" s="196" t="s">
        <v>85</v>
      </c>
      <c r="Y2439" s="196" t="s">
        <v>85</v>
      </c>
    </row>
    <row r="2440" customFormat="false" ht="11.25" hidden="false" customHeight="false" outlineLevel="0" collapsed="false">
      <c r="A2440" s="177" t="n">
        <v>37132</v>
      </c>
      <c r="B2440" s="203" t="n">
        <f aca="false">IF(A2440&lt;&gt;"",MONTH(A2440),0)</f>
        <v>8</v>
      </c>
      <c r="C2440" s="11" t="s">
        <v>164</v>
      </c>
      <c r="D2440" s="196" t="s">
        <v>85</v>
      </c>
      <c r="E2440" s="196" t="s">
        <v>85</v>
      </c>
      <c r="F2440" s="196" t="s">
        <v>85</v>
      </c>
      <c r="G2440" s="196" t="s">
        <v>85</v>
      </c>
      <c r="H2440" s="196" t="s">
        <v>85</v>
      </c>
      <c r="I2440" s="196" t="s">
        <v>85</v>
      </c>
      <c r="J2440" s="196" t="s">
        <v>85</v>
      </c>
      <c r="K2440" s="196" t="s">
        <v>85</v>
      </c>
      <c r="L2440" s="196" t="s">
        <v>85</v>
      </c>
      <c r="M2440" s="196" t="s">
        <v>85</v>
      </c>
      <c r="N2440" s="196" t="s">
        <v>85</v>
      </c>
      <c r="O2440" s="196" t="s">
        <v>85</v>
      </c>
      <c r="P2440" s="196" t="s">
        <v>85</v>
      </c>
      <c r="Q2440" s="196" t="s">
        <v>85</v>
      </c>
      <c r="R2440" s="196" t="s">
        <v>85</v>
      </c>
      <c r="S2440" s="196" t="s">
        <v>85</v>
      </c>
      <c r="T2440" s="196" t="s">
        <v>85</v>
      </c>
      <c r="U2440" s="196" t="s">
        <v>85</v>
      </c>
      <c r="V2440" s="196" t="s">
        <v>85</v>
      </c>
      <c r="W2440" s="196" t="s">
        <v>85</v>
      </c>
      <c r="X2440" s="196" t="s">
        <v>85</v>
      </c>
      <c r="Y2440" s="196" t="s">
        <v>85</v>
      </c>
    </row>
    <row r="2441" customFormat="false" ht="11.25" hidden="false" customHeight="false" outlineLevel="0" collapsed="false">
      <c r="A2441" s="177" t="n">
        <v>37133</v>
      </c>
      <c r="B2441" s="203" t="n">
        <f aca="false">IF(A2441&lt;&gt;"",MONTH(A2441),0)</f>
        <v>8</v>
      </c>
      <c r="C2441" s="11" t="s">
        <v>165</v>
      </c>
      <c r="D2441" s="196" t="s">
        <v>85</v>
      </c>
      <c r="E2441" s="196" t="s">
        <v>85</v>
      </c>
      <c r="F2441" s="196" t="s">
        <v>85</v>
      </c>
      <c r="G2441" s="196" t="s">
        <v>85</v>
      </c>
      <c r="H2441" s="196" t="s">
        <v>85</v>
      </c>
      <c r="I2441" s="196" t="s">
        <v>85</v>
      </c>
      <c r="J2441" s="196" t="s">
        <v>85</v>
      </c>
      <c r="K2441" s="196" t="s">
        <v>85</v>
      </c>
      <c r="L2441" s="196" t="s">
        <v>85</v>
      </c>
      <c r="M2441" s="196" t="s">
        <v>85</v>
      </c>
      <c r="N2441" s="196" t="s">
        <v>85</v>
      </c>
      <c r="O2441" s="196" t="s">
        <v>85</v>
      </c>
      <c r="P2441" s="196" t="s">
        <v>85</v>
      </c>
      <c r="Q2441" s="196" t="s">
        <v>85</v>
      </c>
      <c r="R2441" s="196" t="s">
        <v>85</v>
      </c>
      <c r="S2441" s="196" t="s">
        <v>85</v>
      </c>
      <c r="T2441" s="196" t="s">
        <v>85</v>
      </c>
      <c r="U2441" s="196" t="s">
        <v>85</v>
      </c>
      <c r="V2441" s="196" t="s">
        <v>85</v>
      </c>
      <c r="W2441" s="196" t="s">
        <v>85</v>
      </c>
      <c r="X2441" s="196" t="s">
        <v>85</v>
      </c>
      <c r="Y2441" s="196" t="s">
        <v>85</v>
      </c>
    </row>
    <row r="2442" customFormat="false" ht="11.25" hidden="false" customHeight="false" outlineLevel="0" collapsed="false">
      <c r="A2442" s="177" t="n">
        <v>37134</v>
      </c>
      <c r="B2442" s="203" t="n">
        <f aca="false">IF(A2442&lt;&gt;"",MONTH(A2442),0)</f>
        <v>8</v>
      </c>
      <c r="C2442" s="11" t="s">
        <v>166</v>
      </c>
      <c r="D2442" s="196" t="s">
        <v>85</v>
      </c>
      <c r="E2442" s="196" t="s">
        <v>85</v>
      </c>
      <c r="F2442" s="196" t="s">
        <v>85</v>
      </c>
      <c r="G2442" s="196" t="s">
        <v>85</v>
      </c>
      <c r="H2442" s="196" t="s">
        <v>85</v>
      </c>
      <c r="I2442" s="196" t="s">
        <v>85</v>
      </c>
      <c r="J2442" s="196" t="s">
        <v>85</v>
      </c>
      <c r="K2442" s="196" t="s">
        <v>85</v>
      </c>
      <c r="L2442" s="196" t="s">
        <v>85</v>
      </c>
      <c r="M2442" s="196" t="s">
        <v>85</v>
      </c>
      <c r="N2442" s="196" t="s">
        <v>85</v>
      </c>
      <c r="O2442" s="196" t="s">
        <v>85</v>
      </c>
      <c r="P2442" s="196" t="s">
        <v>85</v>
      </c>
      <c r="Q2442" s="196" t="s">
        <v>85</v>
      </c>
      <c r="R2442" s="196" t="s">
        <v>85</v>
      </c>
      <c r="S2442" s="196" t="s">
        <v>85</v>
      </c>
      <c r="T2442" s="196" t="s">
        <v>85</v>
      </c>
      <c r="U2442" s="196" t="s">
        <v>85</v>
      </c>
      <c r="V2442" s="196" t="s">
        <v>85</v>
      </c>
      <c r="W2442" s="196" t="s">
        <v>85</v>
      </c>
      <c r="X2442" s="196" t="s">
        <v>85</v>
      </c>
      <c r="Y2442" s="196" t="s">
        <v>85</v>
      </c>
    </row>
    <row r="2443" customFormat="false" ht="11.25" hidden="false" customHeight="false" outlineLevel="0" collapsed="false">
      <c r="A2443" s="177" t="n">
        <v>37135</v>
      </c>
      <c r="B2443" s="203" t="n">
        <f aca="false">IF(A2443&lt;&gt;"",MONTH(A2443),0)</f>
        <v>9</v>
      </c>
      <c r="C2443" s="11" t="s">
        <v>167</v>
      </c>
      <c r="D2443" s="196" t="s">
        <v>85</v>
      </c>
      <c r="E2443" s="196" t="s">
        <v>85</v>
      </c>
      <c r="F2443" s="196" t="s">
        <v>85</v>
      </c>
      <c r="G2443" s="196" t="s">
        <v>85</v>
      </c>
      <c r="H2443" s="196" t="s">
        <v>85</v>
      </c>
      <c r="I2443" s="196" t="s">
        <v>85</v>
      </c>
      <c r="J2443" s="196" t="s">
        <v>85</v>
      </c>
      <c r="K2443" s="196" t="s">
        <v>85</v>
      </c>
      <c r="L2443" s="196" t="s">
        <v>85</v>
      </c>
      <c r="M2443" s="196" t="s">
        <v>85</v>
      </c>
      <c r="N2443" s="196" t="s">
        <v>85</v>
      </c>
      <c r="O2443" s="196" t="s">
        <v>85</v>
      </c>
      <c r="P2443" s="196" t="s">
        <v>85</v>
      </c>
      <c r="Q2443" s="196" t="s">
        <v>85</v>
      </c>
      <c r="R2443" s="196" t="s">
        <v>85</v>
      </c>
      <c r="S2443" s="196" t="s">
        <v>85</v>
      </c>
      <c r="T2443" s="196" t="s">
        <v>85</v>
      </c>
      <c r="U2443" s="196" t="s">
        <v>85</v>
      </c>
      <c r="V2443" s="196" t="s">
        <v>85</v>
      </c>
      <c r="W2443" s="196" t="s">
        <v>85</v>
      </c>
      <c r="X2443" s="196" t="s">
        <v>85</v>
      </c>
      <c r="Y2443" s="196" t="s">
        <v>85</v>
      </c>
    </row>
    <row r="2444" customFormat="false" ht="11.25" hidden="false" customHeight="false" outlineLevel="0" collapsed="false">
      <c r="A2444" s="177" t="n">
        <v>37136</v>
      </c>
      <c r="B2444" s="203" t="n">
        <f aca="false">IF(A2444&lt;&gt;"",MONTH(A2444),0)</f>
        <v>9</v>
      </c>
      <c r="C2444" s="11" t="s">
        <v>161</v>
      </c>
      <c r="D2444" s="196" t="s">
        <v>85</v>
      </c>
      <c r="E2444" s="196" t="s">
        <v>85</v>
      </c>
      <c r="F2444" s="196" t="s">
        <v>85</v>
      </c>
      <c r="G2444" s="196" t="s">
        <v>85</v>
      </c>
      <c r="H2444" s="196" t="s">
        <v>85</v>
      </c>
      <c r="I2444" s="196" t="s">
        <v>85</v>
      </c>
      <c r="J2444" s="196" t="s">
        <v>85</v>
      </c>
      <c r="K2444" s="196" t="s">
        <v>85</v>
      </c>
      <c r="L2444" s="196" t="s">
        <v>85</v>
      </c>
      <c r="M2444" s="196" t="s">
        <v>85</v>
      </c>
      <c r="N2444" s="196" t="s">
        <v>85</v>
      </c>
      <c r="O2444" s="196" t="s">
        <v>85</v>
      </c>
      <c r="P2444" s="196" t="s">
        <v>85</v>
      </c>
      <c r="Q2444" s="196" t="s">
        <v>85</v>
      </c>
      <c r="R2444" s="196" t="s">
        <v>85</v>
      </c>
      <c r="S2444" s="196" t="s">
        <v>85</v>
      </c>
      <c r="T2444" s="196" t="s">
        <v>85</v>
      </c>
      <c r="U2444" s="196" t="s">
        <v>85</v>
      </c>
      <c r="V2444" s="196" t="s">
        <v>85</v>
      </c>
      <c r="W2444" s="196" t="s">
        <v>85</v>
      </c>
      <c r="X2444" s="196" t="s">
        <v>85</v>
      </c>
      <c r="Y2444" s="196" t="s">
        <v>85</v>
      </c>
    </row>
    <row r="2445" customFormat="false" ht="11.25" hidden="false" customHeight="false" outlineLevel="0" collapsed="false">
      <c r="A2445" s="177" t="n">
        <v>37137</v>
      </c>
      <c r="B2445" s="203" t="n">
        <f aca="false">IF(A2445&lt;&gt;"",MONTH(A2445),0)</f>
        <v>9</v>
      </c>
      <c r="C2445" s="11" t="s">
        <v>162</v>
      </c>
      <c r="D2445" s="196" t="s">
        <v>85</v>
      </c>
      <c r="E2445" s="196" t="s">
        <v>85</v>
      </c>
      <c r="F2445" s="196" t="s">
        <v>85</v>
      </c>
      <c r="G2445" s="196" t="s">
        <v>85</v>
      </c>
      <c r="H2445" s="196" t="s">
        <v>85</v>
      </c>
      <c r="I2445" s="196" t="s">
        <v>85</v>
      </c>
      <c r="J2445" s="196" t="s">
        <v>85</v>
      </c>
      <c r="K2445" s="196" t="s">
        <v>85</v>
      </c>
      <c r="L2445" s="196" t="s">
        <v>85</v>
      </c>
      <c r="M2445" s="196" t="s">
        <v>85</v>
      </c>
      <c r="N2445" s="196" t="s">
        <v>85</v>
      </c>
      <c r="O2445" s="196" t="s">
        <v>85</v>
      </c>
      <c r="P2445" s="196" t="s">
        <v>85</v>
      </c>
      <c r="Q2445" s="196" t="s">
        <v>85</v>
      </c>
      <c r="R2445" s="196" t="s">
        <v>85</v>
      </c>
      <c r="S2445" s="196" t="s">
        <v>85</v>
      </c>
      <c r="T2445" s="196" t="s">
        <v>85</v>
      </c>
      <c r="U2445" s="196" t="s">
        <v>85</v>
      </c>
      <c r="V2445" s="196" t="s">
        <v>85</v>
      </c>
      <c r="W2445" s="196" t="s">
        <v>85</v>
      </c>
      <c r="X2445" s="196" t="s">
        <v>85</v>
      </c>
      <c r="Y2445" s="196" t="s">
        <v>85</v>
      </c>
    </row>
    <row r="2446" customFormat="false" ht="11.25" hidden="false" customHeight="false" outlineLevel="0" collapsed="false">
      <c r="A2446" s="177" t="n">
        <v>37138</v>
      </c>
      <c r="B2446" s="203" t="n">
        <f aca="false">IF(A2446&lt;&gt;"",MONTH(A2446),0)</f>
        <v>9</v>
      </c>
      <c r="C2446" s="11" t="s">
        <v>163</v>
      </c>
      <c r="D2446" s="196" t="s">
        <v>85</v>
      </c>
      <c r="E2446" s="196" t="s">
        <v>85</v>
      </c>
      <c r="F2446" s="196" t="s">
        <v>85</v>
      </c>
      <c r="G2446" s="196" t="s">
        <v>85</v>
      </c>
      <c r="H2446" s="196" t="s">
        <v>85</v>
      </c>
      <c r="I2446" s="196" t="s">
        <v>85</v>
      </c>
      <c r="J2446" s="196" t="s">
        <v>85</v>
      </c>
      <c r="K2446" s="196" t="s">
        <v>85</v>
      </c>
      <c r="L2446" s="196" t="s">
        <v>85</v>
      </c>
      <c r="M2446" s="196" t="s">
        <v>85</v>
      </c>
      <c r="N2446" s="196" t="s">
        <v>85</v>
      </c>
      <c r="O2446" s="196" t="s">
        <v>85</v>
      </c>
      <c r="P2446" s="196" t="s">
        <v>85</v>
      </c>
      <c r="Q2446" s="196" t="s">
        <v>85</v>
      </c>
      <c r="R2446" s="196" t="s">
        <v>85</v>
      </c>
      <c r="S2446" s="196" t="s">
        <v>85</v>
      </c>
      <c r="T2446" s="196" t="s">
        <v>85</v>
      </c>
      <c r="U2446" s="196" t="s">
        <v>85</v>
      </c>
      <c r="V2446" s="196" t="s">
        <v>85</v>
      </c>
      <c r="W2446" s="196" t="s">
        <v>85</v>
      </c>
      <c r="X2446" s="196" t="s">
        <v>85</v>
      </c>
      <c r="Y2446" s="196" t="s">
        <v>85</v>
      </c>
    </row>
    <row r="2447" customFormat="false" ht="11.25" hidden="false" customHeight="false" outlineLevel="0" collapsed="false">
      <c r="A2447" s="177" t="n">
        <v>37139</v>
      </c>
      <c r="B2447" s="203" t="n">
        <f aca="false">IF(A2447&lt;&gt;"",MONTH(A2447),0)</f>
        <v>9</v>
      </c>
      <c r="C2447" s="11" t="s">
        <v>164</v>
      </c>
      <c r="D2447" s="196" t="s">
        <v>85</v>
      </c>
      <c r="E2447" s="196" t="s">
        <v>85</v>
      </c>
      <c r="F2447" s="196" t="s">
        <v>85</v>
      </c>
      <c r="G2447" s="196" t="s">
        <v>85</v>
      </c>
      <c r="H2447" s="196" t="s">
        <v>85</v>
      </c>
      <c r="I2447" s="196" t="s">
        <v>85</v>
      </c>
      <c r="J2447" s="196" t="s">
        <v>85</v>
      </c>
      <c r="K2447" s="196" t="s">
        <v>85</v>
      </c>
      <c r="L2447" s="196" t="s">
        <v>85</v>
      </c>
      <c r="M2447" s="196" t="s">
        <v>85</v>
      </c>
      <c r="N2447" s="196" t="s">
        <v>85</v>
      </c>
      <c r="O2447" s="196" t="s">
        <v>85</v>
      </c>
      <c r="P2447" s="196" t="s">
        <v>85</v>
      </c>
      <c r="Q2447" s="196" t="s">
        <v>85</v>
      </c>
      <c r="R2447" s="196" t="s">
        <v>85</v>
      </c>
      <c r="S2447" s="196" t="s">
        <v>85</v>
      </c>
      <c r="T2447" s="196" t="s">
        <v>85</v>
      </c>
      <c r="U2447" s="196" t="s">
        <v>85</v>
      </c>
      <c r="V2447" s="196" t="s">
        <v>85</v>
      </c>
      <c r="W2447" s="196" t="s">
        <v>85</v>
      </c>
      <c r="X2447" s="196" t="s">
        <v>85</v>
      </c>
      <c r="Y2447" s="196" t="s">
        <v>85</v>
      </c>
    </row>
    <row r="2448" customFormat="false" ht="11.25" hidden="false" customHeight="false" outlineLevel="0" collapsed="false">
      <c r="A2448" s="177" t="n">
        <v>37140</v>
      </c>
      <c r="B2448" s="203" t="n">
        <f aca="false">IF(A2448&lt;&gt;"",MONTH(A2448),0)</f>
        <v>9</v>
      </c>
      <c r="C2448" s="11" t="s">
        <v>165</v>
      </c>
      <c r="D2448" s="196" t="s">
        <v>85</v>
      </c>
      <c r="E2448" s="196" t="s">
        <v>85</v>
      </c>
      <c r="F2448" s="196" t="s">
        <v>85</v>
      </c>
      <c r="G2448" s="196" t="s">
        <v>85</v>
      </c>
      <c r="H2448" s="196" t="s">
        <v>85</v>
      </c>
      <c r="I2448" s="196" t="s">
        <v>85</v>
      </c>
      <c r="J2448" s="196" t="s">
        <v>85</v>
      </c>
      <c r="K2448" s="196" t="s">
        <v>85</v>
      </c>
      <c r="L2448" s="196" t="s">
        <v>85</v>
      </c>
      <c r="M2448" s="196" t="s">
        <v>85</v>
      </c>
      <c r="N2448" s="196" t="s">
        <v>85</v>
      </c>
      <c r="O2448" s="196" t="s">
        <v>85</v>
      </c>
      <c r="P2448" s="196" t="s">
        <v>85</v>
      </c>
      <c r="Q2448" s="196" t="s">
        <v>85</v>
      </c>
      <c r="R2448" s="196" t="s">
        <v>85</v>
      </c>
      <c r="S2448" s="196" t="s">
        <v>85</v>
      </c>
      <c r="T2448" s="196" t="s">
        <v>85</v>
      </c>
      <c r="U2448" s="196" t="s">
        <v>85</v>
      </c>
      <c r="V2448" s="196" t="s">
        <v>85</v>
      </c>
      <c r="W2448" s="196" t="s">
        <v>85</v>
      </c>
      <c r="X2448" s="196" t="s">
        <v>85</v>
      </c>
      <c r="Y2448" s="196" t="s">
        <v>85</v>
      </c>
    </row>
    <row r="2449" customFormat="false" ht="11.25" hidden="false" customHeight="false" outlineLevel="0" collapsed="false">
      <c r="A2449" s="177" t="n">
        <v>37141</v>
      </c>
      <c r="B2449" s="203" t="n">
        <f aca="false">IF(A2449&lt;&gt;"",MONTH(A2449),0)</f>
        <v>9</v>
      </c>
      <c r="C2449" s="11" t="s">
        <v>166</v>
      </c>
      <c r="D2449" s="196" t="s">
        <v>85</v>
      </c>
      <c r="E2449" s="196" t="s">
        <v>85</v>
      </c>
      <c r="F2449" s="196" t="s">
        <v>85</v>
      </c>
      <c r="G2449" s="196" t="s">
        <v>85</v>
      </c>
      <c r="H2449" s="196" t="s">
        <v>85</v>
      </c>
      <c r="I2449" s="196" t="s">
        <v>85</v>
      </c>
      <c r="J2449" s="196" t="s">
        <v>85</v>
      </c>
      <c r="K2449" s="196" t="s">
        <v>85</v>
      </c>
      <c r="L2449" s="196" t="s">
        <v>85</v>
      </c>
      <c r="M2449" s="196" t="s">
        <v>85</v>
      </c>
      <c r="N2449" s="196" t="s">
        <v>85</v>
      </c>
      <c r="O2449" s="196" t="s">
        <v>85</v>
      </c>
      <c r="P2449" s="196" t="s">
        <v>85</v>
      </c>
      <c r="Q2449" s="196" t="s">
        <v>85</v>
      </c>
      <c r="R2449" s="196" t="s">
        <v>85</v>
      </c>
      <c r="S2449" s="196" t="s">
        <v>85</v>
      </c>
      <c r="T2449" s="196" t="s">
        <v>85</v>
      </c>
      <c r="U2449" s="196" t="s">
        <v>85</v>
      </c>
      <c r="V2449" s="196" t="s">
        <v>85</v>
      </c>
      <c r="W2449" s="196" t="s">
        <v>85</v>
      </c>
      <c r="X2449" s="196" t="s">
        <v>85</v>
      </c>
      <c r="Y2449" s="196" t="s">
        <v>85</v>
      </c>
    </row>
    <row r="2450" customFormat="false" ht="11.25" hidden="false" customHeight="false" outlineLevel="0" collapsed="false">
      <c r="A2450" s="177" t="n">
        <v>37142</v>
      </c>
      <c r="B2450" s="203" t="n">
        <f aca="false">IF(A2450&lt;&gt;"",MONTH(A2450),0)</f>
        <v>9</v>
      </c>
      <c r="C2450" s="11" t="s">
        <v>167</v>
      </c>
      <c r="D2450" s="196" t="s">
        <v>85</v>
      </c>
      <c r="E2450" s="196" t="s">
        <v>85</v>
      </c>
      <c r="F2450" s="196" t="s">
        <v>85</v>
      </c>
      <c r="G2450" s="196" t="s">
        <v>85</v>
      </c>
      <c r="H2450" s="196" t="s">
        <v>85</v>
      </c>
      <c r="I2450" s="196" t="s">
        <v>85</v>
      </c>
      <c r="J2450" s="196" t="s">
        <v>85</v>
      </c>
      <c r="K2450" s="196" t="s">
        <v>85</v>
      </c>
      <c r="L2450" s="196" t="s">
        <v>85</v>
      </c>
      <c r="M2450" s="196" t="s">
        <v>85</v>
      </c>
      <c r="N2450" s="196" t="s">
        <v>85</v>
      </c>
      <c r="O2450" s="196" t="s">
        <v>85</v>
      </c>
      <c r="P2450" s="196" t="s">
        <v>85</v>
      </c>
      <c r="Q2450" s="196" t="s">
        <v>85</v>
      </c>
      <c r="R2450" s="196" t="s">
        <v>85</v>
      </c>
      <c r="S2450" s="196" t="s">
        <v>85</v>
      </c>
      <c r="T2450" s="196" t="s">
        <v>85</v>
      </c>
      <c r="U2450" s="196" t="s">
        <v>85</v>
      </c>
      <c r="V2450" s="196" t="s">
        <v>85</v>
      </c>
      <c r="W2450" s="196" t="s">
        <v>85</v>
      </c>
      <c r="X2450" s="196" t="s">
        <v>85</v>
      </c>
      <c r="Y2450" s="196" t="s">
        <v>85</v>
      </c>
    </row>
    <row r="2451" customFormat="false" ht="11.25" hidden="false" customHeight="false" outlineLevel="0" collapsed="false">
      <c r="A2451" s="177" t="n">
        <v>37143</v>
      </c>
      <c r="B2451" s="203" t="n">
        <f aca="false">IF(A2451&lt;&gt;"",MONTH(A2451),0)</f>
        <v>9</v>
      </c>
      <c r="C2451" s="11" t="s">
        <v>161</v>
      </c>
      <c r="D2451" s="196" t="s">
        <v>85</v>
      </c>
      <c r="E2451" s="196" t="s">
        <v>85</v>
      </c>
      <c r="F2451" s="196" t="s">
        <v>85</v>
      </c>
      <c r="G2451" s="196" t="s">
        <v>85</v>
      </c>
      <c r="H2451" s="196" t="s">
        <v>85</v>
      </c>
      <c r="I2451" s="196" t="s">
        <v>85</v>
      </c>
      <c r="J2451" s="196" t="s">
        <v>85</v>
      </c>
      <c r="K2451" s="196" t="s">
        <v>85</v>
      </c>
      <c r="L2451" s="196" t="s">
        <v>85</v>
      </c>
      <c r="M2451" s="196" t="s">
        <v>85</v>
      </c>
      <c r="N2451" s="196" t="s">
        <v>85</v>
      </c>
      <c r="O2451" s="196" t="s">
        <v>85</v>
      </c>
      <c r="P2451" s="196" t="s">
        <v>85</v>
      </c>
      <c r="Q2451" s="196" t="s">
        <v>85</v>
      </c>
      <c r="R2451" s="196" t="s">
        <v>85</v>
      </c>
      <c r="S2451" s="196" t="s">
        <v>85</v>
      </c>
      <c r="T2451" s="196" t="s">
        <v>85</v>
      </c>
      <c r="U2451" s="196" t="s">
        <v>85</v>
      </c>
      <c r="V2451" s="196" t="s">
        <v>85</v>
      </c>
      <c r="W2451" s="196" t="s">
        <v>85</v>
      </c>
      <c r="X2451" s="196" t="s">
        <v>85</v>
      </c>
      <c r="Y2451" s="196" t="s">
        <v>85</v>
      </c>
    </row>
    <row r="2452" customFormat="false" ht="11.25" hidden="false" customHeight="false" outlineLevel="0" collapsed="false">
      <c r="A2452" s="177" t="n">
        <v>37144</v>
      </c>
      <c r="B2452" s="203" t="n">
        <f aca="false">IF(A2452&lt;&gt;"",MONTH(A2452),0)</f>
        <v>9</v>
      </c>
      <c r="C2452" s="11" t="s">
        <v>162</v>
      </c>
      <c r="D2452" s="196" t="s">
        <v>85</v>
      </c>
      <c r="E2452" s="196" t="s">
        <v>85</v>
      </c>
      <c r="F2452" s="196" t="s">
        <v>85</v>
      </c>
      <c r="G2452" s="196" t="s">
        <v>85</v>
      </c>
      <c r="H2452" s="196" t="s">
        <v>85</v>
      </c>
      <c r="I2452" s="196" t="s">
        <v>85</v>
      </c>
      <c r="J2452" s="196" t="s">
        <v>85</v>
      </c>
      <c r="K2452" s="196" t="s">
        <v>85</v>
      </c>
      <c r="L2452" s="196" t="s">
        <v>85</v>
      </c>
      <c r="M2452" s="196" t="s">
        <v>85</v>
      </c>
      <c r="N2452" s="196" t="s">
        <v>85</v>
      </c>
      <c r="O2452" s="196" t="s">
        <v>85</v>
      </c>
      <c r="P2452" s="196" t="s">
        <v>85</v>
      </c>
      <c r="Q2452" s="196" t="s">
        <v>85</v>
      </c>
      <c r="R2452" s="196" t="s">
        <v>85</v>
      </c>
      <c r="S2452" s="196" t="s">
        <v>85</v>
      </c>
      <c r="T2452" s="196" t="s">
        <v>85</v>
      </c>
      <c r="U2452" s="196" t="s">
        <v>85</v>
      </c>
      <c r="V2452" s="196" t="s">
        <v>85</v>
      </c>
      <c r="W2452" s="196" t="s">
        <v>85</v>
      </c>
      <c r="X2452" s="196" t="s">
        <v>85</v>
      </c>
      <c r="Y2452" s="196" t="s">
        <v>85</v>
      </c>
    </row>
    <row r="2453" customFormat="false" ht="11.25" hidden="false" customHeight="false" outlineLevel="0" collapsed="false">
      <c r="A2453" s="177" t="n">
        <v>37145</v>
      </c>
      <c r="B2453" s="203" t="n">
        <f aca="false">IF(A2453&lt;&gt;"",MONTH(A2453),0)</f>
        <v>9</v>
      </c>
      <c r="C2453" s="11" t="s">
        <v>163</v>
      </c>
      <c r="D2453" s="196" t="s">
        <v>85</v>
      </c>
      <c r="E2453" s="196" t="s">
        <v>85</v>
      </c>
      <c r="F2453" s="196" t="s">
        <v>85</v>
      </c>
      <c r="G2453" s="196" t="s">
        <v>85</v>
      </c>
      <c r="H2453" s="196" t="s">
        <v>85</v>
      </c>
      <c r="I2453" s="196" t="s">
        <v>85</v>
      </c>
      <c r="J2453" s="196" t="s">
        <v>85</v>
      </c>
      <c r="K2453" s="196" t="s">
        <v>85</v>
      </c>
      <c r="L2453" s="196" t="s">
        <v>85</v>
      </c>
      <c r="M2453" s="196" t="s">
        <v>85</v>
      </c>
      <c r="N2453" s="196" t="s">
        <v>85</v>
      </c>
      <c r="O2453" s="196" t="s">
        <v>85</v>
      </c>
      <c r="P2453" s="196" t="s">
        <v>85</v>
      </c>
      <c r="Q2453" s="196" t="s">
        <v>85</v>
      </c>
      <c r="R2453" s="196" t="s">
        <v>85</v>
      </c>
      <c r="S2453" s="196" t="s">
        <v>85</v>
      </c>
      <c r="T2453" s="196" t="s">
        <v>85</v>
      </c>
      <c r="U2453" s="196" t="s">
        <v>85</v>
      </c>
      <c r="V2453" s="196" t="s">
        <v>85</v>
      </c>
      <c r="W2453" s="196" t="s">
        <v>85</v>
      </c>
      <c r="X2453" s="196" t="s">
        <v>85</v>
      </c>
      <c r="Y2453" s="196" t="s">
        <v>85</v>
      </c>
    </row>
    <row r="2454" customFormat="false" ht="11.25" hidden="false" customHeight="false" outlineLevel="0" collapsed="false">
      <c r="A2454" s="177" t="n">
        <v>37146</v>
      </c>
      <c r="B2454" s="203" t="n">
        <f aca="false">IF(A2454&lt;&gt;"",MONTH(A2454),0)</f>
        <v>9</v>
      </c>
      <c r="C2454" s="11" t="s">
        <v>164</v>
      </c>
      <c r="D2454" s="196" t="s">
        <v>85</v>
      </c>
      <c r="E2454" s="196" t="s">
        <v>85</v>
      </c>
      <c r="F2454" s="196" t="s">
        <v>85</v>
      </c>
      <c r="G2454" s="196" t="s">
        <v>85</v>
      </c>
      <c r="H2454" s="196" t="s">
        <v>85</v>
      </c>
      <c r="I2454" s="196" t="s">
        <v>85</v>
      </c>
      <c r="J2454" s="196" t="s">
        <v>85</v>
      </c>
      <c r="K2454" s="196" t="s">
        <v>85</v>
      </c>
      <c r="L2454" s="196" t="s">
        <v>85</v>
      </c>
      <c r="M2454" s="196" t="s">
        <v>85</v>
      </c>
      <c r="N2454" s="196" t="s">
        <v>85</v>
      </c>
      <c r="O2454" s="196" t="s">
        <v>85</v>
      </c>
      <c r="P2454" s="196" t="s">
        <v>85</v>
      </c>
      <c r="Q2454" s="196" t="s">
        <v>85</v>
      </c>
      <c r="R2454" s="196" t="s">
        <v>85</v>
      </c>
      <c r="S2454" s="196" t="s">
        <v>85</v>
      </c>
      <c r="T2454" s="196" t="s">
        <v>85</v>
      </c>
      <c r="U2454" s="196" t="s">
        <v>85</v>
      </c>
      <c r="V2454" s="196" t="s">
        <v>85</v>
      </c>
      <c r="W2454" s="196" t="s">
        <v>85</v>
      </c>
      <c r="X2454" s="196" t="s">
        <v>85</v>
      </c>
      <c r="Y2454" s="196" t="s">
        <v>85</v>
      </c>
    </row>
    <row r="2455" customFormat="false" ht="11.25" hidden="false" customHeight="false" outlineLevel="0" collapsed="false">
      <c r="A2455" s="177" t="n">
        <v>37147</v>
      </c>
      <c r="B2455" s="203" t="n">
        <f aca="false">IF(A2455&lt;&gt;"",MONTH(A2455),0)</f>
        <v>9</v>
      </c>
      <c r="C2455" s="11" t="s">
        <v>165</v>
      </c>
      <c r="D2455" s="196" t="s">
        <v>85</v>
      </c>
      <c r="E2455" s="196" t="s">
        <v>85</v>
      </c>
      <c r="F2455" s="196" t="s">
        <v>85</v>
      </c>
      <c r="G2455" s="196" t="s">
        <v>85</v>
      </c>
      <c r="H2455" s="196" t="s">
        <v>85</v>
      </c>
      <c r="I2455" s="196" t="s">
        <v>85</v>
      </c>
      <c r="J2455" s="196" t="s">
        <v>85</v>
      </c>
      <c r="K2455" s="196" t="s">
        <v>85</v>
      </c>
      <c r="L2455" s="196" t="s">
        <v>85</v>
      </c>
      <c r="M2455" s="196" t="s">
        <v>85</v>
      </c>
      <c r="N2455" s="196" t="s">
        <v>85</v>
      </c>
      <c r="O2455" s="196" t="s">
        <v>85</v>
      </c>
      <c r="P2455" s="196" t="s">
        <v>85</v>
      </c>
      <c r="Q2455" s="196" t="s">
        <v>85</v>
      </c>
      <c r="R2455" s="196" t="s">
        <v>85</v>
      </c>
      <c r="S2455" s="196" t="s">
        <v>85</v>
      </c>
      <c r="T2455" s="196" t="s">
        <v>85</v>
      </c>
      <c r="U2455" s="196" t="s">
        <v>85</v>
      </c>
      <c r="V2455" s="196" t="s">
        <v>85</v>
      </c>
      <c r="W2455" s="196" t="s">
        <v>85</v>
      </c>
      <c r="X2455" s="196" t="s">
        <v>85</v>
      </c>
      <c r="Y2455" s="196" t="s">
        <v>85</v>
      </c>
    </row>
    <row r="2456" customFormat="false" ht="11.25" hidden="false" customHeight="false" outlineLevel="0" collapsed="false">
      <c r="A2456" s="177" t="n">
        <v>37148</v>
      </c>
      <c r="B2456" s="203" t="n">
        <f aca="false">IF(A2456&lt;&gt;"",MONTH(A2456),0)</f>
        <v>9</v>
      </c>
      <c r="C2456" s="11" t="s">
        <v>166</v>
      </c>
      <c r="D2456" s="196" t="s">
        <v>85</v>
      </c>
      <c r="E2456" s="196" t="s">
        <v>85</v>
      </c>
      <c r="F2456" s="196" t="s">
        <v>85</v>
      </c>
      <c r="G2456" s="196" t="s">
        <v>85</v>
      </c>
      <c r="H2456" s="196" t="s">
        <v>85</v>
      </c>
      <c r="I2456" s="196" t="s">
        <v>85</v>
      </c>
      <c r="J2456" s="196" t="s">
        <v>85</v>
      </c>
      <c r="K2456" s="196" t="s">
        <v>85</v>
      </c>
      <c r="L2456" s="196" t="s">
        <v>85</v>
      </c>
      <c r="M2456" s="196" t="s">
        <v>85</v>
      </c>
      <c r="N2456" s="196" t="s">
        <v>85</v>
      </c>
      <c r="O2456" s="196" t="s">
        <v>85</v>
      </c>
      <c r="P2456" s="196" t="s">
        <v>85</v>
      </c>
      <c r="Q2456" s="196" t="s">
        <v>85</v>
      </c>
      <c r="R2456" s="196" t="s">
        <v>85</v>
      </c>
      <c r="S2456" s="196" t="s">
        <v>85</v>
      </c>
      <c r="T2456" s="196" t="s">
        <v>85</v>
      </c>
      <c r="U2456" s="196" t="s">
        <v>85</v>
      </c>
      <c r="V2456" s="196" t="s">
        <v>85</v>
      </c>
      <c r="W2456" s="196" t="s">
        <v>85</v>
      </c>
      <c r="X2456" s="196" t="s">
        <v>85</v>
      </c>
      <c r="Y2456" s="196" t="s">
        <v>85</v>
      </c>
    </row>
    <row r="2457" customFormat="false" ht="11.25" hidden="false" customHeight="false" outlineLevel="0" collapsed="false">
      <c r="A2457" s="177" t="n">
        <v>37149</v>
      </c>
      <c r="B2457" s="203" t="n">
        <f aca="false">IF(A2457&lt;&gt;"",MONTH(A2457),0)</f>
        <v>9</v>
      </c>
      <c r="C2457" s="11" t="s">
        <v>167</v>
      </c>
      <c r="D2457" s="196" t="s">
        <v>85</v>
      </c>
      <c r="E2457" s="196" t="s">
        <v>85</v>
      </c>
      <c r="F2457" s="196" t="s">
        <v>85</v>
      </c>
      <c r="G2457" s="196" t="s">
        <v>85</v>
      </c>
      <c r="H2457" s="196" t="s">
        <v>85</v>
      </c>
      <c r="I2457" s="196" t="s">
        <v>85</v>
      </c>
      <c r="J2457" s="196" t="s">
        <v>85</v>
      </c>
      <c r="K2457" s="196" t="s">
        <v>85</v>
      </c>
      <c r="L2457" s="196" t="s">
        <v>85</v>
      </c>
      <c r="M2457" s="196" t="s">
        <v>85</v>
      </c>
      <c r="N2457" s="196" t="s">
        <v>85</v>
      </c>
      <c r="O2457" s="196" t="s">
        <v>85</v>
      </c>
      <c r="P2457" s="196" t="s">
        <v>85</v>
      </c>
      <c r="Q2457" s="196" t="s">
        <v>85</v>
      </c>
      <c r="R2457" s="196" t="s">
        <v>85</v>
      </c>
      <c r="S2457" s="196" t="s">
        <v>85</v>
      </c>
      <c r="T2457" s="196" t="s">
        <v>85</v>
      </c>
      <c r="U2457" s="196" t="s">
        <v>85</v>
      </c>
      <c r="V2457" s="196" t="s">
        <v>85</v>
      </c>
      <c r="W2457" s="196" t="s">
        <v>85</v>
      </c>
      <c r="X2457" s="196" t="s">
        <v>85</v>
      </c>
      <c r="Y2457" s="196" t="s">
        <v>85</v>
      </c>
    </row>
    <row r="2458" customFormat="false" ht="11.25" hidden="false" customHeight="false" outlineLevel="0" collapsed="false">
      <c r="A2458" s="177" t="n">
        <v>37150</v>
      </c>
      <c r="B2458" s="203" t="n">
        <f aca="false">IF(A2458&lt;&gt;"",MONTH(A2458),0)</f>
        <v>9</v>
      </c>
      <c r="C2458" s="11" t="s">
        <v>161</v>
      </c>
      <c r="D2458" s="196" t="s">
        <v>85</v>
      </c>
      <c r="E2458" s="196" t="s">
        <v>85</v>
      </c>
      <c r="F2458" s="196" t="s">
        <v>85</v>
      </c>
      <c r="G2458" s="196" t="s">
        <v>85</v>
      </c>
      <c r="H2458" s="196" t="s">
        <v>85</v>
      </c>
      <c r="I2458" s="196" t="s">
        <v>85</v>
      </c>
      <c r="J2458" s="196" t="s">
        <v>85</v>
      </c>
      <c r="K2458" s="196" t="s">
        <v>85</v>
      </c>
      <c r="L2458" s="196" t="s">
        <v>85</v>
      </c>
      <c r="M2458" s="196" t="s">
        <v>85</v>
      </c>
      <c r="N2458" s="196" t="s">
        <v>85</v>
      </c>
      <c r="O2458" s="196" t="s">
        <v>85</v>
      </c>
      <c r="P2458" s="196" t="s">
        <v>85</v>
      </c>
      <c r="Q2458" s="196" t="s">
        <v>85</v>
      </c>
      <c r="R2458" s="196" t="s">
        <v>85</v>
      </c>
      <c r="S2458" s="196" t="s">
        <v>85</v>
      </c>
      <c r="T2458" s="196" t="s">
        <v>85</v>
      </c>
      <c r="U2458" s="196" t="s">
        <v>85</v>
      </c>
      <c r="V2458" s="196" t="s">
        <v>85</v>
      </c>
      <c r="W2458" s="196" t="s">
        <v>85</v>
      </c>
      <c r="X2458" s="196" t="s">
        <v>85</v>
      </c>
      <c r="Y2458" s="196" t="s">
        <v>85</v>
      </c>
    </row>
    <row r="2459" customFormat="false" ht="11.25" hidden="false" customHeight="false" outlineLevel="0" collapsed="false">
      <c r="A2459" s="177" t="n">
        <v>37151</v>
      </c>
      <c r="B2459" s="203" t="n">
        <f aca="false">IF(A2459&lt;&gt;"",MONTH(A2459),0)</f>
        <v>9</v>
      </c>
      <c r="C2459" s="11" t="s">
        <v>162</v>
      </c>
      <c r="D2459" s="196" t="s">
        <v>85</v>
      </c>
      <c r="E2459" s="196" t="s">
        <v>85</v>
      </c>
      <c r="F2459" s="196" t="s">
        <v>85</v>
      </c>
      <c r="G2459" s="196" t="s">
        <v>85</v>
      </c>
      <c r="H2459" s="196" t="s">
        <v>85</v>
      </c>
      <c r="I2459" s="196" t="s">
        <v>85</v>
      </c>
      <c r="J2459" s="196" t="s">
        <v>85</v>
      </c>
      <c r="K2459" s="196" t="s">
        <v>85</v>
      </c>
      <c r="L2459" s="196" t="s">
        <v>85</v>
      </c>
      <c r="M2459" s="196" t="s">
        <v>85</v>
      </c>
      <c r="N2459" s="196" t="s">
        <v>85</v>
      </c>
      <c r="O2459" s="196" t="s">
        <v>85</v>
      </c>
      <c r="P2459" s="196" t="s">
        <v>85</v>
      </c>
      <c r="Q2459" s="196" t="s">
        <v>85</v>
      </c>
      <c r="R2459" s="196" t="s">
        <v>85</v>
      </c>
      <c r="S2459" s="196" t="s">
        <v>85</v>
      </c>
      <c r="T2459" s="196" t="s">
        <v>85</v>
      </c>
      <c r="U2459" s="196" t="s">
        <v>85</v>
      </c>
      <c r="V2459" s="196" t="s">
        <v>85</v>
      </c>
      <c r="W2459" s="196" t="s">
        <v>85</v>
      </c>
      <c r="X2459" s="196" t="s">
        <v>85</v>
      </c>
      <c r="Y2459" s="196" t="s">
        <v>85</v>
      </c>
    </row>
    <row r="2460" customFormat="false" ht="11.25" hidden="false" customHeight="false" outlineLevel="0" collapsed="false">
      <c r="A2460" s="177" t="n">
        <v>37152</v>
      </c>
      <c r="B2460" s="203" t="n">
        <f aca="false">IF(A2460&lt;&gt;"",MONTH(A2460),0)</f>
        <v>9</v>
      </c>
      <c r="C2460" s="11" t="s">
        <v>163</v>
      </c>
      <c r="D2460" s="196" t="s">
        <v>85</v>
      </c>
      <c r="E2460" s="196" t="s">
        <v>85</v>
      </c>
      <c r="F2460" s="196" t="s">
        <v>85</v>
      </c>
      <c r="G2460" s="196" t="s">
        <v>85</v>
      </c>
      <c r="H2460" s="196" t="s">
        <v>85</v>
      </c>
      <c r="I2460" s="196" t="s">
        <v>85</v>
      </c>
      <c r="J2460" s="196" t="s">
        <v>85</v>
      </c>
      <c r="K2460" s="196" t="s">
        <v>85</v>
      </c>
      <c r="L2460" s="196" t="s">
        <v>85</v>
      </c>
      <c r="M2460" s="196" t="s">
        <v>85</v>
      </c>
      <c r="N2460" s="196" t="s">
        <v>85</v>
      </c>
      <c r="O2460" s="196" t="s">
        <v>85</v>
      </c>
      <c r="P2460" s="196" t="s">
        <v>85</v>
      </c>
      <c r="Q2460" s="196" t="s">
        <v>85</v>
      </c>
      <c r="R2460" s="196" t="s">
        <v>85</v>
      </c>
      <c r="S2460" s="196" t="s">
        <v>85</v>
      </c>
      <c r="T2460" s="196" t="s">
        <v>85</v>
      </c>
      <c r="U2460" s="196" t="s">
        <v>85</v>
      </c>
      <c r="V2460" s="196" t="s">
        <v>85</v>
      </c>
      <c r="W2460" s="196" t="s">
        <v>85</v>
      </c>
      <c r="X2460" s="196" t="s">
        <v>85</v>
      </c>
      <c r="Y2460" s="196" t="s">
        <v>85</v>
      </c>
    </row>
    <row r="2461" customFormat="false" ht="11.25" hidden="false" customHeight="false" outlineLevel="0" collapsed="false">
      <c r="A2461" s="177" t="n">
        <v>37153</v>
      </c>
      <c r="B2461" s="203" t="n">
        <f aca="false">IF(A2461&lt;&gt;"",MONTH(A2461),0)</f>
        <v>9</v>
      </c>
      <c r="C2461" s="11" t="s">
        <v>164</v>
      </c>
      <c r="D2461" s="196" t="s">
        <v>85</v>
      </c>
      <c r="E2461" s="196" t="s">
        <v>85</v>
      </c>
      <c r="F2461" s="196" t="s">
        <v>85</v>
      </c>
      <c r="G2461" s="196" t="s">
        <v>85</v>
      </c>
      <c r="H2461" s="196" t="s">
        <v>85</v>
      </c>
      <c r="I2461" s="196" t="s">
        <v>85</v>
      </c>
      <c r="J2461" s="196" t="s">
        <v>85</v>
      </c>
      <c r="K2461" s="196" t="s">
        <v>85</v>
      </c>
      <c r="L2461" s="196" t="s">
        <v>85</v>
      </c>
      <c r="M2461" s="196" t="s">
        <v>85</v>
      </c>
      <c r="N2461" s="196" t="s">
        <v>85</v>
      </c>
      <c r="O2461" s="196" t="s">
        <v>85</v>
      </c>
      <c r="P2461" s="196" t="s">
        <v>85</v>
      </c>
      <c r="Q2461" s="196" t="s">
        <v>85</v>
      </c>
      <c r="R2461" s="196" t="s">
        <v>85</v>
      </c>
      <c r="S2461" s="196" t="s">
        <v>85</v>
      </c>
      <c r="T2461" s="196" t="s">
        <v>85</v>
      </c>
      <c r="U2461" s="196" t="s">
        <v>85</v>
      </c>
      <c r="V2461" s="196" t="s">
        <v>85</v>
      </c>
      <c r="W2461" s="196" t="s">
        <v>85</v>
      </c>
      <c r="X2461" s="196" t="s">
        <v>85</v>
      </c>
      <c r="Y2461" s="196" t="s">
        <v>85</v>
      </c>
    </row>
    <row r="2462" customFormat="false" ht="11.25" hidden="false" customHeight="false" outlineLevel="0" collapsed="false">
      <c r="A2462" s="177" t="n">
        <v>37154</v>
      </c>
      <c r="B2462" s="203" t="n">
        <f aca="false">IF(A2462&lt;&gt;"",MONTH(A2462),0)</f>
        <v>9</v>
      </c>
      <c r="C2462" s="11" t="s">
        <v>165</v>
      </c>
      <c r="D2462" s="196" t="s">
        <v>85</v>
      </c>
      <c r="E2462" s="196" t="s">
        <v>85</v>
      </c>
      <c r="F2462" s="196" t="s">
        <v>85</v>
      </c>
      <c r="G2462" s="196" t="s">
        <v>85</v>
      </c>
      <c r="H2462" s="196" t="s">
        <v>85</v>
      </c>
      <c r="I2462" s="196" t="s">
        <v>85</v>
      </c>
      <c r="J2462" s="196" t="s">
        <v>85</v>
      </c>
      <c r="K2462" s="196" t="s">
        <v>85</v>
      </c>
      <c r="L2462" s="196" t="s">
        <v>85</v>
      </c>
      <c r="M2462" s="196" t="s">
        <v>85</v>
      </c>
      <c r="N2462" s="196" t="s">
        <v>85</v>
      </c>
      <c r="O2462" s="196" t="s">
        <v>85</v>
      </c>
      <c r="P2462" s="196" t="s">
        <v>85</v>
      </c>
      <c r="Q2462" s="196" t="s">
        <v>85</v>
      </c>
      <c r="R2462" s="196" t="s">
        <v>85</v>
      </c>
      <c r="S2462" s="196" t="s">
        <v>85</v>
      </c>
      <c r="T2462" s="196" t="s">
        <v>85</v>
      </c>
      <c r="U2462" s="196" t="s">
        <v>85</v>
      </c>
      <c r="V2462" s="196" t="s">
        <v>85</v>
      </c>
      <c r="W2462" s="196" t="s">
        <v>85</v>
      </c>
      <c r="X2462" s="196" t="s">
        <v>85</v>
      </c>
      <c r="Y2462" s="196" t="s">
        <v>85</v>
      </c>
    </row>
    <row r="2463" customFormat="false" ht="11.25" hidden="false" customHeight="false" outlineLevel="0" collapsed="false">
      <c r="A2463" s="177" t="n">
        <v>37155</v>
      </c>
      <c r="B2463" s="203" t="n">
        <f aca="false">IF(A2463&lt;&gt;"",MONTH(A2463),0)</f>
        <v>9</v>
      </c>
      <c r="C2463" s="11" t="s">
        <v>166</v>
      </c>
      <c r="D2463" s="196" t="s">
        <v>85</v>
      </c>
      <c r="E2463" s="196" t="s">
        <v>85</v>
      </c>
      <c r="F2463" s="196" t="s">
        <v>85</v>
      </c>
      <c r="G2463" s="196" t="s">
        <v>85</v>
      </c>
      <c r="H2463" s="196" t="s">
        <v>85</v>
      </c>
      <c r="I2463" s="196" t="s">
        <v>85</v>
      </c>
      <c r="J2463" s="196" t="s">
        <v>85</v>
      </c>
      <c r="K2463" s="196" t="s">
        <v>85</v>
      </c>
      <c r="L2463" s="196" t="s">
        <v>85</v>
      </c>
      <c r="M2463" s="196" t="s">
        <v>85</v>
      </c>
      <c r="N2463" s="196" t="s">
        <v>85</v>
      </c>
      <c r="O2463" s="196" t="s">
        <v>85</v>
      </c>
      <c r="P2463" s="196" t="s">
        <v>85</v>
      </c>
      <c r="Q2463" s="196" t="s">
        <v>85</v>
      </c>
      <c r="R2463" s="196" t="s">
        <v>85</v>
      </c>
      <c r="S2463" s="196" t="s">
        <v>85</v>
      </c>
      <c r="T2463" s="196" t="s">
        <v>85</v>
      </c>
      <c r="U2463" s="196" t="s">
        <v>85</v>
      </c>
      <c r="V2463" s="196" t="s">
        <v>85</v>
      </c>
      <c r="W2463" s="196" t="s">
        <v>85</v>
      </c>
      <c r="X2463" s="196" t="s">
        <v>85</v>
      </c>
      <c r="Y2463" s="196" t="s">
        <v>85</v>
      </c>
    </row>
    <row r="2464" customFormat="false" ht="11.25" hidden="false" customHeight="false" outlineLevel="0" collapsed="false">
      <c r="A2464" s="177" t="n">
        <v>37156</v>
      </c>
      <c r="B2464" s="203" t="n">
        <f aca="false">IF(A2464&lt;&gt;"",MONTH(A2464),0)</f>
        <v>9</v>
      </c>
      <c r="C2464" s="11" t="s">
        <v>167</v>
      </c>
      <c r="D2464" s="196" t="s">
        <v>85</v>
      </c>
      <c r="E2464" s="196" t="s">
        <v>85</v>
      </c>
      <c r="F2464" s="196" t="s">
        <v>85</v>
      </c>
      <c r="G2464" s="196" t="s">
        <v>85</v>
      </c>
      <c r="H2464" s="196" t="s">
        <v>85</v>
      </c>
      <c r="I2464" s="196" t="s">
        <v>85</v>
      </c>
      <c r="J2464" s="196" t="s">
        <v>85</v>
      </c>
      <c r="K2464" s="196" t="s">
        <v>85</v>
      </c>
      <c r="L2464" s="196" t="s">
        <v>85</v>
      </c>
      <c r="M2464" s="196" t="s">
        <v>85</v>
      </c>
      <c r="N2464" s="196" t="s">
        <v>85</v>
      </c>
      <c r="O2464" s="196" t="s">
        <v>85</v>
      </c>
      <c r="P2464" s="196" t="s">
        <v>85</v>
      </c>
      <c r="Q2464" s="196" t="s">
        <v>85</v>
      </c>
      <c r="R2464" s="196" t="s">
        <v>85</v>
      </c>
      <c r="S2464" s="196" t="s">
        <v>85</v>
      </c>
      <c r="T2464" s="196" t="s">
        <v>85</v>
      </c>
      <c r="U2464" s="196" t="s">
        <v>85</v>
      </c>
      <c r="V2464" s="196" t="s">
        <v>85</v>
      </c>
      <c r="W2464" s="196" t="s">
        <v>85</v>
      </c>
      <c r="X2464" s="196" t="s">
        <v>85</v>
      </c>
      <c r="Y2464" s="196" t="s">
        <v>85</v>
      </c>
    </row>
    <row r="2465" customFormat="false" ht="11.25" hidden="false" customHeight="false" outlineLevel="0" collapsed="false">
      <c r="A2465" s="177" t="n">
        <v>37157</v>
      </c>
      <c r="B2465" s="203" t="n">
        <f aca="false">IF(A2465&lt;&gt;"",MONTH(A2465),0)</f>
        <v>9</v>
      </c>
      <c r="C2465" s="11" t="s">
        <v>161</v>
      </c>
      <c r="D2465" s="196" t="s">
        <v>85</v>
      </c>
      <c r="E2465" s="196" t="s">
        <v>85</v>
      </c>
      <c r="F2465" s="196" t="s">
        <v>85</v>
      </c>
      <c r="G2465" s="196" t="s">
        <v>85</v>
      </c>
      <c r="H2465" s="196" t="s">
        <v>85</v>
      </c>
      <c r="I2465" s="196" t="s">
        <v>85</v>
      </c>
      <c r="J2465" s="196" t="s">
        <v>85</v>
      </c>
      <c r="K2465" s="196" t="s">
        <v>85</v>
      </c>
      <c r="L2465" s="196" t="s">
        <v>85</v>
      </c>
      <c r="M2465" s="196" t="s">
        <v>85</v>
      </c>
      <c r="N2465" s="196" t="s">
        <v>85</v>
      </c>
      <c r="O2465" s="196" t="s">
        <v>85</v>
      </c>
      <c r="P2465" s="196" t="s">
        <v>85</v>
      </c>
      <c r="Q2465" s="196" t="s">
        <v>85</v>
      </c>
      <c r="R2465" s="196" t="s">
        <v>85</v>
      </c>
      <c r="S2465" s="196" t="s">
        <v>85</v>
      </c>
      <c r="T2465" s="196" t="s">
        <v>85</v>
      </c>
      <c r="U2465" s="196" t="s">
        <v>85</v>
      </c>
      <c r="V2465" s="196" t="s">
        <v>85</v>
      </c>
      <c r="W2465" s="196" t="s">
        <v>85</v>
      </c>
      <c r="X2465" s="196" t="s">
        <v>85</v>
      </c>
      <c r="Y2465" s="196" t="s">
        <v>85</v>
      </c>
    </row>
    <row r="2466" customFormat="false" ht="11.25" hidden="false" customHeight="false" outlineLevel="0" collapsed="false">
      <c r="A2466" s="177" t="n">
        <v>37158</v>
      </c>
      <c r="B2466" s="203" t="n">
        <f aca="false">IF(A2466&lt;&gt;"",MONTH(A2466),0)</f>
        <v>9</v>
      </c>
      <c r="C2466" s="11" t="s">
        <v>162</v>
      </c>
      <c r="D2466" s="196" t="s">
        <v>85</v>
      </c>
      <c r="E2466" s="196" t="s">
        <v>85</v>
      </c>
      <c r="F2466" s="196" t="s">
        <v>85</v>
      </c>
      <c r="G2466" s="196" t="s">
        <v>85</v>
      </c>
      <c r="H2466" s="196" t="s">
        <v>85</v>
      </c>
      <c r="I2466" s="196" t="s">
        <v>85</v>
      </c>
      <c r="J2466" s="196" t="s">
        <v>85</v>
      </c>
      <c r="K2466" s="196" t="s">
        <v>85</v>
      </c>
      <c r="L2466" s="196" t="s">
        <v>85</v>
      </c>
      <c r="M2466" s="196" t="s">
        <v>85</v>
      </c>
      <c r="N2466" s="196" t="s">
        <v>85</v>
      </c>
      <c r="O2466" s="196" t="s">
        <v>85</v>
      </c>
      <c r="P2466" s="196" t="s">
        <v>85</v>
      </c>
      <c r="Q2466" s="196" t="s">
        <v>85</v>
      </c>
      <c r="R2466" s="196" t="s">
        <v>85</v>
      </c>
      <c r="S2466" s="196" t="s">
        <v>85</v>
      </c>
      <c r="T2466" s="196" t="s">
        <v>85</v>
      </c>
      <c r="U2466" s="196" t="s">
        <v>85</v>
      </c>
      <c r="V2466" s="196" t="s">
        <v>85</v>
      </c>
      <c r="W2466" s="196" t="s">
        <v>85</v>
      </c>
      <c r="X2466" s="196" t="s">
        <v>85</v>
      </c>
      <c r="Y2466" s="196" t="s">
        <v>85</v>
      </c>
    </row>
    <row r="2467" customFormat="false" ht="11.25" hidden="false" customHeight="false" outlineLevel="0" collapsed="false">
      <c r="A2467" s="177" t="n">
        <v>37159</v>
      </c>
      <c r="B2467" s="203" t="n">
        <f aca="false">IF(A2467&lt;&gt;"",MONTH(A2467),0)</f>
        <v>9</v>
      </c>
      <c r="C2467" s="11" t="s">
        <v>163</v>
      </c>
      <c r="D2467" s="196" t="s">
        <v>85</v>
      </c>
      <c r="E2467" s="196" t="s">
        <v>85</v>
      </c>
      <c r="F2467" s="196" t="s">
        <v>85</v>
      </c>
      <c r="G2467" s="196" t="s">
        <v>85</v>
      </c>
      <c r="H2467" s="196" t="s">
        <v>85</v>
      </c>
      <c r="I2467" s="196" t="s">
        <v>85</v>
      </c>
      <c r="J2467" s="196" t="s">
        <v>85</v>
      </c>
      <c r="K2467" s="196" t="s">
        <v>85</v>
      </c>
      <c r="L2467" s="196" t="s">
        <v>85</v>
      </c>
      <c r="M2467" s="196" t="s">
        <v>85</v>
      </c>
      <c r="N2467" s="196" t="s">
        <v>85</v>
      </c>
      <c r="O2467" s="196" t="s">
        <v>85</v>
      </c>
      <c r="P2467" s="196" t="s">
        <v>85</v>
      </c>
      <c r="Q2467" s="196" t="s">
        <v>85</v>
      </c>
      <c r="R2467" s="196" t="s">
        <v>85</v>
      </c>
      <c r="S2467" s="196" t="s">
        <v>85</v>
      </c>
      <c r="T2467" s="196" t="s">
        <v>85</v>
      </c>
      <c r="U2467" s="196" t="s">
        <v>85</v>
      </c>
      <c r="V2467" s="196" t="s">
        <v>85</v>
      </c>
      <c r="W2467" s="196" t="s">
        <v>85</v>
      </c>
      <c r="X2467" s="196" t="s">
        <v>85</v>
      </c>
      <c r="Y2467" s="196" t="s">
        <v>85</v>
      </c>
    </row>
    <row r="2468" customFormat="false" ht="11.25" hidden="false" customHeight="false" outlineLevel="0" collapsed="false">
      <c r="A2468" s="177" t="n">
        <v>37160</v>
      </c>
      <c r="B2468" s="203" t="n">
        <f aca="false">IF(A2468&lt;&gt;"",MONTH(A2468),0)</f>
        <v>9</v>
      </c>
      <c r="C2468" s="11" t="s">
        <v>164</v>
      </c>
      <c r="D2468" s="196" t="s">
        <v>85</v>
      </c>
      <c r="E2468" s="196" t="s">
        <v>85</v>
      </c>
      <c r="F2468" s="196" t="s">
        <v>85</v>
      </c>
      <c r="G2468" s="196" t="s">
        <v>85</v>
      </c>
      <c r="H2468" s="196" t="s">
        <v>85</v>
      </c>
      <c r="I2468" s="196" t="s">
        <v>85</v>
      </c>
      <c r="J2468" s="196" t="s">
        <v>85</v>
      </c>
      <c r="K2468" s="196" t="s">
        <v>85</v>
      </c>
      <c r="L2468" s="196" t="s">
        <v>85</v>
      </c>
      <c r="M2468" s="196" t="s">
        <v>85</v>
      </c>
      <c r="N2468" s="196" t="s">
        <v>85</v>
      </c>
      <c r="O2468" s="196" t="s">
        <v>85</v>
      </c>
      <c r="P2468" s="196" t="s">
        <v>85</v>
      </c>
      <c r="Q2468" s="196" t="s">
        <v>85</v>
      </c>
      <c r="R2468" s="196" t="s">
        <v>85</v>
      </c>
      <c r="S2468" s="196" t="s">
        <v>85</v>
      </c>
      <c r="T2468" s="196" t="s">
        <v>85</v>
      </c>
      <c r="U2468" s="196" t="s">
        <v>85</v>
      </c>
      <c r="V2468" s="196" t="s">
        <v>85</v>
      </c>
      <c r="W2468" s="196" t="s">
        <v>85</v>
      </c>
      <c r="X2468" s="196" t="s">
        <v>85</v>
      </c>
      <c r="Y2468" s="196" t="s">
        <v>85</v>
      </c>
    </row>
    <row r="2469" customFormat="false" ht="11.25" hidden="false" customHeight="false" outlineLevel="0" collapsed="false">
      <c r="A2469" s="177" t="n">
        <v>37161</v>
      </c>
      <c r="B2469" s="203" t="n">
        <f aca="false">IF(A2469&lt;&gt;"",MONTH(A2469),0)</f>
        <v>9</v>
      </c>
      <c r="C2469" s="11" t="s">
        <v>165</v>
      </c>
      <c r="D2469" s="196" t="s">
        <v>85</v>
      </c>
      <c r="E2469" s="196" t="s">
        <v>85</v>
      </c>
      <c r="F2469" s="196" t="s">
        <v>85</v>
      </c>
      <c r="G2469" s="196" t="s">
        <v>85</v>
      </c>
      <c r="H2469" s="196" t="s">
        <v>85</v>
      </c>
      <c r="I2469" s="196" t="s">
        <v>85</v>
      </c>
      <c r="J2469" s="196" t="s">
        <v>85</v>
      </c>
      <c r="K2469" s="196" t="s">
        <v>85</v>
      </c>
      <c r="L2469" s="196" t="s">
        <v>85</v>
      </c>
      <c r="M2469" s="196" t="s">
        <v>85</v>
      </c>
      <c r="N2469" s="196" t="s">
        <v>85</v>
      </c>
      <c r="O2469" s="196" t="s">
        <v>85</v>
      </c>
      <c r="P2469" s="196" t="s">
        <v>85</v>
      </c>
      <c r="Q2469" s="196" t="s">
        <v>85</v>
      </c>
      <c r="R2469" s="196" t="s">
        <v>85</v>
      </c>
      <c r="S2469" s="196" t="s">
        <v>85</v>
      </c>
      <c r="T2469" s="196" t="s">
        <v>85</v>
      </c>
      <c r="U2469" s="196" t="s">
        <v>85</v>
      </c>
      <c r="V2469" s="196" t="s">
        <v>85</v>
      </c>
      <c r="W2469" s="196" t="s">
        <v>85</v>
      </c>
      <c r="X2469" s="196" t="s">
        <v>85</v>
      </c>
      <c r="Y2469" s="196" t="s">
        <v>85</v>
      </c>
    </row>
    <row r="2470" customFormat="false" ht="11.25" hidden="false" customHeight="false" outlineLevel="0" collapsed="false">
      <c r="A2470" s="177" t="n">
        <v>37162</v>
      </c>
      <c r="B2470" s="203" t="n">
        <f aca="false">IF(A2470&lt;&gt;"",MONTH(A2470),0)</f>
        <v>9</v>
      </c>
      <c r="C2470" s="11" t="s">
        <v>166</v>
      </c>
      <c r="D2470" s="196" t="s">
        <v>85</v>
      </c>
      <c r="E2470" s="196" t="s">
        <v>85</v>
      </c>
      <c r="F2470" s="196" t="s">
        <v>85</v>
      </c>
      <c r="G2470" s="196" t="s">
        <v>85</v>
      </c>
      <c r="H2470" s="196" t="s">
        <v>85</v>
      </c>
      <c r="I2470" s="196" t="s">
        <v>85</v>
      </c>
      <c r="J2470" s="196" t="s">
        <v>85</v>
      </c>
      <c r="K2470" s="196" t="s">
        <v>85</v>
      </c>
      <c r="L2470" s="196" t="s">
        <v>85</v>
      </c>
      <c r="M2470" s="196" t="s">
        <v>85</v>
      </c>
      <c r="N2470" s="196" t="s">
        <v>85</v>
      </c>
      <c r="O2470" s="196" t="s">
        <v>85</v>
      </c>
      <c r="P2470" s="196" t="s">
        <v>85</v>
      </c>
      <c r="Q2470" s="196" t="s">
        <v>85</v>
      </c>
      <c r="R2470" s="196" t="s">
        <v>85</v>
      </c>
      <c r="S2470" s="196" t="s">
        <v>85</v>
      </c>
      <c r="T2470" s="196" t="s">
        <v>85</v>
      </c>
      <c r="U2470" s="196" t="s">
        <v>85</v>
      </c>
      <c r="V2470" s="196" t="s">
        <v>85</v>
      </c>
      <c r="W2470" s="196" t="s">
        <v>85</v>
      </c>
      <c r="X2470" s="196" t="s">
        <v>85</v>
      </c>
      <c r="Y2470" s="196" t="s">
        <v>85</v>
      </c>
    </row>
    <row r="2471" customFormat="false" ht="11.25" hidden="false" customHeight="false" outlineLevel="0" collapsed="false">
      <c r="A2471" s="177" t="n">
        <v>37163</v>
      </c>
      <c r="B2471" s="203" t="n">
        <f aca="false">IF(A2471&lt;&gt;"",MONTH(A2471),0)</f>
        <v>9</v>
      </c>
      <c r="C2471" s="11" t="s">
        <v>167</v>
      </c>
      <c r="D2471" s="196" t="s">
        <v>85</v>
      </c>
      <c r="E2471" s="196" t="s">
        <v>85</v>
      </c>
      <c r="F2471" s="196" t="s">
        <v>85</v>
      </c>
      <c r="G2471" s="196" t="s">
        <v>85</v>
      </c>
      <c r="H2471" s="196" t="s">
        <v>85</v>
      </c>
      <c r="I2471" s="196" t="s">
        <v>85</v>
      </c>
      <c r="J2471" s="196" t="s">
        <v>85</v>
      </c>
      <c r="K2471" s="196" t="s">
        <v>85</v>
      </c>
      <c r="L2471" s="196" t="s">
        <v>85</v>
      </c>
      <c r="M2471" s="196" t="s">
        <v>85</v>
      </c>
      <c r="N2471" s="196" t="s">
        <v>85</v>
      </c>
      <c r="O2471" s="196" t="s">
        <v>85</v>
      </c>
      <c r="P2471" s="196" t="s">
        <v>85</v>
      </c>
      <c r="Q2471" s="196" t="s">
        <v>85</v>
      </c>
      <c r="R2471" s="196" t="s">
        <v>85</v>
      </c>
      <c r="S2471" s="196" t="s">
        <v>85</v>
      </c>
      <c r="T2471" s="196" t="s">
        <v>85</v>
      </c>
      <c r="U2471" s="196" t="s">
        <v>85</v>
      </c>
      <c r="V2471" s="196" t="s">
        <v>85</v>
      </c>
      <c r="W2471" s="196" t="s">
        <v>85</v>
      </c>
      <c r="X2471" s="196" t="s">
        <v>85</v>
      </c>
      <c r="Y2471" s="196" t="s">
        <v>85</v>
      </c>
    </row>
    <row r="2472" customFormat="false" ht="11.25" hidden="false" customHeight="false" outlineLevel="0" collapsed="false">
      <c r="A2472" s="177" t="n">
        <v>37164</v>
      </c>
      <c r="B2472" s="203" t="n">
        <f aca="false">IF(A2472&lt;&gt;"",MONTH(A2472),0)</f>
        <v>9</v>
      </c>
      <c r="C2472" s="11" t="s">
        <v>161</v>
      </c>
      <c r="D2472" s="196" t="s">
        <v>85</v>
      </c>
      <c r="E2472" s="196" t="s">
        <v>85</v>
      </c>
      <c r="F2472" s="196" t="s">
        <v>85</v>
      </c>
      <c r="G2472" s="196" t="s">
        <v>85</v>
      </c>
      <c r="H2472" s="196" t="s">
        <v>85</v>
      </c>
      <c r="I2472" s="196" t="s">
        <v>85</v>
      </c>
      <c r="J2472" s="196" t="s">
        <v>85</v>
      </c>
      <c r="K2472" s="196" t="s">
        <v>85</v>
      </c>
      <c r="L2472" s="196" t="s">
        <v>85</v>
      </c>
      <c r="M2472" s="196" t="s">
        <v>85</v>
      </c>
      <c r="N2472" s="196" t="s">
        <v>85</v>
      </c>
      <c r="O2472" s="196" t="s">
        <v>85</v>
      </c>
      <c r="P2472" s="196" t="s">
        <v>85</v>
      </c>
      <c r="Q2472" s="196" t="s">
        <v>85</v>
      </c>
      <c r="R2472" s="196" t="s">
        <v>85</v>
      </c>
      <c r="S2472" s="196" t="s">
        <v>85</v>
      </c>
      <c r="T2472" s="196" t="s">
        <v>85</v>
      </c>
      <c r="U2472" s="196" t="s">
        <v>85</v>
      </c>
      <c r="V2472" s="196" t="s">
        <v>85</v>
      </c>
      <c r="W2472" s="196" t="s">
        <v>85</v>
      </c>
      <c r="X2472" s="196" t="s">
        <v>85</v>
      </c>
      <c r="Y2472" s="196" t="s">
        <v>85</v>
      </c>
    </row>
    <row r="2473" customFormat="false" ht="11.25" hidden="false" customHeight="false" outlineLevel="0" collapsed="false">
      <c r="A2473" s="177" t="n">
        <v>37165</v>
      </c>
      <c r="B2473" s="203" t="n">
        <f aca="false">IF(A2473&lt;&gt;"",MONTH(A2473),0)</f>
        <v>10</v>
      </c>
      <c r="C2473" s="11" t="s">
        <v>162</v>
      </c>
      <c r="D2473" s="196" t="s">
        <v>85</v>
      </c>
      <c r="E2473" s="196" t="s">
        <v>85</v>
      </c>
      <c r="F2473" s="196" t="s">
        <v>85</v>
      </c>
      <c r="G2473" s="196" t="s">
        <v>85</v>
      </c>
      <c r="H2473" s="196" t="s">
        <v>85</v>
      </c>
      <c r="I2473" s="196" t="s">
        <v>85</v>
      </c>
      <c r="J2473" s="196" t="s">
        <v>85</v>
      </c>
      <c r="K2473" s="196" t="s">
        <v>85</v>
      </c>
      <c r="L2473" s="196" t="s">
        <v>85</v>
      </c>
      <c r="M2473" s="196" t="s">
        <v>85</v>
      </c>
      <c r="N2473" s="196" t="s">
        <v>85</v>
      </c>
      <c r="O2473" s="196" t="s">
        <v>85</v>
      </c>
      <c r="P2473" s="196" t="s">
        <v>85</v>
      </c>
      <c r="Q2473" s="196" t="s">
        <v>85</v>
      </c>
      <c r="R2473" s="196" t="s">
        <v>85</v>
      </c>
      <c r="S2473" s="196" t="s">
        <v>85</v>
      </c>
      <c r="T2473" s="196" t="s">
        <v>85</v>
      </c>
      <c r="U2473" s="196" t="s">
        <v>85</v>
      </c>
      <c r="V2473" s="196" t="s">
        <v>85</v>
      </c>
      <c r="W2473" s="196" t="s">
        <v>85</v>
      </c>
      <c r="X2473" s="196" t="s">
        <v>85</v>
      </c>
      <c r="Y2473" s="196" t="s">
        <v>85</v>
      </c>
    </row>
    <row r="2474" customFormat="false" ht="11.25" hidden="false" customHeight="false" outlineLevel="0" collapsed="false">
      <c r="A2474" s="177" t="n">
        <v>37166</v>
      </c>
      <c r="B2474" s="203" t="n">
        <f aca="false">IF(A2474&lt;&gt;"",MONTH(A2474),0)</f>
        <v>10</v>
      </c>
      <c r="C2474" s="11" t="s">
        <v>163</v>
      </c>
      <c r="D2474" s="196" t="s">
        <v>85</v>
      </c>
      <c r="E2474" s="196" t="s">
        <v>85</v>
      </c>
      <c r="F2474" s="196" t="s">
        <v>85</v>
      </c>
      <c r="G2474" s="196" t="s">
        <v>85</v>
      </c>
      <c r="H2474" s="196" t="s">
        <v>85</v>
      </c>
      <c r="I2474" s="196" t="s">
        <v>85</v>
      </c>
      <c r="J2474" s="196" t="s">
        <v>85</v>
      </c>
      <c r="K2474" s="196" t="s">
        <v>85</v>
      </c>
      <c r="L2474" s="196" t="s">
        <v>85</v>
      </c>
      <c r="M2474" s="196" t="s">
        <v>85</v>
      </c>
      <c r="N2474" s="196" t="s">
        <v>85</v>
      </c>
      <c r="O2474" s="196" t="s">
        <v>85</v>
      </c>
      <c r="P2474" s="196" t="s">
        <v>85</v>
      </c>
      <c r="Q2474" s="196" t="s">
        <v>85</v>
      </c>
      <c r="R2474" s="196" t="s">
        <v>85</v>
      </c>
      <c r="S2474" s="196" t="s">
        <v>85</v>
      </c>
      <c r="T2474" s="196" t="s">
        <v>85</v>
      </c>
      <c r="U2474" s="196" t="s">
        <v>85</v>
      </c>
      <c r="V2474" s="196" t="s">
        <v>85</v>
      </c>
      <c r="W2474" s="196" t="s">
        <v>85</v>
      </c>
      <c r="X2474" s="196" t="s">
        <v>85</v>
      </c>
      <c r="Y2474" s="196" t="s">
        <v>85</v>
      </c>
    </row>
    <row r="2475" customFormat="false" ht="11.25" hidden="false" customHeight="false" outlineLevel="0" collapsed="false">
      <c r="A2475" s="177" t="n">
        <v>37167</v>
      </c>
      <c r="B2475" s="203" t="n">
        <f aca="false">IF(A2475&lt;&gt;"",MONTH(A2475),0)</f>
        <v>10</v>
      </c>
      <c r="C2475" s="11" t="s">
        <v>164</v>
      </c>
      <c r="D2475" s="196" t="s">
        <v>85</v>
      </c>
      <c r="E2475" s="196" t="s">
        <v>85</v>
      </c>
      <c r="F2475" s="196" t="s">
        <v>85</v>
      </c>
      <c r="G2475" s="196" t="s">
        <v>85</v>
      </c>
      <c r="H2475" s="196" t="s">
        <v>85</v>
      </c>
      <c r="I2475" s="196" t="s">
        <v>85</v>
      </c>
      <c r="J2475" s="196" t="s">
        <v>85</v>
      </c>
      <c r="K2475" s="196" t="s">
        <v>85</v>
      </c>
      <c r="L2475" s="196" t="s">
        <v>85</v>
      </c>
      <c r="M2475" s="196" t="s">
        <v>85</v>
      </c>
      <c r="N2475" s="196" t="s">
        <v>85</v>
      </c>
      <c r="O2475" s="196" t="s">
        <v>85</v>
      </c>
      <c r="P2475" s="196" t="s">
        <v>85</v>
      </c>
      <c r="Q2475" s="196" t="s">
        <v>85</v>
      </c>
      <c r="R2475" s="196" t="s">
        <v>85</v>
      </c>
      <c r="S2475" s="196" t="s">
        <v>85</v>
      </c>
      <c r="T2475" s="196" t="s">
        <v>85</v>
      </c>
      <c r="U2475" s="196" t="s">
        <v>85</v>
      </c>
      <c r="V2475" s="196" t="s">
        <v>85</v>
      </c>
      <c r="W2475" s="196" t="s">
        <v>85</v>
      </c>
      <c r="X2475" s="196" t="s">
        <v>85</v>
      </c>
      <c r="Y2475" s="196" t="s">
        <v>85</v>
      </c>
    </row>
    <row r="2476" customFormat="false" ht="11.25" hidden="false" customHeight="false" outlineLevel="0" collapsed="false">
      <c r="A2476" s="177" t="n">
        <v>37168</v>
      </c>
      <c r="B2476" s="203" t="n">
        <f aca="false">IF(A2476&lt;&gt;"",MONTH(A2476),0)</f>
        <v>10</v>
      </c>
      <c r="C2476" s="11" t="s">
        <v>165</v>
      </c>
      <c r="D2476" s="196" t="s">
        <v>85</v>
      </c>
      <c r="E2476" s="196" t="s">
        <v>85</v>
      </c>
      <c r="F2476" s="196" t="s">
        <v>85</v>
      </c>
      <c r="G2476" s="196" t="s">
        <v>85</v>
      </c>
      <c r="H2476" s="196" t="s">
        <v>85</v>
      </c>
      <c r="I2476" s="196" t="s">
        <v>85</v>
      </c>
      <c r="J2476" s="196" t="s">
        <v>85</v>
      </c>
      <c r="K2476" s="196" t="s">
        <v>85</v>
      </c>
      <c r="L2476" s="196" t="s">
        <v>85</v>
      </c>
      <c r="M2476" s="196" t="s">
        <v>85</v>
      </c>
      <c r="N2476" s="196" t="s">
        <v>85</v>
      </c>
      <c r="O2476" s="196" t="s">
        <v>85</v>
      </c>
      <c r="P2476" s="196" t="s">
        <v>85</v>
      </c>
      <c r="Q2476" s="196" t="s">
        <v>85</v>
      </c>
      <c r="R2476" s="196" t="s">
        <v>85</v>
      </c>
      <c r="S2476" s="196" t="s">
        <v>85</v>
      </c>
      <c r="T2476" s="196" t="s">
        <v>85</v>
      </c>
      <c r="U2476" s="196" t="s">
        <v>85</v>
      </c>
      <c r="V2476" s="196" t="s">
        <v>85</v>
      </c>
      <c r="W2476" s="196" t="s">
        <v>85</v>
      </c>
      <c r="X2476" s="196" t="s">
        <v>85</v>
      </c>
      <c r="Y2476" s="196" t="s">
        <v>85</v>
      </c>
    </row>
    <row r="2477" customFormat="false" ht="11.25" hidden="false" customHeight="false" outlineLevel="0" collapsed="false">
      <c r="A2477" s="177" t="n">
        <v>37169</v>
      </c>
      <c r="B2477" s="203" t="n">
        <f aca="false">IF(A2477&lt;&gt;"",MONTH(A2477),0)</f>
        <v>10</v>
      </c>
      <c r="C2477" s="11" t="s">
        <v>166</v>
      </c>
      <c r="D2477" s="196" t="s">
        <v>85</v>
      </c>
      <c r="E2477" s="196" t="s">
        <v>85</v>
      </c>
      <c r="F2477" s="196" t="s">
        <v>85</v>
      </c>
      <c r="G2477" s="196" t="s">
        <v>85</v>
      </c>
      <c r="H2477" s="196" t="s">
        <v>85</v>
      </c>
      <c r="I2477" s="196" t="s">
        <v>85</v>
      </c>
      <c r="J2477" s="196" t="s">
        <v>85</v>
      </c>
      <c r="K2477" s="196" t="s">
        <v>85</v>
      </c>
      <c r="L2477" s="196" t="s">
        <v>85</v>
      </c>
      <c r="M2477" s="196" t="s">
        <v>85</v>
      </c>
      <c r="N2477" s="196" t="s">
        <v>85</v>
      </c>
      <c r="O2477" s="196" t="s">
        <v>85</v>
      </c>
      <c r="P2477" s="196" t="s">
        <v>85</v>
      </c>
      <c r="Q2477" s="196" t="s">
        <v>85</v>
      </c>
      <c r="R2477" s="196" t="s">
        <v>85</v>
      </c>
      <c r="S2477" s="196" t="s">
        <v>85</v>
      </c>
      <c r="T2477" s="196" t="s">
        <v>85</v>
      </c>
      <c r="U2477" s="196" t="s">
        <v>85</v>
      </c>
      <c r="V2477" s="196" t="s">
        <v>85</v>
      </c>
      <c r="W2477" s="196" t="s">
        <v>85</v>
      </c>
      <c r="X2477" s="196" t="s">
        <v>85</v>
      </c>
      <c r="Y2477" s="196" t="s">
        <v>85</v>
      </c>
    </row>
    <row r="2478" customFormat="false" ht="11.25" hidden="false" customHeight="false" outlineLevel="0" collapsed="false">
      <c r="A2478" s="177" t="n">
        <v>37170</v>
      </c>
      <c r="B2478" s="203" t="n">
        <f aca="false">IF(A2478&lt;&gt;"",MONTH(A2478),0)</f>
        <v>10</v>
      </c>
      <c r="C2478" s="11" t="s">
        <v>167</v>
      </c>
      <c r="D2478" s="196" t="s">
        <v>85</v>
      </c>
      <c r="E2478" s="196" t="s">
        <v>85</v>
      </c>
      <c r="F2478" s="196" t="s">
        <v>85</v>
      </c>
      <c r="G2478" s="196" t="s">
        <v>85</v>
      </c>
      <c r="H2478" s="196" t="s">
        <v>85</v>
      </c>
      <c r="I2478" s="196" t="s">
        <v>85</v>
      </c>
      <c r="J2478" s="196" t="s">
        <v>85</v>
      </c>
      <c r="K2478" s="196" t="s">
        <v>85</v>
      </c>
      <c r="L2478" s="196" t="s">
        <v>85</v>
      </c>
      <c r="M2478" s="196" t="s">
        <v>85</v>
      </c>
      <c r="N2478" s="196" t="s">
        <v>85</v>
      </c>
      <c r="O2478" s="196" t="s">
        <v>85</v>
      </c>
      <c r="P2478" s="196" t="s">
        <v>85</v>
      </c>
      <c r="Q2478" s="196" t="s">
        <v>85</v>
      </c>
      <c r="R2478" s="196" t="s">
        <v>85</v>
      </c>
      <c r="S2478" s="196" t="s">
        <v>85</v>
      </c>
      <c r="T2478" s="196" t="s">
        <v>85</v>
      </c>
      <c r="U2478" s="196" t="s">
        <v>85</v>
      </c>
      <c r="V2478" s="196" t="s">
        <v>85</v>
      </c>
      <c r="W2478" s="196" t="s">
        <v>85</v>
      </c>
      <c r="X2478" s="196" t="s">
        <v>85</v>
      </c>
      <c r="Y2478" s="196" t="s">
        <v>85</v>
      </c>
    </row>
    <row r="2479" customFormat="false" ht="11.25" hidden="false" customHeight="false" outlineLevel="0" collapsed="false">
      <c r="A2479" s="177" t="n">
        <v>37171</v>
      </c>
      <c r="B2479" s="203" t="n">
        <f aca="false">IF(A2479&lt;&gt;"",MONTH(A2479),0)</f>
        <v>10</v>
      </c>
      <c r="C2479" s="11" t="s">
        <v>161</v>
      </c>
      <c r="D2479" s="196" t="s">
        <v>85</v>
      </c>
      <c r="E2479" s="196" t="s">
        <v>85</v>
      </c>
      <c r="F2479" s="196" t="s">
        <v>85</v>
      </c>
      <c r="G2479" s="196" t="s">
        <v>85</v>
      </c>
      <c r="H2479" s="196" t="s">
        <v>85</v>
      </c>
      <c r="I2479" s="196" t="s">
        <v>85</v>
      </c>
      <c r="J2479" s="196" t="s">
        <v>85</v>
      </c>
      <c r="K2479" s="196" t="s">
        <v>85</v>
      </c>
      <c r="L2479" s="196" t="s">
        <v>85</v>
      </c>
      <c r="M2479" s="196" t="s">
        <v>85</v>
      </c>
      <c r="N2479" s="196" t="s">
        <v>85</v>
      </c>
      <c r="O2479" s="196" t="s">
        <v>85</v>
      </c>
      <c r="P2479" s="196" t="s">
        <v>85</v>
      </c>
      <c r="Q2479" s="196" t="s">
        <v>85</v>
      </c>
      <c r="R2479" s="196" t="s">
        <v>85</v>
      </c>
      <c r="S2479" s="196" t="s">
        <v>85</v>
      </c>
      <c r="T2479" s="196" t="s">
        <v>85</v>
      </c>
      <c r="U2479" s="196" t="s">
        <v>85</v>
      </c>
      <c r="V2479" s="196" t="s">
        <v>85</v>
      </c>
      <c r="W2479" s="196" t="s">
        <v>85</v>
      </c>
      <c r="X2479" s="196" t="s">
        <v>85</v>
      </c>
      <c r="Y2479" s="196" t="s">
        <v>85</v>
      </c>
    </row>
    <row r="2480" customFormat="false" ht="11.25" hidden="false" customHeight="false" outlineLevel="0" collapsed="false">
      <c r="A2480" s="177" t="n">
        <v>37172</v>
      </c>
      <c r="B2480" s="203" t="n">
        <f aca="false">IF(A2480&lt;&gt;"",MONTH(A2480),0)</f>
        <v>10</v>
      </c>
      <c r="C2480" s="11" t="s">
        <v>162</v>
      </c>
      <c r="D2480" s="196" t="s">
        <v>85</v>
      </c>
      <c r="E2480" s="196" t="s">
        <v>85</v>
      </c>
      <c r="F2480" s="196" t="s">
        <v>85</v>
      </c>
      <c r="G2480" s="196" t="s">
        <v>85</v>
      </c>
      <c r="H2480" s="196" t="s">
        <v>85</v>
      </c>
      <c r="I2480" s="196" t="s">
        <v>85</v>
      </c>
      <c r="J2480" s="196" t="s">
        <v>85</v>
      </c>
      <c r="K2480" s="196" t="s">
        <v>85</v>
      </c>
      <c r="L2480" s="196" t="s">
        <v>85</v>
      </c>
      <c r="M2480" s="196" t="s">
        <v>85</v>
      </c>
      <c r="N2480" s="196" t="s">
        <v>85</v>
      </c>
      <c r="O2480" s="196" t="s">
        <v>85</v>
      </c>
      <c r="P2480" s="196" t="s">
        <v>85</v>
      </c>
      <c r="Q2480" s="196" t="s">
        <v>85</v>
      </c>
      <c r="R2480" s="196" t="s">
        <v>85</v>
      </c>
      <c r="S2480" s="196" t="s">
        <v>85</v>
      </c>
      <c r="T2480" s="196" t="s">
        <v>85</v>
      </c>
      <c r="U2480" s="196" t="s">
        <v>85</v>
      </c>
      <c r="V2480" s="196" t="s">
        <v>85</v>
      </c>
      <c r="W2480" s="196" t="s">
        <v>85</v>
      </c>
      <c r="X2480" s="196" t="s">
        <v>85</v>
      </c>
      <c r="Y2480" s="196" t="s">
        <v>85</v>
      </c>
    </row>
    <row r="2481" customFormat="false" ht="11.25" hidden="false" customHeight="false" outlineLevel="0" collapsed="false">
      <c r="A2481" s="177" t="n">
        <v>37173</v>
      </c>
      <c r="B2481" s="203" t="n">
        <f aca="false">IF(A2481&lt;&gt;"",MONTH(A2481),0)</f>
        <v>10</v>
      </c>
      <c r="C2481" s="11" t="s">
        <v>163</v>
      </c>
      <c r="D2481" s="196" t="s">
        <v>85</v>
      </c>
      <c r="E2481" s="196" t="s">
        <v>85</v>
      </c>
      <c r="F2481" s="196" t="s">
        <v>85</v>
      </c>
      <c r="G2481" s="196" t="s">
        <v>85</v>
      </c>
      <c r="H2481" s="196" t="s">
        <v>85</v>
      </c>
      <c r="I2481" s="196" t="s">
        <v>85</v>
      </c>
      <c r="J2481" s="196" t="s">
        <v>85</v>
      </c>
      <c r="K2481" s="196" t="s">
        <v>85</v>
      </c>
      <c r="L2481" s="196" t="s">
        <v>85</v>
      </c>
      <c r="M2481" s="196" t="s">
        <v>85</v>
      </c>
      <c r="N2481" s="196" t="s">
        <v>85</v>
      </c>
      <c r="O2481" s="196" t="s">
        <v>85</v>
      </c>
      <c r="P2481" s="196" t="s">
        <v>85</v>
      </c>
      <c r="Q2481" s="196" t="s">
        <v>85</v>
      </c>
      <c r="R2481" s="196" t="s">
        <v>85</v>
      </c>
      <c r="S2481" s="196" t="s">
        <v>85</v>
      </c>
      <c r="T2481" s="196" t="s">
        <v>85</v>
      </c>
      <c r="U2481" s="196" t="s">
        <v>85</v>
      </c>
      <c r="V2481" s="196" t="s">
        <v>85</v>
      </c>
      <c r="W2481" s="196" t="s">
        <v>85</v>
      </c>
      <c r="X2481" s="196" t="s">
        <v>85</v>
      </c>
      <c r="Y2481" s="196" t="s">
        <v>85</v>
      </c>
    </row>
    <row r="2482" customFormat="false" ht="11.25" hidden="false" customHeight="false" outlineLevel="0" collapsed="false">
      <c r="A2482" s="177" t="n">
        <v>37174</v>
      </c>
      <c r="B2482" s="203" t="n">
        <f aca="false">IF(A2482&lt;&gt;"",MONTH(A2482),0)</f>
        <v>10</v>
      </c>
      <c r="C2482" s="11" t="s">
        <v>164</v>
      </c>
      <c r="D2482" s="196" t="s">
        <v>85</v>
      </c>
      <c r="E2482" s="196" t="s">
        <v>85</v>
      </c>
      <c r="F2482" s="196" t="s">
        <v>85</v>
      </c>
      <c r="G2482" s="196" t="s">
        <v>85</v>
      </c>
      <c r="H2482" s="196" t="s">
        <v>85</v>
      </c>
      <c r="I2482" s="196" t="s">
        <v>85</v>
      </c>
      <c r="J2482" s="196" t="s">
        <v>85</v>
      </c>
      <c r="K2482" s="196" t="s">
        <v>85</v>
      </c>
      <c r="L2482" s="196" t="s">
        <v>85</v>
      </c>
      <c r="M2482" s="196" t="s">
        <v>85</v>
      </c>
      <c r="N2482" s="196" t="s">
        <v>85</v>
      </c>
      <c r="O2482" s="196" t="s">
        <v>85</v>
      </c>
      <c r="P2482" s="196" t="s">
        <v>85</v>
      </c>
      <c r="Q2482" s="196" t="s">
        <v>85</v>
      </c>
      <c r="R2482" s="196" t="s">
        <v>85</v>
      </c>
      <c r="S2482" s="196" t="s">
        <v>85</v>
      </c>
      <c r="T2482" s="196" t="s">
        <v>85</v>
      </c>
      <c r="U2482" s="196" t="s">
        <v>85</v>
      </c>
      <c r="V2482" s="196" t="s">
        <v>85</v>
      </c>
      <c r="W2482" s="196" t="s">
        <v>85</v>
      </c>
      <c r="X2482" s="196" t="s">
        <v>85</v>
      </c>
      <c r="Y2482" s="196" t="s">
        <v>85</v>
      </c>
    </row>
    <row r="2483" customFormat="false" ht="11.25" hidden="false" customHeight="false" outlineLevel="0" collapsed="false">
      <c r="A2483" s="177" t="n">
        <v>37175</v>
      </c>
      <c r="B2483" s="203" t="n">
        <f aca="false">IF(A2483&lt;&gt;"",MONTH(A2483),0)</f>
        <v>10</v>
      </c>
      <c r="C2483" s="11" t="s">
        <v>165</v>
      </c>
      <c r="D2483" s="196" t="s">
        <v>85</v>
      </c>
      <c r="E2483" s="196" t="s">
        <v>85</v>
      </c>
      <c r="F2483" s="196" t="s">
        <v>85</v>
      </c>
      <c r="G2483" s="196" t="s">
        <v>85</v>
      </c>
      <c r="H2483" s="196" t="s">
        <v>85</v>
      </c>
      <c r="I2483" s="196" t="s">
        <v>85</v>
      </c>
      <c r="J2483" s="196" t="s">
        <v>85</v>
      </c>
      <c r="K2483" s="196" t="s">
        <v>85</v>
      </c>
      <c r="L2483" s="196" t="s">
        <v>85</v>
      </c>
      <c r="M2483" s="196" t="s">
        <v>85</v>
      </c>
      <c r="N2483" s="196" t="s">
        <v>85</v>
      </c>
      <c r="O2483" s="196" t="s">
        <v>85</v>
      </c>
      <c r="P2483" s="196" t="s">
        <v>85</v>
      </c>
      <c r="Q2483" s="196" t="s">
        <v>85</v>
      </c>
      <c r="R2483" s="196" t="s">
        <v>85</v>
      </c>
      <c r="S2483" s="196" t="s">
        <v>85</v>
      </c>
      <c r="T2483" s="196" t="s">
        <v>85</v>
      </c>
      <c r="U2483" s="196" t="s">
        <v>85</v>
      </c>
      <c r="V2483" s="196" t="s">
        <v>85</v>
      </c>
      <c r="W2483" s="196" t="s">
        <v>85</v>
      </c>
      <c r="X2483" s="196" t="s">
        <v>85</v>
      </c>
      <c r="Y2483" s="196" t="s">
        <v>85</v>
      </c>
    </row>
    <row r="2484" customFormat="false" ht="11.25" hidden="false" customHeight="false" outlineLevel="0" collapsed="false">
      <c r="A2484" s="177" t="n">
        <v>37176</v>
      </c>
      <c r="B2484" s="203" t="n">
        <f aca="false">IF(A2484&lt;&gt;"",MONTH(A2484),0)</f>
        <v>10</v>
      </c>
      <c r="C2484" s="11" t="s">
        <v>166</v>
      </c>
      <c r="D2484" s="196" t="s">
        <v>85</v>
      </c>
      <c r="E2484" s="196" t="s">
        <v>85</v>
      </c>
      <c r="F2484" s="196" t="s">
        <v>85</v>
      </c>
      <c r="G2484" s="196" t="s">
        <v>85</v>
      </c>
      <c r="H2484" s="196" t="s">
        <v>85</v>
      </c>
      <c r="I2484" s="196" t="s">
        <v>85</v>
      </c>
      <c r="J2484" s="196" t="s">
        <v>85</v>
      </c>
      <c r="K2484" s="196" t="s">
        <v>85</v>
      </c>
      <c r="L2484" s="196" t="s">
        <v>85</v>
      </c>
      <c r="M2484" s="196" t="s">
        <v>85</v>
      </c>
      <c r="N2484" s="196" t="s">
        <v>85</v>
      </c>
      <c r="O2484" s="196" t="s">
        <v>85</v>
      </c>
      <c r="P2484" s="196" t="s">
        <v>85</v>
      </c>
      <c r="Q2484" s="196" t="s">
        <v>85</v>
      </c>
      <c r="R2484" s="196" t="s">
        <v>85</v>
      </c>
      <c r="S2484" s="196" t="s">
        <v>85</v>
      </c>
      <c r="T2484" s="196" t="s">
        <v>85</v>
      </c>
      <c r="U2484" s="196" t="s">
        <v>85</v>
      </c>
      <c r="V2484" s="196" t="s">
        <v>85</v>
      </c>
      <c r="W2484" s="196" t="s">
        <v>85</v>
      </c>
      <c r="X2484" s="196" t="s">
        <v>85</v>
      </c>
      <c r="Y2484" s="196" t="s">
        <v>85</v>
      </c>
    </row>
    <row r="2485" customFormat="false" ht="11.25" hidden="false" customHeight="false" outlineLevel="0" collapsed="false">
      <c r="A2485" s="177" t="n">
        <v>37177</v>
      </c>
      <c r="B2485" s="203" t="n">
        <f aca="false">IF(A2485&lt;&gt;"",MONTH(A2485),0)</f>
        <v>10</v>
      </c>
      <c r="C2485" s="11" t="s">
        <v>167</v>
      </c>
      <c r="D2485" s="196" t="s">
        <v>85</v>
      </c>
      <c r="E2485" s="196" t="s">
        <v>85</v>
      </c>
      <c r="F2485" s="196" t="s">
        <v>85</v>
      </c>
      <c r="G2485" s="196" t="s">
        <v>85</v>
      </c>
      <c r="H2485" s="196" t="s">
        <v>85</v>
      </c>
      <c r="I2485" s="196" t="s">
        <v>85</v>
      </c>
      <c r="J2485" s="196" t="s">
        <v>85</v>
      </c>
      <c r="K2485" s="196" t="s">
        <v>85</v>
      </c>
      <c r="L2485" s="196" t="s">
        <v>85</v>
      </c>
      <c r="M2485" s="196" t="s">
        <v>85</v>
      </c>
      <c r="N2485" s="196" t="s">
        <v>85</v>
      </c>
      <c r="O2485" s="196" t="s">
        <v>85</v>
      </c>
      <c r="P2485" s="196" t="s">
        <v>85</v>
      </c>
      <c r="Q2485" s="196" t="s">
        <v>85</v>
      </c>
      <c r="R2485" s="196" t="s">
        <v>85</v>
      </c>
      <c r="S2485" s="196" t="s">
        <v>85</v>
      </c>
      <c r="T2485" s="196" t="s">
        <v>85</v>
      </c>
      <c r="U2485" s="196" t="s">
        <v>85</v>
      </c>
      <c r="V2485" s="196" t="s">
        <v>85</v>
      </c>
      <c r="W2485" s="196" t="s">
        <v>85</v>
      </c>
      <c r="X2485" s="196" t="s">
        <v>85</v>
      </c>
      <c r="Y2485" s="196" t="s">
        <v>85</v>
      </c>
    </row>
    <row r="2486" customFormat="false" ht="11.25" hidden="false" customHeight="false" outlineLevel="0" collapsed="false">
      <c r="A2486" s="177" t="n">
        <v>37178</v>
      </c>
      <c r="B2486" s="203" t="n">
        <f aca="false">IF(A2486&lt;&gt;"",MONTH(A2486),0)</f>
        <v>10</v>
      </c>
      <c r="C2486" s="11" t="s">
        <v>161</v>
      </c>
      <c r="D2486" s="196" t="s">
        <v>85</v>
      </c>
      <c r="E2486" s="196" t="s">
        <v>85</v>
      </c>
      <c r="F2486" s="196" t="s">
        <v>85</v>
      </c>
      <c r="G2486" s="196" t="s">
        <v>85</v>
      </c>
      <c r="H2486" s="196" t="s">
        <v>85</v>
      </c>
      <c r="I2486" s="196" t="s">
        <v>85</v>
      </c>
      <c r="J2486" s="196" t="s">
        <v>85</v>
      </c>
      <c r="K2486" s="196" t="s">
        <v>85</v>
      </c>
      <c r="L2486" s="196" t="s">
        <v>85</v>
      </c>
      <c r="M2486" s="196" t="s">
        <v>85</v>
      </c>
      <c r="N2486" s="196" t="s">
        <v>85</v>
      </c>
      <c r="O2486" s="196" t="s">
        <v>85</v>
      </c>
      <c r="P2486" s="196" t="s">
        <v>85</v>
      </c>
      <c r="Q2486" s="196" t="s">
        <v>85</v>
      </c>
      <c r="R2486" s="196" t="s">
        <v>85</v>
      </c>
      <c r="S2486" s="196" t="s">
        <v>85</v>
      </c>
      <c r="T2486" s="196" t="s">
        <v>85</v>
      </c>
      <c r="U2486" s="196" t="s">
        <v>85</v>
      </c>
      <c r="V2486" s="196" t="s">
        <v>85</v>
      </c>
      <c r="W2486" s="196" t="s">
        <v>85</v>
      </c>
      <c r="X2486" s="196" t="s">
        <v>85</v>
      </c>
      <c r="Y2486" s="196" t="s">
        <v>85</v>
      </c>
    </row>
    <row r="2487" customFormat="false" ht="11.25" hidden="false" customHeight="false" outlineLevel="0" collapsed="false">
      <c r="A2487" s="177" t="n">
        <v>37179</v>
      </c>
      <c r="B2487" s="203" t="n">
        <f aca="false">IF(A2487&lt;&gt;"",MONTH(A2487),0)</f>
        <v>10</v>
      </c>
      <c r="C2487" s="11" t="s">
        <v>162</v>
      </c>
      <c r="D2487" s="196" t="s">
        <v>85</v>
      </c>
      <c r="E2487" s="196" t="s">
        <v>85</v>
      </c>
      <c r="F2487" s="196" t="s">
        <v>85</v>
      </c>
      <c r="G2487" s="196" t="s">
        <v>85</v>
      </c>
      <c r="H2487" s="196" t="s">
        <v>85</v>
      </c>
      <c r="I2487" s="196" t="s">
        <v>85</v>
      </c>
      <c r="J2487" s="196" t="s">
        <v>85</v>
      </c>
      <c r="K2487" s="196" t="s">
        <v>85</v>
      </c>
      <c r="L2487" s="196" t="s">
        <v>85</v>
      </c>
      <c r="M2487" s="196" t="s">
        <v>85</v>
      </c>
      <c r="N2487" s="196" t="s">
        <v>85</v>
      </c>
      <c r="O2487" s="196" t="s">
        <v>85</v>
      </c>
      <c r="P2487" s="196" t="s">
        <v>85</v>
      </c>
      <c r="Q2487" s="196" t="s">
        <v>85</v>
      </c>
      <c r="R2487" s="196" t="s">
        <v>85</v>
      </c>
      <c r="S2487" s="196" t="s">
        <v>85</v>
      </c>
      <c r="T2487" s="196" t="s">
        <v>85</v>
      </c>
      <c r="U2487" s="196" t="s">
        <v>85</v>
      </c>
      <c r="V2487" s="196" t="s">
        <v>85</v>
      </c>
      <c r="W2487" s="196" t="s">
        <v>85</v>
      </c>
      <c r="X2487" s="196" t="s">
        <v>85</v>
      </c>
      <c r="Y2487" s="196" t="s">
        <v>85</v>
      </c>
    </row>
    <row r="2488" customFormat="false" ht="11.25" hidden="false" customHeight="false" outlineLevel="0" collapsed="false">
      <c r="A2488" s="177" t="n">
        <v>37180</v>
      </c>
      <c r="B2488" s="203" t="n">
        <f aca="false">IF(A2488&lt;&gt;"",MONTH(A2488),0)</f>
        <v>10</v>
      </c>
      <c r="C2488" s="11" t="s">
        <v>163</v>
      </c>
      <c r="D2488" s="196" t="s">
        <v>85</v>
      </c>
      <c r="E2488" s="196" t="s">
        <v>85</v>
      </c>
      <c r="F2488" s="196" t="s">
        <v>85</v>
      </c>
      <c r="G2488" s="196" t="s">
        <v>85</v>
      </c>
      <c r="H2488" s="196" t="s">
        <v>85</v>
      </c>
      <c r="I2488" s="196" t="s">
        <v>85</v>
      </c>
      <c r="J2488" s="196" t="s">
        <v>85</v>
      </c>
      <c r="K2488" s="196" t="s">
        <v>85</v>
      </c>
      <c r="L2488" s="196" t="s">
        <v>85</v>
      </c>
      <c r="M2488" s="196" t="s">
        <v>85</v>
      </c>
      <c r="N2488" s="196" t="s">
        <v>85</v>
      </c>
      <c r="O2488" s="196" t="s">
        <v>85</v>
      </c>
      <c r="P2488" s="196" t="s">
        <v>85</v>
      </c>
      <c r="Q2488" s="196" t="s">
        <v>85</v>
      </c>
      <c r="R2488" s="196" t="s">
        <v>85</v>
      </c>
      <c r="S2488" s="196" t="s">
        <v>85</v>
      </c>
      <c r="T2488" s="196" t="s">
        <v>85</v>
      </c>
      <c r="U2488" s="196" t="s">
        <v>85</v>
      </c>
      <c r="V2488" s="196" t="s">
        <v>85</v>
      </c>
      <c r="W2488" s="196" t="s">
        <v>85</v>
      </c>
      <c r="X2488" s="196" t="s">
        <v>85</v>
      </c>
      <c r="Y2488" s="196" t="s">
        <v>85</v>
      </c>
    </row>
    <row r="2489" customFormat="false" ht="11.25" hidden="false" customHeight="false" outlineLevel="0" collapsed="false">
      <c r="A2489" s="177" t="n">
        <v>37181</v>
      </c>
      <c r="B2489" s="203" t="n">
        <f aca="false">IF(A2489&lt;&gt;"",MONTH(A2489),0)</f>
        <v>10</v>
      </c>
      <c r="C2489" s="11" t="s">
        <v>164</v>
      </c>
      <c r="D2489" s="196" t="s">
        <v>85</v>
      </c>
      <c r="E2489" s="196" t="s">
        <v>85</v>
      </c>
      <c r="F2489" s="196" t="s">
        <v>85</v>
      </c>
      <c r="G2489" s="196" t="s">
        <v>85</v>
      </c>
      <c r="H2489" s="196" t="s">
        <v>85</v>
      </c>
      <c r="I2489" s="196" t="s">
        <v>85</v>
      </c>
      <c r="J2489" s="196" t="s">
        <v>85</v>
      </c>
      <c r="K2489" s="196" t="s">
        <v>85</v>
      </c>
      <c r="L2489" s="196" t="s">
        <v>85</v>
      </c>
      <c r="M2489" s="196" t="s">
        <v>85</v>
      </c>
      <c r="N2489" s="196" t="s">
        <v>85</v>
      </c>
      <c r="O2489" s="196" t="s">
        <v>85</v>
      </c>
      <c r="P2489" s="196" t="s">
        <v>85</v>
      </c>
      <c r="Q2489" s="196" t="s">
        <v>85</v>
      </c>
      <c r="R2489" s="196" t="s">
        <v>85</v>
      </c>
      <c r="S2489" s="196" t="s">
        <v>85</v>
      </c>
      <c r="T2489" s="196" t="s">
        <v>85</v>
      </c>
      <c r="U2489" s="196" t="s">
        <v>85</v>
      </c>
      <c r="V2489" s="196" t="s">
        <v>85</v>
      </c>
      <c r="W2489" s="196" t="s">
        <v>85</v>
      </c>
      <c r="X2489" s="196" t="s">
        <v>85</v>
      </c>
      <c r="Y2489" s="196" t="s">
        <v>85</v>
      </c>
    </row>
    <row r="2490" customFormat="false" ht="11.25" hidden="false" customHeight="false" outlineLevel="0" collapsed="false">
      <c r="A2490" s="177" t="n">
        <v>37182</v>
      </c>
      <c r="B2490" s="203" t="n">
        <f aca="false">IF(A2490&lt;&gt;"",MONTH(A2490),0)</f>
        <v>10</v>
      </c>
      <c r="C2490" s="11" t="s">
        <v>165</v>
      </c>
      <c r="D2490" s="196" t="s">
        <v>85</v>
      </c>
      <c r="E2490" s="196" t="s">
        <v>85</v>
      </c>
      <c r="F2490" s="196" t="s">
        <v>85</v>
      </c>
      <c r="G2490" s="196" t="s">
        <v>85</v>
      </c>
      <c r="H2490" s="196" t="s">
        <v>85</v>
      </c>
      <c r="I2490" s="196" t="s">
        <v>85</v>
      </c>
      <c r="J2490" s="196" t="s">
        <v>85</v>
      </c>
      <c r="K2490" s="196" t="s">
        <v>85</v>
      </c>
      <c r="L2490" s="196" t="s">
        <v>85</v>
      </c>
      <c r="M2490" s="196" t="s">
        <v>85</v>
      </c>
      <c r="N2490" s="196" t="s">
        <v>85</v>
      </c>
      <c r="O2490" s="196" t="s">
        <v>85</v>
      </c>
      <c r="P2490" s="196" t="s">
        <v>85</v>
      </c>
      <c r="Q2490" s="196" t="s">
        <v>85</v>
      </c>
      <c r="R2490" s="196" t="s">
        <v>85</v>
      </c>
      <c r="S2490" s="196" t="s">
        <v>85</v>
      </c>
      <c r="T2490" s="196" t="s">
        <v>85</v>
      </c>
      <c r="U2490" s="196" t="s">
        <v>85</v>
      </c>
      <c r="V2490" s="196" t="s">
        <v>85</v>
      </c>
      <c r="W2490" s="196" t="s">
        <v>85</v>
      </c>
      <c r="X2490" s="196" t="s">
        <v>85</v>
      </c>
      <c r="Y2490" s="196" t="s">
        <v>85</v>
      </c>
    </row>
    <row r="2491" customFormat="false" ht="11.25" hidden="false" customHeight="false" outlineLevel="0" collapsed="false">
      <c r="A2491" s="177" t="n">
        <v>37183</v>
      </c>
      <c r="B2491" s="203" t="n">
        <f aca="false">IF(A2491&lt;&gt;"",MONTH(A2491),0)</f>
        <v>10</v>
      </c>
      <c r="C2491" s="11" t="s">
        <v>166</v>
      </c>
      <c r="D2491" s="196" t="s">
        <v>85</v>
      </c>
      <c r="E2491" s="196" t="s">
        <v>85</v>
      </c>
      <c r="F2491" s="196" t="s">
        <v>85</v>
      </c>
      <c r="G2491" s="196" t="s">
        <v>85</v>
      </c>
      <c r="H2491" s="196" t="s">
        <v>85</v>
      </c>
      <c r="I2491" s="196" t="s">
        <v>85</v>
      </c>
      <c r="J2491" s="196" t="s">
        <v>85</v>
      </c>
      <c r="K2491" s="196" t="s">
        <v>85</v>
      </c>
      <c r="L2491" s="196" t="s">
        <v>85</v>
      </c>
      <c r="M2491" s="196" t="s">
        <v>85</v>
      </c>
      <c r="N2491" s="196" t="s">
        <v>85</v>
      </c>
      <c r="O2491" s="196" t="s">
        <v>85</v>
      </c>
      <c r="P2491" s="196" t="s">
        <v>85</v>
      </c>
      <c r="Q2491" s="196" t="s">
        <v>85</v>
      </c>
      <c r="R2491" s="196" t="s">
        <v>85</v>
      </c>
      <c r="S2491" s="196" t="s">
        <v>85</v>
      </c>
      <c r="T2491" s="196" t="s">
        <v>85</v>
      </c>
      <c r="U2491" s="196" t="s">
        <v>85</v>
      </c>
      <c r="V2491" s="196" t="s">
        <v>85</v>
      </c>
      <c r="W2491" s="196" t="s">
        <v>85</v>
      </c>
      <c r="X2491" s="196" t="s">
        <v>85</v>
      </c>
      <c r="Y2491" s="196" t="s">
        <v>85</v>
      </c>
    </row>
    <row r="2492" customFormat="false" ht="11.25" hidden="false" customHeight="false" outlineLevel="0" collapsed="false">
      <c r="A2492" s="177" t="n">
        <v>37184</v>
      </c>
      <c r="B2492" s="203" t="n">
        <f aca="false">IF(A2492&lt;&gt;"",MONTH(A2492),0)</f>
        <v>10</v>
      </c>
      <c r="C2492" s="11" t="s">
        <v>167</v>
      </c>
      <c r="D2492" s="196" t="s">
        <v>85</v>
      </c>
      <c r="E2492" s="196" t="s">
        <v>85</v>
      </c>
      <c r="F2492" s="196" t="s">
        <v>85</v>
      </c>
      <c r="G2492" s="196" t="s">
        <v>85</v>
      </c>
      <c r="H2492" s="196" t="s">
        <v>85</v>
      </c>
      <c r="I2492" s="196" t="s">
        <v>85</v>
      </c>
      <c r="J2492" s="196" t="s">
        <v>85</v>
      </c>
      <c r="K2492" s="196" t="s">
        <v>85</v>
      </c>
      <c r="L2492" s="196" t="s">
        <v>85</v>
      </c>
      <c r="M2492" s="196" t="s">
        <v>85</v>
      </c>
      <c r="N2492" s="196" t="s">
        <v>85</v>
      </c>
      <c r="O2492" s="196" t="s">
        <v>85</v>
      </c>
      <c r="P2492" s="196" t="s">
        <v>85</v>
      </c>
      <c r="Q2492" s="196" t="s">
        <v>85</v>
      </c>
      <c r="R2492" s="196" t="s">
        <v>85</v>
      </c>
      <c r="S2492" s="196" t="s">
        <v>85</v>
      </c>
      <c r="T2492" s="196" t="s">
        <v>85</v>
      </c>
      <c r="U2492" s="196" t="s">
        <v>85</v>
      </c>
      <c r="V2492" s="196" t="s">
        <v>85</v>
      </c>
      <c r="W2492" s="196" t="s">
        <v>85</v>
      </c>
      <c r="X2492" s="196" t="s">
        <v>85</v>
      </c>
      <c r="Y2492" s="196" t="s">
        <v>85</v>
      </c>
    </row>
    <row r="2493" customFormat="false" ht="11.25" hidden="false" customHeight="false" outlineLevel="0" collapsed="false">
      <c r="A2493" s="177" t="n">
        <v>37185</v>
      </c>
      <c r="B2493" s="203" t="n">
        <f aca="false">IF(A2493&lt;&gt;"",MONTH(A2493),0)</f>
        <v>10</v>
      </c>
      <c r="C2493" s="11" t="s">
        <v>161</v>
      </c>
      <c r="D2493" s="196" t="s">
        <v>85</v>
      </c>
      <c r="E2493" s="196" t="s">
        <v>85</v>
      </c>
      <c r="F2493" s="196" t="s">
        <v>85</v>
      </c>
      <c r="G2493" s="196" t="s">
        <v>85</v>
      </c>
      <c r="H2493" s="196" t="s">
        <v>85</v>
      </c>
      <c r="I2493" s="196" t="s">
        <v>85</v>
      </c>
      <c r="J2493" s="196" t="s">
        <v>85</v>
      </c>
      <c r="K2493" s="196" t="s">
        <v>85</v>
      </c>
      <c r="L2493" s="196" t="s">
        <v>85</v>
      </c>
      <c r="M2493" s="196" t="s">
        <v>85</v>
      </c>
      <c r="N2493" s="196" t="s">
        <v>85</v>
      </c>
      <c r="O2493" s="196" t="s">
        <v>85</v>
      </c>
      <c r="P2493" s="196" t="s">
        <v>85</v>
      </c>
      <c r="Q2493" s="196" t="s">
        <v>85</v>
      </c>
      <c r="R2493" s="196" t="s">
        <v>85</v>
      </c>
      <c r="S2493" s="196" t="s">
        <v>85</v>
      </c>
      <c r="T2493" s="196" t="s">
        <v>85</v>
      </c>
      <c r="U2493" s="196" t="s">
        <v>85</v>
      </c>
      <c r="V2493" s="196" t="s">
        <v>85</v>
      </c>
      <c r="W2493" s="196" t="s">
        <v>85</v>
      </c>
      <c r="X2493" s="196" t="s">
        <v>85</v>
      </c>
      <c r="Y2493" s="196" t="s">
        <v>85</v>
      </c>
    </row>
    <row r="2494" customFormat="false" ht="11.25" hidden="false" customHeight="false" outlineLevel="0" collapsed="false">
      <c r="A2494" s="177" t="n">
        <v>37186</v>
      </c>
      <c r="B2494" s="203" t="n">
        <f aca="false">IF(A2494&lt;&gt;"",MONTH(A2494),0)</f>
        <v>10</v>
      </c>
      <c r="C2494" s="11" t="s">
        <v>162</v>
      </c>
      <c r="D2494" s="196" t="s">
        <v>85</v>
      </c>
      <c r="E2494" s="196" t="s">
        <v>85</v>
      </c>
      <c r="F2494" s="196" t="s">
        <v>85</v>
      </c>
      <c r="G2494" s="196" t="s">
        <v>85</v>
      </c>
      <c r="H2494" s="196" t="s">
        <v>85</v>
      </c>
      <c r="I2494" s="196" t="s">
        <v>85</v>
      </c>
      <c r="J2494" s="196" t="s">
        <v>85</v>
      </c>
      <c r="K2494" s="196" t="s">
        <v>85</v>
      </c>
      <c r="L2494" s="196" t="s">
        <v>85</v>
      </c>
      <c r="M2494" s="196" t="s">
        <v>85</v>
      </c>
      <c r="N2494" s="196" t="s">
        <v>85</v>
      </c>
      <c r="O2494" s="196" t="s">
        <v>85</v>
      </c>
      <c r="P2494" s="196" t="s">
        <v>85</v>
      </c>
      <c r="Q2494" s="196" t="s">
        <v>85</v>
      </c>
      <c r="R2494" s="196" t="s">
        <v>85</v>
      </c>
      <c r="S2494" s="196" t="s">
        <v>85</v>
      </c>
      <c r="T2494" s="196" t="s">
        <v>85</v>
      </c>
      <c r="U2494" s="196" t="s">
        <v>85</v>
      </c>
      <c r="V2494" s="196" t="s">
        <v>85</v>
      </c>
      <c r="W2494" s="196" t="s">
        <v>85</v>
      </c>
      <c r="X2494" s="196" t="s">
        <v>85</v>
      </c>
      <c r="Y2494" s="196" t="s">
        <v>85</v>
      </c>
    </row>
    <row r="2495" customFormat="false" ht="11.25" hidden="false" customHeight="false" outlineLevel="0" collapsed="false">
      <c r="A2495" s="177" t="n">
        <v>37187</v>
      </c>
      <c r="B2495" s="203" t="n">
        <f aca="false">IF(A2495&lt;&gt;"",MONTH(A2495),0)</f>
        <v>10</v>
      </c>
      <c r="C2495" s="11" t="s">
        <v>163</v>
      </c>
      <c r="D2495" s="196" t="s">
        <v>85</v>
      </c>
      <c r="E2495" s="196" t="s">
        <v>85</v>
      </c>
      <c r="F2495" s="196" t="s">
        <v>85</v>
      </c>
      <c r="G2495" s="196" t="s">
        <v>85</v>
      </c>
      <c r="H2495" s="196" t="s">
        <v>85</v>
      </c>
      <c r="I2495" s="196" t="s">
        <v>85</v>
      </c>
      <c r="J2495" s="196" t="s">
        <v>85</v>
      </c>
      <c r="K2495" s="196" t="s">
        <v>85</v>
      </c>
      <c r="L2495" s="196" t="s">
        <v>85</v>
      </c>
      <c r="M2495" s="196" t="s">
        <v>85</v>
      </c>
      <c r="N2495" s="196" t="s">
        <v>85</v>
      </c>
      <c r="O2495" s="196" t="s">
        <v>85</v>
      </c>
      <c r="P2495" s="196" t="s">
        <v>85</v>
      </c>
      <c r="Q2495" s="196" t="s">
        <v>85</v>
      </c>
      <c r="R2495" s="196" t="s">
        <v>85</v>
      </c>
      <c r="S2495" s="196" t="s">
        <v>85</v>
      </c>
      <c r="T2495" s="196" t="s">
        <v>85</v>
      </c>
      <c r="U2495" s="196" t="s">
        <v>85</v>
      </c>
      <c r="V2495" s="196" t="s">
        <v>85</v>
      </c>
      <c r="W2495" s="196" t="s">
        <v>85</v>
      </c>
      <c r="X2495" s="196" t="s">
        <v>85</v>
      </c>
      <c r="Y2495" s="196" t="s">
        <v>85</v>
      </c>
    </row>
    <row r="2496" customFormat="false" ht="11.25" hidden="false" customHeight="false" outlineLevel="0" collapsed="false">
      <c r="A2496" s="177" t="n">
        <v>37188</v>
      </c>
      <c r="B2496" s="203" t="n">
        <f aca="false">IF(A2496&lt;&gt;"",MONTH(A2496),0)</f>
        <v>10</v>
      </c>
      <c r="C2496" s="11" t="s">
        <v>164</v>
      </c>
      <c r="D2496" s="196" t="s">
        <v>85</v>
      </c>
      <c r="E2496" s="196" t="s">
        <v>85</v>
      </c>
      <c r="F2496" s="196" t="s">
        <v>85</v>
      </c>
      <c r="G2496" s="196" t="s">
        <v>85</v>
      </c>
      <c r="H2496" s="196" t="s">
        <v>85</v>
      </c>
      <c r="I2496" s="196" t="s">
        <v>85</v>
      </c>
      <c r="J2496" s="196" t="s">
        <v>85</v>
      </c>
      <c r="K2496" s="196" t="s">
        <v>85</v>
      </c>
      <c r="L2496" s="196" t="s">
        <v>85</v>
      </c>
      <c r="M2496" s="196" t="s">
        <v>85</v>
      </c>
      <c r="N2496" s="196" t="s">
        <v>85</v>
      </c>
      <c r="O2496" s="196" t="s">
        <v>85</v>
      </c>
      <c r="P2496" s="196" t="s">
        <v>85</v>
      </c>
      <c r="Q2496" s="196" t="s">
        <v>85</v>
      </c>
      <c r="R2496" s="196" t="s">
        <v>85</v>
      </c>
      <c r="S2496" s="196" t="s">
        <v>85</v>
      </c>
      <c r="T2496" s="196" t="s">
        <v>85</v>
      </c>
      <c r="U2496" s="196" t="s">
        <v>85</v>
      </c>
      <c r="V2496" s="196" t="s">
        <v>85</v>
      </c>
      <c r="W2496" s="196" t="s">
        <v>85</v>
      </c>
      <c r="X2496" s="196" t="s">
        <v>85</v>
      </c>
      <c r="Y2496" s="196" t="s">
        <v>85</v>
      </c>
    </row>
    <row r="2497" customFormat="false" ht="11.25" hidden="false" customHeight="false" outlineLevel="0" collapsed="false">
      <c r="A2497" s="177" t="n">
        <v>37189</v>
      </c>
      <c r="B2497" s="203" t="n">
        <f aca="false">IF(A2497&lt;&gt;"",MONTH(A2497),0)</f>
        <v>10</v>
      </c>
      <c r="C2497" s="11" t="s">
        <v>165</v>
      </c>
      <c r="D2497" s="196" t="s">
        <v>85</v>
      </c>
      <c r="E2497" s="196" t="s">
        <v>85</v>
      </c>
      <c r="F2497" s="196" t="s">
        <v>85</v>
      </c>
      <c r="G2497" s="196" t="s">
        <v>85</v>
      </c>
      <c r="H2497" s="196" t="s">
        <v>85</v>
      </c>
      <c r="I2497" s="196" t="s">
        <v>85</v>
      </c>
      <c r="J2497" s="196" t="s">
        <v>85</v>
      </c>
      <c r="K2497" s="196" t="s">
        <v>85</v>
      </c>
      <c r="L2497" s="196" t="s">
        <v>85</v>
      </c>
      <c r="M2497" s="196" t="s">
        <v>85</v>
      </c>
      <c r="N2497" s="196" t="s">
        <v>85</v>
      </c>
      <c r="O2497" s="196" t="s">
        <v>85</v>
      </c>
      <c r="P2497" s="196" t="s">
        <v>85</v>
      </c>
      <c r="Q2497" s="196" t="s">
        <v>85</v>
      </c>
      <c r="R2497" s="196" t="s">
        <v>85</v>
      </c>
      <c r="S2497" s="196" t="s">
        <v>85</v>
      </c>
      <c r="T2497" s="196" t="s">
        <v>85</v>
      </c>
      <c r="U2497" s="196" t="s">
        <v>85</v>
      </c>
      <c r="V2497" s="196" t="s">
        <v>85</v>
      </c>
      <c r="W2497" s="196" t="s">
        <v>85</v>
      </c>
      <c r="X2497" s="196" t="s">
        <v>85</v>
      </c>
      <c r="Y2497" s="196" t="s">
        <v>85</v>
      </c>
    </row>
    <row r="2498" customFormat="false" ht="11.25" hidden="false" customHeight="false" outlineLevel="0" collapsed="false">
      <c r="A2498" s="177" t="n">
        <v>37190</v>
      </c>
      <c r="B2498" s="203" t="n">
        <f aca="false">IF(A2498&lt;&gt;"",MONTH(A2498),0)</f>
        <v>10</v>
      </c>
      <c r="C2498" s="11" t="s">
        <v>166</v>
      </c>
      <c r="D2498" s="196" t="s">
        <v>85</v>
      </c>
      <c r="E2498" s="196" t="s">
        <v>85</v>
      </c>
      <c r="F2498" s="196" t="s">
        <v>85</v>
      </c>
      <c r="G2498" s="196" t="s">
        <v>85</v>
      </c>
      <c r="H2498" s="196" t="s">
        <v>85</v>
      </c>
      <c r="I2498" s="196" t="s">
        <v>85</v>
      </c>
      <c r="J2498" s="196" t="s">
        <v>85</v>
      </c>
      <c r="K2498" s="196" t="s">
        <v>85</v>
      </c>
      <c r="L2498" s="196" t="s">
        <v>85</v>
      </c>
      <c r="M2498" s="196" t="s">
        <v>85</v>
      </c>
      <c r="N2498" s="196" t="s">
        <v>85</v>
      </c>
      <c r="O2498" s="196" t="s">
        <v>85</v>
      </c>
      <c r="P2498" s="196" t="s">
        <v>85</v>
      </c>
      <c r="Q2498" s="196" t="s">
        <v>85</v>
      </c>
      <c r="R2498" s="196" t="s">
        <v>85</v>
      </c>
      <c r="S2498" s="196" t="s">
        <v>85</v>
      </c>
      <c r="T2498" s="196" t="s">
        <v>85</v>
      </c>
      <c r="U2498" s="196" t="s">
        <v>85</v>
      </c>
      <c r="V2498" s="196" t="s">
        <v>85</v>
      </c>
      <c r="W2498" s="196" t="s">
        <v>85</v>
      </c>
      <c r="X2498" s="196" t="s">
        <v>85</v>
      </c>
      <c r="Y2498" s="196" t="s">
        <v>85</v>
      </c>
    </row>
    <row r="2499" customFormat="false" ht="11.25" hidden="false" customHeight="false" outlineLevel="0" collapsed="false">
      <c r="A2499" s="177" t="n">
        <v>37191</v>
      </c>
      <c r="B2499" s="203" t="n">
        <f aca="false">IF(A2499&lt;&gt;"",MONTH(A2499),0)</f>
        <v>10</v>
      </c>
      <c r="C2499" s="11" t="s">
        <v>167</v>
      </c>
      <c r="D2499" s="196" t="s">
        <v>85</v>
      </c>
      <c r="E2499" s="196" t="s">
        <v>85</v>
      </c>
      <c r="F2499" s="196" t="s">
        <v>85</v>
      </c>
      <c r="G2499" s="196" t="s">
        <v>85</v>
      </c>
      <c r="H2499" s="196" t="s">
        <v>85</v>
      </c>
      <c r="I2499" s="196" t="s">
        <v>85</v>
      </c>
      <c r="J2499" s="196" t="s">
        <v>85</v>
      </c>
      <c r="K2499" s="196" t="s">
        <v>85</v>
      </c>
      <c r="L2499" s="196" t="s">
        <v>85</v>
      </c>
      <c r="M2499" s="196" t="s">
        <v>85</v>
      </c>
      <c r="N2499" s="196" t="s">
        <v>85</v>
      </c>
      <c r="O2499" s="196" t="s">
        <v>85</v>
      </c>
      <c r="P2499" s="196" t="s">
        <v>85</v>
      </c>
      <c r="Q2499" s="196" t="s">
        <v>85</v>
      </c>
      <c r="R2499" s="196" t="s">
        <v>85</v>
      </c>
      <c r="S2499" s="196" t="s">
        <v>85</v>
      </c>
      <c r="T2499" s="196" t="s">
        <v>85</v>
      </c>
      <c r="U2499" s="196" t="s">
        <v>85</v>
      </c>
      <c r="V2499" s="196" t="s">
        <v>85</v>
      </c>
      <c r="W2499" s="196" t="s">
        <v>85</v>
      </c>
      <c r="X2499" s="196" t="s">
        <v>85</v>
      </c>
      <c r="Y2499" s="196" t="s">
        <v>85</v>
      </c>
    </row>
    <row r="2500" customFormat="false" ht="11.25" hidden="false" customHeight="false" outlineLevel="0" collapsed="false">
      <c r="A2500" s="177" t="n">
        <v>37192</v>
      </c>
      <c r="B2500" s="203" t="n">
        <f aca="false">IF(A2500&lt;&gt;"",MONTH(A2500),0)</f>
        <v>10</v>
      </c>
      <c r="C2500" s="11" t="s">
        <v>161</v>
      </c>
      <c r="D2500" s="196" t="s">
        <v>85</v>
      </c>
      <c r="E2500" s="196" t="s">
        <v>85</v>
      </c>
      <c r="F2500" s="196" t="s">
        <v>85</v>
      </c>
      <c r="G2500" s="196" t="s">
        <v>85</v>
      </c>
      <c r="H2500" s="196" t="s">
        <v>85</v>
      </c>
      <c r="I2500" s="196" t="s">
        <v>85</v>
      </c>
      <c r="J2500" s="196" t="s">
        <v>85</v>
      </c>
      <c r="K2500" s="196" t="s">
        <v>85</v>
      </c>
      <c r="L2500" s="196" t="s">
        <v>85</v>
      </c>
      <c r="M2500" s="196" t="s">
        <v>85</v>
      </c>
      <c r="N2500" s="196" t="s">
        <v>85</v>
      </c>
      <c r="O2500" s="196" t="s">
        <v>85</v>
      </c>
      <c r="P2500" s="196" t="s">
        <v>85</v>
      </c>
      <c r="Q2500" s="196" t="s">
        <v>85</v>
      </c>
      <c r="R2500" s="196" t="s">
        <v>85</v>
      </c>
      <c r="S2500" s="196" t="s">
        <v>85</v>
      </c>
      <c r="T2500" s="196" t="s">
        <v>85</v>
      </c>
      <c r="U2500" s="196" t="s">
        <v>85</v>
      </c>
      <c r="V2500" s="196" t="s">
        <v>85</v>
      </c>
      <c r="W2500" s="196" t="s">
        <v>85</v>
      </c>
      <c r="X2500" s="196" t="s">
        <v>85</v>
      </c>
      <c r="Y2500" s="196" t="s">
        <v>85</v>
      </c>
    </row>
    <row r="2501" customFormat="false" ht="11.25" hidden="false" customHeight="false" outlineLevel="0" collapsed="false">
      <c r="A2501" s="177" t="n">
        <v>37193</v>
      </c>
      <c r="B2501" s="203" t="n">
        <f aca="false">IF(A2501&lt;&gt;"",MONTH(A2501),0)</f>
        <v>10</v>
      </c>
      <c r="C2501" s="11" t="s">
        <v>162</v>
      </c>
      <c r="D2501" s="196" t="s">
        <v>85</v>
      </c>
      <c r="E2501" s="196" t="s">
        <v>85</v>
      </c>
      <c r="F2501" s="196" t="s">
        <v>85</v>
      </c>
      <c r="G2501" s="196" t="s">
        <v>85</v>
      </c>
      <c r="H2501" s="196" t="s">
        <v>85</v>
      </c>
      <c r="I2501" s="196" t="s">
        <v>85</v>
      </c>
      <c r="J2501" s="196" t="s">
        <v>85</v>
      </c>
      <c r="K2501" s="196" t="s">
        <v>85</v>
      </c>
      <c r="L2501" s="196" t="s">
        <v>85</v>
      </c>
      <c r="M2501" s="196" t="s">
        <v>85</v>
      </c>
      <c r="N2501" s="196" t="s">
        <v>85</v>
      </c>
      <c r="O2501" s="196" t="s">
        <v>85</v>
      </c>
      <c r="P2501" s="196" t="s">
        <v>85</v>
      </c>
      <c r="Q2501" s="196" t="s">
        <v>85</v>
      </c>
      <c r="R2501" s="196" t="s">
        <v>85</v>
      </c>
      <c r="S2501" s="196" t="s">
        <v>85</v>
      </c>
      <c r="T2501" s="196" t="s">
        <v>85</v>
      </c>
      <c r="U2501" s="196" t="s">
        <v>85</v>
      </c>
      <c r="V2501" s="196" t="s">
        <v>85</v>
      </c>
      <c r="W2501" s="196" t="s">
        <v>85</v>
      </c>
      <c r="X2501" s="196" t="s">
        <v>85</v>
      </c>
      <c r="Y2501" s="196" t="s">
        <v>85</v>
      </c>
    </row>
    <row r="2502" customFormat="false" ht="11.25" hidden="false" customHeight="false" outlineLevel="0" collapsed="false">
      <c r="A2502" s="177" t="n">
        <v>37194</v>
      </c>
      <c r="B2502" s="203" t="n">
        <f aca="false">IF(A2502&lt;&gt;"",MONTH(A2502),0)</f>
        <v>10</v>
      </c>
      <c r="C2502" s="11" t="s">
        <v>163</v>
      </c>
      <c r="D2502" s="196" t="s">
        <v>85</v>
      </c>
      <c r="E2502" s="196" t="s">
        <v>85</v>
      </c>
      <c r="F2502" s="196" t="s">
        <v>85</v>
      </c>
      <c r="G2502" s="196" t="s">
        <v>85</v>
      </c>
      <c r="H2502" s="196" t="s">
        <v>85</v>
      </c>
      <c r="I2502" s="196" t="s">
        <v>85</v>
      </c>
      <c r="J2502" s="196" t="s">
        <v>85</v>
      </c>
      <c r="K2502" s="196" t="s">
        <v>85</v>
      </c>
      <c r="L2502" s="196" t="s">
        <v>85</v>
      </c>
      <c r="M2502" s="196" t="s">
        <v>85</v>
      </c>
      <c r="N2502" s="196" t="s">
        <v>85</v>
      </c>
      <c r="O2502" s="196" t="s">
        <v>85</v>
      </c>
      <c r="P2502" s="196" t="s">
        <v>85</v>
      </c>
      <c r="Q2502" s="196" t="s">
        <v>85</v>
      </c>
      <c r="R2502" s="196" t="s">
        <v>85</v>
      </c>
      <c r="S2502" s="196" t="s">
        <v>85</v>
      </c>
      <c r="T2502" s="196" t="s">
        <v>85</v>
      </c>
      <c r="U2502" s="196" t="s">
        <v>85</v>
      </c>
      <c r="V2502" s="196" t="s">
        <v>85</v>
      </c>
      <c r="W2502" s="196" t="s">
        <v>85</v>
      </c>
      <c r="X2502" s="196" t="s">
        <v>85</v>
      </c>
      <c r="Y2502" s="196" t="s">
        <v>85</v>
      </c>
    </row>
    <row r="2503" customFormat="false" ht="11.25" hidden="false" customHeight="false" outlineLevel="0" collapsed="false">
      <c r="A2503" s="177" t="n">
        <v>37195</v>
      </c>
      <c r="B2503" s="203" t="n">
        <f aca="false">IF(A2503&lt;&gt;"",MONTH(A2503),0)</f>
        <v>10</v>
      </c>
      <c r="C2503" s="11" t="s">
        <v>164</v>
      </c>
      <c r="D2503" s="196" t="s">
        <v>85</v>
      </c>
      <c r="E2503" s="196" t="s">
        <v>85</v>
      </c>
      <c r="F2503" s="196" t="s">
        <v>85</v>
      </c>
      <c r="G2503" s="196" t="s">
        <v>85</v>
      </c>
      <c r="H2503" s="196" t="s">
        <v>85</v>
      </c>
      <c r="I2503" s="196" t="s">
        <v>85</v>
      </c>
      <c r="J2503" s="196" t="s">
        <v>85</v>
      </c>
      <c r="K2503" s="196" t="s">
        <v>85</v>
      </c>
      <c r="L2503" s="196" t="s">
        <v>85</v>
      </c>
      <c r="M2503" s="196" t="s">
        <v>85</v>
      </c>
      <c r="N2503" s="196" t="s">
        <v>85</v>
      </c>
      <c r="O2503" s="196" t="s">
        <v>85</v>
      </c>
      <c r="P2503" s="196" t="s">
        <v>85</v>
      </c>
      <c r="Q2503" s="196" t="s">
        <v>85</v>
      </c>
      <c r="R2503" s="196" t="s">
        <v>85</v>
      </c>
      <c r="S2503" s="196" t="s">
        <v>85</v>
      </c>
      <c r="T2503" s="196" t="s">
        <v>85</v>
      </c>
      <c r="U2503" s="196" t="s">
        <v>85</v>
      </c>
      <c r="V2503" s="196" t="s">
        <v>85</v>
      </c>
      <c r="W2503" s="196" t="s">
        <v>85</v>
      </c>
      <c r="X2503" s="196" t="s">
        <v>85</v>
      </c>
      <c r="Y2503" s="196" t="s">
        <v>85</v>
      </c>
    </row>
    <row r="2504" customFormat="false" ht="11.25" hidden="false" customHeight="false" outlineLevel="0" collapsed="false">
      <c r="A2504" s="177" t="n">
        <v>37196</v>
      </c>
      <c r="B2504" s="203" t="n">
        <f aca="false">IF(A2504&lt;&gt;"",MONTH(A2504),0)</f>
        <v>11</v>
      </c>
      <c r="C2504" s="11" t="s">
        <v>165</v>
      </c>
      <c r="D2504" s="196" t="s">
        <v>85</v>
      </c>
      <c r="E2504" s="196" t="s">
        <v>85</v>
      </c>
      <c r="F2504" s="196" t="s">
        <v>85</v>
      </c>
      <c r="G2504" s="196" t="s">
        <v>85</v>
      </c>
      <c r="H2504" s="196" t="s">
        <v>85</v>
      </c>
      <c r="I2504" s="196" t="s">
        <v>85</v>
      </c>
      <c r="J2504" s="196" t="s">
        <v>85</v>
      </c>
      <c r="K2504" s="196" t="s">
        <v>85</v>
      </c>
      <c r="L2504" s="196" t="s">
        <v>85</v>
      </c>
      <c r="M2504" s="196" t="s">
        <v>85</v>
      </c>
      <c r="N2504" s="196" t="s">
        <v>85</v>
      </c>
      <c r="O2504" s="196" t="s">
        <v>85</v>
      </c>
      <c r="P2504" s="196" t="s">
        <v>85</v>
      </c>
      <c r="Q2504" s="196" t="s">
        <v>85</v>
      </c>
      <c r="R2504" s="196" t="s">
        <v>85</v>
      </c>
      <c r="S2504" s="196" t="s">
        <v>85</v>
      </c>
      <c r="T2504" s="196" t="s">
        <v>85</v>
      </c>
      <c r="U2504" s="196" t="s">
        <v>85</v>
      </c>
      <c r="V2504" s="196" t="s">
        <v>85</v>
      </c>
      <c r="W2504" s="196" t="s">
        <v>85</v>
      </c>
      <c r="X2504" s="196" t="s">
        <v>85</v>
      </c>
      <c r="Y2504" s="196" t="s">
        <v>85</v>
      </c>
    </row>
    <row r="2505" customFormat="false" ht="11.25" hidden="false" customHeight="false" outlineLevel="0" collapsed="false">
      <c r="A2505" s="177" t="n">
        <v>37197</v>
      </c>
      <c r="B2505" s="203" t="n">
        <f aca="false">IF(A2505&lt;&gt;"",MONTH(A2505),0)</f>
        <v>11</v>
      </c>
      <c r="C2505" s="11" t="s">
        <v>166</v>
      </c>
      <c r="D2505" s="196" t="s">
        <v>85</v>
      </c>
      <c r="E2505" s="196" t="s">
        <v>85</v>
      </c>
      <c r="F2505" s="196" t="s">
        <v>85</v>
      </c>
      <c r="G2505" s="196" t="s">
        <v>85</v>
      </c>
      <c r="H2505" s="196" t="s">
        <v>85</v>
      </c>
      <c r="I2505" s="196" t="s">
        <v>85</v>
      </c>
      <c r="J2505" s="196" t="s">
        <v>85</v>
      </c>
      <c r="K2505" s="196" t="s">
        <v>85</v>
      </c>
      <c r="L2505" s="196" t="s">
        <v>85</v>
      </c>
      <c r="M2505" s="196" t="s">
        <v>85</v>
      </c>
      <c r="N2505" s="196" t="s">
        <v>85</v>
      </c>
      <c r="O2505" s="196" t="s">
        <v>85</v>
      </c>
      <c r="P2505" s="196" t="s">
        <v>85</v>
      </c>
      <c r="Q2505" s="196" t="s">
        <v>85</v>
      </c>
      <c r="R2505" s="196" t="s">
        <v>85</v>
      </c>
      <c r="S2505" s="196" t="s">
        <v>85</v>
      </c>
      <c r="T2505" s="196" t="s">
        <v>85</v>
      </c>
      <c r="U2505" s="196" t="s">
        <v>85</v>
      </c>
      <c r="V2505" s="196" t="s">
        <v>85</v>
      </c>
      <c r="W2505" s="196" t="s">
        <v>85</v>
      </c>
      <c r="X2505" s="196" t="s">
        <v>85</v>
      </c>
      <c r="Y2505" s="196" t="s">
        <v>85</v>
      </c>
    </row>
    <row r="2506" customFormat="false" ht="11.25" hidden="false" customHeight="false" outlineLevel="0" collapsed="false">
      <c r="A2506" s="177" t="n">
        <v>37198</v>
      </c>
      <c r="B2506" s="203" t="n">
        <f aca="false">IF(A2506&lt;&gt;"",MONTH(A2506),0)</f>
        <v>11</v>
      </c>
      <c r="C2506" s="11" t="s">
        <v>167</v>
      </c>
      <c r="D2506" s="196" t="s">
        <v>85</v>
      </c>
      <c r="E2506" s="196" t="s">
        <v>85</v>
      </c>
      <c r="F2506" s="196" t="s">
        <v>85</v>
      </c>
      <c r="G2506" s="196" t="s">
        <v>85</v>
      </c>
      <c r="H2506" s="196" t="s">
        <v>85</v>
      </c>
      <c r="I2506" s="196" t="s">
        <v>85</v>
      </c>
      <c r="J2506" s="196" t="s">
        <v>85</v>
      </c>
      <c r="K2506" s="196" t="s">
        <v>85</v>
      </c>
      <c r="L2506" s="196" t="s">
        <v>85</v>
      </c>
      <c r="M2506" s="196" t="s">
        <v>85</v>
      </c>
      <c r="N2506" s="196" t="s">
        <v>85</v>
      </c>
      <c r="O2506" s="196" t="s">
        <v>85</v>
      </c>
      <c r="P2506" s="196" t="s">
        <v>85</v>
      </c>
      <c r="Q2506" s="196" t="s">
        <v>85</v>
      </c>
      <c r="R2506" s="196" t="s">
        <v>85</v>
      </c>
      <c r="S2506" s="196" t="s">
        <v>85</v>
      </c>
      <c r="T2506" s="196" t="s">
        <v>85</v>
      </c>
      <c r="U2506" s="196" t="s">
        <v>85</v>
      </c>
      <c r="V2506" s="196" t="s">
        <v>85</v>
      </c>
      <c r="W2506" s="196" t="s">
        <v>85</v>
      </c>
      <c r="X2506" s="196" t="s">
        <v>85</v>
      </c>
      <c r="Y2506" s="196" t="s">
        <v>85</v>
      </c>
    </row>
    <row r="2507" customFormat="false" ht="11.25" hidden="false" customHeight="false" outlineLevel="0" collapsed="false">
      <c r="A2507" s="177" t="n">
        <v>37199</v>
      </c>
      <c r="B2507" s="203" t="n">
        <f aca="false">IF(A2507&lt;&gt;"",MONTH(A2507),0)</f>
        <v>11</v>
      </c>
      <c r="C2507" s="11" t="s">
        <v>161</v>
      </c>
      <c r="D2507" s="196" t="s">
        <v>85</v>
      </c>
      <c r="E2507" s="196" t="s">
        <v>85</v>
      </c>
      <c r="F2507" s="196" t="s">
        <v>85</v>
      </c>
      <c r="G2507" s="196" t="s">
        <v>85</v>
      </c>
      <c r="H2507" s="196" t="s">
        <v>85</v>
      </c>
      <c r="I2507" s="196" t="s">
        <v>85</v>
      </c>
      <c r="J2507" s="196" t="s">
        <v>85</v>
      </c>
      <c r="K2507" s="196" t="s">
        <v>85</v>
      </c>
      <c r="L2507" s="196" t="s">
        <v>85</v>
      </c>
      <c r="M2507" s="196" t="s">
        <v>85</v>
      </c>
      <c r="N2507" s="196" t="s">
        <v>85</v>
      </c>
      <c r="O2507" s="196" t="s">
        <v>85</v>
      </c>
      <c r="P2507" s="196" t="s">
        <v>85</v>
      </c>
      <c r="Q2507" s="196" t="s">
        <v>85</v>
      </c>
      <c r="R2507" s="196" t="s">
        <v>85</v>
      </c>
      <c r="S2507" s="196" t="s">
        <v>85</v>
      </c>
      <c r="T2507" s="196" t="s">
        <v>85</v>
      </c>
      <c r="U2507" s="196" t="s">
        <v>85</v>
      </c>
      <c r="V2507" s="196" t="s">
        <v>85</v>
      </c>
      <c r="W2507" s="196" t="s">
        <v>85</v>
      </c>
      <c r="X2507" s="196" t="s">
        <v>85</v>
      </c>
      <c r="Y2507" s="196" t="s">
        <v>85</v>
      </c>
    </row>
    <row r="2508" customFormat="false" ht="11.25" hidden="false" customHeight="false" outlineLevel="0" collapsed="false">
      <c r="A2508" s="177" t="n">
        <v>37200</v>
      </c>
      <c r="B2508" s="203" t="n">
        <f aca="false">IF(A2508&lt;&gt;"",MONTH(A2508),0)</f>
        <v>11</v>
      </c>
      <c r="C2508" s="11" t="s">
        <v>162</v>
      </c>
      <c r="D2508" s="196" t="s">
        <v>85</v>
      </c>
      <c r="E2508" s="196" t="s">
        <v>85</v>
      </c>
      <c r="F2508" s="196" t="s">
        <v>85</v>
      </c>
      <c r="G2508" s="196" t="s">
        <v>85</v>
      </c>
      <c r="H2508" s="196" t="s">
        <v>85</v>
      </c>
      <c r="I2508" s="196" t="s">
        <v>85</v>
      </c>
      <c r="J2508" s="196" t="s">
        <v>85</v>
      </c>
      <c r="K2508" s="196" t="s">
        <v>85</v>
      </c>
      <c r="L2508" s="196" t="s">
        <v>85</v>
      </c>
      <c r="M2508" s="196" t="s">
        <v>85</v>
      </c>
      <c r="N2508" s="196" t="s">
        <v>85</v>
      </c>
      <c r="O2508" s="196" t="s">
        <v>85</v>
      </c>
      <c r="P2508" s="196" t="s">
        <v>85</v>
      </c>
      <c r="Q2508" s="196" t="s">
        <v>85</v>
      </c>
      <c r="R2508" s="196" t="s">
        <v>85</v>
      </c>
      <c r="S2508" s="196" t="s">
        <v>85</v>
      </c>
      <c r="T2508" s="196" t="s">
        <v>85</v>
      </c>
      <c r="U2508" s="196" t="s">
        <v>85</v>
      </c>
      <c r="V2508" s="196" t="s">
        <v>85</v>
      </c>
      <c r="W2508" s="196" t="s">
        <v>85</v>
      </c>
      <c r="X2508" s="196" t="s">
        <v>85</v>
      </c>
      <c r="Y2508" s="196" t="s">
        <v>85</v>
      </c>
    </row>
    <row r="2509" customFormat="false" ht="11.25" hidden="false" customHeight="false" outlineLevel="0" collapsed="false">
      <c r="A2509" s="177" t="n">
        <v>37201</v>
      </c>
      <c r="B2509" s="203" t="n">
        <f aca="false">IF(A2509&lt;&gt;"",MONTH(A2509),0)</f>
        <v>11</v>
      </c>
      <c r="C2509" s="11" t="s">
        <v>163</v>
      </c>
      <c r="D2509" s="196" t="s">
        <v>85</v>
      </c>
      <c r="E2509" s="196" t="s">
        <v>85</v>
      </c>
      <c r="F2509" s="196" t="s">
        <v>85</v>
      </c>
      <c r="G2509" s="196" t="s">
        <v>85</v>
      </c>
      <c r="H2509" s="196" t="s">
        <v>85</v>
      </c>
      <c r="I2509" s="196" t="s">
        <v>85</v>
      </c>
      <c r="J2509" s="196" t="s">
        <v>85</v>
      </c>
      <c r="K2509" s="196" t="s">
        <v>85</v>
      </c>
      <c r="L2509" s="196" t="s">
        <v>85</v>
      </c>
      <c r="M2509" s="196" t="s">
        <v>85</v>
      </c>
      <c r="N2509" s="196" t="s">
        <v>85</v>
      </c>
      <c r="O2509" s="196" t="s">
        <v>85</v>
      </c>
      <c r="P2509" s="196" t="s">
        <v>85</v>
      </c>
      <c r="Q2509" s="196" t="s">
        <v>85</v>
      </c>
      <c r="R2509" s="196" t="s">
        <v>85</v>
      </c>
      <c r="S2509" s="196" t="s">
        <v>85</v>
      </c>
      <c r="T2509" s="196" t="s">
        <v>85</v>
      </c>
      <c r="U2509" s="196" t="s">
        <v>85</v>
      </c>
      <c r="V2509" s="196" t="s">
        <v>85</v>
      </c>
      <c r="W2509" s="196" t="s">
        <v>85</v>
      </c>
      <c r="X2509" s="196" t="s">
        <v>85</v>
      </c>
      <c r="Y2509" s="196" t="s">
        <v>85</v>
      </c>
    </row>
    <row r="2510" customFormat="false" ht="11.25" hidden="false" customHeight="false" outlineLevel="0" collapsed="false">
      <c r="A2510" s="177" t="n">
        <v>37202</v>
      </c>
      <c r="B2510" s="203" t="n">
        <f aca="false">IF(A2510&lt;&gt;"",MONTH(A2510),0)</f>
        <v>11</v>
      </c>
      <c r="C2510" s="11" t="s">
        <v>164</v>
      </c>
      <c r="D2510" s="196" t="s">
        <v>85</v>
      </c>
      <c r="E2510" s="196" t="s">
        <v>85</v>
      </c>
      <c r="F2510" s="196" t="s">
        <v>85</v>
      </c>
      <c r="G2510" s="196" t="s">
        <v>85</v>
      </c>
      <c r="H2510" s="196" t="s">
        <v>85</v>
      </c>
      <c r="I2510" s="196" t="s">
        <v>85</v>
      </c>
      <c r="J2510" s="196" t="s">
        <v>85</v>
      </c>
      <c r="K2510" s="196" t="s">
        <v>85</v>
      </c>
      <c r="L2510" s="196" t="s">
        <v>85</v>
      </c>
      <c r="M2510" s="196" t="s">
        <v>85</v>
      </c>
      <c r="N2510" s="196" t="s">
        <v>85</v>
      </c>
      <c r="O2510" s="196" t="s">
        <v>85</v>
      </c>
      <c r="P2510" s="196" t="s">
        <v>85</v>
      </c>
      <c r="Q2510" s="196" t="s">
        <v>85</v>
      </c>
      <c r="R2510" s="196" t="s">
        <v>85</v>
      </c>
      <c r="S2510" s="196" t="s">
        <v>85</v>
      </c>
      <c r="T2510" s="196" t="s">
        <v>85</v>
      </c>
      <c r="U2510" s="196" t="s">
        <v>85</v>
      </c>
      <c r="V2510" s="196" t="s">
        <v>85</v>
      </c>
      <c r="W2510" s="196" t="s">
        <v>85</v>
      </c>
      <c r="X2510" s="196" t="s">
        <v>85</v>
      </c>
      <c r="Y2510" s="196" t="s">
        <v>85</v>
      </c>
    </row>
    <row r="2511" customFormat="false" ht="11.25" hidden="false" customHeight="false" outlineLevel="0" collapsed="false">
      <c r="A2511" s="177" t="n">
        <v>37203</v>
      </c>
      <c r="B2511" s="203" t="n">
        <f aca="false">IF(A2511&lt;&gt;"",MONTH(A2511),0)</f>
        <v>11</v>
      </c>
      <c r="C2511" s="11" t="s">
        <v>165</v>
      </c>
      <c r="D2511" s="196" t="s">
        <v>85</v>
      </c>
      <c r="E2511" s="196" t="s">
        <v>85</v>
      </c>
      <c r="F2511" s="196" t="s">
        <v>85</v>
      </c>
      <c r="G2511" s="196" t="s">
        <v>85</v>
      </c>
      <c r="H2511" s="196" t="s">
        <v>85</v>
      </c>
      <c r="I2511" s="196" t="s">
        <v>85</v>
      </c>
      <c r="J2511" s="196" t="s">
        <v>85</v>
      </c>
      <c r="K2511" s="196" t="s">
        <v>85</v>
      </c>
      <c r="L2511" s="196" t="s">
        <v>85</v>
      </c>
      <c r="M2511" s="196" t="s">
        <v>85</v>
      </c>
      <c r="N2511" s="196" t="s">
        <v>85</v>
      </c>
      <c r="O2511" s="196" t="s">
        <v>85</v>
      </c>
      <c r="P2511" s="196" t="s">
        <v>85</v>
      </c>
      <c r="Q2511" s="196" t="s">
        <v>85</v>
      </c>
      <c r="R2511" s="196" t="s">
        <v>85</v>
      </c>
      <c r="S2511" s="196" t="s">
        <v>85</v>
      </c>
      <c r="T2511" s="196" t="s">
        <v>85</v>
      </c>
      <c r="U2511" s="196" t="s">
        <v>85</v>
      </c>
      <c r="V2511" s="196" t="s">
        <v>85</v>
      </c>
      <c r="W2511" s="196" t="s">
        <v>85</v>
      </c>
      <c r="X2511" s="196" t="s">
        <v>85</v>
      </c>
      <c r="Y2511" s="196" t="s">
        <v>85</v>
      </c>
    </row>
    <row r="2512" customFormat="false" ht="11.25" hidden="false" customHeight="false" outlineLevel="0" collapsed="false">
      <c r="A2512" s="177" t="n">
        <v>37204</v>
      </c>
      <c r="B2512" s="203" t="n">
        <f aca="false">IF(A2512&lt;&gt;"",MONTH(A2512),0)</f>
        <v>11</v>
      </c>
      <c r="C2512" s="11" t="s">
        <v>166</v>
      </c>
      <c r="D2512" s="196" t="s">
        <v>85</v>
      </c>
      <c r="E2512" s="196" t="s">
        <v>85</v>
      </c>
      <c r="F2512" s="196" t="s">
        <v>85</v>
      </c>
      <c r="G2512" s="196" t="s">
        <v>85</v>
      </c>
      <c r="H2512" s="196" t="s">
        <v>85</v>
      </c>
      <c r="I2512" s="196" t="s">
        <v>85</v>
      </c>
      <c r="J2512" s="196" t="s">
        <v>85</v>
      </c>
      <c r="K2512" s="196" t="s">
        <v>85</v>
      </c>
      <c r="L2512" s="196" t="s">
        <v>85</v>
      </c>
      <c r="M2512" s="196" t="s">
        <v>85</v>
      </c>
      <c r="N2512" s="196" t="s">
        <v>85</v>
      </c>
      <c r="O2512" s="196" t="s">
        <v>85</v>
      </c>
      <c r="P2512" s="196" t="s">
        <v>85</v>
      </c>
      <c r="Q2512" s="196" t="s">
        <v>85</v>
      </c>
      <c r="R2512" s="196" t="s">
        <v>85</v>
      </c>
      <c r="S2512" s="196" t="s">
        <v>85</v>
      </c>
      <c r="T2512" s="196" t="s">
        <v>85</v>
      </c>
      <c r="U2512" s="196" t="s">
        <v>85</v>
      </c>
      <c r="V2512" s="196" t="s">
        <v>85</v>
      </c>
      <c r="W2512" s="196" t="s">
        <v>85</v>
      </c>
      <c r="X2512" s="196" t="s">
        <v>85</v>
      </c>
      <c r="Y2512" s="196" t="s">
        <v>85</v>
      </c>
    </row>
    <row r="2513" customFormat="false" ht="11.25" hidden="false" customHeight="false" outlineLevel="0" collapsed="false">
      <c r="A2513" s="177" t="n">
        <v>37205</v>
      </c>
      <c r="B2513" s="203" t="n">
        <f aca="false">IF(A2513&lt;&gt;"",MONTH(A2513),0)</f>
        <v>11</v>
      </c>
      <c r="C2513" s="11" t="s">
        <v>167</v>
      </c>
      <c r="D2513" s="196" t="s">
        <v>85</v>
      </c>
      <c r="E2513" s="196" t="s">
        <v>85</v>
      </c>
      <c r="F2513" s="196" t="s">
        <v>85</v>
      </c>
      <c r="G2513" s="196" t="s">
        <v>85</v>
      </c>
      <c r="H2513" s="196" t="s">
        <v>85</v>
      </c>
      <c r="I2513" s="196" t="s">
        <v>85</v>
      </c>
      <c r="J2513" s="196" t="s">
        <v>85</v>
      </c>
      <c r="K2513" s="196" t="s">
        <v>85</v>
      </c>
      <c r="L2513" s="196" t="s">
        <v>85</v>
      </c>
      <c r="M2513" s="196" t="s">
        <v>85</v>
      </c>
      <c r="N2513" s="196" t="s">
        <v>85</v>
      </c>
      <c r="O2513" s="196" t="s">
        <v>85</v>
      </c>
      <c r="P2513" s="196" t="s">
        <v>85</v>
      </c>
      <c r="Q2513" s="196" t="s">
        <v>85</v>
      </c>
      <c r="R2513" s="196" t="s">
        <v>85</v>
      </c>
      <c r="S2513" s="196" t="s">
        <v>85</v>
      </c>
      <c r="T2513" s="196" t="s">
        <v>85</v>
      </c>
      <c r="U2513" s="196" t="s">
        <v>85</v>
      </c>
      <c r="V2513" s="196" t="s">
        <v>85</v>
      </c>
      <c r="W2513" s="196" t="s">
        <v>85</v>
      </c>
      <c r="X2513" s="196" t="s">
        <v>85</v>
      </c>
      <c r="Y2513" s="196" t="s">
        <v>85</v>
      </c>
    </row>
    <row r="2514" customFormat="false" ht="11.25" hidden="false" customHeight="false" outlineLevel="0" collapsed="false">
      <c r="A2514" s="177" t="n">
        <v>37206</v>
      </c>
      <c r="B2514" s="203" t="n">
        <f aca="false">IF(A2514&lt;&gt;"",MONTH(A2514),0)</f>
        <v>11</v>
      </c>
      <c r="C2514" s="11" t="s">
        <v>161</v>
      </c>
      <c r="D2514" s="196" t="s">
        <v>85</v>
      </c>
      <c r="E2514" s="196" t="s">
        <v>85</v>
      </c>
      <c r="F2514" s="196" t="s">
        <v>85</v>
      </c>
      <c r="G2514" s="196" t="s">
        <v>85</v>
      </c>
      <c r="H2514" s="196" t="s">
        <v>85</v>
      </c>
      <c r="I2514" s="196" t="s">
        <v>85</v>
      </c>
      <c r="J2514" s="196" t="s">
        <v>85</v>
      </c>
      <c r="K2514" s="196" t="s">
        <v>85</v>
      </c>
      <c r="L2514" s="196" t="s">
        <v>85</v>
      </c>
      <c r="M2514" s="196" t="s">
        <v>85</v>
      </c>
      <c r="N2514" s="196" t="s">
        <v>85</v>
      </c>
      <c r="O2514" s="196" t="s">
        <v>85</v>
      </c>
      <c r="P2514" s="196" t="s">
        <v>85</v>
      </c>
      <c r="Q2514" s="196" t="s">
        <v>85</v>
      </c>
      <c r="R2514" s="196" t="s">
        <v>85</v>
      </c>
      <c r="S2514" s="196" t="s">
        <v>85</v>
      </c>
      <c r="T2514" s="196" t="s">
        <v>85</v>
      </c>
      <c r="U2514" s="196" t="s">
        <v>85</v>
      </c>
      <c r="V2514" s="196" t="s">
        <v>85</v>
      </c>
      <c r="W2514" s="196" t="s">
        <v>85</v>
      </c>
      <c r="X2514" s="196" t="s">
        <v>85</v>
      </c>
      <c r="Y2514" s="196" t="s">
        <v>85</v>
      </c>
    </row>
    <row r="2515" customFormat="false" ht="11.25" hidden="false" customHeight="false" outlineLevel="0" collapsed="false">
      <c r="A2515" s="177" t="n">
        <v>37207</v>
      </c>
      <c r="B2515" s="203" t="n">
        <f aca="false">IF(A2515&lt;&gt;"",MONTH(A2515),0)</f>
        <v>11</v>
      </c>
      <c r="C2515" s="11" t="s">
        <v>162</v>
      </c>
      <c r="D2515" s="196" t="s">
        <v>85</v>
      </c>
      <c r="E2515" s="196" t="s">
        <v>85</v>
      </c>
      <c r="F2515" s="196" t="s">
        <v>85</v>
      </c>
      <c r="G2515" s="196" t="s">
        <v>85</v>
      </c>
      <c r="H2515" s="196" t="s">
        <v>85</v>
      </c>
      <c r="I2515" s="196" t="s">
        <v>85</v>
      </c>
      <c r="J2515" s="196" t="s">
        <v>85</v>
      </c>
      <c r="K2515" s="196" t="s">
        <v>85</v>
      </c>
      <c r="L2515" s="196" t="s">
        <v>85</v>
      </c>
      <c r="M2515" s="196" t="s">
        <v>85</v>
      </c>
      <c r="N2515" s="196" t="s">
        <v>85</v>
      </c>
      <c r="O2515" s="196" t="s">
        <v>85</v>
      </c>
      <c r="P2515" s="196" t="s">
        <v>85</v>
      </c>
      <c r="Q2515" s="196" t="s">
        <v>85</v>
      </c>
      <c r="R2515" s="196" t="s">
        <v>85</v>
      </c>
      <c r="S2515" s="196" t="s">
        <v>85</v>
      </c>
      <c r="T2515" s="196" t="s">
        <v>85</v>
      </c>
      <c r="U2515" s="196" t="s">
        <v>85</v>
      </c>
      <c r="V2515" s="196" t="s">
        <v>85</v>
      </c>
      <c r="W2515" s="196" t="s">
        <v>85</v>
      </c>
      <c r="X2515" s="196" t="s">
        <v>85</v>
      </c>
      <c r="Y2515" s="196" t="s">
        <v>85</v>
      </c>
    </row>
    <row r="2516" customFormat="false" ht="11.25" hidden="false" customHeight="false" outlineLevel="0" collapsed="false">
      <c r="A2516" s="177" t="n">
        <v>37208</v>
      </c>
      <c r="B2516" s="203" t="n">
        <f aca="false">IF(A2516&lt;&gt;"",MONTH(A2516),0)</f>
        <v>11</v>
      </c>
      <c r="C2516" s="11" t="s">
        <v>163</v>
      </c>
      <c r="D2516" s="196" t="s">
        <v>85</v>
      </c>
      <c r="E2516" s="196" t="s">
        <v>85</v>
      </c>
      <c r="F2516" s="196" t="s">
        <v>85</v>
      </c>
      <c r="G2516" s="196" t="s">
        <v>85</v>
      </c>
      <c r="H2516" s="196" t="s">
        <v>85</v>
      </c>
      <c r="I2516" s="196" t="s">
        <v>85</v>
      </c>
      <c r="J2516" s="196" t="s">
        <v>85</v>
      </c>
      <c r="K2516" s="196" t="s">
        <v>85</v>
      </c>
      <c r="L2516" s="196" t="s">
        <v>85</v>
      </c>
      <c r="M2516" s="196" t="s">
        <v>85</v>
      </c>
      <c r="N2516" s="196" t="s">
        <v>85</v>
      </c>
      <c r="O2516" s="196" t="s">
        <v>85</v>
      </c>
      <c r="P2516" s="196" t="s">
        <v>85</v>
      </c>
      <c r="Q2516" s="196" t="s">
        <v>85</v>
      </c>
      <c r="R2516" s="196" t="s">
        <v>85</v>
      </c>
      <c r="S2516" s="196" t="s">
        <v>85</v>
      </c>
      <c r="T2516" s="196" t="s">
        <v>85</v>
      </c>
      <c r="U2516" s="196" t="s">
        <v>85</v>
      </c>
      <c r="V2516" s="196" t="s">
        <v>85</v>
      </c>
      <c r="W2516" s="196" t="s">
        <v>85</v>
      </c>
      <c r="X2516" s="196" t="s">
        <v>85</v>
      </c>
      <c r="Y2516" s="196" t="s">
        <v>85</v>
      </c>
    </row>
    <row r="2517" customFormat="false" ht="11.25" hidden="false" customHeight="false" outlineLevel="0" collapsed="false">
      <c r="A2517" s="177" t="n">
        <v>37209</v>
      </c>
      <c r="B2517" s="203" t="n">
        <f aca="false">IF(A2517&lt;&gt;"",MONTH(A2517),0)</f>
        <v>11</v>
      </c>
      <c r="C2517" s="11" t="s">
        <v>164</v>
      </c>
      <c r="D2517" s="196" t="s">
        <v>85</v>
      </c>
      <c r="E2517" s="196" t="s">
        <v>85</v>
      </c>
      <c r="F2517" s="196" t="s">
        <v>85</v>
      </c>
      <c r="G2517" s="196" t="s">
        <v>85</v>
      </c>
      <c r="H2517" s="196" t="s">
        <v>85</v>
      </c>
      <c r="I2517" s="196" t="s">
        <v>85</v>
      </c>
      <c r="J2517" s="196" t="s">
        <v>85</v>
      </c>
      <c r="K2517" s="196" t="s">
        <v>85</v>
      </c>
      <c r="L2517" s="196" t="s">
        <v>85</v>
      </c>
      <c r="M2517" s="196" t="s">
        <v>85</v>
      </c>
      <c r="N2517" s="196" t="s">
        <v>85</v>
      </c>
      <c r="O2517" s="196" t="s">
        <v>85</v>
      </c>
      <c r="P2517" s="196" t="s">
        <v>85</v>
      </c>
      <c r="Q2517" s="196" t="s">
        <v>85</v>
      </c>
      <c r="R2517" s="196" t="s">
        <v>85</v>
      </c>
      <c r="S2517" s="196" t="s">
        <v>85</v>
      </c>
      <c r="T2517" s="196" t="s">
        <v>85</v>
      </c>
      <c r="U2517" s="196" t="s">
        <v>85</v>
      </c>
      <c r="V2517" s="196" t="s">
        <v>85</v>
      </c>
      <c r="W2517" s="196" t="s">
        <v>85</v>
      </c>
      <c r="X2517" s="196" t="s">
        <v>85</v>
      </c>
      <c r="Y2517" s="196" t="s">
        <v>85</v>
      </c>
    </row>
    <row r="2518" customFormat="false" ht="11.25" hidden="false" customHeight="false" outlineLevel="0" collapsed="false">
      <c r="A2518" s="177" t="n">
        <v>37210</v>
      </c>
      <c r="B2518" s="203" t="n">
        <f aca="false">IF(A2518&lt;&gt;"",MONTH(A2518),0)</f>
        <v>11</v>
      </c>
      <c r="C2518" s="11" t="s">
        <v>165</v>
      </c>
      <c r="D2518" s="196" t="s">
        <v>85</v>
      </c>
      <c r="E2518" s="196" t="s">
        <v>85</v>
      </c>
      <c r="F2518" s="196" t="s">
        <v>85</v>
      </c>
      <c r="G2518" s="196" t="s">
        <v>85</v>
      </c>
      <c r="H2518" s="196" t="s">
        <v>85</v>
      </c>
      <c r="I2518" s="196" t="s">
        <v>85</v>
      </c>
      <c r="J2518" s="196" t="s">
        <v>85</v>
      </c>
      <c r="K2518" s="196" t="s">
        <v>85</v>
      </c>
      <c r="L2518" s="196" t="s">
        <v>85</v>
      </c>
      <c r="M2518" s="196" t="s">
        <v>85</v>
      </c>
      <c r="N2518" s="196" t="s">
        <v>85</v>
      </c>
      <c r="O2518" s="196" t="s">
        <v>85</v>
      </c>
      <c r="P2518" s="196" t="s">
        <v>85</v>
      </c>
      <c r="Q2518" s="196" t="s">
        <v>85</v>
      </c>
      <c r="R2518" s="196" t="s">
        <v>85</v>
      </c>
      <c r="S2518" s="196" t="s">
        <v>85</v>
      </c>
      <c r="T2518" s="196" t="s">
        <v>85</v>
      </c>
      <c r="U2518" s="196" t="s">
        <v>85</v>
      </c>
      <c r="V2518" s="196" t="s">
        <v>85</v>
      </c>
      <c r="W2518" s="196" t="s">
        <v>85</v>
      </c>
      <c r="X2518" s="196" t="s">
        <v>85</v>
      </c>
      <c r="Y2518" s="196" t="s">
        <v>85</v>
      </c>
    </row>
    <row r="2519" customFormat="false" ht="11.25" hidden="false" customHeight="false" outlineLevel="0" collapsed="false">
      <c r="A2519" s="177" t="n">
        <v>37211</v>
      </c>
      <c r="B2519" s="203" t="n">
        <f aca="false">IF(A2519&lt;&gt;"",MONTH(A2519),0)</f>
        <v>11</v>
      </c>
      <c r="C2519" s="11" t="s">
        <v>166</v>
      </c>
      <c r="D2519" s="196" t="s">
        <v>85</v>
      </c>
      <c r="E2519" s="196" t="s">
        <v>85</v>
      </c>
      <c r="F2519" s="196" t="s">
        <v>85</v>
      </c>
      <c r="G2519" s="196" t="s">
        <v>85</v>
      </c>
      <c r="H2519" s="196" t="s">
        <v>85</v>
      </c>
      <c r="I2519" s="196" t="s">
        <v>85</v>
      </c>
      <c r="J2519" s="196" t="s">
        <v>85</v>
      </c>
      <c r="K2519" s="196" t="s">
        <v>85</v>
      </c>
      <c r="L2519" s="196" t="s">
        <v>85</v>
      </c>
      <c r="M2519" s="196" t="s">
        <v>85</v>
      </c>
      <c r="N2519" s="196" t="s">
        <v>85</v>
      </c>
      <c r="O2519" s="196" t="s">
        <v>85</v>
      </c>
      <c r="P2519" s="196" t="s">
        <v>85</v>
      </c>
      <c r="Q2519" s="196" t="s">
        <v>85</v>
      </c>
      <c r="R2519" s="196" t="s">
        <v>85</v>
      </c>
      <c r="S2519" s="196" t="s">
        <v>85</v>
      </c>
      <c r="T2519" s="196" t="s">
        <v>85</v>
      </c>
      <c r="U2519" s="196" t="s">
        <v>85</v>
      </c>
      <c r="V2519" s="196" t="s">
        <v>85</v>
      </c>
      <c r="W2519" s="196" t="s">
        <v>85</v>
      </c>
      <c r="X2519" s="196" t="s">
        <v>85</v>
      </c>
      <c r="Y2519" s="196" t="s">
        <v>85</v>
      </c>
    </row>
    <row r="2520" customFormat="false" ht="11.25" hidden="false" customHeight="false" outlineLevel="0" collapsed="false">
      <c r="A2520" s="177" t="n">
        <v>37212</v>
      </c>
      <c r="B2520" s="203" t="n">
        <f aca="false">IF(A2520&lt;&gt;"",MONTH(A2520),0)</f>
        <v>11</v>
      </c>
      <c r="C2520" s="11" t="s">
        <v>167</v>
      </c>
      <c r="D2520" s="196" t="s">
        <v>85</v>
      </c>
      <c r="E2520" s="196" t="s">
        <v>85</v>
      </c>
      <c r="F2520" s="196" t="s">
        <v>85</v>
      </c>
      <c r="G2520" s="196" t="s">
        <v>85</v>
      </c>
      <c r="H2520" s="196" t="s">
        <v>85</v>
      </c>
      <c r="I2520" s="196" t="s">
        <v>85</v>
      </c>
      <c r="J2520" s="196" t="s">
        <v>85</v>
      </c>
      <c r="K2520" s="196" t="s">
        <v>85</v>
      </c>
      <c r="L2520" s="196" t="s">
        <v>85</v>
      </c>
      <c r="M2520" s="196" t="s">
        <v>85</v>
      </c>
      <c r="N2520" s="196" t="s">
        <v>85</v>
      </c>
      <c r="O2520" s="196" t="s">
        <v>85</v>
      </c>
      <c r="P2520" s="196" t="s">
        <v>85</v>
      </c>
      <c r="Q2520" s="196" t="s">
        <v>85</v>
      </c>
      <c r="R2520" s="196" t="s">
        <v>85</v>
      </c>
      <c r="S2520" s="196" t="s">
        <v>85</v>
      </c>
      <c r="T2520" s="196" t="s">
        <v>85</v>
      </c>
      <c r="U2520" s="196" t="s">
        <v>85</v>
      </c>
      <c r="V2520" s="196" t="s">
        <v>85</v>
      </c>
      <c r="W2520" s="196" t="s">
        <v>85</v>
      </c>
      <c r="X2520" s="196" t="s">
        <v>85</v>
      </c>
      <c r="Y2520" s="196" t="s">
        <v>85</v>
      </c>
    </row>
    <row r="2521" customFormat="false" ht="11.25" hidden="false" customHeight="false" outlineLevel="0" collapsed="false">
      <c r="A2521" s="177" t="n">
        <v>37213</v>
      </c>
      <c r="B2521" s="203" t="n">
        <f aca="false">IF(A2521&lt;&gt;"",MONTH(A2521),0)</f>
        <v>11</v>
      </c>
      <c r="C2521" s="11" t="s">
        <v>161</v>
      </c>
      <c r="D2521" s="196" t="s">
        <v>85</v>
      </c>
      <c r="E2521" s="196" t="s">
        <v>85</v>
      </c>
      <c r="F2521" s="196" t="s">
        <v>85</v>
      </c>
      <c r="G2521" s="196" t="s">
        <v>85</v>
      </c>
      <c r="H2521" s="196" t="s">
        <v>85</v>
      </c>
      <c r="I2521" s="196" t="s">
        <v>85</v>
      </c>
      <c r="J2521" s="196" t="s">
        <v>85</v>
      </c>
      <c r="K2521" s="196" t="s">
        <v>85</v>
      </c>
      <c r="L2521" s="196" t="s">
        <v>85</v>
      </c>
      <c r="M2521" s="196" t="s">
        <v>85</v>
      </c>
      <c r="N2521" s="196" t="s">
        <v>85</v>
      </c>
      <c r="O2521" s="196" t="s">
        <v>85</v>
      </c>
      <c r="P2521" s="196" t="s">
        <v>85</v>
      </c>
      <c r="Q2521" s="196" t="s">
        <v>85</v>
      </c>
      <c r="R2521" s="196" t="s">
        <v>85</v>
      </c>
      <c r="S2521" s="196" t="s">
        <v>85</v>
      </c>
      <c r="T2521" s="196" t="s">
        <v>85</v>
      </c>
      <c r="U2521" s="196" t="s">
        <v>85</v>
      </c>
      <c r="V2521" s="196" t="s">
        <v>85</v>
      </c>
      <c r="W2521" s="196" t="s">
        <v>85</v>
      </c>
      <c r="X2521" s="196" t="s">
        <v>85</v>
      </c>
      <c r="Y2521" s="196" t="s">
        <v>85</v>
      </c>
    </row>
    <row r="2522" customFormat="false" ht="11.25" hidden="false" customHeight="false" outlineLevel="0" collapsed="false">
      <c r="A2522" s="177" t="n">
        <v>37214</v>
      </c>
      <c r="B2522" s="203" t="n">
        <f aca="false">IF(A2522&lt;&gt;"",MONTH(A2522),0)</f>
        <v>11</v>
      </c>
      <c r="C2522" s="11" t="s">
        <v>162</v>
      </c>
      <c r="D2522" s="196" t="s">
        <v>85</v>
      </c>
      <c r="E2522" s="196" t="s">
        <v>85</v>
      </c>
      <c r="F2522" s="196" t="s">
        <v>85</v>
      </c>
      <c r="G2522" s="196" t="s">
        <v>85</v>
      </c>
      <c r="H2522" s="196" t="s">
        <v>85</v>
      </c>
      <c r="I2522" s="196" t="s">
        <v>85</v>
      </c>
      <c r="J2522" s="196" t="s">
        <v>85</v>
      </c>
      <c r="K2522" s="196" t="s">
        <v>85</v>
      </c>
      <c r="L2522" s="196" t="s">
        <v>85</v>
      </c>
      <c r="M2522" s="196" t="s">
        <v>85</v>
      </c>
      <c r="N2522" s="196" t="s">
        <v>85</v>
      </c>
      <c r="O2522" s="196" t="s">
        <v>85</v>
      </c>
      <c r="P2522" s="196" t="s">
        <v>85</v>
      </c>
      <c r="Q2522" s="196" t="s">
        <v>85</v>
      </c>
      <c r="R2522" s="196" t="s">
        <v>85</v>
      </c>
      <c r="S2522" s="196" t="s">
        <v>85</v>
      </c>
      <c r="T2522" s="196" t="s">
        <v>85</v>
      </c>
      <c r="U2522" s="196" t="s">
        <v>85</v>
      </c>
      <c r="V2522" s="196" t="s">
        <v>85</v>
      </c>
      <c r="W2522" s="196" t="s">
        <v>85</v>
      </c>
      <c r="X2522" s="196" t="s">
        <v>85</v>
      </c>
      <c r="Y2522" s="196" t="s">
        <v>85</v>
      </c>
    </row>
    <row r="2523" customFormat="false" ht="11.25" hidden="false" customHeight="false" outlineLevel="0" collapsed="false">
      <c r="A2523" s="177" t="n">
        <v>37215</v>
      </c>
      <c r="B2523" s="203" t="n">
        <f aca="false">IF(A2523&lt;&gt;"",MONTH(A2523),0)</f>
        <v>11</v>
      </c>
      <c r="C2523" s="11" t="s">
        <v>163</v>
      </c>
      <c r="D2523" s="196" t="s">
        <v>85</v>
      </c>
      <c r="E2523" s="196" t="s">
        <v>85</v>
      </c>
      <c r="F2523" s="196" t="s">
        <v>85</v>
      </c>
      <c r="G2523" s="196" t="s">
        <v>85</v>
      </c>
      <c r="H2523" s="196" t="s">
        <v>85</v>
      </c>
      <c r="I2523" s="196" t="s">
        <v>85</v>
      </c>
      <c r="J2523" s="196" t="s">
        <v>85</v>
      </c>
      <c r="K2523" s="196" t="s">
        <v>85</v>
      </c>
      <c r="L2523" s="196" t="s">
        <v>85</v>
      </c>
      <c r="M2523" s="196" t="s">
        <v>85</v>
      </c>
      <c r="N2523" s="196" t="s">
        <v>85</v>
      </c>
      <c r="O2523" s="196" t="s">
        <v>85</v>
      </c>
      <c r="P2523" s="196" t="s">
        <v>85</v>
      </c>
      <c r="Q2523" s="196" t="s">
        <v>85</v>
      </c>
      <c r="R2523" s="196" t="s">
        <v>85</v>
      </c>
      <c r="S2523" s="196" t="s">
        <v>85</v>
      </c>
      <c r="T2523" s="196" t="s">
        <v>85</v>
      </c>
      <c r="U2523" s="196" t="s">
        <v>85</v>
      </c>
      <c r="V2523" s="196" t="s">
        <v>85</v>
      </c>
      <c r="W2523" s="196" t="s">
        <v>85</v>
      </c>
      <c r="X2523" s="196" t="s">
        <v>85</v>
      </c>
      <c r="Y2523" s="196" t="s">
        <v>85</v>
      </c>
    </row>
    <row r="2524" customFormat="false" ht="11.25" hidden="false" customHeight="false" outlineLevel="0" collapsed="false">
      <c r="A2524" s="177" t="n">
        <v>37216</v>
      </c>
      <c r="B2524" s="203" t="n">
        <f aca="false">IF(A2524&lt;&gt;"",MONTH(A2524),0)</f>
        <v>11</v>
      </c>
      <c r="C2524" s="11" t="s">
        <v>164</v>
      </c>
      <c r="D2524" s="196" t="s">
        <v>85</v>
      </c>
      <c r="E2524" s="196" t="s">
        <v>85</v>
      </c>
      <c r="F2524" s="196" t="s">
        <v>85</v>
      </c>
      <c r="G2524" s="196" t="s">
        <v>85</v>
      </c>
      <c r="H2524" s="196" t="s">
        <v>85</v>
      </c>
      <c r="I2524" s="196" t="s">
        <v>85</v>
      </c>
      <c r="J2524" s="196" t="s">
        <v>85</v>
      </c>
      <c r="K2524" s="196" t="s">
        <v>85</v>
      </c>
      <c r="L2524" s="196" t="s">
        <v>85</v>
      </c>
      <c r="M2524" s="196" t="s">
        <v>85</v>
      </c>
      <c r="N2524" s="196" t="s">
        <v>85</v>
      </c>
      <c r="O2524" s="196" t="s">
        <v>85</v>
      </c>
      <c r="P2524" s="196" t="s">
        <v>85</v>
      </c>
      <c r="Q2524" s="196" t="s">
        <v>85</v>
      </c>
      <c r="R2524" s="196" t="s">
        <v>85</v>
      </c>
      <c r="S2524" s="196" t="s">
        <v>85</v>
      </c>
      <c r="T2524" s="196" t="s">
        <v>85</v>
      </c>
      <c r="U2524" s="196" t="s">
        <v>85</v>
      </c>
      <c r="V2524" s="196" t="s">
        <v>85</v>
      </c>
      <c r="W2524" s="196" t="s">
        <v>85</v>
      </c>
      <c r="X2524" s="196" t="s">
        <v>85</v>
      </c>
      <c r="Y2524" s="196" t="s">
        <v>85</v>
      </c>
    </row>
    <row r="2525" customFormat="false" ht="11.25" hidden="false" customHeight="false" outlineLevel="0" collapsed="false">
      <c r="A2525" s="177" t="n">
        <v>37217</v>
      </c>
      <c r="B2525" s="203" t="n">
        <f aca="false">IF(A2525&lt;&gt;"",MONTH(A2525),0)</f>
        <v>11</v>
      </c>
      <c r="C2525" s="11" t="s">
        <v>165</v>
      </c>
      <c r="D2525" s="196" t="s">
        <v>85</v>
      </c>
      <c r="E2525" s="196" t="s">
        <v>85</v>
      </c>
      <c r="F2525" s="196" t="s">
        <v>85</v>
      </c>
      <c r="G2525" s="196" t="s">
        <v>85</v>
      </c>
      <c r="H2525" s="196" t="s">
        <v>85</v>
      </c>
      <c r="I2525" s="196" t="s">
        <v>85</v>
      </c>
      <c r="J2525" s="196" t="s">
        <v>85</v>
      </c>
      <c r="K2525" s="196" t="s">
        <v>85</v>
      </c>
      <c r="L2525" s="196" t="s">
        <v>85</v>
      </c>
      <c r="M2525" s="196" t="s">
        <v>85</v>
      </c>
      <c r="N2525" s="196" t="s">
        <v>85</v>
      </c>
      <c r="O2525" s="196" t="s">
        <v>85</v>
      </c>
      <c r="P2525" s="196" t="s">
        <v>85</v>
      </c>
      <c r="Q2525" s="196" t="s">
        <v>85</v>
      </c>
      <c r="R2525" s="196" t="s">
        <v>85</v>
      </c>
      <c r="S2525" s="196" t="s">
        <v>85</v>
      </c>
      <c r="T2525" s="196" t="s">
        <v>85</v>
      </c>
      <c r="U2525" s="196" t="s">
        <v>85</v>
      </c>
      <c r="V2525" s="196" t="s">
        <v>85</v>
      </c>
      <c r="W2525" s="196" t="s">
        <v>85</v>
      </c>
      <c r="X2525" s="196" t="s">
        <v>85</v>
      </c>
      <c r="Y2525" s="196" t="s">
        <v>85</v>
      </c>
    </row>
    <row r="2526" customFormat="false" ht="11.25" hidden="false" customHeight="false" outlineLevel="0" collapsed="false">
      <c r="A2526" s="177" t="n">
        <v>37218</v>
      </c>
      <c r="B2526" s="203" t="n">
        <f aca="false">IF(A2526&lt;&gt;"",MONTH(A2526),0)</f>
        <v>11</v>
      </c>
      <c r="C2526" s="11" t="s">
        <v>166</v>
      </c>
      <c r="D2526" s="196" t="s">
        <v>85</v>
      </c>
      <c r="E2526" s="196" t="s">
        <v>85</v>
      </c>
      <c r="F2526" s="196" t="s">
        <v>85</v>
      </c>
      <c r="G2526" s="196" t="s">
        <v>85</v>
      </c>
      <c r="H2526" s="196" t="s">
        <v>85</v>
      </c>
      <c r="I2526" s="196" t="s">
        <v>85</v>
      </c>
      <c r="J2526" s="196" t="s">
        <v>85</v>
      </c>
      <c r="K2526" s="196" t="s">
        <v>85</v>
      </c>
      <c r="L2526" s="196" t="s">
        <v>85</v>
      </c>
      <c r="M2526" s="196" t="s">
        <v>85</v>
      </c>
      <c r="N2526" s="196" t="s">
        <v>85</v>
      </c>
      <c r="O2526" s="196" t="s">
        <v>85</v>
      </c>
      <c r="P2526" s="196" t="s">
        <v>85</v>
      </c>
      <c r="Q2526" s="196" t="s">
        <v>85</v>
      </c>
      <c r="R2526" s="196" t="s">
        <v>85</v>
      </c>
      <c r="S2526" s="196" t="s">
        <v>85</v>
      </c>
      <c r="T2526" s="196" t="s">
        <v>85</v>
      </c>
      <c r="U2526" s="196" t="s">
        <v>85</v>
      </c>
      <c r="V2526" s="196" t="s">
        <v>85</v>
      </c>
      <c r="W2526" s="196" t="s">
        <v>85</v>
      </c>
      <c r="X2526" s="196" t="s">
        <v>85</v>
      </c>
      <c r="Y2526" s="196" t="s">
        <v>85</v>
      </c>
    </row>
    <row r="2527" customFormat="false" ht="11.25" hidden="false" customHeight="false" outlineLevel="0" collapsed="false">
      <c r="A2527" s="177" t="n">
        <v>37219</v>
      </c>
      <c r="B2527" s="203" t="n">
        <f aca="false">IF(A2527&lt;&gt;"",MONTH(A2527),0)</f>
        <v>11</v>
      </c>
      <c r="C2527" s="11" t="s">
        <v>167</v>
      </c>
      <c r="D2527" s="196" t="s">
        <v>85</v>
      </c>
      <c r="E2527" s="196" t="s">
        <v>85</v>
      </c>
      <c r="F2527" s="196" t="s">
        <v>85</v>
      </c>
      <c r="G2527" s="196" t="s">
        <v>85</v>
      </c>
      <c r="H2527" s="196" t="s">
        <v>85</v>
      </c>
      <c r="I2527" s="196" t="s">
        <v>85</v>
      </c>
      <c r="J2527" s="196" t="s">
        <v>85</v>
      </c>
      <c r="K2527" s="196" t="s">
        <v>85</v>
      </c>
      <c r="L2527" s="196" t="s">
        <v>85</v>
      </c>
      <c r="M2527" s="196" t="s">
        <v>85</v>
      </c>
      <c r="N2527" s="196" t="s">
        <v>85</v>
      </c>
      <c r="O2527" s="196" t="s">
        <v>85</v>
      </c>
      <c r="P2527" s="196" t="s">
        <v>85</v>
      </c>
      <c r="Q2527" s="196" t="s">
        <v>85</v>
      </c>
      <c r="R2527" s="196" t="s">
        <v>85</v>
      </c>
      <c r="S2527" s="196" t="s">
        <v>85</v>
      </c>
      <c r="T2527" s="196" t="s">
        <v>85</v>
      </c>
      <c r="U2527" s="196" t="s">
        <v>85</v>
      </c>
      <c r="V2527" s="196" t="s">
        <v>85</v>
      </c>
      <c r="W2527" s="196" t="s">
        <v>85</v>
      </c>
      <c r="X2527" s="196" t="s">
        <v>85</v>
      </c>
      <c r="Y2527" s="196" t="s">
        <v>85</v>
      </c>
    </row>
    <row r="2528" customFormat="false" ht="11.25" hidden="false" customHeight="false" outlineLevel="0" collapsed="false">
      <c r="A2528" s="177" t="n">
        <v>37220</v>
      </c>
      <c r="B2528" s="203" t="n">
        <f aca="false">IF(A2528&lt;&gt;"",MONTH(A2528),0)</f>
        <v>11</v>
      </c>
      <c r="C2528" s="11" t="s">
        <v>161</v>
      </c>
      <c r="D2528" s="196" t="s">
        <v>85</v>
      </c>
      <c r="E2528" s="196" t="s">
        <v>85</v>
      </c>
      <c r="F2528" s="196" t="s">
        <v>85</v>
      </c>
      <c r="G2528" s="196" t="s">
        <v>85</v>
      </c>
      <c r="H2528" s="196" t="s">
        <v>85</v>
      </c>
      <c r="I2528" s="196" t="s">
        <v>85</v>
      </c>
      <c r="J2528" s="196" t="s">
        <v>85</v>
      </c>
      <c r="K2528" s="196" t="s">
        <v>85</v>
      </c>
      <c r="L2528" s="196" t="s">
        <v>85</v>
      </c>
      <c r="M2528" s="196" t="s">
        <v>85</v>
      </c>
      <c r="N2528" s="196" t="s">
        <v>85</v>
      </c>
      <c r="O2528" s="196" t="s">
        <v>85</v>
      </c>
      <c r="P2528" s="196" t="s">
        <v>85</v>
      </c>
      <c r="Q2528" s="196" t="s">
        <v>85</v>
      </c>
      <c r="R2528" s="196" t="s">
        <v>85</v>
      </c>
      <c r="S2528" s="196" t="s">
        <v>85</v>
      </c>
      <c r="T2528" s="196" t="s">
        <v>85</v>
      </c>
      <c r="U2528" s="196" t="s">
        <v>85</v>
      </c>
      <c r="V2528" s="196" t="s">
        <v>85</v>
      </c>
      <c r="W2528" s="196" t="s">
        <v>85</v>
      </c>
      <c r="X2528" s="196" t="s">
        <v>85</v>
      </c>
      <c r="Y2528" s="196" t="s">
        <v>85</v>
      </c>
    </row>
    <row r="2529" customFormat="false" ht="11.25" hidden="false" customHeight="false" outlineLevel="0" collapsed="false">
      <c r="A2529" s="177" t="n">
        <v>37221</v>
      </c>
      <c r="B2529" s="203" t="n">
        <f aca="false">IF(A2529&lt;&gt;"",MONTH(A2529),0)</f>
        <v>11</v>
      </c>
      <c r="C2529" s="11" t="s">
        <v>162</v>
      </c>
      <c r="D2529" s="196" t="s">
        <v>85</v>
      </c>
      <c r="E2529" s="196" t="s">
        <v>85</v>
      </c>
      <c r="F2529" s="196" t="s">
        <v>85</v>
      </c>
      <c r="G2529" s="196" t="s">
        <v>85</v>
      </c>
      <c r="H2529" s="196" t="s">
        <v>85</v>
      </c>
      <c r="I2529" s="196" t="s">
        <v>85</v>
      </c>
      <c r="J2529" s="196" t="s">
        <v>85</v>
      </c>
      <c r="K2529" s="196" t="s">
        <v>85</v>
      </c>
      <c r="L2529" s="196" t="s">
        <v>85</v>
      </c>
      <c r="M2529" s="196" t="s">
        <v>85</v>
      </c>
      <c r="N2529" s="196" t="s">
        <v>85</v>
      </c>
      <c r="O2529" s="196" t="s">
        <v>85</v>
      </c>
      <c r="P2529" s="196" t="s">
        <v>85</v>
      </c>
      <c r="Q2529" s="196" t="s">
        <v>85</v>
      </c>
      <c r="R2529" s="196" t="s">
        <v>85</v>
      </c>
      <c r="S2529" s="196" t="s">
        <v>85</v>
      </c>
      <c r="T2529" s="196" t="s">
        <v>85</v>
      </c>
      <c r="U2529" s="196" t="s">
        <v>85</v>
      </c>
      <c r="V2529" s="196" t="s">
        <v>85</v>
      </c>
      <c r="W2529" s="196" t="s">
        <v>85</v>
      </c>
      <c r="X2529" s="196" t="s">
        <v>85</v>
      </c>
      <c r="Y2529" s="196" t="s">
        <v>85</v>
      </c>
    </row>
    <row r="2530" customFormat="false" ht="11.25" hidden="false" customHeight="false" outlineLevel="0" collapsed="false">
      <c r="A2530" s="177" t="n">
        <v>37222</v>
      </c>
      <c r="B2530" s="203" t="n">
        <f aca="false">IF(A2530&lt;&gt;"",MONTH(A2530),0)</f>
        <v>11</v>
      </c>
      <c r="C2530" s="11" t="s">
        <v>163</v>
      </c>
      <c r="D2530" s="196" t="s">
        <v>85</v>
      </c>
      <c r="E2530" s="196" t="s">
        <v>85</v>
      </c>
      <c r="F2530" s="196" t="s">
        <v>85</v>
      </c>
      <c r="G2530" s="196" t="s">
        <v>85</v>
      </c>
      <c r="H2530" s="196" t="s">
        <v>85</v>
      </c>
      <c r="I2530" s="196" t="s">
        <v>85</v>
      </c>
      <c r="J2530" s="196" t="s">
        <v>85</v>
      </c>
      <c r="K2530" s="196" t="s">
        <v>85</v>
      </c>
      <c r="L2530" s="196" t="s">
        <v>85</v>
      </c>
      <c r="M2530" s="196" t="s">
        <v>85</v>
      </c>
      <c r="N2530" s="196" t="s">
        <v>85</v>
      </c>
      <c r="O2530" s="196" t="s">
        <v>85</v>
      </c>
      <c r="P2530" s="196" t="s">
        <v>85</v>
      </c>
      <c r="Q2530" s="196" t="s">
        <v>85</v>
      </c>
      <c r="R2530" s="196" t="s">
        <v>85</v>
      </c>
      <c r="S2530" s="196" t="s">
        <v>85</v>
      </c>
      <c r="T2530" s="196" t="s">
        <v>85</v>
      </c>
      <c r="U2530" s="196" t="s">
        <v>85</v>
      </c>
      <c r="V2530" s="196" t="s">
        <v>85</v>
      </c>
      <c r="W2530" s="196" t="s">
        <v>85</v>
      </c>
      <c r="X2530" s="196" t="s">
        <v>85</v>
      </c>
      <c r="Y2530" s="196" t="s">
        <v>85</v>
      </c>
    </row>
    <row r="2531" customFormat="false" ht="11.25" hidden="false" customHeight="false" outlineLevel="0" collapsed="false">
      <c r="A2531" s="177" t="n">
        <v>37223</v>
      </c>
      <c r="B2531" s="203" t="n">
        <f aca="false">IF(A2531&lt;&gt;"",MONTH(A2531),0)</f>
        <v>11</v>
      </c>
      <c r="C2531" s="11" t="s">
        <v>164</v>
      </c>
      <c r="D2531" s="196" t="s">
        <v>85</v>
      </c>
      <c r="E2531" s="196" t="s">
        <v>85</v>
      </c>
      <c r="F2531" s="196" t="s">
        <v>85</v>
      </c>
      <c r="G2531" s="196" t="s">
        <v>85</v>
      </c>
      <c r="H2531" s="196" t="s">
        <v>85</v>
      </c>
      <c r="I2531" s="196" t="s">
        <v>85</v>
      </c>
      <c r="J2531" s="196" t="s">
        <v>85</v>
      </c>
      <c r="K2531" s="196" t="s">
        <v>85</v>
      </c>
      <c r="L2531" s="196" t="s">
        <v>85</v>
      </c>
      <c r="M2531" s="196" t="s">
        <v>85</v>
      </c>
      <c r="N2531" s="196" t="s">
        <v>85</v>
      </c>
      <c r="O2531" s="196" t="s">
        <v>85</v>
      </c>
      <c r="P2531" s="196" t="s">
        <v>85</v>
      </c>
      <c r="Q2531" s="196" t="s">
        <v>85</v>
      </c>
      <c r="R2531" s="196" t="s">
        <v>85</v>
      </c>
      <c r="S2531" s="196" t="s">
        <v>85</v>
      </c>
      <c r="T2531" s="196" t="s">
        <v>85</v>
      </c>
      <c r="U2531" s="196" t="s">
        <v>85</v>
      </c>
      <c r="V2531" s="196" t="s">
        <v>85</v>
      </c>
      <c r="W2531" s="196" t="s">
        <v>85</v>
      </c>
      <c r="X2531" s="196" t="s">
        <v>85</v>
      </c>
      <c r="Y2531" s="196" t="s">
        <v>85</v>
      </c>
    </row>
    <row r="2532" customFormat="false" ht="11.25" hidden="false" customHeight="false" outlineLevel="0" collapsed="false">
      <c r="A2532" s="177" t="n">
        <v>37224</v>
      </c>
      <c r="B2532" s="203" t="n">
        <f aca="false">IF(A2532&lt;&gt;"",MONTH(A2532),0)</f>
        <v>11</v>
      </c>
      <c r="C2532" s="11" t="s">
        <v>165</v>
      </c>
      <c r="D2532" s="196" t="s">
        <v>85</v>
      </c>
      <c r="E2532" s="196" t="s">
        <v>85</v>
      </c>
      <c r="F2532" s="196" t="s">
        <v>85</v>
      </c>
      <c r="G2532" s="196" t="s">
        <v>85</v>
      </c>
      <c r="H2532" s="196" t="s">
        <v>85</v>
      </c>
      <c r="I2532" s="196" t="s">
        <v>85</v>
      </c>
      <c r="J2532" s="196" t="s">
        <v>85</v>
      </c>
      <c r="K2532" s="196" t="s">
        <v>85</v>
      </c>
      <c r="L2532" s="196" t="s">
        <v>85</v>
      </c>
      <c r="M2532" s="196" t="s">
        <v>85</v>
      </c>
      <c r="N2532" s="196" t="s">
        <v>85</v>
      </c>
      <c r="O2532" s="196" t="s">
        <v>85</v>
      </c>
      <c r="P2532" s="196" t="s">
        <v>85</v>
      </c>
      <c r="Q2532" s="196" t="s">
        <v>85</v>
      </c>
      <c r="R2532" s="196" t="s">
        <v>85</v>
      </c>
      <c r="S2532" s="196" t="s">
        <v>85</v>
      </c>
      <c r="T2532" s="196" t="s">
        <v>85</v>
      </c>
      <c r="U2532" s="196" t="s">
        <v>85</v>
      </c>
      <c r="V2532" s="196" t="s">
        <v>85</v>
      </c>
      <c r="W2532" s="196" t="s">
        <v>85</v>
      </c>
      <c r="X2532" s="196" t="s">
        <v>85</v>
      </c>
      <c r="Y2532" s="196" t="s">
        <v>85</v>
      </c>
    </row>
    <row r="2533" customFormat="false" ht="11.25" hidden="false" customHeight="false" outlineLevel="0" collapsed="false">
      <c r="A2533" s="177" t="n">
        <v>37225</v>
      </c>
      <c r="B2533" s="203" t="n">
        <f aca="false">IF(A2533&lt;&gt;"",MONTH(A2533),0)</f>
        <v>11</v>
      </c>
      <c r="C2533" s="11" t="s">
        <v>166</v>
      </c>
      <c r="D2533" s="196" t="s">
        <v>85</v>
      </c>
      <c r="E2533" s="196" t="s">
        <v>85</v>
      </c>
      <c r="F2533" s="196" t="s">
        <v>85</v>
      </c>
      <c r="G2533" s="196" t="s">
        <v>85</v>
      </c>
      <c r="H2533" s="196" t="s">
        <v>85</v>
      </c>
      <c r="I2533" s="196" t="s">
        <v>85</v>
      </c>
      <c r="J2533" s="196" t="s">
        <v>85</v>
      </c>
      <c r="K2533" s="196" t="s">
        <v>85</v>
      </c>
      <c r="L2533" s="196" t="s">
        <v>85</v>
      </c>
      <c r="M2533" s="196" t="s">
        <v>85</v>
      </c>
      <c r="N2533" s="196" t="s">
        <v>85</v>
      </c>
      <c r="O2533" s="196" t="s">
        <v>85</v>
      </c>
      <c r="P2533" s="196" t="s">
        <v>85</v>
      </c>
      <c r="Q2533" s="196" t="s">
        <v>85</v>
      </c>
      <c r="R2533" s="196" t="s">
        <v>85</v>
      </c>
      <c r="S2533" s="196" t="s">
        <v>85</v>
      </c>
      <c r="T2533" s="196" t="s">
        <v>85</v>
      </c>
      <c r="U2533" s="196" t="s">
        <v>85</v>
      </c>
      <c r="V2533" s="196" t="s">
        <v>85</v>
      </c>
      <c r="W2533" s="196" t="s">
        <v>85</v>
      </c>
      <c r="X2533" s="196" t="s">
        <v>85</v>
      </c>
      <c r="Y2533" s="196" t="s">
        <v>85</v>
      </c>
    </row>
    <row r="2534" customFormat="false" ht="11.25" hidden="false" customHeight="false" outlineLevel="0" collapsed="false">
      <c r="A2534" s="177" t="n">
        <v>37226</v>
      </c>
      <c r="B2534" s="203" t="n">
        <f aca="false">IF(A2534&lt;&gt;"",MONTH(A2534),0)</f>
        <v>12</v>
      </c>
      <c r="C2534" s="11" t="s">
        <v>167</v>
      </c>
      <c r="D2534" s="196" t="s">
        <v>85</v>
      </c>
      <c r="E2534" s="196" t="s">
        <v>85</v>
      </c>
      <c r="F2534" s="196" t="s">
        <v>85</v>
      </c>
      <c r="G2534" s="196" t="s">
        <v>85</v>
      </c>
      <c r="H2534" s="196" t="s">
        <v>85</v>
      </c>
      <c r="I2534" s="196" t="s">
        <v>85</v>
      </c>
      <c r="J2534" s="196" t="s">
        <v>85</v>
      </c>
      <c r="K2534" s="196" t="s">
        <v>85</v>
      </c>
      <c r="L2534" s="196" t="s">
        <v>85</v>
      </c>
      <c r="M2534" s="196" t="s">
        <v>85</v>
      </c>
      <c r="N2534" s="196" t="s">
        <v>85</v>
      </c>
      <c r="O2534" s="196" t="s">
        <v>85</v>
      </c>
      <c r="P2534" s="196" t="s">
        <v>85</v>
      </c>
      <c r="Q2534" s="196" t="s">
        <v>85</v>
      </c>
      <c r="R2534" s="196" t="s">
        <v>85</v>
      </c>
      <c r="S2534" s="196" t="s">
        <v>85</v>
      </c>
      <c r="T2534" s="196" t="s">
        <v>85</v>
      </c>
      <c r="U2534" s="196" t="s">
        <v>85</v>
      </c>
      <c r="V2534" s="196" t="s">
        <v>85</v>
      </c>
      <c r="W2534" s="196" t="s">
        <v>85</v>
      </c>
      <c r="X2534" s="196" t="s">
        <v>85</v>
      </c>
      <c r="Y2534" s="196" t="s">
        <v>85</v>
      </c>
    </row>
    <row r="2535" customFormat="false" ht="11.25" hidden="false" customHeight="false" outlineLevel="0" collapsed="false">
      <c r="A2535" s="177" t="n">
        <v>37227</v>
      </c>
      <c r="B2535" s="203" t="n">
        <f aca="false">IF(A2535&lt;&gt;"",MONTH(A2535),0)</f>
        <v>12</v>
      </c>
      <c r="C2535" s="11" t="s">
        <v>161</v>
      </c>
      <c r="D2535" s="196" t="s">
        <v>85</v>
      </c>
      <c r="E2535" s="196" t="s">
        <v>85</v>
      </c>
      <c r="F2535" s="196" t="s">
        <v>85</v>
      </c>
      <c r="G2535" s="196" t="s">
        <v>85</v>
      </c>
      <c r="H2535" s="196" t="s">
        <v>85</v>
      </c>
      <c r="I2535" s="196" t="s">
        <v>85</v>
      </c>
      <c r="J2535" s="196" t="s">
        <v>85</v>
      </c>
      <c r="K2535" s="196" t="s">
        <v>85</v>
      </c>
      <c r="L2535" s="196" t="s">
        <v>85</v>
      </c>
      <c r="M2535" s="196" t="s">
        <v>85</v>
      </c>
      <c r="N2535" s="196" t="s">
        <v>85</v>
      </c>
      <c r="O2535" s="196" t="s">
        <v>85</v>
      </c>
      <c r="P2535" s="196" t="s">
        <v>85</v>
      </c>
      <c r="Q2535" s="196" t="s">
        <v>85</v>
      </c>
      <c r="R2535" s="196" t="s">
        <v>85</v>
      </c>
      <c r="S2535" s="196" t="s">
        <v>85</v>
      </c>
      <c r="T2535" s="196" t="s">
        <v>85</v>
      </c>
      <c r="U2535" s="196" t="s">
        <v>85</v>
      </c>
      <c r="V2535" s="196" t="s">
        <v>85</v>
      </c>
      <c r="W2535" s="196" t="s">
        <v>85</v>
      </c>
      <c r="X2535" s="196" t="s">
        <v>85</v>
      </c>
      <c r="Y2535" s="196" t="s">
        <v>85</v>
      </c>
    </row>
    <row r="2536" customFormat="false" ht="11.25" hidden="false" customHeight="false" outlineLevel="0" collapsed="false">
      <c r="A2536" s="177" t="n">
        <v>37228</v>
      </c>
      <c r="B2536" s="203" t="n">
        <f aca="false">IF(A2536&lt;&gt;"",MONTH(A2536),0)</f>
        <v>12</v>
      </c>
      <c r="C2536" s="11" t="s">
        <v>162</v>
      </c>
      <c r="D2536" s="196" t="s">
        <v>85</v>
      </c>
      <c r="E2536" s="196" t="s">
        <v>85</v>
      </c>
      <c r="F2536" s="196" t="s">
        <v>85</v>
      </c>
      <c r="G2536" s="196" t="s">
        <v>85</v>
      </c>
      <c r="H2536" s="196" t="s">
        <v>85</v>
      </c>
      <c r="I2536" s="196" t="s">
        <v>85</v>
      </c>
      <c r="J2536" s="196" t="s">
        <v>85</v>
      </c>
      <c r="K2536" s="196" t="s">
        <v>85</v>
      </c>
      <c r="L2536" s="196" t="s">
        <v>85</v>
      </c>
      <c r="M2536" s="196" t="s">
        <v>85</v>
      </c>
      <c r="N2536" s="196" t="s">
        <v>85</v>
      </c>
      <c r="O2536" s="196" t="s">
        <v>85</v>
      </c>
      <c r="P2536" s="196" t="s">
        <v>85</v>
      </c>
      <c r="Q2536" s="196" t="s">
        <v>85</v>
      </c>
      <c r="R2536" s="196" t="s">
        <v>85</v>
      </c>
      <c r="S2536" s="196" t="s">
        <v>85</v>
      </c>
      <c r="T2536" s="196" t="s">
        <v>85</v>
      </c>
      <c r="U2536" s="196" t="s">
        <v>85</v>
      </c>
      <c r="V2536" s="196" t="s">
        <v>85</v>
      </c>
      <c r="W2536" s="196" t="s">
        <v>85</v>
      </c>
      <c r="X2536" s="196" t="s">
        <v>85</v>
      </c>
      <c r="Y2536" s="196" t="s">
        <v>85</v>
      </c>
    </row>
    <row r="2537" customFormat="false" ht="11.25" hidden="false" customHeight="false" outlineLevel="0" collapsed="false">
      <c r="A2537" s="177" t="n">
        <v>37229</v>
      </c>
      <c r="B2537" s="203" t="n">
        <f aca="false">IF(A2537&lt;&gt;"",MONTH(A2537),0)</f>
        <v>12</v>
      </c>
      <c r="C2537" s="11" t="s">
        <v>163</v>
      </c>
      <c r="D2537" s="196" t="s">
        <v>85</v>
      </c>
      <c r="E2537" s="196" t="s">
        <v>85</v>
      </c>
      <c r="F2537" s="196" t="s">
        <v>85</v>
      </c>
      <c r="G2537" s="196" t="s">
        <v>85</v>
      </c>
      <c r="H2537" s="196" t="s">
        <v>85</v>
      </c>
      <c r="I2537" s="196" t="s">
        <v>85</v>
      </c>
      <c r="J2537" s="196" t="s">
        <v>85</v>
      </c>
      <c r="K2537" s="196" t="s">
        <v>85</v>
      </c>
      <c r="L2537" s="196" t="s">
        <v>85</v>
      </c>
      <c r="M2537" s="196" t="s">
        <v>85</v>
      </c>
      <c r="N2537" s="196" t="s">
        <v>85</v>
      </c>
      <c r="O2537" s="196" t="s">
        <v>85</v>
      </c>
      <c r="P2537" s="196" t="s">
        <v>85</v>
      </c>
      <c r="Q2537" s="196" t="s">
        <v>85</v>
      </c>
      <c r="R2537" s="196" t="s">
        <v>85</v>
      </c>
      <c r="S2537" s="196" t="s">
        <v>85</v>
      </c>
      <c r="T2537" s="196" t="s">
        <v>85</v>
      </c>
      <c r="U2537" s="196" t="s">
        <v>85</v>
      </c>
      <c r="V2537" s="196" t="s">
        <v>85</v>
      </c>
      <c r="W2537" s="196" t="s">
        <v>85</v>
      </c>
      <c r="X2537" s="196" t="s">
        <v>85</v>
      </c>
      <c r="Y2537" s="196" t="s">
        <v>85</v>
      </c>
    </row>
    <row r="2538" customFormat="false" ht="11.25" hidden="false" customHeight="false" outlineLevel="0" collapsed="false">
      <c r="A2538" s="177" t="n">
        <v>37230</v>
      </c>
      <c r="B2538" s="203" t="n">
        <f aca="false">IF(A2538&lt;&gt;"",MONTH(A2538),0)</f>
        <v>12</v>
      </c>
      <c r="C2538" s="11" t="s">
        <v>164</v>
      </c>
      <c r="D2538" s="196" t="s">
        <v>85</v>
      </c>
      <c r="E2538" s="196" t="s">
        <v>85</v>
      </c>
      <c r="F2538" s="196" t="s">
        <v>85</v>
      </c>
      <c r="G2538" s="196" t="s">
        <v>85</v>
      </c>
      <c r="H2538" s="196" t="s">
        <v>85</v>
      </c>
      <c r="I2538" s="196" t="s">
        <v>85</v>
      </c>
      <c r="J2538" s="196" t="s">
        <v>85</v>
      </c>
      <c r="K2538" s="196" t="s">
        <v>85</v>
      </c>
      <c r="L2538" s="196" t="s">
        <v>85</v>
      </c>
      <c r="M2538" s="196" t="s">
        <v>85</v>
      </c>
      <c r="N2538" s="196" t="s">
        <v>85</v>
      </c>
      <c r="O2538" s="196" t="s">
        <v>85</v>
      </c>
      <c r="P2538" s="196" t="s">
        <v>85</v>
      </c>
      <c r="Q2538" s="196" t="s">
        <v>85</v>
      </c>
      <c r="R2538" s="196" t="s">
        <v>85</v>
      </c>
      <c r="S2538" s="196" t="s">
        <v>85</v>
      </c>
      <c r="T2538" s="196" t="s">
        <v>85</v>
      </c>
      <c r="U2538" s="196" t="s">
        <v>85</v>
      </c>
      <c r="V2538" s="196" t="s">
        <v>85</v>
      </c>
      <c r="W2538" s="196" t="s">
        <v>85</v>
      </c>
      <c r="X2538" s="196" t="s">
        <v>85</v>
      </c>
      <c r="Y2538" s="196" t="s">
        <v>85</v>
      </c>
    </row>
    <row r="2539" customFormat="false" ht="11.25" hidden="false" customHeight="false" outlineLevel="0" collapsed="false">
      <c r="A2539" s="177" t="n">
        <v>37231</v>
      </c>
      <c r="B2539" s="203" t="n">
        <f aca="false">IF(A2539&lt;&gt;"",MONTH(A2539),0)</f>
        <v>12</v>
      </c>
      <c r="C2539" s="11" t="s">
        <v>165</v>
      </c>
      <c r="D2539" s="196" t="s">
        <v>85</v>
      </c>
      <c r="E2539" s="196" t="s">
        <v>85</v>
      </c>
      <c r="F2539" s="196" t="s">
        <v>85</v>
      </c>
      <c r="G2539" s="196" t="s">
        <v>85</v>
      </c>
      <c r="H2539" s="196" t="s">
        <v>85</v>
      </c>
      <c r="I2539" s="196" t="s">
        <v>85</v>
      </c>
      <c r="J2539" s="196" t="s">
        <v>85</v>
      </c>
      <c r="K2539" s="196" t="s">
        <v>85</v>
      </c>
      <c r="L2539" s="196" t="s">
        <v>85</v>
      </c>
      <c r="M2539" s="196" t="s">
        <v>85</v>
      </c>
      <c r="N2539" s="196" t="s">
        <v>85</v>
      </c>
      <c r="O2539" s="196" t="s">
        <v>85</v>
      </c>
      <c r="P2539" s="196" t="s">
        <v>85</v>
      </c>
      <c r="Q2539" s="196" t="s">
        <v>85</v>
      </c>
      <c r="R2539" s="196" t="s">
        <v>85</v>
      </c>
      <c r="S2539" s="196" t="s">
        <v>85</v>
      </c>
      <c r="T2539" s="196" t="s">
        <v>85</v>
      </c>
      <c r="U2539" s="196" t="s">
        <v>85</v>
      </c>
      <c r="V2539" s="196" t="s">
        <v>85</v>
      </c>
      <c r="W2539" s="196" t="s">
        <v>85</v>
      </c>
      <c r="X2539" s="196" t="s">
        <v>85</v>
      </c>
      <c r="Y2539" s="196" t="s">
        <v>85</v>
      </c>
    </row>
    <row r="2540" customFormat="false" ht="11.25" hidden="false" customHeight="false" outlineLevel="0" collapsed="false">
      <c r="A2540" s="177" t="n">
        <v>37232</v>
      </c>
      <c r="B2540" s="203" t="n">
        <f aca="false">IF(A2540&lt;&gt;"",MONTH(A2540),0)</f>
        <v>12</v>
      </c>
      <c r="C2540" s="11" t="s">
        <v>166</v>
      </c>
      <c r="D2540" s="196" t="s">
        <v>85</v>
      </c>
      <c r="E2540" s="196" t="s">
        <v>85</v>
      </c>
      <c r="F2540" s="196" t="s">
        <v>85</v>
      </c>
      <c r="G2540" s="196" t="s">
        <v>85</v>
      </c>
      <c r="H2540" s="196" t="s">
        <v>85</v>
      </c>
      <c r="I2540" s="196" t="s">
        <v>85</v>
      </c>
      <c r="J2540" s="196" t="s">
        <v>85</v>
      </c>
      <c r="K2540" s="196" t="s">
        <v>85</v>
      </c>
      <c r="L2540" s="196" t="s">
        <v>85</v>
      </c>
      <c r="M2540" s="196" t="s">
        <v>85</v>
      </c>
      <c r="N2540" s="196" t="s">
        <v>85</v>
      </c>
      <c r="O2540" s="196" t="s">
        <v>85</v>
      </c>
      <c r="P2540" s="196" t="s">
        <v>85</v>
      </c>
      <c r="Q2540" s="196" t="s">
        <v>85</v>
      </c>
      <c r="R2540" s="196" t="s">
        <v>85</v>
      </c>
      <c r="S2540" s="196" t="s">
        <v>85</v>
      </c>
      <c r="T2540" s="196" t="s">
        <v>85</v>
      </c>
      <c r="U2540" s="196" t="s">
        <v>85</v>
      </c>
      <c r="V2540" s="196" t="s">
        <v>85</v>
      </c>
      <c r="W2540" s="196" t="s">
        <v>85</v>
      </c>
      <c r="X2540" s="196" t="s">
        <v>85</v>
      </c>
      <c r="Y2540" s="196" t="s">
        <v>85</v>
      </c>
    </row>
    <row r="2541" customFormat="false" ht="11.25" hidden="false" customHeight="false" outlineLevel="0" collapsed="false">
      <c r="A2541" s="177" t="n">
        <v>37233</v>
      </c>
      <c r="B2541" s="203" t="n">
        <f aca="false">IF(A2541&lt;&gt;"",MONTH(A2541),0)</f>
        <v>12</v>
      </c>
      <c r="C2541" s="11" t="s">
        <v>167</v>
      </c>
      <c r="D2541" s="196" t="s">
        <v>85</v>
      </c>
      <c r="E2541" s="196" t="s">
        <v>85</v>
      </c>
      <c r="F2541" s="196" t="s">
        <v>85</v>
      </c>
      <c r="G2541" s="196" t="s">
        <v>85</v>
      </c>
      <c r="H2541" s="196" t="s">
        <v>85</v>
      </c>
      <c r="I2541" s="196" t="s">
        <v>85</v>
      </c>
      <c r="J2541" s="196" t="s">
        <v>85</v>
      </c>
      <c r="K2541" s="196" t="s">
        <v>85</v>
      </c>
      <c r="L2541" s="196" t="s">
        <v>85</v>
      </c>
      <c r="M2541" s="196" t="s">
        <v>85</v>
      </c>
      <c r="N2541" s="196" t="s">
        <v>85</v>
      </c>
      <c r="O2541" s="196" t="s">
        <v>85</v>
      </c>
      <c r="P2541" s="196" t="s">
        <v>85</v>
      </c>
      <c r="Q2541" s="196" t="s">
        <v>85</v>
      </c>
      <c r="R2541" s="196" t="s">
        <v>85</v>
      </c>
      <c r="S2541" s="196" t="s">
        <v>85</v>
      </c>
      <c r="T2541" s="196" t="s">
        <v>85</v>
      </c>
      <c r="U2541" s="196" t="s">
        <v>85</v>
      </c>
      <c r="V2541" s="196" t="s">
        <v>85</v>
      </c>
      <c r="W2541" s="196" t="s">
        <v>85</v>
      </c>
      <c r="X2541" s="196" t="s">
        <v>85</v>
      </c>
      <c r="Y2541" s="196" t="s">
        <v>85</v>
      </c>
    </row>
    <row r="2542" customFormat="false" ht="11.25" hidden="false" customHeight="false" outlineLevel="0" collapsed="false">
      <c r="A2542" s="177" t="n">
        <v>37234</v>
      </c>
      <c r="B2542" s="203" t="n">
        <f aca="false">IF(A2542&lt;&gt;"",MONTH(A2542),0)</f>
        <v>12</v>
      </c>
      <c r="C2542" s="11" t="s">
        <v>161</v>
      </c>
      <c r="D2542" s="196" t="s">
        <v>85</v>
      </c>
      <c r="E2542" s="196" t="s">
        <v>85</v>
      </c>
      <c r="F2542" s="196" t="s">
        <v>85</v>
      </c>
      <c r="G2542" s="196" t="s">
        <v>85</v>
      </c>
      <c r="H2542" s="196" t="s">
        <v>85</v>
      </c>
      <c r="I2542" s="196" t="s">
        <v>85</v>
      </c>
      <c r="J2542" s="196" t="s">
        <v>85</v>
      </c>
      <c r="K2542" s="196" t="s">
        <v>85</v>
      </c>
      <c r="L2542" s="196" t="s">
        <v>85</v>
      </c>
      <c r="M2542" s="196" t="s">
        <v>85</v>
      </c>
      <c r="N2542" s="196" t="s">
        <v>85</v>
      </c>
      <c r="O2542" s="196" t="s">
        <v>85</v>
      </c>
      <c r="P2542" s="196" t="s">
        <v>85</v>
      </c>
      <c r="Q2542" s="196" t="s">
        <v>85</v>
      </c>
      <c r="R2542" s="196" t="s">
        <v>85</v>
      </c>
      <c r="S2542" s="196" t="s">
        <v>85</v>
      </c>
      <c r="T2542" s="196" t="s">
        <v>85</v>
      </c>
      <c r="U2542" s="196" t="s">
        <v>85</v>
      </c>
      <c r="V2542" s="196" t="s">
        <v>85</v>
      </c>
      <c r="W2542" s="196" t="s">
        <v>85</v>
      </c>
      <c r="X2542" s="196" t="s">
        <v>85</v>
      </c>
      <c r="Y2542" s="196" t="s">
        <v>85</v>
      </c>
    </row>
    <row r="2543" customFormat="false" ht="11.25" hidden="false" customHeight="false" outlineLevel="0" collapsed="false">
      <c r="A2543" s="177" t="n">
        <v>37235</v>
      </c>
      <c r="B2543" s="203" t="n">
        <f aca="false">IF(A2543&lt;&gt;"",MONTH(A2543),0)</f>
        <v>12</v>
      </c>
      <c r="C2543" s="11" t="s">
        <v>162</v>
      </c>
      <c r="D2543" s="196" t="s">
        <v>85</v>
      </c>
      <c r="E2543" s="196" t="s">
        <v>85</v>
      </c>
      <c r="F2543" s="196" t="s">
        <v>85</v>
      </c>
      <c r="G2543" s="196" t="s">
        <v>85</v>
      </c>
      <c r="H2543" s="196" t="s">
        <v>85</v>
      </c>
      <c r="I2543" s="196" t="s">
        <v>85</v>
      </c>
      <c r="J2543" s="196" t="s">
        <v>85</v>
      </c>
      <c r="K2543" s="196" t="s">
        <v>85</v>
      </c>
      <c r="L2543" s="196" t="s">
        <v>85</v>
      </c>
      <c r="M2543" s="196" t="s">
        <v>85</v>
      </c>
      <c r="N2543" s="196" t="s">
        <v>85</v>
      </c>
      <c r="O2543" s="196" t="s">
        <v>85</v>
      </c>
      <c r="P2543" s="196" t="s">
        <v>85</v>
      </c>
      <c r="Q2543" s="196" t="s">
        <v>85</v>
      </c>
      <c r="R2543" s="196" t="s">
        <v>85</v>
      </c>
      <c r="S2543" s="196" t="s">
        <v>85</v>
      </c>
      <c r="T2543" s="196" t="s">
        <v>85</v>
      </c>
      <c r="U2543" s="196" t="s">
        <v>85</v>
      </c>
      <c r="V2543" s="196" t="s">
        <v>85</v>
      </c>
      <c r="W2543" s="196" t="s">
        <v>85</v>
      </c>
      <c r="X2543" s="196" t="s">
        <v>85</v>
      </c>
      <c r="Y2543" s="196" t="s">
        <v>85</v>
      </c>
    </row>
    <row r="2544" customFormat="false" ht="11.25" hidden="false" customHeight="false" outlineLevel="0" collapsed="false">
      <c r="A2544" s="177" t="n">
        <v>37236</v>
      </c>
      <c r="B2544" s="203" t="n">
        <f aca="false">IF(A2544&lt;&gt;"",MONTH(A2544),0)</f>
        <v>12</v>
      </c>
      <c r="C2544" s="11" t="s">
        <v>163</v>
      </c>
      <c r="D2544" s="196" t="s">
        <v>85</v>
      </c>
      <c r="E2544" s="196" t="s">
        <v>85</v>
      </c>
      <c r="F2544" s="196" t="s">
        <v>85</v>
      </c>
      <c r="G2544" s="196" t="s">
        <v>85</v>
      </c>
      <c r="H2544" s="196" t="s">
        <v>85</v>
      </c>
      <c r="I2544" s="196" t="s">
        <v>85</v>
      </c>
      <c r="J2544" s="196" t="s">
        <v>85</v>
      </c>
      <c r="K2544" s="196" t="s">
        <v>85</v>
      </c>
      <c r="L2544" s="196" t="s">
        <v>85</v>
      </c>
      <c r="M2544" s="196" t="s">
        <v>85</v>
      </c>
      <c r="N2544" s="196" t="s">
        <v>85</v>
      </c>
      <c r="O2544" s="196" t="s">
        <v>85</v>
      </c>
      <c r="P2544" s="196" t="s">
        <v>85</v>
      </c>
      <c r="Q2544" s="196" t="s">
        <v>85</v>
      </c>
      <c r="R2544" s="196" t="s">
        <v>85</v>
      </c>
      <c r="S2544" s="196" t="s">
        <v>85</v>
      </c>
      <c r="T2544" s="196" t="s">
        <v>85</v>
      </c>
      <c r="U2544" s="196" t="s">
        <v>85</v>
      </c>
      <c r="V2544" s="196" t="s">
        <v>85</v>
      </c>
      <c r="W2544" s="196" t="s">
        <v>85</v>
      </c>
      <c r="X2544" s="196" t="s">
        <v>85</v>
      </c>
      <c r="Y2544" s="196" t="s">
        <v>85</v>
      </c>
    </row>
    <row r="2545" customFormat="false" ht="11.25" hidden="false" customHeight="false" outlineLevel="0" collapsed="false">
      <c r="A2545" s="177" t="n">
        <v>37237</v>
      </c>
      <c r="B2545" s="203" t="n">
        <f aca="false">IF(A2545&lt;&gt;"",MONTH(A2545),0)</f>
        <v>12</v>
      </c>
      <c r="C2545" s="11" t="s">
        <v>164</v>
      </c>
      <c r="D2545" s="196" t="s">
        <v>85</v>
      </c>
      <c r="E2545" s="196" t="s">
        <v>85</v>
      </c>
      <c r="F2545" s="196" t="s">
        <v>85</v>
      </c>
      <c r="G2545" s="196" t="s">
        <v>85</v>
      </c>
      <c r="H2545" s="196" t="s">
        <v>85</v>
      </c>
      <c r="I2545" s="196" t="s">
        <v>85</v>
      </c>
      <c r="J2545" s="196" t="s">
        <v>85</v>
      </c>
      <c r="K2545" s="196" t="s">
        <v>85</v>
      </c>
      <c r="L2545" s="196" t="s">
        <v>85</v>
      </c>
      <c r="M2545" s="196" t="s">
        <v>85</v>
      </c>
      <c r="N2545" s="196" t="s">
        <v>85</v>
      </c>
      <c r="O2545" s="196" t="s">
        <v>85</v>
      </c>
      <c r="P2545" s="196" t="s">
        <v>85</v>
      </c>
      <c r="Q2545" s="196" t="s">
        <v>85</v>
      </c>
      <c r="R2545" s="196" t="s">
        <v>85</v>
      </c>
      <c r="S2545" s="196" t="s">
        <v>85</v>
      </c>
      <c r="T2545" s="196" t="s">
        <v>85</v>
      </c>
      <c r="U2545" s="196" t="s">
        <v>85</v>
      </c>
      <c r="V2545" s="196" t="s">
        <v>85</v>
      </c>
      <c r="W2545" s="196" t="s">
        <v>85</v>
      </c>
      <c r="X2545" s="196" t="s">
        <v>85</v>
      </c>
      <c r="Y2545" s="196" t="s">
        <v>85</v>
      </c>
    </row>
    <row r="2546" customFormat="false" ht="11.25" hidden="false" customHeight="false" outlineLevel="0" collapsed="false">
      <c r="A2546" s="177" t="n">
        <v>37238</v>
      </c>
      <c r="B2546" s="203" t="n">
        <f aca="false">IF(A2546&lt;&gt;"",MONTH(A2546),0)</f>
        <v>12</v>
      </c>
      <c r="C2546" s="11" t="s">
        <v>165</v>
      </c>
      <c r="D2546" s="196" t="s">
        <v>85</v>
      </c>
      <c r="E2546" s="196" t="s">
        <v>85</v>
      </c>
      <c r="F2546" s="196" t="s">
        <v>85</v>
      </c>
      <c r="G2546" s="196" t="s">
        <v>85</v>
      </c>
      <c r="H2546" s="196" t="s">
        <v>85</v>
      </c>
      <c r="I2546" s="196" t="s">
        <v>85</v>
      </c>
      <c r="J2546" s="196" t="s">
        <v>85</v>
      </c>
      <c r="K2546" s="196" t="s">
        <v>85</v>
      </c>
      <c r="L2546" s="196" t="s">
        <v>85</v>
      </c>
      <c r="M2546" s="196" t="s">
        <v>85</v>
      </c>
      <c r="N2546" s="196" t="s">
        <v>85</v>
      </c>
      <c r="O2546" s="196" t="s">
        <v>85</v>
      </c>
      <c r="P2546" s="196" t="s">
        <v>85</v>
      </c>
      <c r="Q2546" s="196" t="s">
        <v>85</v>
      </c>
      <c r="R2546" s="196" t="s">
        <v>85</v>
      </c>
      <c r="S2546" s="196" t="s">
        <v>85</v>
      </c>
      <c r="T2546" s="196" t="s">
        <v>85</v>
      </c>
      <c r="U2546" s="196" t="s">
        <v>85</v>
      </c>
      <c r="V2546" s="196" t="s">
        <v>85</v>
      </c>
      <c r="W2546" s="196" t="s">
        <v>85</v>
      </c>
      <c r="X2546" s="196" t="s">
        <v>85</v>
      </c>
      <c r="Y2546" s="196" t="s">
        <v>85</v>
      </c>
    </row>
    <row r="2547" customFormat="false" ht="11.25" hidden="false" customHeight="false" outlineLevel="0" collapsed="false">
      <c r="A2547" s="177" t="n">
        <v>37239</v>
      </c>
      <c r="B2547" s="203" t="n">
        <f aca="false">IF(A2547&lt;&gt;"",MONTH(A2547),0)</f>
        <v>12</v>
      </c>
      <c r="C2547" s="11" t="s">
        <v>166</v>
      </c>
      <c r="D2547" s="196" t="s">
        <v>85</v>
      </c>
      <c r="E2547" s="196" t="s">
        <v>85</v>
      </c>
      <c r="F2547" s="196" t="s">
        <v>85</v>
      </c>
      <c r="G2547" s="196" t="s">
        <v>85</v>
      </c>
      <c r="H2547" s="196" t="s">
        <v>85</v>
      </c>
      <c r="I2547" s="196" t="s">
        <v>85</v>
      </c>
      <c r="J2547" s="196" t="s">
        <v>85</v>
      </c>
      <c r="K2547" s="196" t="s">
        <v>85</v>
      </c>
      <c r="L2547" s="196" t="s">
        <v>85</v>
      </c>
      <c r="M2547" s="196" t="s">
        <v>85</v>
      </c>
      <c r="N2547" s="196" t="s">
        <v>85</v>
      </c>
      <c r="O2547" s="196" t="s">
        <v>85</v>
      </c>
      <c r="P2547" s="196" t="s">
        <v>85</v>
      </c>
      <c r="Q2547" s="196" t="s">
        <v>85</v>
      </c>
      <c r="R2547" s="196" t="s">
        <v>85</v>
      </c>
      <c r="S2547" s="196" t="s">
        <v>85</v>
      </c>
      <c r="T2547" s="196" t="s">
        <v>85</v>
      </c>
      <c r="U2547" s="196" t="s">
        <v>85</v>
      </c>
      <c r="V2547" s="196" t="s">
        <v>85</v>
      </c>
      <c r="W2547" s="196" t="s">
        <v>85</v>
      </c>
      <c r="X2547" s="196" t="s">
        <v>85</v>
      </c>
      <c r="Y2547" s="196" t="s">
        <v>85</v>
      </c>
    </row>
    <row r="2548" customFormat="false" ht="11.25" hidden="false" customHeight="false" outlineLevel="0" collapsed="false">
      <c r="A2548" s="177" t="n">
        <v>37240</v>
      </c>
      <c r="B2548" s="203" t="n">
        <f aca="false">IF(A2548&lt;&gt;"",MONTH(A2548),0)</f>
        <v>12</v>
      </c>
      <c r="C2548" s="11" t="s">
        <v>167</v>
      </c>
      <c r="D2548" s="196" t="s">
        <v>85</v>
      </c>
      <c r="E2548" s="196" t="s">
        <v>85</v>
      </c>
      <c r="F2548" s="196" t="s">
        <v>85</v>
      </c>
      <c r="G2548" s="196" t="s">
        <v>85</v>
      </c>
      <c r="H2548" s="196" t="s">
        <v>85</v>
      </c>
      <c r="I2548" s="196" t="s">
        <v>85</v>
      </c>
      <c r="J2548" s="196" t="s">
        <v>85</v>
      </c>
      <c r="K2548" s="196" t="s">
        <v>85</v>
      </c>
      <c r="L2548" s="196" t="s">
        <v>85</v>
      </c>
      <c r="M2548" s="196" t="s">
        <v>85</v>
      </c>
      <c r="N2548" s="196" t="s">
        <v>85</v>
      </c>
      <c r="O2548" s="196" t="s">
        <v>85</v>
      </c>
      <c r="P2548" s="196" t="s">
        <v>85</v>
      </c>
      <c r="Q2548" s="196" t="s">
        <v>85</v>
      </c>
      <c r="R2548" s="196" t="s">
        <v>85</v>
      </c>
      <c r="S2548" s="196" t="s">
        <v>85</v>
      </c>
      <c r="T2548" s="196" t="s">
        <v>85</v>
      </c>
      <c r="U2548" s="196" t="s">
        <v>85</v>
      </c>
      <c r="V2548" s="196" t="s">
        <v>85</v>
      </c>
      <c r="W2548" s="196" t="s">
        <v>85</v>
      </c>
      <c r="X2548" s="196" t="s">
        <v>85</v>
      </c>
      <c r="Y2548" s="196" t="s">
        <v>85</v>
      </c>
    </row>
    <row r="2549" customFormat="false" ht="11.25" hidden="false" customHeight="false" outlineLevel="0" collapsed="false">
      <c r="A2549" s="177" t="n">
        <v>37241</v>
      </c>
      <c r="B2549" s="203" t="n">
        <f aca="false">IF(A2549&lt;&gt;"",MONTH(A2549),0)</f>
        <v>12</v>
      </c>
      <c r="C2549" s="11" t="s">
        <v>161</v>
      </c>
      <c r="D2549" s="196" t="s">
        <v>85</v>
      </c>
      <c r="E2549" s="196" t="s">
        <v>85</v>
      </c>
      <c r="F2549" s="196" t="s">
        <v>85</v>
      </c>
      <c r="G2549" s="196" t="s">
        <v>85</v>
      </c>
      <c r="H2549" s="196" t="s">
        <v>85</v>
      </c>
      <c r="I2549" s="196" t="s">
        <v>85</v>
      </c>
      <c r="J2549" s="196" t="s">
        <v>85</v>
      </c>
      <c r="K2549" s="196" t="s">
        <v>85</v>
      </c>
      <c r="L2549" s="196" t="s">
        <v>85</v>
      </c>
      <c r="M2549" s="196" t="s">
        <v>85</v>
      </c>
      <c r="N2549" s="196" t="s">
        <v>85</v>
      </c>
      <c r="O2549" s="196" t="s">
        <v>85</v>
      </c>
      <c r="P2549" s="196" t="s">
        <v>85</v>
      </c>
      <c r="Q2549" s="196" t="s">
        <v>85</v>
      </c>
      <c r="R2549" s="196" t="s">
        <v>85</v>
      </c>
      <c r="S2549" s="196" t="s">
        <v>85</v>
      </c>
      <c r="T2549" s="196" t="s">
        <v>85</v>
      </c>
      <c r="U2549" s="196" t="s">
        <v>85</v>
      </c>
      <c r="V2549" s="196" t="s">
        <v>85</v>
      </c>
      <c r="W2549" s="196" t="s">
        <v>85</v>
      </c>
      <c r="X2549" s="196" t="s">
        <v>85</v>
      </c>
      <c r="Y2549" s="196" t="s">
        <v>85</v>
      </c>
    </row>
    <row r="2550" customFormat="false" ht="11.25" hidden="false" customHeight="false" outlineLevel="0" collapsed="false">
      <c r="A2550" s="177" t="n">
        <v>37242</v>
      </c>
      <c r="B2550" s="203" t="n">
        <f aca="false">IF(A2550&lt;&gt;"",MONTH(A2550),0)</f>
        <v>12</v>
      </c>
      <c r="C2550" s="11" t="s">
        <v>162</v>
      </c>
      <c r="D2550" s="196" t="s">
        <v>85</v>
      </c>
      <c r="E2550" s="196" t="s">
        <v>85</v>
      </c>
      <c r="F2550" s="196" t="s">
        <v>85</v>
      </c>
      <c r="G2550" s="196" t="s">
        <v>85</v>
      </c>
      <c r="H2550" s="196" t="s">
        <v>85</v>
      </c>
      <c r="I2550" s="196" t="s">
        <v>85</v>
      </c>
      <c r="J2550" s="196" t="s">
        <v>85</v>
      </c>
      <c r="K2550" s="196" t="s">
        <v>85</v>
      </c>
      <c r="L2550" s="196" t="s">
        <v>85</v>
      </c>
      <c r="M2550" s="196" t="s">
        <v>85</v>
      </c>
      <c r="N2550" s="196" t="s">
        <v>85</v>
      </c>
      <c r="O2550" s="196" t="s">
        <v>85</v>
      </c>
      <c r="P2550" s="196" t="s">
        <v>85</v>
      </c>
      <c r="Q2550" s="196" t="s">
        <v>85</v>
      </c>
      <c r="R2550" s="196" t="s">
        <v>85</v>
      </c>
      <c r="S2550" s="196" t="s">
        <v>85</v>
      </c>
      <c r="T2550" s="196" t="s">
        <v>85</v>
      </c>
      <c r="U2550" s="196" t="s">
        <v>85</v>
      </c>
      <c r="V2550" s="196" t="s">
        <v>85</v>
      </c>
      <c r="W2550" s="196" t="s">
        <v>85</v>
      </c>
      <c r="X2550" s="196" t="s">
        <v>85</v>
      </c>
      <c r="Y2550" s="196" t="s">
        <v>85</v>
      </c>
    </row>
    <row r="2551" customFormat="false" ht="11.25" hidden="false" customHeight="false" outlineLevel="0" collapsed="false">
      <c r="A2551" s="177" t="n">
        <v>37243</v>
      </c>
      <c r="B2551" s="203" t="n">
        <f aca="false">IF(A2551&lt;&gt;"",MONTH(A2551),0)</f>
        <v>12</v>
      </c>
      <c r="C2551" s="11" t="s">
        <v>163</v>
      </c>
      <c r="D2551" s="196" t="s">
        <v>85</v>
      </c>
      <c r="E2551" s="196" t="s">
        <v>85</v>
      </c>
      <c r="F2551" s="196" t="s">
        <v>85</v>
      </c>
      <c r="G2551" s="196" t="s">
        <v>85</v>
      </c>
      <c r="H2551" s="196" t="s">
        <v>85</v>
      </c>
      <c r="I2551" s="196" t="s">
        <v>85</v>
      </c>
      <c r="J2551" s="196" t="s">
        <v>85</v>
      </c>
      <c r="K2551" s="196" t="s">
        <v>85</v>
      </c>
      <c r="L2551" s="196" t="s">
        <v>85</v>
      </c>
      <c r="M2551" s="196" t="s">
        <v>85</v>
      </c>
      <c r="N2551" s="196" t="s">
        <v>85</v>
      </c>
      <c r="O2551" s="196" t="s">
        <v>85</v>
      </c>
      <c r="P2551" s="196" t="s">
        <v>85</v>
      </c>
      <c r="Q2551" s="196" t="s">
        <v>85</v>
      </c>
      <c r="R2551" s="196" t="s">
        <v>85</v>
      </c>
      <c r="S2551" s="196" t="s">
        <v>85</v>
      </c>
      <c r="T2551" s="196" t="s">
        <v>85</v>
      </c>
      <c r="U2551" s="196" t="s">
        <v>85</v>
      </c>
      <c r="V2551" s="196" t="s">
        <v>85</v>
      </c>
      <c r="W2551" s="196" t="s">
        <v>85</v>
      </c>
      <c r="X2551" s="196" t="s">
        <v>85</v>
      </c>
      <c r="Y2551" s="196" t="s">
        <v>85</v>
      </c>
    </row>
    <row r="2552" customFormat="false" ht="11.25" hidden="false" customHeight="false" outlineLevel="0" collapsed="false">
      <c r="A2552" s="177" t="n">
        <v>37244</v>
      </c>
      <c r="B2552" s="203" t="n">
        <f aca="false">IF(A2552&lt;&gt;"",MONTH(A2552),0)</f>
        <v>12</v>
      </c>
      <c r="C2552" s="11" t="s">
        <v>164</v>
      </c>
      <c r="D2552" s="196" t="s">
        <v>85</v>
      </c>
      <c r="E2552" s="196" t="s">
        <v>85</v>
      </c>
      <c r="F2552" s="196" t="s">
        <v>85</v>
      </c>
      <c r="G2552" s="196" t="s">
        <v>85</v>
      </c>
      <c r="H2552" s="196" t="s">
        <v>85</v>
      </c>
      <c r="I2552" s="196" t="s">
        <v>85</v>
      </c>
      <c r="J2552" s="196" t="s">
        <v>85</v>
      </c>
      <c r="K2552" s="196" t="s">
        <v>85</v>
      </c>
      <c r="L2552" s="196" t="s">
        <v>85</v>
      </c>
      <c r="M2552" s="196" t="s">
        <v>85</v>
      </c>
      <c r="N2552" s="196" t="s">
        <v>85</v>
      </c>
      <c r="O2552" s="196" t="s">
        <v>85</v>
      </c>
      <c r="P2552" s="196" t="s">
        <v>85</v>
      </c>
      <c r="Q2552" s="196" t="s">
        <v>85</v>
      </c>
      <c r="R2552" s="196" t="s">
        <v>85</v>
      </c>
      <c r="S2552" s="196" t="s">
        <v>85</v>
      </c>
      <c r="T2552" s="196" t="s">
        <v>85</v>
      </c>
      <c r="U2552" s="196" t="s">
        <v>85</v>
      </c>
      <c r="V2552" s="196" t="s">
        <v>85</v>
      </c>
      <c r="W2552" s="196" t="s">
        <v>85</v>
      </c>
      <c r="X2552" s="196" t="s">
        <v>85</v>
      </c>
      <c r="Y2552" s="196" t="s">
        <v>85</v>
      </c>
    </row>
    <row r="2553" customFormat="false" ht="11.25" hidden="false" customHeight="false" outlineLevel="0" collapsed="false">
      <c r="A2553" s="177" t="n">
        <v>37245</v>
      </c>
      <c r="B2553" s="203" t="n">
        <f aca="false">IF(A2553&lt;&gt;"",MONTH(A2553),0)</f>
        <v>12</v>
      </c>
      <c r="C2553" s="11" t="s">
        <v>165</v>
      </c>
      <c r="D2553" s="196" t="s">
        <v>85</v>
      </c>
      <c r="E2553" s="196" t="s">
        <v>85</v>
      </c>
      <c r="F2553" s="196" t="s">
        <v>85</v>
      </c>
      <c r="G2553" s="196" t="s">
        <v>85</v>
      </c>
      <c r="H2553" s="196" t="s">
        <v>85</v>
      </c>
      <c r="I2553" s="196" t="s">
        <v>85</v>
      </c>
      <c r="J2553" s="196" t="s">
        <v>85</v>
      </c>
      <c r="K2553" s="196" t="s">
        <v>85</v>
      </c>
      <c r="L2553" s="196" t="s">
        <v>85</v>
      </c>
      <c r="M2553" s="196" t="s">
        <v>85</v>
      </c>
      <c r="N2553" s="196" t="s">
        <v>85</v>
      </c>
      <c r="O2553" s="196" t="s">
        <v>85</v>
      </c>
      <c r="P2553" s="196" t="s">
        <v>85</v>
      </c>
      <c r="Q2553" s="196" t="s">
        <v>85</v>
      </c>
      <c r="R2553" s="196" t="s">
        <v>85</v>
      </c>
      <c r="S2553" s="196" t="s">
        <v>85</v>
      </c>
      <c r="T2553" s="196" t="s">
        <v>85</v>
      </c>
      <c r="U2553" s="196" t="s">
        <v>85</v>
      </c>
      <c r="V2553" s="196" t="s">
        <v>85</v>
      </c>
      <c r="W2553" s="196" t="s">
        <v>85</v>
      </c>
      <c r="X2553" s="196" t="s">
        <v>85</v>
      </c>
      <c r="Y2553" s="196" t="s">
        <v>85</v>
      </c>
    </row>
    <row r="2554" customFormat="false" ht="11.25" hidden="false" customHeight="false" outlineLevel="0" collapsed="false">
      <c r="A2554" s="177" t="n">
        <v>37246</v>
      </c>
      <c r="B2554" s="203" t="n">
        <f aca="false">IF(A2554&lt;&gt;"",MONTH(A2554),0)</f>
        <v>12</v>
      </c>
      <c r="C2554" s="11" t="s">
        <v>166</v>
      </c>
      <c r="D2554" s="196" t="s">
        <v>85</v>
      </c>
      <c r="E2554" s="196" t="s">
        <v>85</v>
      </c>
      <c r="F2554" s="196" t="s">
        <v>85</v>
      </c>
      <c r="G2554" s="196" t="s">
        <v>85</v>
      </c>
      <c r="H2554" s="196" t="s">
        <v>85</v>
      </c>
      <c r="I2554" s="196" t="s">
        <v>85</v>
      </c>
      <c r="J2554" s="196" t="s">
        <v>85</v>
      </c>
      <c r="K2554" s="196" t="s">
        <v>85</v>
      </c>
      <c r="L2554" s="196" t="s">
        <v>85</v>
      </c>
      <c r="M2554" s="196" t="s">
        <v>85</v>
      </c>
      <c r="N2554" s="196" t="s">
        <v>85</v>
      </c>
      <c r="O2554" s="196" t="s">
        <v>85</v>
      </c>
      <c r="P2554" s="196" t="s">
        <v>85</v>
      </c>
      <c r="Q2554" s="196" t="s">
        <v>85</v>
      </c>
      <c r="R2554" s="196" t="s">
        <v>85</v>
      </c>
      <c r="S2554" s="196" t="s">
        <v>85</v>
      </c>
      <c r="T2554" s="196" t="s">
        <v>85</v>
      </c>
      <c r="U2554" s="196" t="s">
        <v>85</v>
      </c>
      <c r="V2554" s="196" t="s">
        <v>85</v>
      </c>
      <c r="W2554" s="196" t="s">
        <v>85</v>
      </c>
      <c r="X2554" s="196" t="s">
        <v>85</v>
      </c>
      <c r="Y2554" s="196" t="s">
        <v>85</v>
      </c>
    </row>
    <row r="2555" customFormat="false" ht="11.25" hidden="false" customHeight="false" outlineLevel="0" collapsed="false">
      <c r="A2555" s="177" t="n">
        <v>37247</v>
      </c>
      <c r="B2555" s="203" t="n">
        <f aca="false">IF(A2555&lt;&gt;"",MONTH(A2555),0)</f>
        <v>12</v>
      </c>
      <c r="C2555" s="11" t="s">
        <v>167</v>
      </c>
      <c r="D2555" s="196" t="s">
        <v>85</v>
      </c>
      <c r="E2555" s="196" t="s">
        <v>85</v>
      </c>
      <c r="F2555" s="196" t="s">
        <v>85</v>
      </c>
      <c r="G2555" s="196" t="s">
        <v>85</v>
      </c>
      <c r="H2555" s="196" t="s">
        <v>85</v>
      </c>
      <c r="I2555" s="196" t="s">
        <v>85</v>
      </c>
      <c r="J2555" s="196" t="s">
        <v>85</v>
      </c>
      <c r="K2555" s="196" t="s">
        <v>85</v>
      </c>
      <c r="L2555" s="196" t="s">
        <v>85</v>
      </c>
      <c r="M2555" s="196" t="s">
        <v>85</v>
      </c>
      <c r="N2555" s="196" t="s">
        <v>85</v>
      </c>
      <c r="O2555" s="196" t="s">
        <v>85</v>
      </c>
      <c r="P2555" s="196" t="s">
        <v>85</v>
      </c>
      <c r="Q2555" s="196" t="s">
        <v>85</v>
      </c>
      <c r="R2555" s="196" t="s">
        <v>85</v>
      </c>
      <c r="S2555" s="196" t="s">
        <v>85</v>
      </c>
      <c r="T2555" s="196" t="s">
        <v>85</v>
      </c>
      <c r="U2555" s="196" t="s">
        <v>85</v>
      </c>
      <c r="V2555" s="196" t="s">
        <v>85</v>
      </c>
      <c r="W2555" s="196" t="s">
        <v>85</v>
      </c>
      <c r="X2555" s="196" t="s">
        <v>85</v>
      </c>
      <c r="Y2555" s="196" t="s">
        <v>85</v>
      </c>
    </row>
    <row r="2556" customFormat="false" ht="11.25" hidden="false" customHeight="false" outlineLevel="0" collapsed="false">
      <c r="A2556" s="177" t="n">
        <v>37248</v>
      </c>
      <c r="B2556" s="203" t="n">
        <f aca="false">IF(A2556&lt;&gt;"",MONTH(A2556),0)</f>
        <v>12</v>
      </c>
      <c r="C2556" s="11" t="s">
        <v>161</v>
      </c>
      <c r="D2556" s="196" t="s">
        <v>85</v>
      </c>
      <c r="E2556" s="196" t="s">
        <v>85</v>
      </c>
      <c r="F2556" s="196" t="s">
        <v>85</v>
      </c>
      <c r="G2556" s="196" t="s">
        <v>85</v>
      </c>
      <c r="H2556" s="196" t="s">
        <v>85</v>
      </c>
      <c r="I2556" s="196" t="s">
        <v>85</v>
      </c>
      <c r="J2556" s="196" t="s">
        <v>85</v>
      </c>
      <c r="K2556" s="196" t="s">
        <v>85</v>
      </c>
      <c r="L2556" s="196" t="s">
        <v>85</v>
      </c>
      <c r="M2556" s="196" t="s">
        <v>85</v>
      </c>
      <c r="N2556" s="196" t="s">
        <v>85</v>
      </c>
      <c r="O2556" s="196" t="s">
        <v>85</v>
      </c>
      <c r="P2556" s="196" t="s">
        <v>85</v>
      </c>
      <c r="Q2556" s="196" t="s">
        <v>85</v>
      </c>
      <c r="R2556" s="196" t="s">
        <v>85</v>
      </c>
      <c r="S2556" s="196" t="s">
        <v>85</v>
      </c>
      <c r="T2556" s="196" t="s">
        <v>85</v>
      </c>
      <c r="U2556" s="196" t="s">
        <v>85</v>
      </c>
      <c r="V2556" s="196" t="s">
        <v>85</v>
      </c>
      <c r="W2556" s="196" t="s">
        <v>85</v>
      </c>
      <c r="X2556" s="196" t="s">
        <v>85</v>
      </c>
      <c r="Y2556" s="196" t="s">
        <v>85</v>
      </c>
    </row>
    <row r="2557" customFormat="false" ht="11.25" hidden="false" customHeight="false" outlineLevel="0" collapsed="false">
      <c r="A2557" s="177" t="n">
        <v>37249</v>
      </c>
      <c r="B2557" s="203" t="n">
        <f aca="false">IF(A2557&lt;&gt;"",MONTH(A2557),0)</f>
        <v>12</v>
      </c>
      <c r="C2557" s="11" t="s">
        <v>162</v>
      </c>
      <c r="D2557" s="196" t="s">
        <v>85</v>
      </c>
      <c r="E2557" s="196" t="s">
        <v>85</v>
      </c>
      <c r="F2557" s="196" t="s">
        <v>85</v>
      </c>
      <c r="G2557" s="196" t="s">
        <v>85</v>
      </c>
      <c r="H2557" s="196" t="s">
        <v>85</v>
      </c>
      <c r="I2557" s="196" t="s">
        <v>85</v>
      </c>
      <c r="J2557" s="196" t="s">
        <v>85</v>
      </c>
      <c r="K2557" s="196" t="s">
        <v>85</v>
      </c>
      <c r="L2557" s="196" t="s">
        <v>85</v>
      </c>
      <c r="M2557" s="196" t="s">
        <v>85</v>
      </c>
      <c r="N2557" s="196" t="s">
        <v>85</v>
      </c>
      <c r="O2557" s="196" t="s">
        <v>85</v>
      </c>
      <c r="P2557" s="196" t="s">
        <v>85</v>
      </c>
      <c r="Q2557" s="196" t="s">
        <v>85</v>
      </c>
      <c r="R2557" s="196" t="s">
        <v>85</v>
      </c>
      <c r="S2557" s="196" t="s">
        <v>85</v>
      </c>
      <c r="T2557" s="196" t="s">
        <v>85</v>
      </c>
      <c r="U2557" s="196" t="s">
        <v>85</v>
      </c>
      <c r="V2557" s="196" t="s">
        <v>85</v>
      </c>
      <c r="W2557" s="196" t="s">
        <v>85</v>
      </c>
      <c r="X2557" s="196" t="s">
        <v>85</v>
      </c>
      <c r="Y2557" s="196" t="s">
        <v>85</v>
      </c>
    </row>
    <row r="2558" customFormat="false" ht="11.25" hidden="false" customHeight="false" outlineLevel="0" collapsed="false">
      <c r="A2558" s="177" t="n">
        <v>37250</v>
      </c>
      <c r="B2558" s="203" t="n">
        <f aca="false">IF(A2558&lt;&gt;"",MONTH(A2558),0)</f>
        <v>12</v>
      </c>
      <c r="C2558" s="11" t="s">
        <v>163</v>
      </c>
      <c r="D2558" s="196" t="s">
        <v>85</v>
      </c>
      <c r="E2558" s="196" t="s">
        <v>85</v>
      </c>
      <c r="F2558" s="196" t="s">
        <v>85</v>
      </c>
      <c r="G2558" s="196" t="s">
        <v>85</v>
      </c>
      <c r="H2558" s="196" t="s">
        <v>85</v>
      </c>
      <c r="I2558" s="196" t="s">
        <v>85</v>
      </c>
      <c r="J2558" s="196" t="s">
        <v>85</v>
      </c>
      <c r="K2558" s="196" t="s">
        <v>85</v>
      </c>
      <c r="L2558" s="196" t="s">
        <v>85</v>
      </c>
      <c r="M2558" s="196" t="s">
        <v>85</v>
      </c>
      <c r="N2558" s="196" t="s">
        <v>85</v>
      </c>
      <c r="O2558" s="196" t="s">
        <v>85</v>
      </c>
      <c r="P2558" s="196" t="s">
        <v>85</v>
      </c>
      <c r="Q2558" s="196" t="s">
        <v>85</v>
      </c>
      <c r="R2558" s="196" t="s">
        <v>85</v>
      </c>
      <c r="S2558" s="196" t="s">
        <v>85</v>
      </c>
      <c r="T2558" s="196" t="s">
        <v>85</v>
      </c>
      <c r="U2558" s="196" t="s">
        <v>85</v>
      </c>
      <c r="V2558" s="196" t="s">
        <v>85</v>
      </c>
      <c r="W2558" s="196" t="s">
        <v>85</v>
      </c>
      <c r="X2558" s="196" t="s">
        <v>85</v>
      </c>
      <c r="Y2558" s="196" t="s">
        <v>85</v>
      </c>
    </row>
    <row r="2559" customFormat="false" ht="11.25" hidden="false" customHeight="false" outlineLevel="0" collapsed="false">
      <c r="A2559" s="177" t="n">
        <v>37251</v>
      </c>
      <c r="B2559" s="203" t="n">
        <f aca="false">IF(A2559&lt;&gt;"",MONTH(A2559),0)</f>
        <v>12</v>
      </c>
      <c r="C2559" s="11" t="s">
        <v>164</v>
      </c>
      <c r="D2559" s="196" t="s">
        <v>85</v>
      </c>
      <c r="E2559" s="196" t="s">
        <v>85</v>
      </c>
      <c r="F2559" s="196" t="s">
        <v>85</v>
      </c>
      <c r="G2559" s="196" t="s">
        <v>85</v>
      </c>
      <c r="H2559" s="196" t="s">
        <v>85</v>
      </c>
      <c r="I2559" s="196" t="s">
        <v>85</v>
      </c>
      <c r="J2559" s="196" t="s">
        <v>85</v>
      </c>
      <c r="K2559" s="196" t="s">
        <v>85</v>
      </c>
      <c r="L2559" s="196" t="s">
        <v>85</v>
      </c>
      <c r="M2559" s="196" t="s">
        <v>85</v>
      </c>
      <c r="N2559" s="196" t="s">
        <v>85</v>
      </c>
      <c r="O2559" s="196" t="s">
        <v>85</v>
      </c>
      <c r="P2559" s="196" t="s">
        <v>85</v>
      </c>
      <c r="Q2559" s="196" t="s">
        <v>85</v>
      </c>
      <c r="R2559" s="196" t="s">
        <v>85</v>
      </c>
      <c r="S2559" s="196" t="s">
        <v>85</v>
      </c>
      <c r="T2559" s="196" t="s">
        <v>85</v>
      </c>
      <c r="U2559" s="196" t="s">
        <v>85</v>
      </c>
      <c r="V2559" s="196" t="s">
        <v>85</v>
      </c>
      <c r="W2559" s="196" t="s">
        <v>85</v>
      </c>
      <c r="X2559" s="196" t="s">
        <v>85</v>
      </c>
      <c r="Y2559" s="196" t="s">
        <v>85</v>
      </c>
    </row>
    <row r="2560" customFormat="false" ht="11.25" hidden="false" customHeight="false" outlineLevel="0" collapsed="false">
      <c r="A2560" s="177" t="n">
        <v>37252</v>
      </c>
      <c r="B2560" s="203" t="n">
        <f aca="false">IF(A2560&lt;&gt;"",MONTH(A2560),0)</f>
        <v>12</v>
      </c>
      <c r="C2560" s="11" t="s">
        <v>165</v>
      </c>
      <c r="D2560" s="196" t="s">
        <v>85</v>
      </c>
      <c r="E2560" s="196" t="s">
        <v>85</v>
      </c>
      <c r="F2560" s="196" t="s">
        <v>85</v>
      </c>
      <c r="G2560" s="196" t="s">
        <v>85</v>
      </c>
      <c r="H2560" s="196" t="s">
        <v>85</v>
      </c>
      <c r="I2560" s="196" t="s">
        <v>85</v>
      </c>
      <c r="J2560" s="196" t="s">
        <v>85</v>
      </c>
      <c r="K2560" s="196" t="s">
        <v>85</v>
      </c>
      <c r="L2560" s="196" t="s">
        <v>85</v>
      </c>
      <c r="M2560" s="196" t="s">
        <v>85</v>
      </c>
      <c r="N2560" s="196" t="s">
        <v>85</v>
      </c>
      <c r="O2560" s="196" t="s">
        <v>85</v>
      </c>
      <c r="P2560" s="196" t="s">
        <v>85</v>
      </c>
      <c r="Q2560" s="196" t="s">
        <v>85</v>
      </c>
      <c r="R2560" s="196" t="s">
        <v>85</v>
      </c>
      <c r="S2560" s="196" t="s">
        <v>85</v>
      </c>
      <c r="T2560" s="196" t="s">
        <v>85</v>
      </c>
      <c r="U2560" s="196" t="s">
        <v>85</v>
      </c>
      <c r="V2560" s="196" t="s">
        <v>85</v>
      </c>
      <c r="W2560" s="196" t="s">
        <v>85</v>
      </c>
      <c r="X2560" s="196" t="s">
        <v>85</v>
      </c>
      <c r="Y2560" s="196" t="s">
        <v>85</v>
      </c>
    </row>
    <row r="2561" customFormat="false" ht="11.25" hidden="false" customHeight="false" outlineLevel="0" collapsed="false">
      <c r="A2561" s="177" t="n">
        <v>37253</v>
      </c>
      <c r="B2561" s="203" t="n">
        <f aca="false">IF(A2561&lt;&gt;"",MONTH(A2561),0)</f>
        <v>12</v>
      </c>
      <c r="C2561" s="11" t="s">
        <v>166</v>
      </c>
      <c r="D2561" s="196" t="s">
        <v>85</v>
      </c>
      <c r="E2561" s="196" t="s">
        <v>85</v>
      </c>
      <c r="F2561" s="196" t="s">
        <v>85</v>
      </c>
      <c r="G2561" s="196" t="s">
        <v>85</v>
      </c>
      <c r="H2561" s="196" t="s">
        <v>85</v>
      </c>
      <c r="I2561" s="196" t="s">
        <v>85</v>
      </c>
      <c r="J2561" s="196" t="s">
        <v>85</v>
      </c>
      <c r="K2561" s="196" t="s">
        <v>85</v>
      </c>
      <c r="L2561" s="196" t="s">
        <v>85</v>
      </c>
      <c r="M2561" s="196" t="s">
        <v>85</v>
      </c>
      <c r="N2561" s="196" t="s">
        <v>85</v>
      </c>
      <c r="O2561" s="196" t="s">
        <v>85</v>
      </c>
      <c r="P2561" s="196" t="s">
        <v>85</v>
      </c>
      <c r="Q2561" s="196" t="s">
        <v>85</v>
      </c>
      <c r="R2561" s="196" t="s">
        <v>85</v>
      </c>
      <c r="S2561" s="196" t="s">
        <v>85</v>
      </c>
      <c r="T2561" s="196" t="s">
        <v>85</v>
      </c>
      <c r="U2561" s="196" t="s">
        <v>85</v>
      </c>
      <c r="V2561" s="196" t="s">
        <v>85</v>
      </c>
      <c r="W2561" s="196" t="s">
        <v>85</v>
      </c>
      <c r="X2561" s="196" t="s">
        <v>85</v>
      </c>
      <c r="Y2561" s="196" t="s">
        <v>85</v>
      </c>
    </row>
    <row r="2562" customFormat="false" ht="11.25" hidden="false" customHeight="false" outlineLevel="0" collapsed="false">
      <c r="A2562" s="177" t="n">
        <v>37254</v>
      </c>
      <c r="B2562" s="203" t="n">
        <f aca="false">IF(A2562&lt;&gt;"",MONTH(A2562),0)</f>
        <v>12</v>
      </c>
      <c r="C2562" s="11" t="s">
        <v>167</v>
      </c>
      <c r="D2562" s="196" t="s">
        <v>85</v>
      </c>
      <c r="E2562" s="196" t="s">
        <v>85</v>
      </c>
      <c r="F2562" s="196" t="s">
        <v>85</v>
      </c>
      <c r="G2562" s="196" t="s">
        <v>85</v>
      </c>
      <c r="H2562" s="196" t="s">
        <v>85</v>
      </c>
      <c r="I2562" s="196" t="s">
        <v>85</v>
      </c>
      <c r="J2562" s="196" t="s">
        <v>85</v>
      </c>
      <c r="K2562" s="196" t="s">
        <v>85</v>
      </c>
      <c r="L2562" s="196" t="s">
        <v>85</v>
      </c>
      <c r="M2562" s="196" t="s">
        <v>85</v>
      </c>
      <c r="N2562" s="196" t="s">
        <v>85</v>
      </c>
      <c r="O2562" s="196" t="s">
        <v>85</v>
      </c>
      <c r="P2562" s="196" t="s">
        <v>85</v>
      </c>
      <c r="Q2562" s="196" t="s">
        <v>85</v>
      </c>
      <c r="R2562" s="196" t="s">
        <v>85</v>
      </c>
      <c r="S2562" s="196" t="s">
        <v>85</v>
      </c>
      <c r="T2562" s="196" t="s">
        <v>85</v>
      </c>
      <c r="U2562" s="196" t="s">
        <v>85</v>
      </c>
      <c r="V2562" s="196" t="s">
        <v>85</v>
      </c>
      <c r="W2562" s="196" t="s">
        <v>85</v>
      </c>
      <c r="X2562" s="196" t="s">
        <v>85</v>
      </c>
      <c r="Y2562" s="196" t="s">
        <v>85</v>
      </c>
    </row>
    <row r="2563" customFormat="false" ht="11.25" hidden="false" customHeight="false" outlineLevel="0" collapsed="false">
      <c r="A2563" s="177" t="n">
        <v>37255</v>
      </c>
      <c r="B2563" s="203" t="n">
        <f aca="false">IF(A2563&lt;&gt;"",MONTH(A2563),0)</f>
        <v>12</v>
      </c>
      <c r="C2563" s="11" t="s">
        <v>161</v>
      </c>
      <c r="D2563" s="196" t="s">
        <v>85</v>
      </c>
      <c r="E2563" s="196" t="s">
        <v>85</v>
      </c>
      <c r="F2563" s="196" t="s">
        <v>85</v>
      </c>
      <c r="G2563" s="196" t="s">
        <v>85</v>
      </c>
      <c r="H2563" s="196" t="s">
        <v>85</v>
      </c>
      <c r="I2563" s="196" t="s">
        <v>85</v>
      </c>
      <c r="J2563" s="196" t="s">
        <v>85</v>
      </c>
      <c r="K2563" s="196" t="s">
        <v>85</v>
      </c>
      <c r="L2563" s="196" t="s">
        <v>85</v>
      </c>
      <c r="M2563" s="196" t="s">
        <v>85</v>
      </c>
      <c r="N2563" s="196" t="s">
        <v>85</v>
      </c>
      <c r="O2563" s="196" t="s">
        <v>85</v>
      </c>
      <c r="P2563" s="196" t="s">
        <v>85</v>
      </c>
      <c r="Q2563" s="196" t="s">
        <v>85</v>
      </c>
      <c r="R2563" s="196" t="s">
        <v>85</v>
      </c>
      <c r="S2563" s="196" t="s">
        <v>85</v>
      </c>
      <c r="T2563" s="196" t="s">
        <v>85</v>
      </c>
      <c r="U2563" s="196" t="s">
        <v>85</v>
      </c>
      <c r="V2563" s="196" t="s">
        <v>85</v>
      </c>
      <c r="W2563" s="196" t="s">
        <v>85</v>
      </c>
      <c r="X2563" s="196" t="s">
        <v>85</v>
      </c>
      <c r="Y2563" s="196" t="s">
        <v>85</v>
      </c>
    </row>
    <row r="2564" customFormat="false" ht="11.25" hidden="false" customHeight="false" outlineLevel="0" collapsed="false">
      <c r="A2564" s="177" t="n">
        <v>37256</v>
      </c>
      <c r="B2564" s="203" t="n">
        <f aca="false">IF(A2564&lt;&gt;"",MONTH(A2564),0)</f>
        <v>12</v>
      </c>
      <c r="C2564" s="11" t="s">
        <v>162</v>
      </c>
      <c r="D2564" s="196" t="s">
        <v>85</v>
      </c>
      <c r="E2564" s="196" t="s">
        <v>85</v>
      </c>
      <c r="F2564" s="196" t="s">
        <v>85</v>
      </c>
      <c r="G2564" s="196" t="s">
        <v>85</v>
      </c>
      <c r="H2564" s="196" t="s">
        <v>85</v>
      </c>
      <c r="I2564" s="196" t="s">
        <v>85</v>
      </c>
      <c r="J2564" s="196" t="s">
        <v>85</v>
      </c>
      <c r="K2564" s="196" t="s">
        <v>85</v>
      </c>
      <c r="L2564" s="196" t="s">
        <v>85</v>
      </c>
      <c r="M2564" s="196" t="s">
        <v>85</v>
      </c>
      <c r="N2564" s="196" t="s">
        <v>85</v>
      </c>
      <c r="O2564" s="196" t="s">
        <v>85</v>
      </c>
      <c r="P2564" s="196" t="s">
        <v>85</v>
      </c>
      <c r="Q2564" s="196" t="s">
        <v>85</v>
      </c>
      <c r="R2564" s="196" t="s">
        <v>85</v>
      </c>
      <c r="S2564" s="196" t="s">
        <v>85</v>
      </c>
      <c r="T2564" s="196" t="s">
        <v>85</v>
      </c>
      <c r="U2564" s="196" t="s">
        <v>85</v>
      </c>
      <c r="V2564" s="196" t="s">
        <v>85</v>
      </c>
      <c r="W2564" s="196" t="s">
        <v>85</v>
      </c>
      <c r="X2564" s="196" t="s">
        <v>85</v>
      </c>
      <c r="Y2564" s="196" t="s">
        <v>85</v>
      </c>
    </row>
    <row r="2565" customFormat="false" ht="11.25" hidden="false" customHeight="false" outlineLevel="0" collapsed="false">
      <c r="X2565" s="196" t="s">
        <v>85</v>
      </c>
      <c r="Y2565" s="196" t="s">
        <v>85</v>
      </c>
    </row>
    <row r="2566" customFormat="false" ht="11.25" hidden="false" customHeight="false" outlineLevel="0" collapsed="false">
      <c r="X2566" s="196" t="s">
        <v>85</v>
      </c>
      <c r="Y2566" s="196" t="s">
        <v>85</v>
      </c>
    </row>
    <row r="2567" customFormat="false" ht="11.25" hidden="false" customHeight="false" outlineLevel="0" collapsed="false">
      <c r="X2567" s="196" t="s">
        <v>85</v>
      </c>
      <c r="Y2567" s="196" t="s">
        <v>85</v>
      </c>
    </row>
    <row r="2568" customFormat="false" ht="11.25" hidden="false" customHeight="false" outlineLevel="0" collapsed="false">
      <c r="X2568" s="196" t="s">
        <v>85</v>
      </c>
      <c r="Y2568" s="196" t="s">
        <v>85</v>
      </c>
    </row>
    <row r="2569" customFormat="false" ht="11.25" hidden="false" customHeight="false" outlineLevel="0" collapsed="false">
      <c r="X2569" s="196" t="s">
        <v>85</v>
      </c>
      <c r="Y2569" s="196" t="s">
        <v>85</v>
      </c>
    </row>
    <row r="2570" customFormat="false" ht="11.25" hidden="false" customHeight="false" outlineLevel="0" collapsed="false">
      <c r="X2570" s="196" t="s">
        <v>85</v>
      </c>
      <c r="Y2570" s="196" t="s">
        <v>85</v>
      </c>
    </row>
    <row r="2571" customFormat="false" ht="11.25" hidden="false" customHeight="false" outlineLevel="0" collapsed="false">
      <c r="X2571" s="196" t="s">
        <v>85</v>
      </c>
      <c r="Y2571" s="196" t="s">
        <v>85</v>
      </c>
    </row>
    <row r="2572" customFormat="false" ht="11.25" hidden="false" customHeight="false" outlineLevel="0" collapsed="false">
      <c r="X2572" s="196" t="s">
        <v>85</v>
      </c>
      <c r="Y2572" s="196" t="s">
        <v>85</v>
      </c>
    </row>
    <row r="2573" customFormat="false" ht="11.25" hidden="false" customHeight="false" outlineLevel="0" collapsed="false">
      <c r="X2573" s="196" t="s">
        <v>85</v>
      </c>
      <c r="Y2573" s="196" t="s">
        <v>85</v>
      </c>
    </row>
    <row r="2574" customFormat="false" ht="11.25" hidden="false" customHeight="false" outlineLevel="0" collapsed="false">
      <c r="X2574" s="196" t="s">
        <v>85</v>
      </c>
      <c r="Y2574" s="196" t="s">
        <v>85</v>
      </c>
    </row>
    <row r="2575" customFormat="false" ht="11.25" hidden="false" customHeight="false" outlineLevel="0" collapsed="false">
      <c r="X2575" s="196" t="s">
        <v>85</v>
      </c>
      <c r="Y2575" s="196" t="s">
        <v>85</v>
      </c>
    </row>
    <row r="2576" customFormat="false" ht="11.25" hidden="false" customHeight="false" outlineLevel="0" collapsed="false">
      <c r="X2576" s="196" t="s">
        <v>85</v>
      </c>
      <c r="Y2576" s="196" t="s">
        <v>85</v>
      </c>
    </row>
    <row r="2577" customFormat="false" ht="11.25" hidden="false" customHeight="false" outlineLevel="0" collapsed="false">
      <c r="X2577" s="196" t="s">
        <v>85</v>
      </c>
      <c r="Y2577" s="196" t="s">
        <v>85</v>
      </c>
    </row>
    <row r="2578" customFormat="false" ht="11.25" hidden="false" customHeight="false" outlineLevel="0" collapsed="false">
      <c r="X2578" s="196" t="s">
        <v>85</v>
      </c>
      <c r="Y2578" s="196" t="s">
        <v>85</v>
      </c>
    </row>
    <row r="2579" customFormat="false" ht="11.25" hidden="false" customHeight="false" outlineLevel="0" collapsed="false">
      <c r="X2579" s="196" t="s">
        <v>85</v>
      </c>
      <c r="Y2579" s="196" t="s">
        <v>85</v>
      </c>
    </row>
    <row r="2580" customFormat="false" ht="11.25" hidden="false" customHeight="false" outlineLevel="0" collapsed="false">
      <c r="X2580" s="196" t="s">
        <v>85</v>
      </c>
      <c r="Y2580" s="196" t="s">
        <v>85</v>
      </c>
    </row>
    <row r="2581" customFormat="false" ht="11.25" hidden="false" customHeight="false" outlineLevel="0" collapsed="false">
      <c r="X2581" s="196" t="s">
        <v>85</v>
      </c>
      <c r="Y2581" s="196" t="s">
        <v>85</v>
      </c>
    </row>
    <row r="2582" customFormat="false" ht="11.25" hidden="false" customHeight="false" outlineLevel="0" collapsed="false">
      <c r="X2582" s="196" t="s">
        <v>85</v>
      </c>
      <c r="Y2582" s="196" t="s">
        <v>85</v>
      </c>
    </row>
    <row r="2583" customFormat="false" ht="11.25" hidden="false" customHeight="false" outlineLevel="0" collapsed="false">
      <c r="X2583" s="196" t="s">
        <v>85</v>
      </c>
      <c r="Y2583" s="196" t="s">
        <v>85</v>
      </c>
    </row>
    <row r="2584" customFormat="false" ht="11.25" hidden="false" customHeight="false" outlineLevel="0" collapsed="false">
      <c r="X2584" s="196" t="s">
        <v>85</v>
      </c>
      <c r="Y2584" s="196" t="s">
        <v>85</v>
      </c>
    </row>
    <row r="2585" customFormat="false" ht="11.25" hidden="false" customHeight="false" outlineLevel="0" collapsed="false">
      <c r="X2585" s="196" t="s">
        <v>85</v>
      </c>
      <c r="Y2585" s="196" t="s">
        <v>85</v>
      </c>
    </row>
    <row r="2586" customFormat="false" ht="11.25" hidden="false" customHeight="false" outlineLevel="0" collapsed="false">
      <c r="X2586" s="196" t="s">
        <v>85</v>
      </c>
      <c r="Y2586" s="196" t="s">
        <v>85</v>
      </c>
    </row>
    <row r="2587" customFormat="false" ht="11.25" hidden="false" customHeight="false" outlineLevel="0" collapsed="false">
      <c r="X2587" s="196" t="s">
        <v>85</v>
      </c>
      <c r="Y2587" s="196" t="s">
        <v>85</v>
      </c>
    </row>
    <row r="2588" customFormat="false" ht="11.25" hidden="false" customHeight="false" outlineLevel="0" collapsed="false">
      <c r="X2588" s="196" t="s">
        <v>85</v>
      </c>
      <c r="Y2588" s="196" t="s">
        <v>85</v>
      </c>
    </row>
    <row r="2589" customFormat="false" ht="11.25" hidden="false" customHeight="false" outlineLevel="0" collapsed="false">
      <c r="X2589" s="196" t="s">
        <v>85</v>
      </c>
      <c r="Y2589" s="196" t="s">
        <v>85</v>
      </c>
    </row>
    <row r="2590" customFormat="false" ht="11.25" hidden="false" customHeight="false" outlineLevel="0" collapsed="false">
      <c r="X2590" s="196" t="s">
        <v>85</v>
      </c>
      <c r="Y2590" s="196" t="s">
        <v>85</v>
      </c>
    </row>
    <row r="2591" customFormat="false" ht="11.25" hidden="false" customHeight="false" outlineLevel="0" collapsed="false">
      <c r="X2591" s="196" t="s">
        <v>85</v>
      </c>
      <c r="Y2591" s="196" t="s">
        <v>85</v>
      </c>
    </row>
    <row r="2592" customFormat="false" ht="11.25" hidden="false" customHeight="false" outlineLevel="0" collapsed="false">
      <c r="X2592" s="196" t="s">
        <v>85</v>
      </c>
      <c r="Y2592" s="196" t="s">
        <v>85</v>
      </c>
    </row>
    <row r="2593" customFormat="false" ht="11.25" hidden="false" customHeight="false" outlineLevel="0" collapsed="false">
      <c r="X2593" s="196" t="s">
        <v>85</v>
      </c>
      <c r="Y2593" s="196" t="s">
        <v>85</v>
      </c>
    </row>
    <row r="2594" customFormat="false" ht="11.25" hidden="false" customHeight="false" outlineLevel="0" collapsed="false">
      <c r="X2594" s="196" t="s">
        <v>85</v>
      </c>
      <c r="Y2594" s="196" t="s">
        <v>85</v>
      </c>
    </row>
    <row r="2595" customFormat="false" ht="11.25" hidden="false" customHeight="false" outlineLevel="0" collapsed="false">
      <c r="X2595" s="196" t="s">
        <v>85</v>
      </c>
      <c r="Y2595" s="196" t="s">
        <v>85</v>
      </c>
    </row>
    <row r="2596" customFormat="false" ht="11.25" hidden="false" customHeight="false" outlineLevel="0" collapsed="false">
      <c r="X2596" s="196" t="s">
        <v>85</v>
      </c>
      <c r="Y2596" s="196" t="s">
        <v>85</v>
      </c>
    </row>
    <row r="2597" customFormat="false" ht="11.25" hidden="false" customHeight="false" outlineLevel="0" collapsed="false">
      <c r="X2597" s="196" t="s">
        <v>85</v>
      </c>
      <c r="Y2597" s="196" t="s">
        <v>85</v>
      </c>
    </row>
    <row r="2598" customFormat="false" ht="11.25" hidden="false" customHeight="false" outlineLevel="0" collapsed="false">
      <c r="X2598" s="196" t="s">
        <v>85</v>
      </c>
      <c r="Y2598" s="196" t="s">
        <v>85</v>
      </c>
    </row>
    <row r="2599" customFormat="false" ht="11.25" hidden="false" customHeight="false" outlineLevel="0" collapsed="false">
      <c r="X2599" s="196" t="s">
        <v>85</v>
      </c>
      <c r="Y2599" s="196" t="s">
        <v>85</v>
      </c>
    </row>
    <row r="2600" customFormat="false" ht="11.25" hidden="false" customHeight="false" outlineLevel="0" collapsed="false">
      <c r="X2600" s="196" t="s">
        <v>85</v>
      </c>
      <c r="Y2600" s="196" t="s">
        <v>85</v>
      </c>
    </row>
    <row r="2601" customFormat="false" ht="11.25" hidden="false" customHeight="false" outlineLevel="0" collapsed="false">
      <c r="X2601" s="196" t="s">
        <v>85</v>
      </c>
      <c r="Y2601" s="196" t="s">
        <v>85</v>
      </c>
    </row>
    <row r="2602" customFormat="false" ht="11.25" hidden="false" customHeight="false" outlineLevel="0" collapsed="false">
      <c r="X2602" s="196" t="s">
        <v>85</v>
      </c>
      <c r="Y2602" s="196" t="s">
        <v>85</v>
      </c>
    </row>
    <row r="2603" customFormat="false" ht="11.25" hidden="false" customHeight="false" outlineLevel="0" collapsed="false">
      <c r="X2603" s="196" t="s">
        <v>85</v>
      </c>
      <c r="Y2603" s="196" t="s">
        <v>85</v>
      </c>
    </row>
    <row r="2604" customFormat="false" ht="11.25" hidden="false" customHeight="false" outlineLevel="0" collapsed="false">
      <c r="X2604" s="196" t="s">
        <v>85</v>
      </c>
      <c r="Y2604" s="196" t="s">
        <v>85</v>
      </c>
    </row>
    <row r="2605" customFormat="false" ht="11.25" hidden="false" customHeight="false" outlineLevel="0" collapsed="false">
      <c r="X2605" s="196" t="s">
        <v>85</v>
      </c>
      <c r="Y2605" s="196" t="s">
        <v>85</v>
      </c>
    </row>
    <row r="2606" customFormat="false" ht="11.25" hidden="false" customHeight="false" outlineLevel="0" collapsed="false">
      <c r="X2606" s="196" t="s">
        <v>85</v>
      </c>
      <c r="Y2606" s="196" t="s">
        <v>85</v>
      </c>
    </row>
    <row r="2607" customFormat="false" ht="11.25" hidden="false" customHeight="false" outlineLevel="0" collapsed="false">
      <c r="X2607" s="196" t="s">
        <v>85</v>
      </c>
      <c r="Y2607" s="196" t="s">
        <v>85</v>
      </c>
    </row>
    <row r="2608" customFormat="false" ht="11.25" hidden="false" customHeight="false" outlineLevel="0" collapsed="false">
      <c r="X2608" s="196" t="s">
        <v>85</v>
      </c>
      <c r="Y2608" s="196" t="s">
        <v>85</v>
      </c>
    </row>
    <row r="2609" customFormat="false" ht="11.25" hidden="false" customHeight="false" outlineLevel="0" collapsed="false">
      <c r="X2609" s="196" t="s">
        <v>85</v>
      </c>
      <c r="Y2609" s="196" t="s">
        <v>85</v>
      </c>
    </row>
    <row r="2610" customFormat="false" ht="11.25" hidden="false" customHeight="false" outlineLevel="0" collapsed="false">
      <c r="X2610" s="196" t="s">
        <v>85</v>
      </c>
      <c r="Y2610" s="196" t="s">
        <v>85</v>
      </c>
    </row>
    <row r="2611" customFormat="false" ht="11.25" hidden="false" customHeight="false" outlineLevel="0" collapsed="false">
      <c r="X2611" s="196" t="s">
        <v>85</v>
      </c>
      <c r="Y2611" s="196" t="s">
        <v>85</v>
      </c>
    </row>
    <row r="2612" customFormat="false" ht="11.25" hidden="false" customHeight="false" outlineLevel="0" collapsed="false">
      <c r="X2612" s="196" t="s">
        <v>85</v>
      </c>
      <c r="Y2612" s="196" t="s">
        <v>85</v>
      </c>
    </row>
    <row r="2613" customFormat="false" ht="11.25" hidden="false" customHeight="false" outlineLevel="0" collapsed="false">
      <c r="X2613" s="196" t="s">
        <v>85</v>
      </c>
      <c r="Y2613" s="196" t="s">
        <v>85</v>
      </c>
    </row>
    <row r="2614" customFormat="false" ht="11.25" hidden="false" customHeight="false" outlineLevel="0" collapsed="false">
      <c r="X2614" s="196" t="s">
        <v>85</v>
      </c>
      <c r="Y2614" s="196" t="s">
        <v>85</v>
      </c>
    </row>
    <row r="2615" customFormat="false" ht="11.25" hidden="false" customHeight="false" outlineLevel="0" collapsed="false">
      <c r="X2615" s="196" t="s">
        <v>85</v>
      </c>
      <c r="Y2615" s="196" t="s">
        <v>85</v>
      </c>
    </row>
    <row r="2616" customFormat="false" ht="11.25" hidden="false" customHeight="false" outlineLevel="0" collapsed="false">
      <c r="X2616" s="196" t="s">
        <v>85</v>
      </c>
      <c r="Y2616" s="196" t="s">
        <v>85</v>
      </c>
    </row>
    <row r="2617" customFormat="false" ht="11.25" hidden="false" customHeight="false" outlineLevel="0" collapsed="false">
      <c r="X2617" s="196" t="s">
        <v>85</v>
      </c>
      <c r="Y2617" s="196" t="s">
        <v>85</v>
      </c>
    </row>
    <row r="2618" customFormat="false" ht="11.25" hidden="false" customHeight="false" outlineLevel="0" collapsed="false">
      <c r="X2618" s="196" t="s">
        <v>85</v>
      </c>
      <c r="Y2618" s="196" t="s">
        <v>85</v>
      </c>
    </row>
    <row r="2619" customFormat="false" ht="11.25" hidden="false" customHeight="false" outlineLevel="0" collapsed="false">
      <c r="X2619" s="196" t="s">
        <v>85</v>
      </c>
      <c r="Y2619" s="196" t="s">
        <v>85</v>
      </c>
    </row>
    <row r="2620" customFormat="false" ht="11.25" hidden="false" customHeight="false" outlineLevel="0" collapsed="false">
      <c r="X2620" s="196" t="s">
        <v>85</v>
      </c>
      <c r="Y2620" s="196" t="s">
        <v>85</v>
      </c>
    </row>
    <row r="2621" customFormat="false" ht="11.25" hidden="false" customHeight="false" outlineLevel="0" collapsed="false">
      <c r="X2621" s="196" t="s">
        <v>85</v>
      </c>
      <c r="Y2621" s="196" t="s">
        <v>85</v>
      </c>
    </row>
    <row r="2622" customFormat="false" ht="11.25" hidden="false" customHeight="false" outlineLevel="0" collapsed="false">
      <c r="X2622" s="196" t="s">
        <v>85</v>
      </c>
      <c r="Y2622" s="196" t="s">
        <v>85</v>
      </c>
    </row>
    <row r="2623" customFormat="false" ht="11.25" hidden="false" customHeight="false" outlineLevel="0" collapsed="false">
      <c r="X2623" s="196" t="s">
        <v>85</v>
      </c>
      <c r="Y2623" s="196" t="s">
        <v>85</v>
      </c>
    </row>
    <row r="2624" customFormat="false" ht="11.25" hidden="false" customHeight="false" outlineLevel="0" collapsed="false">
      <c r="X2624" s="196" t="s">
        <v>85</v>
      </c>
      <c r="Y2624" s="196" t="s">
        <v>85</v>
      </c>
    </row>
    <row r="2625" customFormat="false" ht="11.25" hidden="false" customHeight="false" outlineLevel="0" collapsed="false">
      <c r="X2625" s="196" t="s">
        <v>85</v>
      </c>
      <c r="Y2625" s="196" t="s">
        <v>85</v>
      </c>
    </row>
    <row r="2626" customFormat="false" ht="11.25" hidden="false" customHeight="false" outlineLevel="0" collapsed="false">
      <c r="X2626" s="196" t="s">
        <v>85</v>
      </c>
      <c r="Y2626" s="196" t="s">
        <v>85</v>
      </c>
    </row>
    <row r="2627" customFormat="false" ht="11.25" hidden="false" customHeight="false" outlineLevel="0" collapsed="false">
      <c r="X2627" s="196" t="s">
        <v>85</v>
      </c>
      <c r="Y2627" s="196" t="s">
        <v>85</v>
      </c>
    </row>
    <row r="2628" customFormat="false" ht="11.25" hidden="false" customHeight="false" outlineLevel="0" collapsed="false">
      <c r="X2628" s="196" t="s">
        <v>85</v>
      </c>
      <c r="Y2628" s="196" t="s">
        <v>85</v>
      </c>
    </row>
    <row r="2629" customFormat="false" ht="11.25" hidden="false" customHeight="false" outlineLevel="0" collapsed="false">
      <c r="X2629" s="196" t="s">
        <v>85</v>
      </c>
      <c r="Y2629" s="196" t="s">
        <v>85</v>
      </c>
    </row>
    <row r="2630" customFormat="false" ht="11.25" hidden="false" customHeight="false" outlineLevel="0" collapsed="false">
      <c r="X2630" s="196" t="s">
        <v>85</v>
      </c>
      <c r="Y2630" s="196" t="s">
        <v>85</v>
      </c>
    </row>
    <row r="2631" customFormat="false" ht="11.25" hidden="false" customHeight="false" outlineLevel="0" collapsed="false">
      <c r="X2631" s="196" t="s">
        <v>85</v>
      </c>
      <c r="Y2631" s="196" t="s">
        <v>85</v>
      </c>
    </row>
    <row r="2632" customFormat="false" ht="11.25" hidden="false" customHeight="false" outlineLevel="0" collapsed="false">
      <c r="X2632" s="196" t="s">
        <v>85</v>
      </c>
      <c r="Y2632" s="196" t="s">
        <v>85</v>
      </c>
    </row>
    <row r="2633" customFormat="false" ht="11.25" hidden="false" customHeight="false" outlineLevel="0" collapsed="false">
      <c r="X2633" s="196" t="s">
        <v>85</v>
      </c>
      <c r="Y2633" s="196" t="s">
        <v>85</v>
      </c>
    </row>
    <row r="2634" customFormat="false" ht="11.25" hidden="false" customHeight="false" outlineLevel="0" collapsed="false">
      <c r="X2634" s="196" t="s">
        <v>85</v>
      </c>
      <c r="Y2634" s="196" t="s">
        <v>85</v>
      </c>
    </row>
    <row r="2635" customFormat="false" ht="11.25" hidden="false" customHeight="false" outlineLevel="0" collapsed="false">
      <c r="X2635" s="196" t="s">
        <v>85</v>
      </c>
      <c r="Y2635" s="196" t="s">
        <v>85</v>
      </c>
    </row>
    <row r="2636" customFormat="false" ht="11.25" hidden="false" customHeight="false" outlineLevel="0" collapsed="false">
      <c r="X2636" s="196" t="s">
        <v>85</v>
      </c>
      <c r="Y2636" s="196" t="s">
        <v>85</v>
      </c>
    </row>
    <row r="2637" customFormat="false" ht="11.25" hidden="false" customHeight="false" outlineLevel="0" collapsed="false">
      <c r="X2637" s="196" t="s">
        <v>85</v>
      </c>
      <c r="Y2637" s="196" t="s">
        <v>85</v>
      </c>
    </row>
    <row r="2638" customFormat="false" ht="11.25" hidden="false" customHeight="false" outlineLevel="0" collapsed="false">
      <c r="X2638" s="196" t="s">
        <v>85</v>
      </c>
      <c r="Y2638" s="196" t="s">
        <v>85</v>
      </c>
    </row>
    <row r="2639" customFormat="false" ht="11.25" hidden="false" customHeight="false" outlineLevel="0" collapsed="false">
      <c r="X2639" s="196" t="s">
        <v>85</v>
      </c>
      <c r="Y2639" s="196" t="s">
        <v>85</v>
      </c>
    </row>
    <row r="2640" customFormat="false" ht="11.25" hidden="false" customHeight="false" outlineLevel="0" collapsed="false">
      <c r="X2640" s="196" t="s">
        <v>85</v>
      </c>
      <c r="Y2640" s="196" t="s">
        <v>85</v>
      </c>
    </row>
    <row r="2641" customFormat="false" ht="11.25" hidden="false" customHeight="false" outlineLevel="0" collapsed="false">
      <c r="X2641" s="196" t="s">
        <v>85</v>
      </c>
      <c r="Y2641" s="196" t="s">
        <v>85</v>
      </c>
    </row>
    <row r="2642" customFormat="false" ht="11.25" hidden="false" customHeight="false" outlineLevel="0" collapsed="false">
      <c r="X2642" s="196" t="s">
        <v>85</v>
      </c>
      <c r="Y2642" s="196" t="s">
        <v>85</v>
      </c>
    </row>
    <row r="2643" customFormat="false" ht="11.25" hidden="false" customHeight="false" outlineLevel="0" collapsed="false">
      <c r="X2643" s="196" t="s">
        <v>85</v>
      </c>
      <c r="Y2643" s="196" t="s">
        <v>85</v>
      </c>
    </row>
    <row r="2644" customFormat="false" ht="11.25" hidden="false" customHeight="false" outlineLevel="0" collapsed="false">
      <c r="X2644" s="196" t="s">
        <v>85</v>
      </c>
      <c r="Y2644" s="196" t="s">
        <v>85</v>
      </c>
    </row>
    <row r="2645" customFormat="false" ht="11.25" hidden="false" customHeight="false" outlineLevel="0" collapsed="false">
      <c r="X2645" s="196" t="s">
        <v>85</v>
      </c>
      <c r="Y2645" s="196" t="s">
        <v>85</v>
      </c>
    </row>
    <row r="2646" customFormat="false" ht="11.25" hidden="false" customHeight="false" outlineLevel="0" collapsed="false">
      <c r="X2646" s="196" t="s">
        <v>85</v>
      </c>
      <c r="Y2646" s="196" t="s">
        <v>85</v>
      </c>
    </row>
    <row r="2647" customFormat="false" ht="11.25" hidden="false" customHeight="false" outlineLevel="0" collapsed="false">
      <c r="X2647" s="196" t="s">
        <v>85</v>
      </c>
      <c r="Y2647" s="196" t="s">
        <v>85</v>
      </c>
    </row>
    <row r="2648" customFormat="false" ht="11.25" hidden="false" customHeight="false" outlineLevel="0" collapsed="false">
      <c r="X2648" s="196" t="s">
        <v>85</v>
      </c>
      <c r="Y2648" s="196" t="s">
        <v>85</v>
      </c>
    </row>
    <row r="2649" customFormat="false" ht="11.25" hidden="false" customHeight="false" outlineLevel="0" collapsed="false">
      <c r="X2649" s="196" t="s">
        <v>85</v>
      </c>
      <c r="Y2649" s="196" t="s">
        <v>85</v>
      </c>
    </row>
    <row r="2650" customFormat="false" ht="11.25" hidden="false" customHeight="false" outlineLevel="0" collapsed="false">
      <c r="X2650" s="196" t="s">
        <v>85</v>
      </c>
      <c r="Y2650" s="196" t="s">
        <v>85</v>
      </c>
    </row>
    <row r="2651" customFormat="false" ht="11.25" hidden="false" customHeight="false" outlineLevel="0" collapsed="false">
      <c r="X2651" s="196" t="s">
        <v>85</v>
      </c>
      <c r="Y2651" s="196" t="s">
        <v>85</v>
      </c>
    </row>
    <row r="2652" customFormat="false" ht="11.25" hidden="false" customHeight="false" outlineLevel="0" collapsed="false">
      <c r="X2652" s="196" t="s">
        <v>85</v>
      </c>
      <c r="Y2652" s="196" t="s">
        <v>85</v>
      </c>
    </row>
    <row r="2653" customFormat="false" ht="11.25" hidden="false" customHeight="false" outlineLevel="0" collapsed="false">
      <c r="X2653" s="196" t="s">
        <v>85</v>
      </c>
      <c r="Y2653" s="196" t="s">
        <v>85</v>
      </c>
    </row>
    <row r="2654" customFormat="false" ht="11.25" hidden="false" customHeight="false" outlineLevel="0" collapsed="false">
      <c r="X2654" s="196" t="s">
        <v>85</v>
      </c>
      <c r="Y2654" s="196" t="s">
        <v>85</v>
      </c>
    </row>
    <row r="2655" customFormat="false" ht="11.25" hidden="false" customHeight="false" outlineLevel="0" collapsed="false">
      <c r="X2655" s="196" t="s">
        <v>85</v>
      </c>
      <c r="Y2655" s="196" t="s">
        <v>85</v>
      </c>
    </row>
    <row r="2656" customFormat="false" ht="11.25" hidden="false" customHeight="false" outlineLevel="0" collapsed="false">
      <c r="X2656" s="196" t="s">
        <v>85</v>
      </c>
      <c r="Y2656" s="196" t="s">
        <v>85</v>
      </c>
    </row>
    <row r="2657" customFormat="false" ht="11.25" hidden="false" customHeight="false" outlineLevel="0" collapsed="false">
      <c r="X2657" s="196" t="s">
        <v>85</v>
      </c>
      <c r="Y2657" s="196" t="s">
        <v>85</v>
      </c>
    </row>
    <row r="2658" customFormat="false" ht="11.25" hidden="false" customHeight="false" outlineLevel="0" collapsed="false">
      <c r="X2658" s="196" t="s">
        <v>85</v>
      </c>
      <c r="Y2658" s="196" t="s">
        <v>85</v>
      </c>
    </row>
    <row r="2659" customFormat="false" ht="11.25" hidden="false" customHeight="false" outlineLevel="0" collapsed="false">
      <c r="X2659" s="196" t="s">
        <v>85</v>
      </c>
      <c r="Y2659" s="196" t="s">
        <v>85</v>
      </c>
    </row>
    <row r="2660" customFormat="false" ht="11.25" hidden="false" customHeight="false" outlineLevel="0" collapsed="false">
      <c r="X2660" s="196" t="s">
        <v>85</v>
      </c>
      <c r="Y2660" s="196" t="s">
        <v>85</v>
      </c>
    </row>
    <row r="2661" customFormat="false" ht="11.25" hidden="false" customHeight="false" outlineLevel="0" collapsed="false">
      <c r="X2661" s="196" t="s">
        <v>85</v>
      </c>
      <c r="Y2661" s="196" t="s">
        <v>85</v>
      </c>
    </row>
    <row r="2662" customFormat="false" ht="11.25" hidden="false" customHeight="false" outlineLevel="0" collapsed="false">
      <c r="X2662" s="196" t="s">
        <v>85</v>
      </c>
      <c r="Y2662" s="196" t="s">
        <v>85</v>
      </c>
    </row>
    <row r="2663" customFormat="false" ht="11.25" hidden="false" customHeight="false" outlineLevel="0" collapsed="false">
      <c r="X2663" s="196" t="s">
        <v>85</v>
      </c>
      <c r="Y2663" s="196" t="s">
        <v>85</v>
      </c>
    </row>
    <row r="2664" customFormat="false" ht="11.25" hidden="false" customHeight="false" outlineLevel="0" collapsed="false">
      <c r="X2664" s="196" t="s">
        <v>85</v>
      </c>
      <c r="Y2664" s="196" t="s">
        <v>85</v>
      </c>
    </row>
    <row r="2665" customFormat="false" ht="11.25" hidden="false" customHeight="false" outlineLevel="0" collapsed="false">
      <c r="X2665" s="196" t="s">
        <v>85</v>
      </c>
      <c r="Y2665" s="196" t="s">
        <v>85</v>
      </c>
    </row>
    <row r="2666" customFormat="false" ht="11.25" hidden="false" customHeight="false" outlineLevel="0" collapsed="false">
      <c r="X2666" s="196" t="s">
        <v>85</v>
      </c>
      <c r="Y2666" s="196" t="s">
        <v>85</v>
      </c>
    </row>
    <row r="2667" customFormat="false" ht="11.25" hidden="false" customHeight="false" outlineLevel="0" collapsed="false">
      <c r="X2667" s="196" t="s">
        <v>85</v>
      </c>
      <c r="Y2667" s="196" t="s">
        <v>85</v>
      </c>
    </row>
    <row r="2668" customFormat="false" ht="11.25" hidden="false" customHeight="false" outlineLevel="0" collapsed="false">
      <c r="X2668" s="196" t="s">
        <v>85</v>
      </c>
      <c r="Y2668" s="196" t="s">
        <v>85</v>
      </c>
    </row>
    <row r="2669" customFormat="false" ht="11.25" hidden="false" customHeight="false" outlineLevel="0" collapsed="false">
      <c r="X2669" s="196" t="s">
        <v>85</v>
      </c>
      <c r="Y2669" s="196" t="s">
        <v>85</v>
      </c>
    </row>
    <row r="2670" customFormat="false" ht="11.25" hidden="false" customHeight="false" outlineLevel="0" collapsed="false">
      <c r="X2670" s="196" t="s">
        <v>85</v>
      </c>
      <c r="Y2670" s="196" t="s">
        <v>85</v>
      </c>
    </row>
    <row r="2671" customFormat="false" ht="11.25" hidden="false" customHeight="false" outlineLevel="0" collapsed="false">
      <c r="X2671" s="196" t="s">
        <v>85</v>
      </c>
      <c r="Y2671" s="196" t="s">
        <v>85</v>
      </c>
    </row>
    <row r="2672" customFormat="false" ht="11.25" hidden="false" customHeight="false" outlineLevel="0" collapsed="false">
      <c r="X2672" s="196" t="s">
        <v>85</v>
      </c>
      <c r="Y2672" s="196" t="s">
        <v>85</v>
      </c>
    </row>
    <row r="2673" customFormat="false" ht="11.25" hidden="false" customHeight="false" outlineLevel="0" collapsed="false">
      <c r="X2673" s="196" t="s">
        <v>85</v>
      </c>
      <c r="Y2673" s="196" t="s">
        <v>85</v>
      </c>
    </row>
    <row r="2674" customFormat="false" ht="11.25" hidden="false" customHeight="false" outlineLevel="0" collapsed="false">
      <c r="X2674" s="196" t="s">
        <v>85</v>
      </c>
      <c r="Y2674" s="196" t="s">
        <v>85</v>
      </c>
    </row>
    <row r="2675" customFormat="false" ht="11.25" hidden="false" customHeight="false" outlineLevel="0" collapsed="false">
      <c r="X2675" s="196" t="s">
        <v>85</v>
      </c>
      <c r="Y2675" s="196" t="s">
        <v>85</v>
      </c>
    </row>
    <row r="2676" customFormat="false" ht="11.25" hidden="false" customHeight="false" outlineLevel="0" collapsed="false">
      <c r="X2676" s="196" t="s">
        <v>85</v>
      </c>
      <c r="Y2676" s="196" t="s">
        <v>85</v>
      </c>
    </row>
    <row r="2677" customFormat="false" ht="11.25" hidden="false" customHeight="false" outlineLevel="0" collapsed="false">
      <c r="X2677" s="196" t="s">
        <v>85</v>
      </c>
      <c r="Y2677" s="196" t="s">
        <v>85</v>
      </c>
    </row>
    <row r="2678" customFormat="false" ht="11.25" hidden="false" customHeight="false" outlineLevel="0" collapsed="false">
      <c r="X2678" s="196" t="s">
        <v>85</v>
      </c>
      <c r="Y2678" s="196" t="s">
        <v>85</v>
      </c>
    </row>
    <row r="2679" customFormat="false" ht="11.25" hidden="false" customHeight="false" outlineLevel="0" collapsed="false">
      <c r="X2679" s="196" t="s">
        <v>85</v>
      </c>
      <c r="Y2679" s="196" t="s">
        <v>85</v>
      </c>
    </row>
    <row r="2680" customFormat="false" ht="11.25" hidden="false" customHeight="false" outlineLevel="0" collapsed="false">
      <c r="X2680" s="196" t="s">
        <v>85</v>
      </c>
      <c r="Y2680" s="196" t="s">
        <v>85</v>
      </c>
    </row>
    <row r="2681" customFormat="false" ht="11.25" hidden="false" customHeight="false" outlineLevel="0" collapsed="false">
      <c r="X2681" s="196" t="s">
        <v>85</v>
      </c>
      <c r="Y2681" s="196" t="s">
        <v>85</v>
      </c>
    </row>
    <row r="2682" customFormat="false" ht="11.25" hidden="false" customHeight="false" outlineLevel="0" collapsed="false">
      <c r="X2682" s="196" t="s">
        <v>85</v>
      </c>
      <c r="Y2682" s="196" t="s">
        <v>85</v>
      </c>
    </row>
    <row r="2683" customFormat="false" ht="11.25" hidden="false" customHeight="false" outlineLevel="0" collapsed="false">
      <c r="X2683" s="196" t="s">
        <v>85</v>
      </c>
      <c r="Y2683" s="196" t="s">
        <v>85</v>
      </c>
    </row>
    <row r="2684" customFormat="false" ht="11.25" hidden="false" customHeight="false" outlineLevel="0" collapsed="false">
      <c r="X2684" s="196" t="s">
        <v>85</v>
      </c>
      <c r="Y2684" s="196" t="s">
        <v>85</v>
      </c>
    </row>
    <row r="2685" customFormat="false" ht="11.25" hidden="false" customHeight="false" outlineLevel="0" collapsed="false">
      <c r="X2685" s="196" t="s">
        <v>85</v>
      </c>
      <c r="Y2685" s="196" t="s">
        <v>85</v>
      </c>
    </row>
    <row r="2686" customFormat="false" ht="11.25" hidden="false" customHeight="false" outlineLevel="0" collapsed="false">
      <c r="X2686" s="196" t="s">
        <v>85</v>
      </c>
      <c r="Y2686" s="196" t="s">
        <v>85</v>
      </c>
    </row>
    <row r="2687" customFormat="false" ht="11.25" hidden="false" customHeight="false" outlineLevel="0" collapsed="false">
      <c r="X2687" s="196" t="s">
        <v>85</v>
      </c>
      <c r="Y2687" s="196" t="s">
        <v>85</v>
      </c>
    </row>
    <row r="2688" customFormat="false" ht="11.25" hidden="false" customHeight="false" outlineLevel="0" collapsed="false">
      <c r="X2688" s="196" t="s">
        <v>85</v>
      </c>
      <c r="Y2688" s="196" t="s">
        <v>85</v>
      </c>
    </row>
    <row r="2689" customFormat="false" ht="11.25" hidden="false" customHeight="false" outlineLevel="0" collapsed="false">
      <c r="X2689" s="196" t="s">
        <v>85</v>
      </c>
      <c r="Y2689" s="196" t="s">
        <v>85</v>
      </c>
    </row>
    <row r="2690" customFormat="false" ht="11.25" hidden="false" customHeight="false" outlineLevel="0" collapsed="false">
      <c r="X2690" s="196" t="s">
        <v>85</v>
      </c>
      <c r="Y2690" s="196" t="s">
        <v>85</v>
      </c>
    </row>
    <row r="2691" customFormat="false" ht="11.25" hidden="false" customHeight="false" outlineLevel="0" collapsed="false">
      <c r="X2691" s="196" t="s">
        <v>85</v>
      </c>
      <c r="Y2691" s="196" t="s">
        <v>85</v>
      </c>
    </row>
    <row r="2692" customFormat="false" ht="11.25" hidden="false" customHeight="false" outlineLevel="0" collapsed="false">
      <c r="X2692" s="196" t="s">
        <v>85</v>
      </c>
      <c r="Y2692" s="196" t="s">
        <v>85</v>
      </c>
    </row>
    <row r="2693" customFormat="false" ht="11.25" hidden="false" customHeight="false" outlineLevel="0" collapsed="false">
      <c r="X2693" s="196" t="s">
        <v>85</v>
      </c>
      <c r="Y2693" s="196" t="s">
        <v>85</v>
      </c>
    </row>
    <row r="2694" customFormat="false" ht="11.25" hidden="false" customHeight="false" outlineLevel="0" collapsed="false">
      <c r="X2694" s="196" t="s">
        <v>85</v>
      </c>
      <c r="Y2694" s="196" t="s">
        <v>85</v>
      </c>
    </row>
    <row r="2695" customFormat="false" ht="11.25" hidden="false" customHeight="false" outlineLevel="0" collapsed="false">
      <c r="X2695" s="196" t="s">
        <v>85</v>
      </c>
      <c r="Y2695" s="196" t="s">
        <v>85</v>
      </c>
    </row>
    <row r="2696" customFormat="false" ht="11.25" hidden="false" customHeight="false" outlineLevel="0" collapsed="false">
      <c r="X2696" s="196" t="s">
        <v>85</v>
      </c>
      <c r="Y2696" s="196" t="s">
        <v>85</v>
      </c>
    </row>
    <row r="2697" customFormat="false" ht="11.25" hidden="false" customHeight="false" outlineLevel="0" collapsed="false">
      <c r="X2697" s="196" t="s">
        <v>85</v>
      </c>
      <c r="Y2697" s="196" t="s">
        <v>85</v>
      </c>
    </row>
    <row r="2698" customFormat="false" ht="11.25" hidden="false" customHeight="false" outlineLevel="0" collapsed="false">
      <c r="X2698" s="196" t="s">
        <v>85</v>
      </c>
      <c r="Y2698" s="196" t="s">
        <v>85</v>
      </c>
    </row>
    <row r="2699" customFormat="false" ht="11.25" hidden="false" customHeight="false" outlineLevel="0" collapsed="false">
      <c r="X2699" s="196" t="s">
        <v>85</v>
      </c>
      <c r="Y2699" s="196" t="s">
        <v>85</v>
      </c>
    </row>
    <row r="2700" customFormat="false" ht="11.25" hidden="false" customHeight="false" outlineLevel="0" collapsed="false">
      <c r="X2700" s="196" t="s">
        <v>85</v>
      </c>
      <c r="Y2700" s="196" t="s">
        <v>85</v>
      </c>
    </row>
    <row r="2701" customFormat="false" ht="11.25" hidden="false" customHeight="false" outlineLevel="0" collapsed="false">
      <c r="X2701" s="196" t="s">
        <v>85</v>
      </c>
      <c r="Y2701" s="196" t="s">
        <v>85</v>
      </c>
    </row>
    <row r="2702" customFormat="false" ht="11.25" hidden="false" customHeight="false" outlineLevel="0" collapsed="false">
      <c r="X2702" s="196" t="s">
        <v>85</v>
      </c>
      <c r="Y2702" s="196" t="s">
        <v>85</v>
      </c>
    </row>
    <row r="2703" customFormat="false" ht="11.25" hidden="false" customHeight="false" outlineLevel="0" collapsed="false">
      <c r="X2703" s="196" t="s">
        <v>85</v>
      </c>
      <c r="Y2703" s="196" t="s">
        <v>85</v>
      </c>
    </row>
    <row r="2704" customFormat="false" ht="11.25" hidden="false" customHeight="false" outlineLevel="0" collapsed="false">
      <c r="X2704" s="196" t="s">
        <v>85</v>
      </c>
      <c r="Y2704" s="196" t="s">
        <v>85</v>
      </c>
    </row>
    <row r="2705" customFormat="false" ht="11.25" hidden="false" customHeight="false" outlineLevel="0" collapsed="false">
      <c r="X2705" s="196" t="s">
        <v>85</v>
      </c>
      <c r="Y2705" s="196" t="s">
        <v>85</v>
      </c>
    </row>
    <row r="2706" customFormat="false" ht="11.25" hidden="false" customHeight="false" outlineLevel="0" collapsed="false">
      <c r="X2706" s="196" t="s">
        <v>85</v>
      </c>
      <c r="Y2706" s="196" t="s">
        <v>85</v>
      </c>
    </row>
    <row r="2707" customFormat="false" ht="11.25" hidden="false" customHeight="false" outlineLevel="0" collapsed="false">
      <c r="X2707" s="196" t="s">
        <v>85</v>
      </c>
      <c r="Y2707" s="196" t="s">
        <v>85</v>
      </c>
    </row>
    <row r="2708" customFormat="false" ht="11.25" hidden="false" customHeight="false" outlineLevel="0" collapsed="false">
      <c r="X2708" s="196" t="s">
        <v>85</v>
      </c>
      <c r="Y2708" s="196" t="s">
        <v>85</v>
      </c>
    </row>
    <row r="2709" customFormat="false" ht="11.25" hidden="false" customHeight="false" outlineLevel="0" collapsed="false">
      <c r="X2709" s="196" t="s">
        <v>85</v>
      </c>
      <c r="Y2709" s="196" t="s">
        <v>85</v>
      </c>
    </row>
    <row r="2710" customFormat="false" ht="11.25" hidden="false" customHeight="false" outlineLevel="0" collapsed="false">
      <c r="X2710" s="196" t="s">
        <v>85</v>
      </c>
      <c r="Y2710" s="196" t="s">
        <v>85</v>
      </c>
    </row>
    <row r="2711" customFormat="false" ht="11.25" hidden="false" customHeight="false" outlineLevel="0" collapsed="false">
      <c r="X2711" s="196" t="s">
        <v>85</v>
      </c>
      <c r="Y2711" s="196" t="s">
        <v>85</v>
      </c>
    </row>
    <row r="2712" customFormat="false" ht="11.25" hidden="false" customHeight="false" outlineLevel="0" collapsed="false">
      <c r="X2712" s="196" t="s">
        <v>85</v>
      </c>
      <c r="Y2712" s="196" t="s">
        <v>85</v>
      </c>
    </row>
    <row r="2713" customFormat="false" ht="11.25" hidden="false" customHeight="false" outlineLevel="0" collapsed="false">
      <c r="X2713" s="196" t="s">
        <v>85</v>
      </c>
      <c r="Y2713" s="196" t="s">
        <v>85</v>
      </c>
    </row>
    <row r="2714" customFormat="false" ht="11.25" hidden="false" customHeight="false" outlineLevel="0" collapsed="false">
      <c r="X2714" s="196" t="s">
        <v>85</v>
      </c>
      <c r="Y2714" s="196" t="s">
        <v>85</v>
      </c>
    </row>
    <row r="2715" customFormat="false" ht="11.25" hidden="false" customHeight="false" outlineLevel="0" collapsed="false">
      <c r="X2715" s="196" t="s">
        <v>85</v>
      </c>
      <c r="Y2715" s="196" t="s">
        <v>85</v>
      </c>
    </row>
    <row r="2716" customFormat="false" ht="11.25" hidden="false" customHeight="false" outlineLevel="0" collapsed="false">
      <c r="X2716" s="196" t="s">
        <v>85</v>
      </c>
      <c r="Y2716" s="196" t="s">
        <v>85</v>
      </c>
    </row>
    <row r="2717" customFormat="false" ht="11.25" hidden="false" customHeight="false" outlineLevel="0" collapsed="false">
      <c r="X2717" s="196" t="s">
        <v>85</v>
      </c>
      <c r="Y2717" s="196" t="s">
        <v>85</v>
      </c>
    </row>
    <row r="2718" customFormat="false" ht="11.25" hidden="false" customHeight="false" outlineLevel="0" collapsed="false">
      <c r="X2718" s="196" t="s">
        <v>85</v>
      </c>
      <c r="Y2718" s="196" t="s">
        <v>85</v>
      </c>
    </row>
    <row r="2719" customFormat="false" ht="11.25" hidden="false" customHeight="false" outlineLevel="0" collapsed="false">
      <c r="X2719" s="196" t="s">
        <v>85</v>
      </c>
      <c r="Y2719" s="196" t="s">
        <v>85</v>
      </c>
    </row>
    <row r="2720" customFormat="false" ht="11.25" hidden="false" customHeight="false" outlineLevel="0" collapsed="false">
      <c r="X2720" s="196" t="s">
        <v>85</v>
      </c>
      <c r="Y2720" s="196" t="s">
        <v>85</v>
      </c>
    </row>
    <row r="2721" customFormat="false" ht="11.25" hidden="false" customHeight="false" outlineLevel="0" collapsed="false">
      <c r="X2721" s="196" t="s">
        <v>85</v>
      </c>
      <c r="Y2721" s="196" t="s">
        <v>85</v>
      </c>
    </row>
    <row r="2722" customFormat="false" ht="11.25" hidden="false" customHeight="false" outlineLevel="0" collapsed="false">
      <c r="X2722" s="196" t="s">
        <v>85</v>
      </c>
      <c r="Y2722" s="196" t="s">
        <v>85</v>
      </c>
    </row>
    <row r="2723" customFormat="false" ht="11.25" hidden="false" customHeight="false" outlineLevel="0" collapsed="false">
      <c r="X2723" s="196" t="s">
        <v>85</v>
      </c>
      <c r="Y2723" s="196" t="s">
        <v>85</v>
      </c>
    </row>
    <row r="2724" customFormat="false" ht="11.25" hidden="false" customHeight="false" outlineLevel="0" collapsed="false">
      <c r="X2724" s="196" t="s">
        <v>85</v>
      </c>
      <c r="Y2724" s="196" t="s">
        <v>85</v>
      </c>
    </row>
    <row r="2725" customFormat="false" ht="11.25" hidden="false" customHeight="false" outlineLevel="0" collapsed="false">
      <c r="X2725" s="196" t="s">
        <v>85</v>
      </c>
      <c r="Y2725" s="196" t="s">
        <v>85</v>
      </c>
    </row>
    <row r="2726" customFormat="false" ht="11.25" hidden="false" customHeight="false" outlineLevel="0" collapsed="false">
      <c r="X2726" s="196" t="s">
        <v>85</v>
      </c>
      <c r="Y2726" s="196" t="s">
        <v>85</v>
      </c>
    </row>
    <row r="2727" customFormat="false" ht="11.25" hidden="false" customHeight="false" outlineLevel="0" collapsed="false">
      <c r="X2727" s="196" t="s">
        <v>85</v>
      </c>
      <c r="Y2727" s="196" t="s">
        <v>85</v>
      </c>
    </row>
    <row r="2728" customFormat="false" ht="11.25" hidden="false" customHeight="false" outlineLevel="0" collapsed="false">
      <c r="X2728" s="196" t="s">
        <v>85</v>
      </c>
      <c r="Y2728" s="196" t="s">
        <v>85</v>
      </c>
    </row>
    <row r="2729" customFormat="false" ht="11.25" hidden="false" customHeight="false" outlineLevel="0" collapsed="false">
      <c r="X2729" s="196" t="s">
        <v>85</v>
      </c>
      <c r="Y2729" s="196" t="s">
        <v>85</v>
      </c>
    </row>
    <row r="2730" customFormat="false" ht="11.25" hidden="false" customHeight="false" outlineLevel="0" collapsed="false">
      <c r="X2730" s="196" t="s">
        <v>85</v>
      </c>
      <c r="Y2730" s="196" t="s">
        <v>85</v>
      </c>
    </row>
    <row r="2731" customFormat="false" ht="11.25" hidden="false" customHeight="false" outlineLevel="0" collapsed="false">
      <c r="X2731" s="196" t="s">
        <v>85</v>
      </c>
      <c r="Y2731" s="196" t="s">
        <v>85</v>
      </c>
    </row>
    <row r="2732" customFormat="false" ht="11.25" hidden="false" customHeight="false" outlineLevel="0" collapsed="false">
      <c r="X2732" s="196" t="s">
        <v>85</v>
      </c>
      <c r="Y2732" s="196" t="s">
        <v>85</v>
      </c>
    </row>
    <row r="2733" customFormat="false" ht="11.25" hidden="false" customHeight="false" outlineLevel="0" collapsed="false">
      <c r="X2733" s="196" t="s">
        <v>85</v>
      </c>
      <c r="Y2733" s="196" t="s">
        <v>85</v>
      </c>
    </row>
    <row r="2734" customFormat="false" ht="11.25" hidden="false" customHeight="false" outlineLevel="0" collapsed="false">
      <c r="X2734" s="196" t="s">
        <v>85</v>
      </c>
      <c r="Y2734" s="196" t="s">
        <v>85</v>
      </c>
    </row>
    <row r="2735" customFormat="false" ht="11.25" hidden="false" customHeight="false" outlineLevel="0" collapsed="false">
      <c r="X2735" s="196" t="s">
        <v>85</v>
      </c>
      <c r="Y2735" s="196" t="s">
        <v>85</v>
      </c>
    </row>
    <row r="2736" customFormat="false" ht="11.25" hidden="false" customHeight="false" outlineLevel="0" collapsed="false">
      <c r="X2736" s="196" t="s">
        <v>85</v>
      </c>
      <c r="Y2736" s="196" t="s">
        <v>85</v>
      </c>
    </row>
    <row r="2737" customFormat="false" ht="11.25" hidden="false" customHeight="false" outlineLevel="0" collapsed="false">
      <c r="X2737" s="196" t="s">
        <v>85</v>
      </c>
      <c r="Y2737" s="196" t="s">
        <v>85</v>
      </c>
    </row>
    <row r="2738" customFormat="false" ht="11.25" hidden="false" customHeight="false" outlineLevel="0" collapsed="false">
      <c r="X2738" s="196" t="s">
        <v>85</v>
      </c>
      <c r="Y2738" s="196" t="s">
        <v>85</v>
      </c>
    </row>
    <row r="2739" customFormat="false" ht="11.25" hidden="false" customHeight="false" outlineLevel="0" collapsed="false">
      <c r="X2739" s="196" t="s">
        <v>85</v>
      </c>
      <c r="Y2739" s="196" t="s">
        <v>85</v>
      </c>
    </row>
    <row r="2740" customFormat="false" ht="11.25" hidden="false" customHeight="false" outlineLevel="0" collapsed="false">
      <c r="X2740" s="196" t="s">
        <v>85</v>
      </c>
      <c r="Y2740" s="196" t="s">
        <v>85</v>
      </c>
    </row>
    <row r="2741" customFormat="false" ht="11.25" hidden="false" customHeight="false" outlineLevel="0" collapsed="false">
      <c r="X2741" s="196" t="s">
        <v>85</v>
      </c>
      <c r="Y2741" s="196" t="s">
        <v>85</v>
      </c>
    </row>
    <row r="2742" customFormat="false" ht="11.25" hidden="false" customHeight="false" outlineLevel="0" collapsed="false">
      <c r="X2742" s="196" t="s">
        <v>85</v>
      </c>
      <c r="Y2742" s="196" t="s">
        <v>85</v>
      </c>
    </row>
    <row r="2743" customFormat="false" ht="11.25" hidden="false" customHeight="false" outlineLevel="0" collapsed="false">
      <c r="X2743" s="196" t="s">
        <v>85</v>
      </c>
      <c r="Y2743" s="196" t="s">
        <v>85</v>
      </c>
    </row>
    <row r="2744" customFormat="false" ht="11.25" hidden="false" customHeight="false" outlineLevel="0" collapsed="false">
      <c r="X2744" s="196" t="s">
        <v>85</v>
      </c>
      <c r="Y2744" s="196" t="s">
        <v>85</v>
      </c>
    </row>
    <row r="2745" customFormat="false" ht="11.25" hidden="false" customHeight="false" outlineLevel="0" collapsed="false">
      <c r="X2745" s="196" t="s">
        <v>85</v>
      </c>
      <c r="Y2745" s="196" t="s">
        <v>85</v>
      </c>
    </row>
    <row r="2746" customFormat="false" ht="11.25" hidden="false" customHeight="false" outlineLevel="0" collapsed="false">
      <c r="X2746" s="196" t="s">
        <v>85</v>
      </c>
      <c r="Y2746" s="196" t="s">
        <v>85</v>
      </c>
    </row>
    <row r="2747" customFormat="false" ht="11.25" hidden="false" customHeight="false" outlineLevel="0" collapsed="false">
      <c r="X2747" s="196" t="s">
        <v>85</v>
      </c>
      <c r="Y2747" s="196" t="s">
        <v>85</v>
      </c>
    </row>
    <row r="2748" customFormat="false" ht="11.25" hidden="false" customHeight="false" outlineLevel="0" collapsed="false">
      <c r="X2748" s="196" t="s">
        <v>85</v>
      </c>
      <c r="Y2748" s="196" t="s">
        <v>85</v>
      </c>
    </row>
    <row r="2749" customFormat="false" ht="11.25" hidden="false" customHeight="false" outlineLevel="0" collapsed="false">
      <c r="X2749" s="196" t="s">
        <v>85</v>
      </c>
      <c r="Y2749" s="196" t="s">
        <v>85</v>
      </c>
    </row>
    <row r="2750" customFormat="false" ht="11.25" hidden="false" customHeight="false" outlineLevel="0" collapsed="false">
      <c r="X2750" s="196" t="s">
        <v>85</v>
      </c>
      <c r="Y2750" s="196" t="s">
        <v>85</v>
      </c>
    </row>
    <row r="2751" customFormat="false" ht="11.25" hidden="false" customHeight="false" outlineLevel="0" collapsed="false">
      <c r="X2751" s="196" t="s">
        <v>85</v>
      </c>
      <c r="Y2751" s="196" t="s">
        <v>85</v>
      </c>
    </row>
    <row r="2752" customFormat="false" ht="11.25" hidden="false" customHeight="false" outlineLevel="0" collapsed="false">
      <c r="X2752" s="196" t="s">
        <v>85</v>
      </c>
      <c r="Y2752" s="196" t="s">
        <v>85</v>
      </c>
    </row>
    <row r="2753" customFormat="false" ht="11.25" hidden="false" customHeight="false" outlineLevel="0" collapsed="false">
      <c r="X2753" s="196" t="s">
        <v>85</v>
      </c>
      <c r="Y2753" s="196" t="s">
        <v>85</v>
      </c>
    </row>
    <row r="2754" customFormat="false" ht="11.25" hidden="false" customHeight="false" outlineLevel="0" collapsed="false">
      <c r="X2754" s="196" t="s">
        <v>85</v>
      </c>
      <c r="Y2754" s="196" t="s">
        <v>85</v>
      </c>
    </row>
    <row r="2755" customFormat="false" ht="11.25" hidden="false" customHeight="false" outlineLevel="0" collapsed="false">
      <c r="X2755" s="196" t="s">
        <v>85</v>
      </c>
      <c r="Y2755" s="196" t="s">
        <v>85</v>
      </c>
    </row>
    <row r="2756" customFormat="false" ht="11.25" hidden="false" customHeight="false" outlineLevel="0" collapsed="false">
      <c r="X2756" s="196" t="s">
        <v>85</v>
      </c>
      <c r="Y2756" s="196" t="s">
        <v>85</v>
      </c>
    </row>
    <row r="2757" customFormat="false" ht="11.25" hidden="false" customHeight="false" outlineLevel="0" collapsed="false">
      <c r="X2757" s="196" t="s">
        <v>85</v>
      </c>
      <c r="Y2757" s="196" t="s">
        <v>85</v>
      </c>
    </row>
    <row r="2758" customFormat="false" ht="11.25" hidden="false" customHeight="false" outlineLevel="0" collapsed="false">
      <c r="X2758" s="196" t="s">
        <v>85</v>
      </c>
      <c r="Y2758" s="196" t="s">
        <v>85</v>
      </c>
    </row>
    <row r="2759" customFormat="false" ht="11.25" hidden="false" customHeight="false" outlineLevel="0" collapsed="false">
      <c r="X2759" s="196" t="s">
        <v>85</v>
      </c>
      <c r="Y2759" s="196" t="s">
        <v>85</v>
      </c>
    </row>
    <row r="2760" customFormat="false" ht="11.25" hidden="false" customHeight="false" outlineLevel="0" collapsed="false">
      <c r="X2760" s="196" t="s">
        <v>85</v>
      </c>
      <c r="Y2760" s="196" t="s">
        <v>85</v>
      </c>
    </row>
    <row r="2761" customFormat="false" ht="11.25" hidden="false" customHeight="false" outlineLevel="0" collapsed="false">
      <c r="X2761" s="196" t="s">
        <v>85</v>
      </c>
      <c r="Y2761" s="196" t="s">
        <v>85</v>
      </c>
    </row>
    <row r="2762" customFormat="false" ht="11.25" hidden="false" customHeight="false" outlineLevel="0" collapsed="false">
      <c r="X2762" s="196" t="s">
        <v>85</v>
      </c>
      <c r="Y2762" s="196" t="s">
        <v>85</v>
      </c>
    </row>
    <row r="2763" customFormat="false" ht="11.25" hidden="false" customHeight="false" outlineLevel="0" collapsed="false">
      <c r="X2763" s="196" t="s">
        <v>85</v>
      </c>
      <c r="Y2763" s="196" t="s">
        <v>85</v>
      </c>
    </row>
    <row r="2764" customFormat="false" ht="11.25" hidden="false" customHeight="false" outlineLevel="0" collapsed="false">
      <c r="X2764" s="196" t="s">
        <v>85</v>
      </c>
      <c r="Y2764" s="196" t="s">
        <v>85</v>
      </c>
    </row>
    <row r="2765" customFormat="false" ht="11.25" hidden="false" customHeight="false" outlineLevel="0" collapsed="false">
      <c r="X2765" s="196" t="s">
        <v>85</v>
      </c>
      <c r="Y2765" s="196" t="s">
        <v>85</v>
      </c>
    </row>
    <row r="2766" customFormat="false" ht="11.25" hidden="false" customHeight="false" outlineLevel="0" collapsed="false">
      <c r="X2766" s="196" t="s">
        <v>85</v>
      </c>
      <c r="Y2766" s="196" t="s">
        <v>85</v>
      </c>
    </row>
    <row r="2767" customFormat="false" ht="11.25" hidden="false" customHeight="false" outlineLevel="0" collapsed="false">
      <c r="X2767" s="196" t="s">
        <v>85</v>
      </c>
      <c r="Y2767" s="196" t="s">
        <v>85</v>
      </c>
    </row>
    <row r="2768" customFormat="false" ht="11.25" hidden="false" customHeight="false" outlineLevel="0" collapsed="false">
      <c r="X2768" s="196" t="s">
        <v>85</v>
      </c>
      <c r="Y2768" s="196" t="s">
        <v>85</v>
      </c>
    </row>
    <row r="2769" customFormat="false" ht="11.25" hidden="false" customHeight="false" outlineLevel="0" collapsed="false">
      <c r="X2769" s="196" t="s">
        <v>85</v>
      </c>
      <c r="Y2769" s="196" t="s">
        <v>85</v>
      </c>
    </row>
    <row r="2770" customFormat="false" ht="11.25" hidden="false" customHeight="false" outlineLevel="0" collapsed="false">
      <c r="X2770" s="196" t="s">
        <v>85</v>
      </c>
      <c r="Y2770" s="196" t="s">
        <v>85</v>
      </c>
    </row>
    <row r="2771" customFormat="false" ht="11.25" hidden="false" customHeight="false" outlineLevel="0" collapsed="false">
      <c r="X2771" s="196" t="s">
        <v>85</v>
      </c>
      <c r="Y2771" s="196" t="s">
        <v>85</v>
      </c>
    </row>
    <row r="2772" customFormat="false" ht="11.25" hidden="false" customHeight="false" outlineLevel="0" collapsed="false">
      <c r="X2772" s="196" t="s">
        <v>85</v>
      </c>
      <c r="Y2772" s="196" t="s">
        <v>85</v>
      </c>
    </row>
    <row r="2773" customFormat="false" ht="11.25" hidden="false" customHeight="false" outlineLevel="0" collapsed="false">
      <c r="X2773" s="196" t="s">
        <v>85</v>
      </c>
      <c r="Y2773" s="196" t="s">
        <v>85</v>
      </c>
    </row>
    <row r="2774" customFormat="false" ht="11.25" hidden="false" customHeight="false" outlineLevel="0" collapsed="false">
      <c r="X2774" s="196" t="s">
        <v>85</v>
      </c>
      <c r="Y2774" s="196" t="s">
        <v>85</v>
      </c>
    </row>
    <row r="2775" customFormat="false" ht="11.25" hidden="false" customHeight="false" outlineLevel="0" collapsed="false">
      <c r="X2775" s="196" t="s">
        <v>85</v>
      </c>
      <c r="Y2775" s="196" t="s">
        <v>85</v>
      </c>
    </row>
    <row r="2776" customFormat="false" ht="11.25" hidden="false" customHeight="false" outlineLevel="0" collapsed="false">
      <c r="X2776" s="196" t="s">
        <v>85</v>
      </c>
      <c r="Y2776" s="196" t="s">
        <v>85</v>
      </c>
    </row>
    <row r="2777" customFormat="false" ht="11.25" hidden="false" customHeight="false" outlineLevel="0" collapsed="false">
      <c r="X2777" s="196" t="s">
        <v>85</v>
      </c>
      <c r="Y2777" s="196" t="s">
        <v>85</v>
      </c>
    </row>
    <row r="2778" customFormat="false" ht="11.25" hidden="false" customHeight="false" outlineLevel="0" collapsed="false">
      <c r="X2778" s="196" t="s">
        <v>85</v>
      </c>
      <c r="Y2778" s="196" t="s">
        <v>85</v>
      </c>
    </row>
    <row r="2779" customFormat="false" ht="11.25" hidden="false" customHeight="false" outlineLevel="0" collapsed="false">
      <c r="X2779" s="196" t="s">
        <v>85</v>
      </c>
      <c r="Y2779" s="196" t="s">
        <v>85</v>
      </c>
    </row>
    <row r="2780" customFormat="false" ht="11.25" hidden="false" customHeight="false" outlineLevel="0" collapsed="false">
      <c r="X2780" s="196" t="s">
        <v>85</v>
      </c>
      <c r="Y2780" s="196" t="s">
        <v>85</v>
      </c>
    </row>
    <row r="2781" customFormat="false" ht="11.25" hidden="false" customHeight="false" outlineLevel="0" collapsed="false">
      <c r="X2781" s="196" t="s">
        <v>85</v>
      </c>
      <c r="Y2781" s="196" t="s">
        <v>85</v>
      </c>
    </row>
    <row r="2782" customFormat="false" ht="11.25" hidden="false" customHeight="false" outlineLevel="0" collapsed="false">
      <c r="X2782" s="196" t="s">
        <v>85</v>
      </c>
      <c r="Y2782" s="196" t="s">
        <v>85</v>
      </c>
    </row>
    <row r="2783" customFormat="false" ht="11.25" hidden="false" customHeight="false" outlineLevel="0" collapsed="false">
      <c r="X2783" s="196" t="s">
        <v>85</v>
      </c>
      <c r="Y2783" s="196" t="s">
        <v>85</v>
      </c>
    </row>
    <row r="2784" customFormat="false" ht="11.25" hidden="false" customHeight="false" outlineLevel="0" collapsed="false">
      <c r="X2784" s="196" t="s">
        <v>85</v>
      </c>
      <c r="Y2784" s="196" t="s">
        <v>85</v>
      </c>
    </row>
    <row r="2785" customFormat="false" ht="11.25" hidden="false" customHeight="false" outlineLevel="0" collapsed="false">
      <c r="X2785" s="196" t="s">
        <v>85</v>
      </c>
      <c r="Y2785" s="196" t="s">
        <v>85</v>
      </c>
    </row>
    <row r="2786" customFormat="false" ht="11.25" hidden="false" customHeight="false" outlineLevel="0" collapsed="false">
      <c r="X2786" s="196" t="s">
        <v>85</v>
      </c>
      <c r="Y2786" s="196" t="s">
        <v>85</v>
      </c>
    </row>
    <row r="2787" customFormat="false" ht="11.25" hidden="false" customHeight="false" outlineLevel="0" collapsed="false">
      <c r="X2787" s="196" t="s">
        <v>85</v>
      </c>
      <c r="Y2787" s="196" t="s">
        <v>85</v>
      </c>
    </row>
    <row r="2788" customFormat="false" ht="11.25" hidden="false" customHeight="false" outlineLevel="0" collapsed="false">
      <c r="X2788" s="196" t="s">
        <v>85</v>
      </c>
      <c r="Y2788" s="196" t="s">
        <v>85</v>
      </c>
    </row>
    <row r="2789" customFormat="false" ht="11.25" hidden="false" customHeight="false" outlineLevel="0" collapsed="false">
      <c r="X2789" s="196" t="s">
        <v>85</v>
      </c>
      <c r="Y2789" s="196" t="s">
        <v>85</v>
      </c>
    </row>
    <row r="2790" customFormat="false" ht="11.25" hidden="false" customHeight="false" outlineLevel="0" collapsed="false">
      <c r="X2790" s="196" t="s">
        <v>85</v>
      </c>
      <c r="Y2790" s="196" t="s">
        <v>85</v>
      </c>
    </row>
    <row r="2791" customFormat="false" ht="11.25" hidden="false" customHeight="false" outlineLevel="0" collapsed="false">
      <c r="X2791" s="196" t="s">
        <v>85</v>
      </c>
      <c r="Y2791" s="196" t="s">
        <v>85</v>
      </c>
    </row>
    <row r="2792" customFormat="false" ht="11.25" hidden="false" customHeight="false" outlineLevel="0" collapsed="false">
      <c r="X2792" s="196" t="s">
        <v>85</v>
      </c>
      <c r="Y2792" s="196" t="s">
        <v>85</v>
      </c>
    </row>
    <row r="2793" customFormat="false" ht="11.25" hidden="false" customHeight="false" outlineLevel="0" collapsed="false">
      <c r="X2793" s="196" t="s">
        <v>85</v>
      </c>
      <c r="Y2793" s="196" t="s">
        <v>85</v>
      </c>
    </row>
    <row r="2794" customFormat="false" ht="11.25" hidden="false" customHeight="false" outlineLevel="0" collapsed="false">
      <c r="X2794" s="196" t="s">
        <v>85</v>
      </c>
      <c r="Y2794" s="196" t="s">
        <v>85</v>
      </c>
    </row>
    <row r="2795" customFormat="false" ht="11.25" hidden="false" customHeight="false" outlineLevel="0" collapsed="false">
      <c r="X2795" s="196" t="s">
        <v>85</v>
      </c>
      <c r="Y2795" s="196" t="s">
        <v>85</v>
      </c>
    </row>
    <row r="2796" customFormat="false" ht="11.25" hidden="false" customHeight="false" outlineLevel="0" collapsed="false">
      <c r="X2796" s="196" t="s">
        <v>85</v>
      </c>
      <c r="Y2796" s="196" t="s">
        <v>85</v>
      </c>
    </row>
    <row r="2797" customFormat="false" ht="11.25" hidden="false" customHeight="false" outlineLevel="0" collapsed="false">
      <c r="X2797" s="196" t="s">
        <v>85</v>
      </c>
      <c r="Y2797" s="196" t="s">
        <v>85</v>
      </c>
    </row>
    <row r="2798" customFormat="false" ht="11.25" hidden="false" customHeight="false" outlineLevel="0" collapsed="false">
      <c r="X2798" s="196" t="s">
        <v>85</v>
      </c>
      <c r="Y2798" s="196" t="s">
        <v>85</v>
      </c>
    </row>
    <row r="2799" customFormat="false" ht="11.25" hidden="false" customHeight="false" outlineLevel="0" collapsed="false">
      <c r="X2799" s="196" t="s">
        <v>85</v>
      </c>
      <c r="Y2799" s="196" t="s">
        <v>85</v>
      </c>
    </row>
    <row r="2800" customFormat="false" ht="11.25" hidden="false" customHeight="false" outlineLevel="0" collapsed="false">
      <c r="X2800" s="196" t="s">
        <v>85</v>
      </c>
      <c r="Y2800" s="196" t="s">
        <v>85</v>
      </c>
    </row>
    <row r="2801" customFormat="false" ht="11.25" hidden="false" customHeight="false" outlineLevel="0" collapsed="false">
      <c r="X2801" s="196" t="s">
        <v>85</v>
      </c>
      <c r="Y2801" s="196" t="s">
        <v>85</v>
      </c>
    </row>
    <row r="2802" customFormat="false" ht="11.25" hidden="false" customHeight="false" outlineLevel="0" collapsed="false">
      <c r="X2802" s="196" t="s">
        <v>85</v>
      </c>
      <c r="Y2802" s="196" t="s">
        <v>85</v>
      </c>
    </row>
    <row r="2803" customFormat="false" ht="11.25" hidden="false" customHeight="false" outlineLevel="0" collapsed="false">
      <c r="X2803" s="196" t="s">
        <v>85</v>
      </c>
      <c r="Y2803" s="196" t="s">
        <v>85</v>
      </c>
    </row>
    <row r="2804" customFormat="false" ht="11.25" hidden="false" customHeight="false" outlineLevel="0" collapsed="false">
      <c r="X2804" s="196" t="s">
        <v>85</v>
      </c>
      <c r="Y2804" s="196" t="s">
        <v>85</v>
      </c>
    </row>
    <row r="2805" customFormat="false" ht="11.25" hidden="false" customHeight="false" outlineLevel="0" collapsed="false">
      <c r="X2805" s="196" t="s">
        <v>85</v>
      </c>
      <c r="Y2805" s="196" t="s">
        <v>85</v>
      </c>
    </row>
    <row r="2806" customFormat="false" ht="11.25" hidden="false" customHeight="false" outlineLevel="0" collapsed="false">
      <c r="X2806" s="196" t="s">
        <v>85</v>
      </c>
      <c r="Y2806" s="196" t="s">
        <v>85</v>
      </c>
    </row>
    <row r="2807" customFormat="false" ht="11.25" hidden="false" customHeight="false" outlineLevel="0" collapsed="false">
      <c r="X2807" s="196" t="s">
        <v>85</v>
      </c>
      <c r="Y2807" s="196" t="s">
        <v>85</v>
      </c>
    </row>
    <row r="2808" customFormat="false" ht="11.25" hidden="false" customHeight="false" outlineLevel="0" collapsed="false">
      <c r="X2808" s="196" t="s">
        <v>85</v>
      </c>
      <c r="Y2808" s="196" t="s">
        <v>85</v>
      </c>
    </row>
    <row r="2809" customFormat="false" ht="11.25" hidden="false" customHeight="false" outlineLevel="0" collapsed="false">
      <c r="X2809" s="196" t="s">
        <v>85</v>
      </c>
      <c r="Y2809" s="196" t="s">
        <v>85</v>
      </c>
    </row>
    <row r="2810" customFormat="false" ht="11.25" hidden="false" customHeight="false" outlineLevel="0" collapsed="false">
      <c r="X2810" s="196" t="s">
        <v>85</v>
      </c>
      <c r="Y2810" s="196" t="s">
        <v>85</v>
      </c>
    </row>
    <row r="2811" customFormat="false" ht="11.25" hidden="false" customHeight="false" outlineLevel="0" collapsed="false">
      <c r="X2811" s="196" t="s">
        <v>85</v>
      </c>
      <c r="Y2811" s="196" t="s">
        <v>85</v>
      </c>
    </row>
    <row r="2812" customFormat="false" ht="11.25" hidden="false" customHeight="false" outlineLevel="0" collapsed="false">
      <c r="X2812" s="196" t="s">
        <v>85</v>
      </c>
      <c r="Y2812" s="196" t="s">
        <v>85</v>
      </c>
    </row>
    <row r="2813" customFormat="false" ht="11.25" hidden="false" customHeight="false" outlineLevel="0" collapsed="false">
      <c r="X2813" s="196" t="s">
        <v>85</v>
      </c>
      <c r="Y2813" s="196" t="s">
        <v>85</v>
      </c>
    </row>
    <row r="2814" customFormat="false" ht="11.25" hidden="false" customHeight="false" outlineLevel="0" collapsed="false">
      <c r="X2814" s="196" t="s">
        <v>85</v>
      </c>
      <c r="Y2814" s="196" t="s">
        <v>85</v>
      </c>
    </row>
    <row r="2815" customFormat="false" ht="11.25" hidden="false" customHeight="false" outlineLevel="0" collapsed="false">
      <c r="X2815" s="196" t="s">
        <v>85</v>
      </c>
      <c r="Y2815" s="196" t="s">
        <v>85</v>
      </c>
    </row>
    <row r="2816" customFormat="false" ht="11.25" hidden="false" customHeight="false" outlineLevel="0" collapsed="false">
      <c r="X2816" s="196" t="s">
        <v>85</v>
      </c>
      <c r="Y2816" s="196" t="s">
        <v>85</v>
      </c>
    </row>
    <row r="2817" customFormat="false" ht="11.25" hidden="false" customHeight="false" outlineLevel="0" collapsed="false">
      <c r="X2817" s="196" t="s">
        <v>85</v>
      </c>
      <c r="Y2817" s="196" t="s">
        <v>85</v>
      </c>
    </row>
    <row r="2818" customFormat="false" ht="11.25" hidden="false" customHeight="false" outlineLevel="0" collapsed="false">
      <c r="X2818" s="196" t="s">
        <v>85</v>
      </c>
      <c r="Y2818" s="196" t="s">
        <v>85</v>
      </c>
    </row>
    <row r="2819" customFormat="false" ht="11.25" hidden="false" customHeight="false" outlineLevel="0" collapsed="false">
      <c r="X2819" s="196" t="s">
        <v>85</v>
      </c>
      <c r="Y2819" s="196" t="s">
        <v>85</v>
      </c>
    </row>
    <row r="2820" customFormat="false" ht="11.25" hidden="false" customHeight="false" outlineLevel="0" collapsed="false">
      <c r="X2820" s="196" t="s">
        <v>85</v>
      </c>
      <c r="Y2820" s="196" t="s">
        <v>85</v>
      </c>
    </row>
    <row r="2821" customFormat="false" ht="11.25" hidden="false" customHeight="false" outlineLevel="0" collapsed="false">
      <c r="X2821" s="196" t="s">
        <v>85</v>
      </c>
      <c r="Y2821" s="196" t="s">
        <v>85</v>
      </c>
    </row>
    <row r="2822" customFormat="false" ht="11.25" hidden="false" customHeight="false" outlineLevel="0" collapsed="false">
      <c r="X2822" s="196" t="s">
        <v>85</v>
      </c>
      <c r="Y2822" s="196" t="s">
        <v>85</v>
      </c>
    </row>
    <row r="2823" customFormat="false" ht="11.25" hidden="false" customHeight="false" outlineLevel="0" collapsed="false">
      <c r="X2823" s="196" t="s">
        <v>85</v>
      </c>
      <c r="Y2823" s="196" t="s">
        <v>85</v>
      </c>
    </row>
    <row r="2824" customFormat="false" ht="11.25" hidden="false" customHeight="false" outlineLevel="0" collapsed="false">
      <c r="X2824" s="196" t="s">
        <v>85</v>
      </c>
      <c r="Y2824" s="196" t="s">
        <v>85</v>
      </c>
    </row>
    <row r="2825" customFormat="false" ht="11.25" hidden="false" customHeight="false" outlineLevel="0" collapsed="false">
      <c r="X2825" s="196" t="s">
        <v>85</v>
      </c>
      <c r="Y2825" s="196" t="s">
        <v>85</v>
      </c>
    </row>
    <row r="2826" customFormat="false" ht="11.25" hidden="false" customHeight="false" outlineLevel="0" collapsed="false">
      <c r="X2826" s="196" t="s">
        <v>85</v>
      </c>
      <c r="Y2826" s="196" t="s">
        <v>85</v>
      </c>
    </row>
    <row r="2827" customFormat="false" ht="11.25" hidden="false" customHeight="false" outlineLevel="0" collapsed="false">
      <c r="X2827" s="196" t="s">
        <v>85</v>
      </c>
      <c r="Y2827" s="196" t="s">
        <v>85</v>
      </c>
    </row>
    <row r="2828" customFormat="false" ht="11.25" hidden="false" customHeight="false" outlineLevel="0" collapsed="false">
      <c r="X2828" s="196" t="s">
        <v>85</v>
      </c>
      <c r="Y2828" s="196" t="s">
        <v>85</v>
      </c>
    </row>
    <row r="2829" customFormat="false" ht="11.25" hidden="false" customHeight="false" outlineLevel="0" collapsed="false">
      <c r="X2829" s="196" t="s">
        <v>85</v>
      </c>
      <c r="Y2829" s="196" t="s">
        <v>85</v>
      </c>
    </row>
    <row r="2830" customFormat="false" ht="11.25" hidden="false" customHeight="false" outlineLevel="0" collapsed="false">
      <c r="X2830" s="196" t="s">
        <v>85</v>
      </c>
      <c r="Y2830" s="196" t="s">
        <v>85</v>
      </c>
    </row>
    <row r="2831" customFormat="false" ht="11.25" hidden="false" customHeight="false" outlineLevel="0" collapsed="false">
      <c r="X2831" s="196" t="s">
        <v>85</v>
      </c>
      <c r="Y2831" s="196" t="s">
        <v>85</v>
      </c>
    </row>
    <row r="2832" customFormat="false" ht="11.25" hidden="false" customHeight="false" outlineLevel="0" collapsed="false">
      <c r="X2832" s="196" t="s">
        <v>85</v>
      </c>
      <c r="Y2832" s="196" t="s">
        <v>85</v>
      </c>
    </row>
    <row r="2833" customFormat="false" ht="11.25" hidden="false" customHeight="false" outlineLevel="0" collapsed="false">
      <c r="X2833" s="196" t="s">
        <v>85</v>
      </c>
      <c r="Y2833" s="196" t="s">
        <v>85</v>
      </c>
    </row>
    <row r="2834" customFormat="false" ht="11.25" hidden="false" customHeight="false" outlineLevel="0" collapsed="false">
      <c r="X2834" s="196" t="s">
        <v>85</v>
      </c>
      <c r="Y2834" s="196" t="s">
        <v>85</v>
      </c>
    </row>
    <row r="2835" customFormat="false" ht="11.25" hidden="false" customHeight="false" outlineLevel="0" collapsed="false">
      <c r="X2835" s="196" t="s">
        <v>85</v>
      </c>
      <c r="Y2835" s="196" t="s">
        <v>85</v>
      </c>
    </row>
    <row r="2836" customFormat="false" ht="11.25" hidden="false" customHeight="false" outlineLevel="0" collapsed="false">
      <c r="X2836" s="196" t="s">
        <v>85</v>
      </c>
      <c r="Y2836" s="196" t="s">
        <v>85</v>
      </c>
    </row>
    <row r="2837" customFormat="false" ht="11.25" hidden="false" customHeight="false" outlineLevel="0" collapsed="false">
      <c r="X2837" s="196" t="s">
        <v>85</v>
      </c>
      <c r="Y2837" s="196" t="s">
        <v>85</v>
      </c>
    </row>
    <row r="2838" customFormat="false" ht="11.25" hidden="false" customHeight="false" outlineLevel="0" collapsed="false">
      <c r="X2838" s="196" t="s">
        <v>85</v>
      </c>
      <c r="Y2838" s="196" t="s">
        <v>85</v>
      </c>
    </row>
    <row r="2839" customFormat="false" ht="11.25" hidden="false" customHeight="false" outlineLevel="0" collapsed="false">
      <c r="X2839" s="196" t="s">
        <v>85</v>
      </c>
      <c r="Y2839" s="196" t="s">
        <v>85</v>
      </c>
    </row>
    <row r="2840" customFormat="false" ht="11.25" hidden="false" customHeight="false" outlineLevel="0" collapsed="false">
      <c r="X2840" s="196" t="s">
        <v>85</v>
      </c>
      <c r="Y2840" s="196" t="s">
        <v>85</v>
      </c>
    </row>
    <row r="2841" customFormat="false" ht="11.25" hidden="false" customHeight="false" outlineLevel="0" collapsed="false">
      <c r="X2841" s="196" t="s">
        <v>85</v>
      </c>
      <c r="Y2841" s="196" t="s">
        <v>85</v>
      </c>
    </row>
    <row r="2842" customFormat="false" ht="11.25" hidden="false" customHeight="false" outlineLevel="0" collapsed="false">
      <c r="X2842" s="196" t="s">
        <v>85</v>
      </c>
      <c r="Y2842" s="196" t="s">
        <v>85</v>
      </c>
    </row>
    <row r="2843" customFormat="false" ht="11.25" hidden="false" customHeight="false" outlineLevel="0" collapsed="false">
      <c r="X2843" s="196" t="s">
        <v>85</v>
      </c>
      <c r="Y2843" s="196" t="s">
        <v>85</v>
      </c>
    </row>
    <row r="2844" customFormat="false" ht="11.25" hidden="false" customHeight="false" outlineLevel="0" collapsed="false">
      <c r="X2844" s="196" t="s">
        <v>85</v>
      </c>
      <c r="Y2844" s="196" t="s">
        <v>85</v>
      </c>
    </row>
    <row r="2845" customFormat="false" ht="11.25" hidden="false" customHeight="false" outlineLevel="0" collapsed="false">
      <c r="X2845" s="196" t="s">
        <v>85</v>
      </c>
      <c r="Y2845" s="196" t="s">
        <v>85</v>
      </c>
    </row>
    <row r="2846" customFormat="false" ht="11.25" hidden="false" customHeight="false" outlineLevel="0" collapsed="false">
      <c r="X2846" s="196" t="s">
        <v>85</v>
      </c>
      <c r="Y2846" s="196" t="s">
        <v>85</v>
      </c>
    </row>
    <row r="2847" customFormat="false" ht="11.25" hidden="false" customHeight="false" outlineLevel="0" collapsed="false">
      <c r="X2847" s="196" t="s">
        <v>85</v>
      </c>
      <c r="Y2847" s="196" t="s">
        <v>85</v>
      </c>
    </row>
    <row r="2848" customFormat="false" ht="11.25" hidden="false" customHeight="false" outlineLevel="0" collapsed="false">
      <c r="X2848" s="196" t="s">
        <v>85</v>
      </c>
      <c r="Y2848" s="196" t="s">
        <v>85</v>
      </c>
    </row>
    <row r="2849" customFormat="false" ht="11.25" hidden="false" customHeight="false" outlineLevel="0" collapsed="false">
      <c r="X2849" s="196" t="s">
        <v>85</v>
      </c>
      <c r="Y2849" s="196" t="s">
        <v>85</v>
      </c>
    </row>
    <row r="2850" customFormat="false" ht="11.25" hidden="false" customHeight="false" outlineLevel="0" collapsed="false">
      <c r="X2850" s="196" t="s">
        <v>85</v>
      </c>
      <c r="Y2850" s="196" t="s">
        <v>85</v>
      </c>
    </row>
    <row r="2851" customFormat="false" ht="11.25" hidden="false" customHeight="false" outlineLevel="0" collapsed="false">
      <c r="X2851" s="196" t="s">
        <v>85</v>
      </c>
      <c r="Y2851" s="196" t="s">
        <v>85</v>
      </c>
    </row>
    <row r="2852" customFormat="false" ht="11.25" hidden="false" customHeight="false" outlineLevel="0" collapsed="false">
      <c r="X2852" s="196" t="s">
        <v>85</v>
      </c>
      <c r="Y2852" s="196" t="s">
        <v>85</v>
      </c>
    </row>
    <row r="2853" customFormat="false" ht="11.25" hidden="false" customHeight="false" outlineLevel="0" collapsed="false">
      <c r="X2853" s="196" t="s">
        <v>85</v>
      </c>
      <c r="Y2853" s="196" t="s">
        <v>85</v>
      </c>
    </row>
    <row r="2854" customFormat="false" ht="11.25" hidden="false" customHeight="false" outlineLevel="0" collapsed="false">
      <c r="X2854" s="196" t="s">
        <v>85</v>
      </c>
      <c r="Y2854" s="196" t="s">
        <v>85</v>
      </c>
    </row>
    <row r="2855" customFormat="false" ht="11.25" hidden="false" customHeight="false" outlineLevel="0" collapsed="false">
      <c r="X2855" s="196" t="s">
        <v>85</v>
      </c>
      <c r="Y2855" s="196" t="s">
        <v>85</v>
      </c>
    </row>
    <row r="2856" customFormat="false" ht="11.25" hidden="false" customHeight="false" outlineLevel="0" collapsed="false">
      <c r="X2856" s="196" t="s">
        <v>85</v>
      </c>
      <c r="Y2856" s="196" t="s">
        <v>85</v>
      </c>
    </row>
    <row r="2857" customFormat="false" ht="11.25" hidden="false" customHeight="false" outlineLevel="0" collapsed="false">
      <c r="X2857" s="196" t="s">
        <v>85</v>
      </c>
      <c r="Y2857" s="196" t="s">
        <v>85</v>
      </c>
    </row>
    <row r="2858" customFormat="false" ht="11.25" hidden="false" customHeight="false" outlineLevel="0" collapsed="false">
      <c r="X2858" s="196" t="s">
        <v>85</v>
      </c>
      <c r="Y2858" s="196" t="s">
        <v>85</v>
      </c>
    </row>
    <row r="2859" customFormat="false" ht="11.25" hidden="false" customHeight="false" outlineLevel="0" collapsed="false">
      <c r="X2859" s="196" t="s">
        <v>85</v>
      </c>
      <c r="Y2859" s="196" t="s">
        <v>85</v>
      </c>
    </row>
    <row r="2860" customFormat="false" ht="11.25" hidden="false" customHeight="false" outlineLevel="0" collapsed="false">
      <c r="X2860" s="196" t="s">
        <v>85</v>
      </c>
      <c r="Y2860" s="196" t="s">
        <v>85</v>
      </c>
    </row>
    <row r="2861" customFormat="false" ht="11.25" hidden="false" customHeight="false" outlineLevel="0" collapsed="false">
      <c r="X2861" s="196" t="s">
        <v>85</v>
      </c>
      <c r="Y2861" s="196" t="s">
        <v>85</v>
      </c>
    </row>
    <row r="2862" customFormat="false" ht="11.25" hidden="false" customHeight="false" outlineLevel="0" collapsed="false">
      <c r="X2862" s="196" t="s">
        <v>85</v>
      </c>
      <c r="Y2862" s="196" t="s">
        <v>85</v>
      </c>
    </row>
    <row r="2863" customFormat="false" ht="11.25" hidden="false" customHeight="false" outlineLevel="0" collapsed="false">
      <c r="X2863" s="196" t="s">
        <v>85</v>
      </c>
      <c r="Y2863" s="196" t="s">
        <v>85</v>
      </c>
    </row>
    <row r="2864" customFormat="false" ht="11.25" hidden="false" customHeight="false" outlineLevel="0" collapsed="false">
      <c r="X2864" s="196" t="s">
        <v>85</v>
      </c>
      <c r="Y2864" s="196" t="s">
        <v>85</v>
      </c>
    </row>
    <row r="2865" customFormat="false" ht="11.25" hidden="false" customHeight="false" outlineLevel="0" collapsed="false">
      <c r="X2865" s="196" t="s">
        <v>85</v>
      </c>
      <c r="Y2865" s="196" t="s">
        <v>85</v>
      </c>
    </row>
    <row r="2866" customFormat="false" ht="11.25" hidden="false" customHeight="false" outlineLevel="0" collapsed="false">
      <c r="X2866" s="196" t="s">
        <v>85</v>
      </c>
      <c r="Y2866" s="196" t="s">
        <v>85</v>
      </c>
    </row>
    <row r="2867" customFormat="false" ht="11.25" hidden="false" customHeight="false" outlineLevel="0" collapsed="false">
      <c r="X2867" s="196" t="s">
        <v>85</v>
      </c>
      <c r="Y2867" s="196" t="s">
        <v>85</v>
      </c>
    </row>
    <row r="2868" customFormat="false" ht="11.25" hidden="false" customHeight="false" outlineLevel="0" collapsed="false">
      <c r="X2868" s="196" t="s">
        <v>85</v>
      </c>
      <c r="Y2868" s="196" t="s">
        <v>85</v>
      </c>
    </row>
    <row r="2869" customFormat="false" ht="11.25" hidden="false" customHeight="false" outlineLevel="0" collapsed="false">
      <c r="X2869" s="196" t="s">
        <v>85</v>
      </c>
      <c r="Y2869" s="196" t="s">
        <v>85</v>
      </c>
    </row>
    <row r="2870" customFormat="false" ht="11.25" hidden="false" customHeight="false" outlineLevel="0" collapsed="false">
      <c r="X2870" s="196" t="s">
        <v>85</v>
      </c>
      <c r="Y2870" s="196" t="s">
        <v>85</v>
      </c>
    </row>
    <row r="2871" customFormat="false" ht="11.25" hidden="false" customHeight="false" outlineLevel="0" collapsed="false">
      <c r="X2871" s="196" t="s">
        <v>85</v>
      </c>
      <c r="Y2871" s="196" t="s">
        <v>85</v>
      </c>
    </row>
    <row r="2872" customFormat="false" ht="11.25" hidden="false" customHeight="false" outlineLevel="0" collapsed="false">
      <c r="X2872" s="196" t="s">
        <v>85</v>
      </c>
      <c r="Y2872" s="196" t="s">
        <v>85</v>
      </c>
    </row>
    <row r="2873" customFormat="false" ht="11.25" hidden="false" customHeight="false" outlineLevel="0" collapsed="false">
      <c r="X2873" s="196" t="s">
        <v>85</v>
      </c>
      <c r="Y2873" s="196" t="s">
        <v>85</v>
      </c>
    </row>
    <row r="2874" customFormat="false" ht="11.25" hidden="false" customHeight="false" outlineLevel="0" collapsed="false">
      <c r="X2874" s="196" t="s">
        <v>85</v>
      </c>
      <c r="Y2874" s="196" t="s">
        <v>85</v>
      </c>
    </row>
    <row r="2875" customFormat="false" ht="11.25" hidden="false" customHeight="false" outlineLevel="0" collapsed="false">
      <c r="X2875" s="196" t="s">
        <v>85</v>
      </c>
      <c r="Y2875" s="196" t="s">
        <v>85</v>
      </c>
    </row>
    <row r="2876" customFormat="false" ht="11.25" hidden="false" customHeight="false" outlineLevel="0" collapsed="false">
      <c r="X2876" s="196" t="s">
        <v>85</v>
      </c>
      <c r="Y2876" s="196" t="s">
        <v>85</v>
      </c>
    </row>
    <row r="2877" customFormat="false" ht="11.25" hidden="false" customHeight="false" outlineLevel="0" collapsed="false">
      <c r="X2877" s="196" t="s">
        <v>85</v>
      </c>
      <c r="Y2877" s="196" t="s">
        <v>85</v>
      </c>
    </row>
    <row r="2878" customFormat="false" ht="11.25" hidden="false" customHeight="false" outlineLevel="0" collapsed="false">
      <c r="X2878" s="196" t="s">
        <v>85</v>
      </c>
      <c r="Y2878" s="196" t="s">
        <v>85</v>
      </c>
    </row>
    <row r="2879" customFormat="false" ht="11.25" hidden="false" customHeight="false" outlineLevel="0" collapsed="false">
      <c r="X2879" s="196" t="s">
        <v>85</v>
      </c>
      <c r="Y2879" s="196" t="s">
        <v>85</v>
      </c>
    </row>
    <row r="2880" customFormat="false" ht="11.25" hidden="false" customHeight="false" outlineLevel="0" collapsed="false">
      <c r="X2880" s="196" t="s">
        <v>85</v>
      </c>
      <c r="Y2880" s="196" t="s">
        <v>85</v>
      </c>
    </row>
    <row r="2881" customFormat="false" ht="11.25" hidden="false" customHeight="false" outlineLevel="0" collapsed="false">
      <c r="X2881" s="196" t="s">
        <v>85</v>
      </c>
      <c r="Y2881" s="196" t="s">
        <v>85</v>
      </c>
    </row>
    <row r="2882" customFormat="false" ht="11.25" hidden="false" customHeight="false" outlineLevel="0" collapsed="false">
      <c r="X2882" s="196" t="s">
        <v>85</v>
      </c>
      <c r="Y2882" s="196" t="s">
        <v>85</v>
      </c>
    </row>
    <row r="2883" customFormat="false" ht="11.25" hidden="false" customHeight="false" outlineLevel="0" collapsed="false">
      <c r="X2883" s="196" t="s">
        <v>85</v>
      </c>
      <c r="Y2883" s="196" t="s">
        <v>85</v>
      </c>
    </row>
    <row r="2884" customFormat="false" ht="11.25" hidden="false" customHeight="false" outlineLevel="0" collapsed="false">
      <c r="X2884" s="196" t="s">
        <v>85</v>
      </c>
      <c r="Y2884" s="196" t="s">
        <v>85</v>
      </c>
    </row>
    <row r="2885" customFormat="false" ht="11.25" hidden="false" customHeight="false" outlineLevel="0" collapsed="false">
      <c r="X2885" s="196" t="s">
        <v>85</v>
      </c>
      <c r="Y2885" s="196" t="s">
        <v>85</v>
      </c>
    </row>
    <row r="2886" customFormat="false" ht="11.25" hidden="false" customHeight="false" outlineLevel="0" collapsed="false">
      <c r="X2886" s="196" t="s">
        <v>85</v>
      </c>
      <c r="Y2886" s="196" t="s">
        <v>85</v>
      </c>
    </row>
    <row r="2887" customFormat="false" ht="11.25" hidden="false" customHeight="false" outlineLevel="0" collapsed="false">
      <c r="X2887" s="196" t="s">
        <v>85</v>
      </c>
      <c r="Y2887" s="196" t="s">
        <v>85</v>
      </c>
    </row>
    <row r="2888" customFormat="false" ht="11.25" hidden="false" customHeight="false" outlineLevel="0" collapsed="false">
      <c r="X2888" s="196" t="s">
        <v>85</v>
      </c>
      <c r="Y2888" s="196" t="s">
        <v>85</v>
      </c>
    </row>
    <row r="2889" customFormat="false" ht="11.25" hidden="false" customHeight="false" outlineLevel="0" collapsed="false">
      <c r="X2889" s="196" t="s">
        <v>85</v>
      </c>
      <c r="Y2889" s="196" t="s">
        <v>85</v>
      </c>
    </row>
    <row r="2890" customFormat="false" ht="11.25" hidden="false" customHeight="false" outlineLevel="0" collapsed="false">
      <c r="X2890" s="196" t="s">
        <v>85</v>
      </c>
      <c r="Y2890" s="196" t="s">
        <v>85</v>
      </c>
    </row>
    <row r="2891" customFormat="false" ht="11.25" hidden="false" customHeight="false" outlineLevel="0" collapsed="false">
      <c r="X2891" s="196" t="s">
        <v>85</v>
      </c>
      <c r="Y2891" s="196" t="s">
        <v>85</v>
      </c>
    </row>
    <row r="2892" customFormat="false" ht="11.25" hidden="false" customHeight="false" outlineLevel="0" collapsed="false">
      <c r="X2892" s="196" t="s">
        <v>85</v>
      </c>
      <c r="Y2892" s="196" t="s">
        <v>85</v>
      </c>
    </row>
    <row r="2893" customFormat="false" ht="11.25" hidden="false" customHeight="false" outlineLevel="0" collapsed="false">
      <c r="X2893" s="196" t="s">
        <v>85</v>
      </c>
      <c r="Y2893" s="196" t="s">
        <v>85</v>
      </c>
    </row>
    <row r="2894" customFormat="false" ht="11.25" hidden="false" customHeight="false" outlineLevel="0" collapsed="false">
      <c r="X2894" s="196" t="s">
        <v>85</v>
      </c>
      <c r="Y2894" s="196" t="s">
        <v>85</v>
      </c>
    </row>
    <row r="2895" customFormat="false" ht="11.25" hidden="false" customHeight="false" outlineLevel="0" collapsed="false">
      <c r="X2895" s="196" t="s">
        <v>85</v>
      </c>
      <c r="Y2895" s="196" t="s">
        <v>85</v>
      </c>
    </row>
    <row r="2896" customFormat="false" ht="11.25" hidden="false" customHeight="false" outlineLevel="0" collapsed="false">
      <c r="X2896" s="196" t="s">
        <v>85</v>
      </c>
      <c r="Y2896" s="196" t="s">
        <v>85</v>
      </c>
    </row>
    <row r="2897" customFormat="false" ht="11.25" hidden="false" customHeight="false" outlineLevel="0" collapsed="false">
      <c r="X2897" s="196" t="s">
        <v>85</v>
      </c>
      <c r="Y2897" s="196" t="s">
        <v>85</v>
      </c>
    </row>
    <row r="2898" customFormat="false" ht="11.25" hidden="false" customHeight="false" outlineLevel="0" collapsed="false">
      <c r="X2898" s="196" t="s">
        <v>85</v>
      </c>
      <c r="Y2898" s="196" t="s">
        <v>85</v>
      </c>
    </row>
    <row r="2899" customFormat="false" ht="11.25" hidden="false" customHeight="false" outlineLevel="0" collapsed="false">
      <c r="X2899" s="196" t="s">
        <v>85</v>
      </c>
      <c r="Y2899" s="196" t="s">
        <v>85</v>
      </c>
    </row>
    <row r="2900" customFormat="false" ht="11.25" hidden="false" customHeight="false" outlineLevel="0" collapsed="false">
      <c r="X2900" s="196" t="s">
        <v>85</v>
      </c>
      <c r="Y2900" s="196" t="s">
        <v>85</v>
      </c>
    </row>
    <row r="2901" customFormat="false" ht="11.25" hidden="false" customHeight="false" outlineLevel="0" collapsed="false">
      <c r="X2901" s="196" t="s">
        <v>85</v>
      </c>
      <c r="Y2901" s="196" t="s">
        <v>85</v>
      </c>
    </row>
    <row r="2902" customFormat="false" ht="11.25" hidden="false" customHeight="false" outlineLevel="0" collapsed="false">
      <c r="X2902" s="196" t="s">
        <v>85</v>
      </c>
      <c r="Y2902" s="196" t="s">
        <v>85</v>
      </c>
    </row>
    <row r="2903" customFormat="false" ht="11.25" hidden="false" customHeight="false" outlineLevel="0" collapsed="false">
      <c r="X2903" s="196" t="s">
        <v>85</v>
      </c>
      <c r="Y2903" s="196" t="s">
        <v>85</v>
      </c>
    </row>
    <row r="2904" customFormat="false" ht="11.25" hidden="false" customHeight="false" outlineLevel="0" collapsed="false">
      <c r="X2904" s="196" t="s">
        <v>85</v>
      </c>
      <c r="Y2904" s="196" t="s">
        <v>85</v>
      </c>
    </row>
    <row r="2905" customFormat="false" ht="11.25" hidden="false" customHeight="false" outlineLevel="0" collapsed="false">
      <c r="X2905" s="196" t="s">
        <v>85</v>
      </c>
      <c r="Y2905" s="196" t="s">
        <v>85</v>
      </c>
    </row>
    <row r="2906" customFormat="false" ht="11.25" hidden="false" customHeight="false" outlineLevel="0" collapsed="false">
      <c r="X2906" s="196" t="s">
        <v>85</v>
      </c>
      <c r="Y2906" s="196" t="s">
        <v>85</v>
      </c>
    </row>
    <row r="2907" customFormat="false" ht="11.25" hidden="false" customHeight="false" outlineLevel="0" collapsed="false">
      <c r="X2907" s="196" t="s">
        <v>85</v>
      </c>
      <c r="Y2907" s="196" t="s">
        <v>85</v>
      </c>
    </row>
    <row r="2908" customFormat="false" ht="11.25" hidden="false" customHeight="false" outlineLevel="0" collapsed="false">
      <c r="X2908" s="196" t="s">
        <v>85</v>
      </c>
      <c r="Y2908" s="196" t="s">
        <v>85</v>
      </c>
    </row>
    <row r="2909" customFormat="false" ht="11.25" hidden="false" customHeight="false" outlineLevel="0" collapsed="false">
      <c r="X2909" s="196" t="s">
        <v>85</v>
      </c>
      <c r="Y2909" s="196" t="s">
        <v>85</v>
      </c>
    </row>
    <row r="2910" customFormat="false" ht="11.25" hidden="false" customHeight="false" outlineLevel="0" collapsed="false">
      <c r="X2910" s="196" t="s">
        <v>85</v>
      </c>
      <c r="Y2910" s="196" t="s">
        <v>85</v>
      </c>
    </row>
    <row r="2911" customFormat="false" ht="11.25" hidden="false" customHeight="false" outlineLevel="0" collapsed="false">
      <c r="X2911" s="196" t="s">
        <v>85</v>
      </c>
      <c r="Y2911" s="196" t="s">
        <v>85</v>
      </c>
    </row>
    <row r="2912" customFormat="false" ht="11.25" hidden="false" customHeight="false" outlineLevel="0" collapsed="false">
      <c r="X2912" s="196" t="s">
        <v>85</v>
      </c>
      <c r="Y2912" s="196" t="s">
        <v>85</v>
      </c>
    </row>
    <row r="2913" customFormat="false" ht="11.25" hidden="false" customHeight="false" outlineLevel="0" collapsed="false">
      <c r="X2913" s="196" t="s">
        <v>85</v>
      </c>
      <c r="Y2913" s="196" t="s">
        <v>85</v>
      </c>
    </row>
    <row r="2914" customFormat="false" ht="11.25" hidden="false" customHeight="false" outlineLevel="0" collapsed="false">
      <c r="X2914" s="196" t="s">
        <v>85</v>
      </c>
      <c r="Y2914" s="196" t="s">
        <v>85</v>
      </c>
    </row>
    <row r="2915" customFormat="false" ht="11.25" hidden="false" customHeight="false" outlineLevel="0" collapsed="false">
      <c r="X2915" s="196" t="s">
        <v>85</v>
      </c>
      <c r="Y2915" s="196" t="s">
        <v>85</v>
      </c>
    </row>
    <row r="2916" customFormat="false" ht="11.25" hidden="false" customHeight="false" outlineLevel="0" collapsed="false">
      <c r="X2916" s="196" t="s">
        <v>85</v>
      </c>
      <c r="Y2916" s="196" t="s">
        <v>85</v>
      </c>
    </row>
    <row r="2917" customFormat="false" ht="11.25" hidden="false" customHeight="false" outlineLevel="0" collapsed="false">
      <c r="X2917" s="196" t="s">
        <v>85</v>
      </c>
      <c r="Y2917" s="196" t="s">
        <v>85</v>
      </c>
    </row>
    <row r="2918" customFormat="false" ht="11.25" hidden="false" customHeight="false" outlineLevel="0" collapsed="false">
      <c r="X2918" s="196" t="s">
        <v>85</v>
      </c>
      <c r="Y2918" s="196" t="s">
        <v>85</v>
      </c>
    </row>
    <row r="2919" customFormat="false" ht="11.25" hidden="false" customHeight="false" outlineLevel="0" collapsed="false">
      <c r="X2919" s="196" t="s">
        <v>85</v>
      </c>
      <c r="Y2919" s="196" t="s">
        <v>85</v>
      </c>
    </row>
    <row r="2920" customFormat="false" ht="11.25" hidden="false" customHeight="false" outlineLevel="0" collapsed="false">
      <c r="X2920" s="196" t="s">
        <v>85</v>
      </c>
      <c r="Y2920" s="196" t="s">
        <v>85</v>
      </c>
    </row>
    <row r="2921" customFormat="false" ht="11.25" hidden="false" customHeight="false" outlineLevel="0" collapsed="false">
      <c r="X2921" s="196" t="s">
        <v>85</v>
      </c>
      <c r="Y2921" s="196" t="s">
        <v>85</v>
      </c>
    </row>
    <row r="2922" customFormat="false" ht="11.25" hidden="false" customHeight="false" outlineLevel="0" collapsed="false">
      <c r="X2922" s="196" t="s">
        <v>85</v>
      </c>
      <c r="Y2922" s="196" t="s">
        <v>85</v>
      </c>
    </row>
    <row r="2923" customFormat="false" ht="11.25" hidden="false" customHeight="false" outlineLevel="0" collapsed="false">
      <c r="X2923" s="196" t="s">
        <v>85</v>
      </c>
      <c r="Y2923" s="196" t="s">
        <v>85</v>
      </c>
    </row>
    <row r="2924" customFormat="false" ht="11.25" hidden="false" customHeight="false" outlineLevel="0" collapsed="false">
      <c r="X2924" s="196" t="s">
        <v>85</v>
      </c>
      <c r="Y2924" s="196" t="s">
        <v>85</v>
      </c>
    </row>
    <row r="2925" customFormat="false" ht="11.25" hidden="false" customHeight="false" outlineLevel="0" collapsed="false">
      <c r="X2925" s="196" t="s">
        <v>85</v>
      </c>
      <c r="Y2925" s="196" t="s">
        <v>85</v>
      </c>
    </row>
    <row r="2926" customFormat="false" ht="11.25" hidden="false" customHeight="false" outlineLevel="0" collapsed="false">
      <c r="X2926" s="196" t="s">
        <v>85</v>
      </c>
      <c r="Y2926" s="196" t="s">
        <v>85</v>
      </c>
    </row>
    <row r="2927" customFormat="false" ht="11.25" hidden="false" customHeight="false" outlineLevel="0" collapsed="false">
      <c r="X2927" s="196" t="s">
        <v>85</v>
      </c>
      <c r="Y2927" s="196" t="s">
        <v>85</v>
      </c>
    </row>
    <row r="2928" customFormat="false" ht="11.25" hidden="false" customHeight="false" outlineLevel="0" collapsed="false">
      <c r="X2928" s="196" t="s">
        <v>85</v>
      </c>
      <c r="Y2928" s="196" t="s">
        <v>85</v>
      </c>
    </row>
    <row r="2929" customFormat="false" ht="11.25" hidden="false" customHeight="false" outlineLevel="0" collapsed="false">
      <c r="X2929" s="196" t="s">
        <v>85</v>
      </c>
      <c r="Y2929" s="196" t="s">
        <v>85</v>
      </c>
    </row>
    <row r="2930" customFormat="false" ht="11.25" hidden="false" customHeight="false" outlineLevel="0" collapsed="false">
      <c r="X2930" s="196" t="s">
        <v>85</v>
      </c>
      <c r="Y2930" s="196" t="s">
        <v>85</v>
      </c>
    </row>
    <row r="2931" customFormat="false" ht="11.25" hidden="false" customHeight="false" outlineLevel="0" collapsed="false">
      <c r="X2931" s="196" t="s">
        <v>85</v>
      </c>
      <c r="Y2931" s="196" t="s">
        <v>85</v>
      </c>
    </row>
    <row r="2932" customFormat="false" ht="11.25" hidden="false" customHeight="false" outlineLevel="0" collapsed="false">
      <c r="X2932" s="196" t="s">
        <v>85</v>
      </c>
      <c r="Y2932" s="196" t="s">
        <v>85</v>
      </c>
    </row>
    <row r="2933" customFormat="false" ht="11.25" hidden="false" customHeight="false" outlineLevel="0" collapsed="false">
      <c r="X2933" s="196" t="s">
        <v>85</v>
      </c>
      <c r="Y2933" s="196" t="s">
        <v>85</v>
      </c>
    </row>
    <row r="2934" customFormat="false" ht="11.25" hidden="false" customHeight="false" outlineLevel="0" collapsed="false">
      <c r="X2934" s="196" t="s">
        <v>85</v>
      </c>
      <c r="Y2934" s="196" t="s">
        <v>85</v>
      </c>
    </row>
    <row r="2935" customFormat="false" ht="11.25" hidden="false" customHeight="false" outlineLevel="0" collapsed="false">
      <c r="X2935" s="196" t="s">
        <v>85</v>
      </c>
      <c r="Y2935" s="196" t="s">
        <v>85</v>
      </c>
    </row>
    <row r="2936" customFormat="false" ht="11.25" hidden="false" customHeight="false" outlineLevel="0" collapsed="false">
      <c r="X2936" s="196" t="s">
        <v>85</v>
      </c>
      <c r="Y2936" s="196" t="s">
        <v>85</v>
      </c>
    </row>
    <row r="2937" customFormat="false" ht="11.25" hidden="false" customHeight="false" outlineLevel="0" collapsed="false">
      <c r="X2937" s="196" t="s">
        <v>85</v>
      </c>
      <c r="Y2937" s="196" t="s">
        <v>85</v>
      </c>
    </row>
    <row r="2938" customFormat="false" ht="11.25" hidden="false" customHeight="false" outlineLevel="0" collapsed="false">
      <c r="X2938" s="196" t="s">
        <v>85</v>
      </c>
      <c r="Y2938" s="196" t="s">
        <v>85</v>
      </c>
    </row>
    <row r="2939" customFormat="false" ht="11.25" hidden="false" customHeight="false" outlineLevel="0" collapsed="false">
      <c r="X2939" s="196" t="s">
        <v>85</v>
      </c>
      <c r="Y2939" s="196" t="s">
        <v>85</v>
      </c>
    </row>
    <row r="2940" customFormat="false" ht="11.25" hidden="false" customHeight="false" outlineLevel="0" collapsed="false">
      <c r="X2940" s="196" t="s">
        <v>85</v>
      </c>
      <c r="Y2940" s="196" t="s">
        <v>85</v>
      </c>
    </row>
    <row r="2941" customFormat="false" ht="11.25" hidden="false" customHeight="false" outlineLevel="0" collapsed="false">
      <c r="X2941" s="196" t="s">
        <v>85</v>
      </c>
      <c r="Y2941" s="196" t="s">
        <v>85</v>
      </c>
    </row>
    <row r="2942" customFormat="false" ht="11.25" hidden="false" customHeight="false" outlineLevel="0" collapsed="false">
      <c r="X2942" s="196" t="s">
        <v>85</v>
      </c>
      <c r="Y2942" s="196" t="s">
        <v>85</v>
      </c>
    </row>
    <row r="2943" customFormat="false" ht="11.25" hidden="false" customHeight="false" outlineLevel="0" collapsed="false">
      <c r="X2943" s="196" t="s">
        <v>85</v>
      </c>
      <c r="Y2943" s="196" t="s">
        <v>85</v>
      </c>
    </row>
    <row r="2944" customFormat="false" ht="11.25" hidden="false" customHeight="false" outlineLevel="0" collapsed="false">
      <c r="X2944" s="196" t="s">
        <v>85</v>
      </c>
      <c r="Y2944" s="196" t="s">
        <v>85</v>
      </c>
    </row>
    <row r="2945" customFormat="false" ht="11.25" hidden="false" customHeight="false" outlineLevel="0" collapsed="false">
      <c r="X2945" s="196" t="s">
        <v>85</v>
      </c>
      <c r="Y2945" s="196" t="s">
        <v>85</v>
      </c>
    </row>
    <row r="2946" customFormat="false" ht="11.25" hidden="false" customHeight="false" outlineLevel="0" collapsed="false">
      <c r="X2946" s="196" t="s">
        <v>85</v>
      </c>
      <c r="Y2946" s="196" t="s">
        <v>85</v>
      </c>
    </row>
    <row r="2947" customFormat="false" ht="11.25" hidden="false" customHeight="false" outlineLevel="0" collapsed="false">
      <c r="X2947" s="196" t="s">
        <v>85</v>
      </c>
      <c r="Y2947" s="196" t="s">
        <v>85</v>
      </c>
    </row>
    <row r="2948" customFormat="false" ht="11.25" hidden="false" customHeight="false" outlineLevel="0" collapsed="false">
      <c r="X2948" s="196" t="s">
        <v>85</v>
      </c>
      <c r="Y2948" s="196" t="s">
        <v>85</v>
      </c>
    </row>
    <row r="2949" customFormat="false" ht="11.25" hidden="false" customHeight="false" outlineLevel="0" collapsed="false">
      <c r="X2949" s="196" t="s">
        <v>85</v>
      </c>
      <c r="Y2949" s="196" t="s">
        <v>85</v>
      </c>
    </row>
    <row r="2950" customFormat="false" ht="11.25" hidden="false" customHeight="false" outlineLevel="0" collapsed="false">
      <c r="X2950" s="196" t="s">
        <v>85</v>
      </c>
      <c r="Y2950" s="196" t="s">
        <v>85</v>
      </c>
    </row>
    <row r="2951" customFormat="false" ht="11.25" hidden="false" customHeight="false" outlineLevel="0" collapsed="false">
      <c r="X2951" s="196" t="s">
        <v>85</v>
      </c>
      <c r="Y2951" s="196" t="s">
        <v>85</v>
      </c>
    </row>
    <row r="2952" customFormat="false" ht="11.25" hidden="false" customHeight="false" outlineLevel="0" collapsed="false">
      <c r="X2952" s="196" t="s">
        <v>85</v>
      </c>
      <c r="Y2952" s="196" t="s">
        <v>85</v>
      </c>
    </row>
    <row r="2953" customFormat="false" ht="11.25" hidden="false" customHeight="false" outlineLevel="0" collapsed="false">
      <c r="X2953" s="196" t="s">
        <v>85</v>
      </c>
      <c r="Y2953" s="196" t="s">
        <v>85</v>
      </c>
    </row>
    <row r="2954" customFormat="false" ht="11.25" hidden="false" customHeight="false" outlineLevel="0" collapsed="false">
      <c r="X2954" s="196" t="s">
        <v>85</v>
      </c>
      <c r="Y2954" s="196" t="s">
        <v>85</v>
      </c>
    </row>
    <row r="2955" customFormat="false" ht="11.25" hidden="false" customHeight="false" outlineLevel="0" collapsed="false">
      <c r="X2955" s="196" t="s">
        <v>85</v>
      </c>
      <c r="Y2955" s="196" t="s">
        <v>85</v>
      </c>
    </row>
    <row r="2956" customFormat="false" ht="11.25" hidden="false" customHeight="false" outlineLevel="0" collapsed="false">
      <c r="X2956" s="196" t="s">
        <v>85</v>
      </c>
      <c r="Y2956" s="196" t="s">
        <v>85</v>
      </c>
    </row>
    <row r="2957" customFormat="false" ht="11.25" hidden="false" customHeight="false" outlineLevel="0" collapsed="false">
      <c r="X2957" s="196" t="s">
        <v>85</v>
      </c>
      <c r="Y2957" s="196" t="s">
        <v>85</v>
      </c>
    </row>
    <row r="2958" customFormat="false" ht="11.25" hidden="false" customHeight="false" outlineLevel="0" collapsed="false">
      <c r="X2958" s="196" t="s">
        <v>85</v>
      </c>
      <c r="Y2958" s="196" t="s">
        <v>85</v>
      </c>
    </row>
    <row r="2959" customFormat="false" ht="11.25" hidden="false" customHeight="false" outlineLevel="0" collapsed="false">
      <c r="X2959" s="196" t="s">
        <v>85</v>
      </c>
      <c r="Y2959" s="196" t="s">
        <v>85</v>
      </c>
    </row>
    <row r="2960" customFormat="false" ht="11.25" hidden="false" customHeight="false" outlineLevel="0" collapsed="false">
      <c r="X2960" s="196" t="s">
        <v>85</v>
      </c>
      <c r="Y2960" s="196" t="s">
        <v>85</v>
      </c>
    </row>
    <row r="2961" customFormat="false" ht="11.25" hidden="false" customHeight="false" outlineLevel="0" collapsed="false">
      <c r="X2961" s="196" t="s">
        <v>85</v>
      </c>
      <c r="Y2961" s="196" t="s">
        <v>85</v>
      </c>
    </row>
    <row r="2962" customFormat="false" ht="11.25" hidden="false" customHeight="false" outlineLevel="0" collapsed="false">
      <c r="X2962" s="196" t="s">
        <v>85</v>
      </c>
      <c r="Y2962" s="196" t="s">
        <v>85</v>
      </c>
    </row>
    <row r="2963" customFormat="false" ht="11.25" hidden="false" customHeight="false" outlineLevel="0" collapsed="false">
      <c r="X2963" s="196" t="s">
        <v>85</v>
      </c>
      <c r="Y2963" s="196" t="s">
        <v>85</v>
      </c>
    </row>
    <row r="2964" customFormat="false" ht="11.25" hidden="false" customHeight="false" outlineLevel="0" collapsed="false">
      <c r="X2964" s="196" t="s">
        <v>85</v>
      </c>
      <c r="Y2964" s="196" t="s">
        <v>85</v>
      </c>
    </row>
    <row r="2965" customFormat="false" ht="11.25" hidden="false" customHeight="false" outlineLevel="0" collapsed="false">
      <c r="X2965" s="196" t="s">
        <v>85</v>
      </c>
      <c r="Y2965" s="196" t="s">
        <v>85</v>
      </c>
    </row>
    <row r="2966" customFormat="false" ht="11.25" hidden="false" customHeight="false" outlineLevel="0" collapsed="false">
      <c r="X2966" s="196" t="s">
        <v>85</v>
      </c>
      <c r="Y2966" s="196" t="s">
        <v>85</v>
      </c>
    </row>
    <row r="2967" customFormat="false" ht="11.25" hidden="false" customHeight="false" outlineLevel="0" collapsed="false">
      <c r="X2967" s="196" t="s">
        <v>85</v>
      </c>
      <c r="Y2967" s="196" t="s">
        <v>85</v>
      </c>
    </row>
    <row r="2968" customFormat="false" ht="11.25" hidden="false" customHeight="false" outlineLevel="0" collapsed="false">
      <c r="X2968" s="196" t="s">
        <v>85</v>
      </c>
      <c r="Y2968" s="196" t="s">
        <v>85</v>
      </c>
    </row>
    <row r="2969" customFormat="false" ht="11.25" hidden="false" customHeight="false" outlineLevel="0" collapsed="false">
      <c r="X2969" s="196" t="s">
        <v>85</v>
      </c>
      <c r="Y2969" s="196" t="s">
        <v>85</v>
      </c>
    </row>
    <row r="2970" customFormat="false" ht="11.25" hidden="false" customHeight="false" outlineLevel="0" collapsed="false">
      <c r="X2970" s="196" t="s">
        <v>85</v>
      </c>
      <c r="Y2970" s="196" t="s">
        <v>85</v>
      </c>
    </row>
    <row r="2971" customFormat="false" ht="11.25" hidden="false" customHeight="false" outlineLevel="0" collapsed="false">
      <c r="X2971" s="196" t="s">
        <v>85</v>
      </c>
      <c r="Y2971" s="196" t="s">
        <v>85</v>
      </c>
    </row>
    <row r="2972" customFormat="false" ht="11.25" hidden="false" customHeight="false" outlineLevel="0" collapsed="false">
      <c r="X2972" s="196" t="s">
        <v>85</v>
      </c>
      <c r="Y2972" s="196" t="s">
        <v>85</v>
      </c>
    </row>
    <row r="2973" customFormat="false" ht="11.25" hidden="false" customHeight="false" outlineLevel="0" collapsed="false">
      <c r="X2973" s="196" t="s">
        <v>85</v>
      </c>
      <c r="Y2973" s="196" t="s">
        <v>85</v>
      </c>
    </row>
    <row r="2974" customFormat="false" ht="11.25" hidden="false" customHeight="false" outlineLevel="0" collapsed="false">
      <c r="X2974" s="196" t="s">
        <v>85</v>
      </c>
      <c r="Y2974" s="196" t="s">
        <v>85</v>
      </c>
    </row>
    <row r="2975" customFormat="false" ht="11.25" hidden="false" customHeight="false" outlineLevel="0" collapsed="false">
      <c r="X2975" s="196" t="s">
        <v>85</v>
      </c>
      <c r="Y2975" s="196" t="s">
        <v>85</v>
      </c>
    </row>
    <row r="2976" customFormat="false" ht="11.25" hidden="false" customHeight="false" outlineLevel="0" collapsed="false">
      <c r="X2976" s="196" t="s">
        <v>85</v>
      </c>
      <c r="Y2976" s="196" t="s">
        <v>85</v>
      </c>
    </row>
    <row r="2977" customFormat="false" ht="11.25" hidden="false" customHeight="false" outlineLevel="0" collapsed="false">
      <c r="X2977" s="196" t="s">
        <v>85</v>
      </c>
      <c r="Y2977" s="196" t="s">
        <v>85</v>
      </c>
    </row>
    <row r="2978" customFormat="false" ht="11.25" hidden="false" customHeight="false" outlineLevel="0" collapsed="false">
      <c r="X2978" s="196" t="s">
        <v>85</v>
      </c>
      <c r="Y2978" s="196" t="s">
        <v>85</v>
      </c>
    </row>
    <row r="2979" customFormat="false" ht="11.25" hidden="false" customHeight="false" outlineLevel="0" collapsed="false">
      <c r="X2979" s="196" t="s">
        <v>85</v>
      </c>
      <c r="Y2979" s="196" t="s">
        <v>85</v>
      </c>
    </row>
    <row r="2980" customFormat="false" ht="11.25" hidden="false" customHeight="false" outlineLevel="0" collapsed="false">
      <c r="X2980" s="196" t="s">
        <v>85</v>
      </c>
      <c r="Y2980" s="196" t="s">
        <v>85</v>
      </c>
    </row>
    <row r="2981" customFormat="false" ht="11.25" hidden="false" customHeight="false" outlineLevel="0" collapsed="false">
      <c r="X2981" s="196" t="s">
        <v>85</v>
      </c>
      <c r="Y2981" s="196" t="s">
        <v>85</v>
      </c>
    </row>
    <row r="2982" customFormat="false" ht="11.25" hidden="false" customHeight="false" outlineLevel="0" collapsed="false">
      <c r="X2982" s="196" t="s">
        <v>85</v>
      </c>
      <c r="Y2982" s="196" t="s">
        <v>85</v>
      </c>
    </row>
    <row r="2983" customFormat="false" ht="11.25" hidden="false" customHeight="false" outlineLevel="0" collapsed="false">
      <c r="X2983" s="196" t="s">
        <v>85</v>
      </c>
      <c r="Y2983" s="196" t="s">
        <v>85</v>
      </c>
    </row>
    <row r="2984" customFormat="false" ht="11.25" hidden="false" customHeight="false" outlineLevel="0" collapsed="false">
      <c r="X2984" s="196" t="s">
        <v>85</v>
      </c>
      <c r="Y2984" s="196" t="s">
        <v>85</v>
      </c>
    </row>
    <row r="2985" customFormat="false" ht="11.25" hidden="false" customHeight="false" outlineLevel="0" collapsed="false">
      <c r="X2985" s="196" t="s">
        <v>85</v>
      </c>
      <c r="Y2985" s="196" t="s">
        <v>85</v>
      </c>
    </row>
    <row r="2986" customFormat="false" ht="11.25" hidden="false" customHeight="false" outlineLevel="0" collapsed="false">
      <c r="X2986" s="196" t="s">
        <v>85</v>
      </c>
      <c r="Y2986" s="196" t="s">
        <v>85</v>
      </c>
    </row>
    <row r="2987" customFormat="false" ht="11.25" hidden="false" customHeight="false" outlineLevel="0" collapsed="false">
      <c r="X2987" s="196" t="s">
        <v>85</v>
      </c>
      <c r="Y2987" s="196" t="s">
        <v>85</v>
      </c>
    </row>
    <row r="2988" customFormat="false" ht="11.25" hidden="false" customHeight="false" outlineLevel="0" collapsed="false">
      <c r="X2988" s="196" t="s">
        <v>85</v>
      </c>
      <c r="Y2988" s="196" t="s">
        <v>85</v>
      </c>
    </row>
    <row r="2989" customFormat="false" ht="11.25" hidden="false" customHeight="false" outlineLevel="0" collapsed="false">
      <c r="X2989" s="196" t="s">
        <v>85</v>
      </c>
      <c r="Y2989" s="196" t="s">
        <v>85</v>
      </c>
    </row>
    <row r="2990" customFormat="false" ht="11.25" hidden="false" customHeight="false" outlineLevel="0" collapsed="false">
      <c r="X2990" s="196" t="s">
        <v>85</v>
      </c>
      <c r="Y2990" s="196" t="s">
        <v>85</v>
      </c>
    </row>
    <row r="2991" customFormat="false" ht="11.25" hidden="false" customHeight="false" outlineLevel="0" collapsed="false">
      <c r="X2991" s="196" t="s">
        <v>85</v>
      </c>
      <c r="Y2991" s="196" t="s">
        <v>85</v>
      </c>
    </row>
    <row r="2992" customFormat="false" ht="11.25" hidden="false" customHeight="false" outlineLevel="0" collapsed="false">
      <c r="X2992" s="196" t="s">
        <v>85</v>
      </c>
      <c r="Y2992" s="196" t="s">
        <v>85</v>
      </c>
    </row>
    <row r="2993" customFormat="false" ht="11.25" hidden="false" customHeight="false" outlineLevel="0" collapsed="false">
      <c r="X2993" s="196" t="s">
        <v>85</v>
      </c>
      <c r="Y2993" s="196" t="s">
        <v>85</v>
      </c>
    </row>
    <row r="2994" customFormat="false" ht="11.25" hidden="false" customHeight="false" outlineLevel="0" collapsed="false">
      <c r="X2994" s="196" t="s">
        <v>85</v>
      </c>
      <c r="Y2994" s="196" t="s">
        <v>85</v>
      </c>
    </row>
    <row r="2995" customFormat="false" ht="11.25" hidden="false" customHeight="false" outlineLevel="0" collapsed="false">
      <c r="X2995" s="196" t="s">
        <v>85</v>
      </c>
      <c r="Y2995" s="196" t="s">
        <v>85</v>
      </c>
    </row>
    <row r="2996" customFormat="false" ht="11.25" hidden="false" customHeight="false" outlineLevel="0" collapsed="false">
      <c r="X2996" s="196" t="s">
        <v>85</v>
      </c>
      <c r="Y2996" s="196" t="s">
        <v>85</v>
      </c>
    </row>
    <row r="2997" customFormat="false" ht="11.25" hidden="false" customHeight="false" outlineLevel="0" collapsed="false">
      <c r="X2997" s="196" t="s">
        <v>85</v>
      </c>
      <c r="Y2997" s="196" t="s">
        <v>85</v>
      </c>
    </row>
    <row r="2998" customFormat="false" ht="11.25" hidden="false" customHeight="false" outlineLevel="0" collapsed="false">
      <c r="X2998" s="196" t="s">
        <v>85</v>
      </c>
      <c r="Y2998" s="196" t="s">
        <v>85</v>
      </c>
    </row>
    <row r="2999" customFormat="false" ht="11.25" hidden="false" customHeight="false" outlineLevel="0" collapsed="false">
      <c r="X2999" s="196" t="s">
        <v>85</v>
      </c>
      <c r="Y2999" s="196" t="s">
        <v>85</v>
      </c>
    </row>
    <row r="3000" customFormat="false" ht="11.25" hidden="false" customHeight="false" outlineLevel="0" collapsed="false">
      <c r="X3000" s="196" t="s">
        <v>85</v>
      </c>
      <c r="Y3000" s="196" t="s">
        <v>85</v>
      </c>
    </row>
    <row r="3001" customFormat="false" ht="11.25" hidden="false" customHeight="false" outlineLevel="0" collapsed="false">
      <c r="X3001" s="196" t="s">
        <v>85</v>
      </c>
      <c r="Y3001" s="196" t="s">
        <v>85</v>
      </c>
    </row>
    <row r="3002" customFormat="false" ht="11.25" hidden="false" customHeight="false" outlineLevel="0" collapsed="false">
      <c r="X3002" s="196" t="s">
        <v>85</v>
      </c>
      <c r="Y3002" s="196" t="s">
        <v>85</v>
      </c>
    </row>
    <row r="3003" customFormat="false" ht="11.25" hidden="false" customHeight="false" outlineLevel="0" collapsed="false">
      <c r="X3003" s="196" t="s">
        <v>85</v>
      </c>
      <c r="Y3003" s="196" t="s">
        <v>85</v>
      </c>
    </row>
    <row r="3004" customFormat="false" ht="11.25" hidden="false" customHeight="false" outlineLevel="0" collapsed="false">
      <c r="X3004" s="196" t="s">
        <v>85</v>
      </c>
      <c r="Y3004" s="196" t="s">
        <v>85</v>
      </c>
    </row>
    <row r="3005" customFormat="false" ht="11.25" hidden="false" customHeight="false" outlineLevel="0" collapsed="false">
      <c r="X3005" s="196" t="s">
        <v>85</v>
      </c>
      <c r="Y3005" s="196" t="s">
        <v>85</v>
      </c>
    </row>
    <row r="3006" customFormat="false" ht="11.25" hidden="false" customHeight="false" outlineLevel="0" collapsed="false">
      <c r="X3006" s="196" t="s">
        <v>85</v>
      </c>
      <c r="Y3006" s="196" t="s">
        <v>85</v>
      </c>
    </row>
    <row r="3007" customFormat="false" ht="11.25" hidden="false" customHeight="false" outlineLevel="0" collapsed="false">
      <c r="X3007" s="196" t="s">
        <v>85</v>
      </c>
      <c r="Y3007" s="196" t="s">
        <v>85</v>
      </c>
    </row>
    <row r="3008" customFormat="false" ht="11.25" hidden="false" customHeight="false" outlineLevel="0" collapsed="false">
      <c r="X3008" s="196" t="s">
        <v>85</v>
      </c>
      <c r="Y3008" s="196" t="s">
        <v>85</v>
      </c>
    </row>
    <row r="3009" customFormat="false" ht="11.25" hidden="false" customHeight="false" outlineLevel="0" collapsed="false">
      <c r="X3009" s="196" t="s">
        <v>85</v>
      </c>
      <c r="Y3009" s="196" t="s">
        <v>85</v>
      </c>
    </row>
    <row r="3010" customFormat="false" ht="11.25" hidden="false" customHeight="false" outlineLevel="0" collapsed="false">
      <c r="X3010" s="196" t="s">
        <v>85</v>
      </c>
      <c r="Y3010" s="196" t="s">
        <v>85</v>
      </c>
    </row>
    <row r="3011" customFormat="false" ht="11.25" hidden="false" customHeight="false" outlineLevel="0" collapsed="false">
      <c r="X3011" s="196" t="s">
        <v>85</v>
      </c>
      <c r="Y3011" s="196" t="s">
        <v>85</v>
      </c>
    </row>
    <row r="3012" customFormat="false" ht="11.25" hidden="false" customHeight="false" outlineLevel="0" collapsed="false">
      <c r="X3012" s="196" t="s">
        <v>85</v>
      </c>
      <c r="Y3012" s="196" t="s">
        <v>85</v>
      </c>
    </row>
    <row r="3013" customFormat="false" ht="11.25" hidden="false" customHeight="false" outlineLevel="0" collapsed="false">
      <c r="X3013" s="196" t="s">
        <v>85</v>
      </c>
      <c r="Y3013" s="196" t="s">
        <v>85</v>
      </c>
    </row>
    <row r="3014" customFormat="false" ht="11.25" hidden="false" customHeight="false" outlineLevel="0" collapsed="false">
      <c r="X3014" s="196" t="s">
        <v>85</v>
      </c>
      <c r="Y3014" s="196" t="s">
        <v>85</v>
      </c>
    </row>
    <row r="3015" customFormat="false" ht="11.25" hidden="false" customHeight="false" outlineLevel="0" collapsed="false">
      <c r="X3015" s="196" t="s">
        <v>85</v>
      </c>
      <c r="Y3015" s="196" t="s">
        <v>85</v>
      </c>
    </row>
    <row r="3016" customFormat="false" ht="11.25" hidden="false" customHeight="false" outlineLevel="0" collapsed="false">
      <c r="X3016" s="196" t="s">
        <v>85</v>
      </c>
      <c r="Y3016" s="196" t="s">
        <v>85</v>
      </c>
    </row>
    <row r="3017" customFormat="false" ht="11.25" hidden="false" customHeight="false" outlineLevel="0" collapsed="false">
      <c r="X3017" s="196" t="s">
        <v>85</v>
      </c>
      <c r="Y3017" s="196" t="s">
        <v>85</v>
      </c>
    </row>
    <row r="3018" customFormat="false" ht="11.25" hidden="false" customHeight="false" outlineLevel="0" collapsed="false">
      <c r="X3018" s="196" t="s">
        <v>85</v>
      </c>
      <c r="Y3018" s="196" t="s">
        <v>85</v>
      </c>
    </row>
    <row r="3019" customFormat="false" ht="11.25" hidden="false" customHeight="false" outlineLevel="0" collapsed="false">
      <c r="X3019" s="196" t="s">
        <v>85</v>
      </c>
      <c r="Y3019" s="196" t="s">
        <v>85</v>
      </c>
    </row>
    <row r="3020" customFormat="false" ht="11.25" hidden="false" customHeight="false" outlineLevel="0" collapsed="false">
      <c r="X3020" s="196" t="s">
        <v>85</v>
      </c>
      <c r="Y3020" s="196" t="s">
        <v>85</v>
      </c>
    </row>
    <row r="3021" customFormat="false" ht="11.25" hidden="false" customHeight="false" outlineLevel="0" collapsed="false">
      <c r="X3021" s="196" t="s">
        <v>85</v>
      </c>
      <c r="Y3021" s="196" t="s">
        <v>85</v>
      </c>
    </row>
    <row r="3022" customFormat="false" ht="11.25" hidden="false" customHeight="false" outlineLevel="0" collapsed="false">
      <c r="X3022" s="196" t="s">
        <v>85</v>
      </c>
      <c r="Y3022" s="196" t="s">
        <v>85</v>
      </c>
    </row>
    <row r="3023" customFormat="false" ht="11.25" hidden="false" customHeight="false" outlineLevel="0" collapsed="false">
      <c r="X3023" s="196" t="s">
        <v>85</v>
      </c>
      <c r="Y3023" s="196" t="s">
        <v>85</v>
      </c>
    </row>
    <row r="3024" customFormat="false" ht="11.25" hidden="false" customHeight="false" outlineLevel="0" collapsed="false">
      <c r="X3024" s="196" t="s">
        <v>85</v>
      </c>
      <c r="Y3024" s="196" t="s">
        <v>85</v>
      </c>
    </row>
    <row r="3025" customFormat="false" ht="11.25" hidden="false" customHeight="false" outlineLevel="0" collapsed="false">
      <c r="X3025" s="196" t="s">
        <v>85</v>
      </c>
      <c r="Y3025" s="196" t="s">
        <v>85</v>
      </c>
    </row>
    <row r="3026" customFormat="false" ht="11.25" hidden="false" customHeight="false" outlineLevel="0" collapsed="false">
      <c r="X3026" s="196" t="s">
        <v>85</v>
      </c>
      <c r="Y3026" s="196" t="s">
        <v>85</v>
      </c>
    </row>
    <row r="3027" customFormat="false" ht="11.25" hidden="false" customHeight="false" outlineLevel="0" collapsed="false">
      <c r="X3027" s="196" t="s">
        <v>85</v>
      </c>
      <c r="Y3027" s="196" t="s">
        <v>85</v>
      </c>
    </row>
    <row r="3028" customFormat="false" ht="11.25" hidden="false" customHeight="false" outlineLevel="0" collapsed="false">
      <c r="X3028" s="196" t="s">
        <v>85</v>
      </c>
      <c r="Y3028" s="196" t="s">
        <v>85</v>
      </c>
    </row>
    <row r="3029" customFormat="false" ht="11.25" hidden="false" customHeight="false" outlineLevel="0" collapsed="false">
      <c r="X3029" s="196" t="s">
        <v>85</v>
      </c>
      <c r="Y3029" s="196" t="s">
        <v>85</v>
      </c>
    </row>
    <row r="3030" customFormat="false" ht="11.25" hidden="false" customHeight="false" outlineLevel="0" collapsed="false">
      <c r="X3030" s="196" t="s">
        <v>85</v>
      </c>
      <c r="Y3030" s="196" t="s">
        <v>85</v>
      </c>
    </row>
    <row r="3031" customFormat="false" ht="11.25" hidden="false" customHeight="false" outlineLevel="0" collapsed="false">
      <c r="X3031" s="196" t="s">
        <v>85</v>
      </c>
      <c r="Y3031" s="196" t="s">
        <v>85</v>
      </c>
    </row>
    <row r="3032" customFormat="false" ht="11.25" hidden="false" customHeight="false" outlineLevel="0" collapsed="false">
      <c r="X3032" s="196" t="s">
        <v>85</v>
      </c>
      <c r="Y3032" s="196" t="s">
        <v>85</v>
      </c>
    </row>
    <row r="3033" customFormat="false" ht="11.25" hidden="false" customHeight="false" outlineLevel="0" collapsed="false">
      <c r="X3033" s="196" t="s">
        <v>85</v>
      </c>
      <c r="Y3033" s="196" t="s">
        <v>85</v>
      </c>
    </row>
    <row r="3034" customFormat="false" ht="11.25" hidden="false" customHeight="false" outlineLevel="0" collapsed="false">
      <c r="X3034" s="196" t="s">
        <v>85</v>
      </c>
      <c r="Y3034" s="196" t="s">
        <v>85</v>
      </c>
    </row>
    <row r="3035" customFormat="false" ht="11.25" hidden="false" customHeight="false" outlineLevel="0" collapsed="false">
      <c r="X3035" s="196" t="s">
        <v>85</v>
      </c>
      <c r="Y3035" s="196" t="s">
        <v>85</v>
      </c>
    </row>
    <row r="3036" customFormat="false" ht="11.25" hidden="false" customHeight="false" outlineLevel="0" collapsed="false">
      <c r="X3036" s="196" t="s">
        <v>85</v>
      </c>
      <c r="Y3036" s="196" t="s">
        <v>85</v>
      </c>
    </row>
    <row r="3037" customFormat="false" ht="11.25" hidden="false" customHeight="false" outlineLevel="0" collapsed="false">
      <c r="X3037" s="196" t="s">
        <v>85</v>
      </c>
      <c r="Y3037" s="196" t="s">
        <v>85</v>
      </c>
    </row>
    <row r="3038" customFormat="false" ht="11.25" hidden="false" customHeight="false" outlineLevel="0" collapsed="false">
      <c r="X3038" s="196" t="s">
        <v>85</v>
      </c>
      <c r="Y3038" s="196" t="s">
        <v>85</v>
      </c>
    </row>
    <row r="3039" customFormat="false" ht="11.25" hidden="false" customHeight="false" outlineLevel="0" collapsed="false">
      <c r="X3039" s="196" t="s">
        <v>85</v>
      </c>
      <c r="Y3039" s="196" t="s">
        <v>85</v>
      </c>
    </row>
    <row r="3040" customFormat="false" ht="11.25" hidden="false" customHeight="false" outlineLevel="0" collapsed="false">
      <c r="X3040" s="196" t="s">
        <v>85</v>
      </c>
      <c r="Y3040" s="196" t="s">
        <v>85</v>
      </c>
    </row>
    <row r="3041" customFormat="false" ht="11.25" hidden="false" customHeight="false" outlineLevel="0" collapsed="false">
      <c r="X3041" s="196" t="s">
        <v>85</v>
      </c>
      <c r="Y3041" s="196" t="s">
        <v>85</v>
      </c>
    </row>
    <row r="3042" customFormat="false" ht="11.25" hidden="false" customHeight="false" outlineLevel="0" collapsed="false">
      <c r="X3042" s="196" t="s">
        <v>85</v>
      </c>
      <c r="Y3042" s="196" t="s">
        <v>85</v>
      </c>
    </row>
    <row r="3043" customFormat="false" ht="11.25" hidden="false" customHeight="false" outlineLevel="0" collapsed="false">
      <c r="X3043" s="196" t="s">
        <v>85</v>
      </c>
      <c r="Y3043" s="196" t="s">
        <v>85</v>
      </c>
    </row>
    <row r="3044" customFormat="false" ht="11.25" hidden="false" customHeight="false" outlineLevel="0" collapsed="false">
      <c r="X3044" s="196" t="s">
        <v>85</v>
      </c>
      <c r="Y3044" s="196" t="s">
        <v>85</v>
      </c>
    </row>
    <row r="3045" customFormat="false" ht="11.25" hidden="false" customHeight="false" outlineLevel="0" collapsed="false">
      <c r="X3045" s="196" t="s">
        <v>85</v>
      </c>
      <c r="Y3045" s="196" t="s">
        <v>85</v>
      </c>
    </row>
    <row r="3046" customFormat="false" ht="11.25" hidden="false" customHeight="false" outlineLevel="0" collapsed="false">
      <c r="X3046" s="196" t="s">
        <v>85</v>
      </c>
      <c r="Y3046" s="196" t="s">
        <v>85</v>
      </c>
    </row>
    <row r="3047" customFormat="false" ht="11.25" hidden="false" customHeight="false" outlineLevel="0" collapsed="false">
      <c r="X3047" s="196" t="s">
        <v>85</v>
      </c>
      <c r="Y3047" s="196" t="s">
        <v>85</v>
      </c>
    </row>
    <row r="3048" customFormat="false" ht="11.25" hidden="false" customHeight="false" outlineLevel="0" collapsed="false">
      <c r="X3048" s="196" t="s">
        <v>85</v>
      </c>
      <c r="Y3048" s="196" t="s">
        <v>85</v>
      </c>
    </row>
    <row r="3049" customFormat="false" ht="11.25" hidden="false" customHeight="false" outlineLevel="0" collapsed="false">
      <c r="X3049" s="196" t="s">
        <v>85</v>
      </c>
      <c r="Y3049" s="196" t="s">
        <v>85</v>
      </c>
    </row>
    <row r="3050" customFormat="false" ht="11.25" hidden="false" customHeight="false" outlineLevel="0" collapsed="false">
      <c r="X3050" s="196" t="s">
        <v>85</v>
      </c>
      <c r="Y3050" s="196" t="s">
        <v>85</v>
      </c>
    </row>
    <row r="3051" customFormat="false" ht="11.25" hidden="false" customHeight="false" outlineLevel="0" collapsed="false">
      <c r="X3051" s="196" t="s">
        <v>85</v>
      </c>
      <c r="Y3051" s="196" t="s">
        <v>85</v>
      </c>
    </row>
    <row r="3052" customFormat="false" ht="11.25" hidden="false" customHeight="false" outlineLevel="0" collapsed="false">
      <c r="X3052" s="196" t="s">
        <v>85</v>
      </c>
      <c r="Y3052" s="196" t="s">
        <v>85</v>
      </c>
    </row>
    <row r="3053" customFormat="false" ht="11.25" hidden="false" customHeight="false" outlineLevel="0" collapsed="false">
      <c r="X3053" s="196" t="s">
        <v>85</v>
      </c>
      <c r="Y3053" s="196" t="s">
        <v>85</v>
      </c>
    </row>
    <row r="3054" customFormat="false" ht="11.25" hidden="false" customHeight="false" outlineLevel="0" collapsed="false">
      <c r="X3054" s="196" t="s">
        <v>85</v>
      </c>
      <c r="Y3054" s="196" t="s">
        <v>85</v>
      </c>
    </row>
    <row r="3055" customFormat="false" ht="11.25" hidden="false" customHeight="false" outlineLevel="0" collapsed="false">
      <c r="X3055" s="196" t="s">
        <v>85</v>
      </c>
      <c r="Y3055" s="196" t="s">
        <v>85</v>
      </c>
    </row>
    <row r="3056" customFormat="false" ht="11.25" hidden="false" customHeight="false" outlineLevel="0" collapsed="false">
      <c r="X3056" s="196" t="s">
        <v>85</v>
      </c>
      <c r="Y3056" s="196" t="s">
        <v>85</v>
      </c>
    </row>
    <row r="3057" customFormat="false" ht="11.25" hidden="false" customHeight="false" outlineLevel="0" collapsed="false">
      <c r="X3057" s="196" t="s">
        <v>85</v>
      </c>
      <c r="Y3057" s="196" t="s">
        <v>85</v>
      </c>
    </row>
    <row r="3058" customFormat="false" ht="11.25" hidden="false" customHeight="false" outlineLevel="0" collapsed="false">
      <c r="X3058" s="196" t="s">
        <v>85</v>
      </c>
      <c r="Y3058" s="196" t="s">
        <v>85</v>
      </c>
    </row>
    <row r="3059" customFormat="false" ht="11.25" hidden="false" customHeight="false" outlineLevel="0" collapsed="false">
      <c r="X3059" s="196" t="s">
        <v>85</v>
      </c>
      <c r="Y3059" s="196" t="s">
        <v>85</v>
      </c>
    </row>
    <row r="3060" customFormat="false" ht="11.25" hidden="false" customHeight="false" outlineLevel="0" collapsed="false">
      <c r="X3060" s="196" t="s">
        <v>85</v>
      </c>
      <c r="Y3060" s="196" t="s">
        <v>85</v>
      </c>
    </row>
    <row r="3061" customFormat="false" ht="11.25" hidden="false" customHeight="false" outlineLevel="0" collapsed="false">
      <c r="X3061" s="196" t="s">
        <v>85</v>
      </c>
      <c r="Y3061" s="196" t="s">
        <v>85</v>
      </c>
    </row>
    <row r="3062" customFormat="false" ht="11.25" hidden="false" customHeight="false" outlineLevel="0" collapsed="false">
      <c r="X3062" s="196" t="s">
        <v>85</v>
      </c>
      <c r="Y3062" s="196" t="s">
        <v>85</v>
      </c>
    </row>
    <row r="3063" customFormat="false" ht="11.25" hidden="false" customHeight="false" outlineLevel="0" collapsed="false">
      <c r="X3063" s="196" t="s">
        <v>85</v>
      </c>
      <c r="Y3063" s="196" t="s">
        <v>85</v>
      </c>
    </row>
    <row r="3064" customFormat="false" ht="11.25" hidden="false" customHeight="false" outlineLevel="0" collapsed="false">
      <c r="X3064" s="196" t="s">
        <v>85</v>
      </c>
      <c r="Y3064" s="196" t="s">
        <v>85</v>
      </c>
    </row>
    <row r="3065" customFormat="false" ht="11.25" hidden="false" customHeight="false" outlineLevel="0" collapsed="false">
      <c r="X3065" s="196" t="s">
        <v>85</v>
      </c>
      <c r="Y3065" s="196" t="s">
        <v>85</v>
      </c>
    </row>
    <row r="3066" customFormat="false" ht="11.25" hidden="false" customHeight="false" outlineLevel="0" collapsed="false">
      <c r="X3066" s="196" t="s">
        <v>85</v>
      </c>
      <c r="Y3066" s="196" t="s">
        <v>85</v>
      </c>
    </row>
    <row r="3067" customFormat="false" ht="11.25" hidden="false" customHeight="false" outlineLevel="0" collapsed="false">
      <c r="X3067" s="196" t="s">
        <v>85</v>
      </c>
      <c r="Y3067" s="196" t="s">
        <v>85</v>
      </c>
    </row>
    <row r="3068" customFormat="false" ht="11.25" hidden="false" customHeight="false" outlineLevel="0" collapsed="false">
      <c r="X3068" s="196" t="s">
        <v>85</v>
      </c>
      <c r="Y3068" s="196" t="s">
        <v>85</v>
      </c>
    </row>
    <row r="3069" customFormat="false" ht="11.25" hidden="false" customHeight="false" outlineLevel="0" collapsed="false">
      <c r="X3069" s="196" t="s">
        <v>85</v>
      </c>
      <c r="Y3069" s="196" t="s">
        <v>85</v>
      </c>
    </row>
    <row r="3070" customFormat="false" ht="11.25" hidden="false" customHeight="false" outlineLevel="0" collapsed="false">
      <c r="X3070" s="196" t="s">
        <v>85</v>
      </c>
      <c r="Y3070" s="196" t="s">
        <v>85</v>
      </c>
    </row>
    <row r="3071" customFormat="false" ht="11.25" hidden="false" customHeight="false" outlineLevel="0" collapsed="false">
      <c r="X3071" s="196" t="s">
        <v>85</v>
      </c>
      <c r="Y3071" s="196" t="s">
        <v>85</v>
      </c>
    </row>
    <row r="3072" customFormat="false" ht="11.25" hidden="false" customHeight="false" outlineLevel="0" collapsed="false">
      <c r="X3072" s="196" t="s">
        <v>85</v>
      </c>
      <c r="Y3072" s="196" t="s">
        <v>85</v>
      </c>
    </row>
    <row r="3073" customFormat="false" ht="11.25" hidden="false" customHeight="false" outlineLevel="0" collapsed="false">
      <c r="X3073" s="196" t="s">
        <v>85</v>
      </c>
      <c r="Y3073" s="196" t="s">
        <v>85</v>
      </c>
    </row>
    <row r="3074" customFormat="false" ht="11.25" hidden="false" customHeight="false" outlineLevel="0" collapsed="false">
      <c r="X3074" s="196" t="s">
        <v>85</v>
      </c>
      <c r="Y3074" s="196" t="s">
        <v>85</v>
      </c>
    </row>
    <row r="3075" customFormat="false" ht="11.25" hidden="false" customHeight="false" outlineLevel="0" collapsed="false">
      <c r="X3075" s="196" t="s">
        <v>85</v>
      </c>
      <c r="Y3075" s="196" t="s">
        <v>85</v>
      </c>
    </row>
    <row r="3076" customFormat="false" ht="11.25" hidden="false" customHeight="false" outlineLevel="0" collapsed="false">
      <c r="X3076" s="196" t="s">
        <v>85</v>
      </c>
      <c r="Y3076" s="196" t="s">
        <v>85</v>
      </c>
    </row>
    <row r="3077" customFormat="false" ht="11.25" hidden="false" customHeight="false" outlineLevel="0" collapsed="false">
      <c r="X3077" s="196" t="s">
        <v>85</v>
      </c>
      <c r="Y3077" s="196" t="s">
        <v>85</v>
      </c>
    </row>
    <row r="3078" customFormat="false" ht="11.25" hidden="false" customHeight="false" outlineLevel="0" collapsed="false">
      <c r="X3078" s="196" t="s">
        <v>85</v>
      </c>
      <c r="Y3078" s="196" t="s">
        <v>85</v>
      </c>
    </row>
    <row r="3079" customFormat="false" ht="11.25" hidden="false" customHeight="false" outlineLevel="0" collapsed="false">
      <c r="X3079" s="196" t="s">
        <v>85</v>
      </c>
      <c r="Y3079" s="196" t="s">
        <v>85</v>
      </c>
    </row>
    <row r="3080" customFormat="false" ht="11.25" hidden="false" customHeight="false" outlineLevel="0" collapsed="false">
      <c r="X3080" s="196" t="s">
        <v>85</v>
      </c>
      <c r="Y3080" s="196" t="s">
        <v>85</v>
      </c>
    </row>
    <row r="3081" customFormat="false" ht="11.25" hidden="false" customHeight="false" outlineLevel="0" collapsed="false">
      <c r="X3081" s="196" t="s">
        <v>85</v>
      </c>
      <c r="Y3081" s="196" t="s">
        <v>85</v>
      </c>
    </row>
    <row r="3082" customFormat="false" ht="11.25" hidden="false" customHeight="false" outlineLevel="0" collapsed="false">
      <c r="X3082" s="196" t="s">
        <v>85</v>
      </c>
      <c r="Y3082" s="196" t="s">
        <v>85</v>
      </c>
    </row>
    <row r="3083" customFormat="false" ht="11.25" hidden="false" customHeight="false" outlineLevel="0" collapsed="false">
      <c r="X3083" s="196" t="s">
        <v>85</v>
      </c>
      <c r="Y3083" s="196" t="s">
        <v>85</v>
      </c>
    </row>
    <row r="3084" customFormat="false" ht="11.25" hidden="false" customHeight="false" outlineLevel="0" collapsed="false">
      <c r="X3084" s="196" t="s">
        <v>85</v>
      </c>
      <c r="Y3084" s="196" t="s">
        <v>85</v>
      </c>
    </row>
    <row r="3085" customFormat="false" ht="11.25" hidden="false" customHeight="false" outlineLevel="0" collapsed="false">
      <c r="X3085" s="196" t="s">
        <v>85</v>
      </c>
      <c r="Y3085" s="196" t="s">
        <v>85</v>
      </c>
    </row>
    <row r="3086" customFormat="false" ht="11.25" hidden="false" customHeight="false" outlineLevel="0" collapsed="false">
      <c r="X3086" s="196" t="s">
        <v>85</v>
      </c>
      <c r="Y3086" s="196" t="s">
        <v>85</v>
      </c>
    </row>
    <row r="3087" customFormat="false" ht="11.25" hidden="false" customHeight="false" outlineLevel="0" collapsed="false">
      <c r="X3087" s="196" t="s">
        <v>85</v>
      </c>
      <c r="Y3087" s="196" t="s">
        <v>85</v>
      </c>
    </row>
    <row r="3088" customFormat="false" ht="11.25" hidden="false" customHeight="false" outlineLevel="0" collapsed="false">
      <c r="X3088" s="196" t="s">
        <v>85</v>
      </c>
      <c r="Y3088" s="196" t="s">
        <v>85</v>
      </c>
    </row>
    <row r="3089" customFormat="false" ht="11.25" hidden="false" customHeight="false" outlineLevel="0" collapsed="false">
      <c r="X3089" s="196" t="s">
        <v>85</v>
      </c>
      <c r="Y3089" s="196" t="s">
        <v>85</v>
      </c>
    </row>
    <row r="3090" customFormat="false" ht="11.25" hidden="false" customHeight="false" outlineLevel="0" collapsed="false">
      <c r="X3090" s="196" t="s">
        <v>85</v>
      </c>
      <c r="Y3090" s="196" t="s">
        <v>85</v>
      </c>
    </row>
    <row r="3091" customFormat="false" ht="11.25" hidden="false" customHeight="false" outlineLevel="0" collapsed="false">
      <c r="X3091" s="196" t="s">
        <v>85</v>
      </c>
      <c r="Y3091" s="196" t="s">
        <v>85</v>
      </c>
    </row>
    <row r="3092" customFormat="false" ht="11.25" hidden="false" customHeight="false" outlineLevel="0" collapsed="false">
      <c r="X3092" s="196" t="s">
        <v>85</v>
      </c>
      <c r="Y3092" s="196" t="s">
        <v>85</v>
      </c>
    </row>
    <row r="3093" customFormat="false" ht="11.25" hidden="false" customHeight="false" outlineLevel="0" collapsed="false">
      <c r="X3093" s="196" t="s">
        <v>85</v>
      </c>
      <c r="Y3093" s="196" t="s">
        <v>85</v>
      </c>
    </row>
    <row r="3094" customFormat="false" ht="11.25" hidden="false" customHeight="false" outlineLevel="0" collapsed="false">
      <c r="X3094" s="196" t="s">
        <v>85</v>
      </c>
      <c r="Y3094" s="196" t="s">
        <v>85</v>
      </c>
    </row>
    <row r="3095" customFormat="false" ht="11.25" hidden="false" customHeight="false" outlineLevel="0" collapsed="false">
      <c r="X3095" s="196" t="s">
        <v>85</v>
      </c>
      <c r="Y3095" s="196" t="s">
        <v>85</v>
      </c>
    </row>
    <row r="3096" customFormat="false" ht="11.25" hidden="false" customHeight="false" outlineLevel="0" collapsed="false">
      <c r="X3096" s="196" t="s">
        <v>85</v>
      </c>
      <c r="Y3096" s="196" t="s">
        <v>85</v>
      </c>
    </row>
    <row r="3097" customFormat="false" ht="11.25" hidden="false" customHeight="false" outlineLevel="0" collapsed="false">
      <c r="X3097" s="196" t="s">
        <v>85</v>
      </c>
      <c r="Y3097" s="196" t="s">
        <v>85</v>
      </c>
    </row>
    <row r="3098" customFormat="false" ht="11.25" hidden="false" customHeight="false" outlineLevel="0" collapsed="false">
      <c r="X3098" s="196" t="s">
        <v>85</v>
      </c>
      <c r="Y3098" s="196" t="s">
        <v>85</v>
      </c>
    </row>
    <row r="3099" customFormat="false" ht="11.25" hidden="false" customHeight="false" outlineLevel="0" collapsed="false">
      <c r="X3099" s="196" t="s">
        <v>85</v>
      </c>
      <c r="Y3099" s="196" t="s">
        <v>85</v>
      </c>
    </row>
    <row r="3100" customFormat="false" ht="11.25" hidden="false" customHeight="false" outlineLevel="0" collapsed="false">
      <c r="X3100" s="196" t="s">
        <v>85</v>
      </c>
      <c r="Y3100" s="196" t="s">
        <v>85</v>
      </c>
    </row>
    <row r="3101" customFormat="false" ht="11.25" hidden="false" customHeight="false" outlineLevel="0" collapsed="false">
      <c r="X3101" s="196" t="s">
        <v>85</v>
      </c>
      <c r="Y3101" s="196" t="s">
        <v>85</v>
      </c>
    </row>
    <row r="3102" customFormat="false" ht="11.25" hidden="false" customHeight="false" outlineLevel="0" collapsed="false">
      <c r="X3102" s="196" t="s">
        <v>85</v>
      </c>
      <c r="Y3102" s="196" t="s">
        <v>85</v>
      </c>
    </row>
    <row r="3103" customFormat="false" ht="11.25" hidden="false" customHeight="false" outlineLevel="0" collapsed="false">
      <c r="X3103" s="196" t="s">
        <v>85</v>
      </c>
      <c r="Y3103" s="196" t="s">
        <v>85</v>
      </c>
    </row>
    <row r="3104" customFormat="false" ht="11.25" hidden="false" customHeight="false" outlineLevel="0" collapsed="false">
      <c r="X3104" s="196" t="s">
        <v>85</v>
      </c>
      <c r="Y3104" s="196" t="s">
        <v>85</v>
      </c>
    </row>
    <row r="3105" customFormat="false" ht="11.25" hidden="false" customHeight="false" outlineLevel="0" collapsed="false">
      <c r="X3105" s="196" t="s">
        <v>85</v>
      </c>
      <c r="Y3105" s="196" t="s">
        <v>85</v>
      </c>
    </row>
    <row r="3106" customFormat="false" ht="11.25" hidden="false" customHeight="false" outlineLevel="0" collapsed="false">
      <c r="X3106" s="196" t="s">
        <v>85</v>
      </c>
      <c r="Y3106" s="196" t="s">
        <v>85</v>
      </c>
    </row>
    <row r="3107" customFormat="false" ht="11.25" hidden="false" customHeight="false" outlineLevel="0" collapsed="false">
      <c r="X3107" s="196" t="s">
        <v>85</v>
      </c>
      <c r="Y3107" s="196" t="s">
        <v>85</v>
      </c>
    </row>
    <row r="3108" customFormat="false" ht="11.25" hidden="false" customHeight="false" outlineLevel="0" collapsed="false">
      <c r="X3108" s="196" t="s">
        <v>85</v>
      </c>
      <c r="Y3108" s="196" t="s">
        <v>85</v>
      </c>
    </row>
    <row r="3109" customFormat="false" ht="11.25" hidden="false" customHeight="false" outlineLevel="0" collapsed="false">
      <c r="X3109" s="196" t="s">
        <v>85</v>
      </c>
      <c r="Y3109" s="196" t="s">
        <v>85</v>
      </c>
    </row>
    <row r="3110" customFormat="false" ht="11.25" hidden="false" customHeight="false" outlineLevel="0" collapsed="false">
      <c r="X3110" s="196" t="s">
        <v>85</v>
      </c>
      <c r="Y3110" s="196" t="s">
        <v>85</v>
      </c>
    </row>
    <row r="3111" customFormat="false" ht="11.25" hidden="false" customHeight="false" outlineLevel="0" collapsed="false">
      <c r="X3111" s="196" t="s">
        <v>85</v>
      </c>
      <c r="Y3111" s="196" t="s">
        <v>85</v>
      </c>
    </row>
    <row r="3112" customFormat="false" ht="11.25" hidden="false" customHeight="false" outlineLevel="0" collapsed="false">
      <c r="X3112" s="196" t="s">
        <v>85</v>
      </c>
      <c r="Y3112" s="196" t="s">
        <v>85</v>
      </c>
    </row>
    <row r="3113" customFormat="false" ht="11.25" hidden="false" customHeight="false" outlineLevel="0" collapsed="false">
      <c r="X3113" s="196" t="s">
        <v>85</v>
      </c>
      <c r="Y3113" s="196" t="s">
        <v>85</v>
      </c>
    </row>
    <row r="3114" customFormat="false" ht="11.25" hidden="false" customHeight="false" outlineLevel="0" collapsed="false">
      <c r="X3114" s="196" t="s">
        <v>85</v>
      </c>
      <c r="Y3114" s="196" t="s">
        <v>85</v>
      </c>
    </row>
    <row r="3115" customFormat="false" ht="11.25" hidden="false" customHeight="false" outlineLevel="0" collapsed="false">
      <c r="X3115" s="196" t="s">
        <v>85</v>
      </c>
      <c r="Y3115" s="196" t="s">
        <v>85</v>
      </c>
    </row>
    <row r="3116" customFormat="false" ht="11.25" hidden="false" customHeight="false" outlineLevel="0" collapsed="false">
      <c r="X3116" s="196" t="s">
        <v>85</v>
      </c>
      <c r="Y3116" s="196" t="s">
        <v>85</v>
      </c>
    </row>
    <row r="3117" customFormat="false" ht="11.25" hidden="false" customHeight="false" outlineLevel="0" collapsed="false">
      <c r="X3117" s="196" t="s">
        <v>85</v>
      </c>
      <c r="Y3117" s="196" t="s">
        <v>85</v>
      </c>
    </row>
    <row r="3118" customFormat="false" ht="11.25" hidden="false" customHeight="false" outlineLevel="0" collapsed="false">
      <c r="X3118" s="196" t="s">
        <v>85</v>
      </c>
      <c r="Y3118" s="196" t="s">
        <v>85</v>
      </c>
    </row>
    <row r="3119" customFormat="false" ht="11.25" hidden="false" customHeight="false" outlineLevel="0" collapsed="false">
      <c r="X3119" s="196" t="s">
        <v>85</v>
      </c>
      <c r="Y3119" s="196" t="s">
        <v>85</v>
      </c>
    </row>
    <row r="3120" customFormat="false" ht="11.25" hidden="false" customHeight="false" outlineLevel="0" collapsed="false">
      <c r="X3120" s="196" t="s">
        <v>85</v>
      </c>
      <c r="Y3120" s="196" t="s">
        <v>85</v>
      </c>
    </row>
    <row r="3121" customFormat="false" ht="11.25" hidden="false" customHeight="false" outlineLevel="0" collapsed="false">
      <c r="X3121" s="196" t="s">
        <v>85</v>
      </c>
      <c r="Y3121" s="196" t="s">
        <v>85</v>
      </c>
    </row>
    <row r="3122" customFormat="false" ht="11.25" hidden="false" customHeight="false" outlineLevel="0" collapsed="false">
      <c r="X3122" s="196" t="s">
        <v>85</v>
      </c>
      <c r="Y3122" s="196" t="s">
        <v>85</v>
      </c>
    </row>
    <row r="3123" customFormat="false" ht="11.25" hidden="false" customHeight="false" outlineLevel="0" collapsed="false">
      <c r="X3123" s="196" t="s">
        <v>85</v>
      </c>
      <c r="Y3123" s="196" t="s">
        <v>85</v>
      </c>
    </row>
    <row r="3124" customFormat="false" ht="11.25" hidden="false" customHeight="false" outlineLevel="0" collapsed="false">
      <c r="X3124" s="196" t="s">
        <v>85</v>
      </c>
      <c r="Y3124" s="196" t="s">
        <v>85</v>
      </c>
    </row>
    <row r="3125" customFormat="false" ht="11.25" hidden="false" customHeight="false" outlineLevel="0" collapsed="false">
      <c r="X3125" s="196" t="s">
        <v>85</v>
      </c>
      <c r="Y3125" s="196" t="s">
        <v>85</v>
      </c>
    </row>
    <row r="3126" customFormat="false" ht="11.25" hidden="false" customHeight="false" outlineLevel="0" collapsed="false">
      <c r="X3126" s="196" t="s">
        <v>85</v>
      </c>
      <c r="Y3126" s="196" t="s">
        <v>85</v>
      </c>
    </row>
    <row r="3127" customFormat="false" ht="11.25" hidden="false" customHeight="false" outlineLevel="0" collapsed="false">
      <c r="X3127" s="196" t="s">
        <v>85</v>
      </c>
      <c r="Y3127" s="196" t="s">
        <v>85</v>
      </c>
    </row>
    <row r="3128" customFormat="false" ht="11.25" hidden="false" customHeight="false" outlineLevel="0" collapsed="false">
      <c r="X3128" s="196" t="s">
        <v>85</v>
      </c>
      <c r="Y3128" s="196" t="s">
        <v>85</v>
      </c>
    </row>
    <row r="3129" customFormat="false" ht="11.25" hidden="false" customHeight="false" outlineLevel="0" collapsed="false">
      <c r="X3129" s="196" t="s">
        <v>85</v>
      </c>
      <c r="Y3129" s="196" t="s">
        <v>85</v>
      </c>
    </row>
    <row r="3130" customFormat="false" ht="11.25" hidden="false" customHeight="false" outlineLevel="0" collapsed="false">
      <c r="X3130" s="196" t="s">
        <v>85</v>
      </c>
      <c r="Y3130" s="196" t="s">
        <v>85</v>
      </c>
    </row>
    <row r="3131" customFormat="false" ht="11.25" hidden="false" customHeight="false" outlineLevel="0" collapsed="false">
      <c r="X3131" s="196" t="s">
        <v>85</v>
      </c>
      <c r="Y3131" s="196" t="s">
        <v>85</v>
      </c>
    </row>
    <row r="3132" customFormat="false" ht="11.25" hidden="false" customHeight="false" outlineLevel="0" collapsed="false">
      <c r="X3132" s="196" t="s">
        <v>85</v>
      </c>
      <c r="Y3132" s="196" t="s">
        <v>85</v>
      </c>
    </row>
    <row r="3133" customFormat="false" ht="11.25" hidden="false" customHeight="false" outlineLevel="0" collapsed="false">
      <c r="X3133" s="196" t="s">
        <v>85</v>
      </c>
      <c r="Y3133" s="196" t="s">
        <v>85</v>
      </c>
    </row>
    <row r="3134" customFormat="false" ht="11.25" hidden="false" customHeight="false" outlineLevel="0" collapsed="false">
      <c r="X3134" s="196" t="s">
        <v>85</v>
      </c>
      <c r="Y3134" s="196" t="s">
        <v>85</v>
      </c>
    </row>
    <row r="3135" customFormat="false" ht="11.25" hidden="false" customHeight="false" outlineLevel="0" collapsed="false">
      <c r="X3135" s="196" t="s">
        <v>85</v>
      </c>
      <c r="Y3135" s="196" t="s">
        <v>85</v>
      </c>
    </row>
    <row r="3136" customFormat="false" ht="11.25" hidden="false" customHeight="false" outlineLevel="0" collapsed="false">
      <c r="X3136" s="196" t="s">
        <v>85</v>
      </c>
      <c r="Y3136" s="196" t="s">
        <v>85</v>
      </c>
    </row>
    <row r="3137" customFormat="false" ht="11.25" hidden="false" customHeight="false" outlineLevel="0" collapsed="false">
      <c r="X3137" s="196" t="s">
        <v>85</v>
      </c>
      <c r="Y3137" s="196" t="s">
        <v>85</v>
      </c>
    </row>
    <row r="3138" customFormat="false" ht="11.25" hidden="false" customHeight="false" outlineLevel="0" collapsed="false">
      <c r="X3138" s="196" t="s">
        <v>85</v>
      </c>
      <c r="Y3138" s="196" t="s">
        <v>85</v>
      </c>
    </row>
    <row r="3139" customFormat="false" ht="11.25" hidden="false" customHeight="false" outlineLevel="0" collapsed="false">
      <c r="X3139" s="196" t="s">
        <v>85</v>
      </c>
      <c r="Y3139" s="196" t="s">
        <v>85</v>
      </c>
    </row>
    <row r="3140" customFormat="false" ht="11.25" hidden="false" customHeight="false" outlineLevel="0" collapsed="false">
      <c r="X3140" s="196" t="s">
        <v>85</v>
      </c>
      <c r="Y3140" s="196" t="s">
        <v>85</v>
      </c>
    </row>
    <row r="3141" customFormat="false" ht="11.25" hidden="false" customHeight="false" outlineLevel="0" collapsed="false">
      <c r="X3141" s="196" t="s">
        <v>85</v>
      </c>
      <c r="Y3141" s="196" t="s">
        <v>85</v>
      </c>
    </row>
    <row r="3142" customFormat="false" ht="11.25" hidden="false" customHeight="false" outlineLevel="0" collapsed="false">
      <c r="X3142" s="196" t="s">
        <v>85</v>
      </c>
      <c r="Y3142" s="196" t="s">
        <v>85</v>
      </c>
    </row>
    <row r="3143" customFormat="false" ht="11.25" hidden="false" customHeight="false" outlineLevel="0" collapsed="false">
      <c r="X3143" s="196" t="s">
        <v>85</v>
      </c>
      <c r="Y3143" s="196" t="s">
        <v>85</v>
      </c>
    </row>
    <row r="3144" customFormat="false" ht="11.25" hidden="false" customHeight="false" outlineLevel="0" collapsed="false">
      <c r="X3144" s="196" t="s">
        <v>85</v>
      </c>
      <c r="Y3144" s="196" t="s">
        <v>85</v>
      </c>
    </row>
    <row r="3145" customFormat="false" ht="11.25" hidden="false" customHeight="false" outlineLevel="0" collapsed="false">
      <c r="X3145" s="196" t="s">
        <v>85</v>
      </c>
      <c r="Y3145" s="196" t="s">
        <v>85</v>
      </c>
    </row>
    <row r="3146" customFormat="false" ht="11.25" hidden="false" customHeight="false" outlineLevel="0" collapsed="false">
      <c r="X3146" s="196" t="s">
        <v>85</v>
      </c>
      <c r="Y3146" s="196" t="s">
        <v>85</v>
      </c>
    </row>
    <row r="3147" customFormat="false" ht="11.25" hidden="false" customHeight="false" outlineLevel="0" collapsed="false">
      <c r="X3147" s="196" t="s">
        <v>85</v>
      </c>
      <c r="Y3147" s="196" t="s">
        <v>85</v>
      </c>
    </row>
    <row r="3148" customFormat="false" ht="11.25" hidden="false" customHeight="false" outlineLevel="0" collapsed="false">
      <c r="X3148" s="196" t="s">
        <v>85</v>
      </c>
      <c r="Y3148" s="196" t="s">
        <v>85</v>
      </c>
    </row>
    <row r="3149" customFormat="false" ht="11.25" hidden="false" customHeight="false" outlineLevel="0" collapsed="false">
      <c r="X3149" s="196" t="s">
        <v>85</v>
      </c>
      <c r="Y3149" s="196" t="s">
        <v>85</v>
      </c>
    </row>
    <row r="3150" customFormat="false" ht="11.25" hidden="false" customHeight="false" outlineLevel="0" collapsed="false">
      <c r="X3150" s="196" t="s">
        <v>85</v>
      </c>
      <c r="Y3150" s="196" t="s">
        <v>85</v>
      </c>
    </row>
    <row r="3151" customFormat="false" ht="11.25" hidden="false" customHeight="false" outlineLevel="0" collapsed="false">
      <c r="X3151" s="196" t="s">
        <v>85</v>
      </c>
      <c r="Y3151" s="196" t="s">
        <v>85</v>
      </c>
    </row>
    <row r="3152" customFormat="false" ht="11.25" hidden="false" customHeight="false" outlineLevel="0" collapsed="false">
      <c r="X3152" s="196" t="s">
        <v>85</v>
      </c>
      <c r="Y3152" s="196" t="s">
        <v>85</v>
      </c>
    </row>
    <row r="3153" customFormat="false" ht="11.25" hidden="false" customHeight="false" outlineLevel="0" collapsed="false">
      <c r="X3153" s="196" t="s">
        <v>85</v>
      </c>
      <c r="Y3153" s="196" t="s">
        <v>85</v>
      </c>
    </row>
    <row r="3154" customFormat="false" ht="11.25" hidden="false" customHeight="false" outlineLevel="0" collapsed="false">
      <c r="X3154" s="196" t="s">
        <v>85</v>
      </c>
      <c r="Y3154" s="196" t="s">
        <v>85</v>
      </c>
    </row>
    <row r="3155" customFormat="false" ht="11.25" hidden="false" customHeight="false" outlineLevel="0" collapsed="false">
      <c r="X3155" s="196" t="s">
        <v>85</v>
      </c>
      <c r="Y3155" s="196" t="s">
        <v>85</v>
      </c>
    </row>
    <row r="3156" customFormat="false" ht="11.25" hidden="false" customHeight="false" outlineLevel="0" collapsed="false">
      <c r="X3156" s="196" t="s">
        <v>85</v>
      </c>
      <c r="Y3156" s="196" t="s">
        <v>85</v>
      </c>
    </row>
    <row r="3157" customFormat="false" ht="11.25" hidden="false" customHeight="false" outlineLevel="0" collapsed="false">
      <c r="X3157" s="196" t="s">
        <v>85</v>
      </c>
      <c r="Y3157" s="196" t="s">
        <v>85</v>
      </c>
    </row>
    <row r="3158" customFormat="false" ht="11.25" hidden="false" customHeight="false" outlineLevel="0" collapsed="false">
      <c r="X3158" s="196" t="s">
        <v>85</v>
      </c>
      <c r="Y3158" s="196" t="s">
        <v>85</v>
      </c>
    </row>
    <row r="3159" customFormat="false" ht="11.25" hidden="false" customHeight="false" outlineLevel="0" collapsed="false">
      <c r="X3159" s="196" t="s">
        <v>85</v>
      </c>
      <c r="Y3159" s="196" t="s">
        <v>85</v>
      </c>
    </row>
    <row r="3160" customFormat="false" ht="11.25" hidden="false" customHeight="false" outlineLevel="0" collapsed="false">
      <c r="X3160" s="196" t="s">
        <v>85</v>
      </c>
      <c r="Y3160" s="196" t="s">
        <v>85</v>
      </c>
    </row>
    <row r="3161" customFormat="false" ht="11.25" hidden="false" customHeight="false" outlineLevel="0" collapsed="false">
      <c r="X3161" s="196" t="s">
        <v>85</v>
      </c>
      <c r="Y3161" s="196" t="s">
        <v>85</v>
      </c>
    </row>
    <row r="3162" customFormat="false" ht="11.25" hidden="false" customHeight="false" outlineLevel="0" collapsed="false">
      <c r="X3162" s="196" t="s">
        <v>85</v>
      </c>
      <c r="Y3162" s="196" t="s">
        <v>85</v>
      </c>
    </row>
    <row r="3163" customFormat="false" ht="11.25" hidden="false" customHeight="false" outlineLevel="0" collapsed="false">
      <c r="X3163" s="196" t="s">
        <v>85</v>
      </c>
      <c r="Y3163" s="196" t="s">
        <v>85</v>
      </c>
    </row>
    <row r="3164" customFormat="false" ht="11.25" hidden="false" customHeight="false" outlineLevel="0" collapsed="false">
      <c r="X3164" s="196" t="s">
        <v>85</v>
      </c>
      <c r="Y3164" s="196" t="s">
        <v>85</v>
      </c>
    </row>
    <row r="3165" customFormat="false" ht="11.25" hidden="false" customHeight="false" outlineLevel="0" collapsed="false">
      <c r="X3165" s="196" t="s">
        <v>85</v>
      </c>
      <c r="Y3165" s="196" t="s">
        <v>85</v>
      </c>
    </row>
    <row r="3166" customFormat="false" ht="11.25" hidden="false" customHeight="false" outlineLevel="0" collapsed="false">
      <c r="X3166" s="196" t="s">
        <v>85</v>
      </c>
      <c r="Y3166" s="196" t="s">
        <v>85</v>
      </c>
    </row>
    <row r="3167" customFormat="false" ht="11.25" hidden="false" customHeight="false" outlineLevel="0" collapsed="false">
      <c r="X3167" s="196" t="s">
        <v>85</v>
      </c>
      <c r="Y3167" s="196" t="s">
        <v>85</v>
      </c>
    </row>
    <row r="3168" customFormat="false" ht="11.25" hidden="false" customHeight="false" outlineLevel="0" collapsed="false">
      <c r="X3168" s="196" t="s">
        <v>85</v>
      </c>
      <c r="Y3168" s="196" t="s">
        <v>85</v>
      </c>
    </row>
    <row r="3169" customFormat="false" ht="11.25" hidden="false" customHeight="false" outlineLevel="0" collapsed="false">
      <c r="X3169" s="196" t="s">
        <v>85</v>
      </c>
      <c r="Y3169" s="196" t="s">
        <v>85</v>
      </c>
    </row>
    <row r="3170" customFormat="false" ht="11.25" hidden="false" customHeight="false" outlineLevel="0" collapsed="false">
      <c r="X3170" s="196" t="s">
        <v>85</v>
      </c>
      <c r="Y3170" s="196" t="s">
        <v>85</v>
      </c>
    </row>
    <row r="3171" customFormat="false" ht="11.25" hidden="false" customHeight="false" outlineLevel="0" collapsed="false">
      <c r="X3171" s="196" t="s">
        <v>85</v>
      </c>
      <c r="Y3171" s="196" t="s">
        <v>85</v>
      </c>
    </row>
    <row r="3172" customFormat="false" ht="11.25" hidden="false" customHeight="false" outlineLevel="0" collapsed="false">
      <c r="X3172" s="196" t="s">
        <v>85</v>
      </c>
      <c r="Y3172" s="196" t="s">
        <v>85</v>
      </c>
    </row>
    <row r="3173" customFormat="false" ht="11.25" hidden="false" customHeight="false" outlineLevel="0" collapsed="false">
      <c r="X3173" s="196" t="s">
        <v>85</v>
      </c>
      <c r="Y3173" s="196" t="s">
        <v>85</v>
      </c>
    </row>
    <row r="3174" customFormat="false" ht="11.25" hidden="false" customHeight="false" outlineLevel="0" collapsed="false">
      <c r="X3174" s="196" t="s">
        <v>85</v>
      </c>
      <c r="Y3174" s="196" t="s">
        <v>85</v>
      </c>
    </row>
    <row r="3175" customFormat="false" ht="11.25" hidden="false" customHeight="false" outlineLevel="0" collapsed="false">
      <c r="X3175" s="196" t="s">
        <v>85</v>
      </c>
      <c r="Y3175" s="196" t="s">
        <v>85</v>
      </c>
    </row>
    <row r="3176" customFormat="false" ht="11.25" hidden="false" customHeight="false" outlineLevel="0" collapsed="false">
      <c r="X3176" s="196" t="s">
        <v>85</v>
      </c>
      <c r="Y3176" s="196" t="s">
        <v>85</v>
      </c>
    </row>
    <row r="3177" customFormat="false" ht="11.25" hidden="false" customHeight="false" outlineLevel="0" collapsed="false">
      <c r="X3177" s="196" t="s">
        <v>85</v>
      </c>
      <c r="Y3177" s="196" t="s">
        <v>85</v>
      </c>
    </row>
    <row r="3178" customFormat="false" ht="11.25" hidden="false" customHeight="false" outlineLevel="0" collapsed="false">
      <c r="X3178" s="196" t="s">
        <v>85</v>
      </c>
      <c r="Y3178" s="196" t="s">
        <v>85</v>
      </c>
    </row>
    <row r="3179" customFormat="false" ht="11.25" hidden="false" customHeight="false" outlineLevel="0" collapsed="false">
      <c r="X3179" s="196" t="s">
        <v>85</v>
      </c>
      <c r="Y3179" s="196" t="s">
        <v>85</v>
      </c>
    </row>
    <row r="3180" customFormat="false" ht="11.25" hidden="false" customHeight="false" outlineLevel="0" collapsed="false">
      <c r="X3180" s="196" t="s">
        <v>85</v>
      </c>
      <c r="Y3180" s="196" t="s">
        <v>85</v>
      </c>
    </row>
    <row r="3181" customFormat="false" ht="11.25" hidden="false" customHeight="false" outlineLevel="0" collapsed="false">
      <c r="X3181" s="196" t="s">
        <v>85</v>
      </c>
      <c r="Y3181" s="196" t="s">
        <v>85</v>
      </c>
    </row>
    <row r="3182" customFormat="false" ht="11.25" hidden="false" customHeight="false" outlineLevel="0" collapsed="false">
      <c r="X3182" s="196" t="s">
        <v>85</v>
      </c>
      <c r="Y3182" s="196" t="s">
        <v>85</v>
      </c>
    </row>
    <row r="3183" customFormat="false" ht="11.25" hidden="false" customHeight="false" outlineLevel="0" collapsed="false">
      <c r="X3183" s="196" t="s">
        <v>85</v>
      </c>
      <c r="Y3183" s="196" t="s">
        <v>85</v>
      </c>
    </row>
    <row r="3184" customFormat="false" ht="11.25" hidden="false" customHeight="false" outlineLevel="0" collapsed="false">
      <c r="X3184" s="196" t="s">
        <v>85</v>
      </c>
      <c r="Y3184" s="196" t="s">
        <v>85</v>
      </c>
    </row>
    <row r="3185" customFormat="false" ht="11.25" hidden="false" customHeight="false" outlineLevel="0" collapsed="false">
      <c r="X3185" s="196" t="s">
        <v>85</v>
      </c>
      <c r="Y3185" s="196" t="s">
        <v>85</v>
      </c>
    </row>
    <row r="3186" customFormat="false" ht="11.25" hidden="false" customHeight="false" outlineLevel="0" collapsed="false">
      <c r="X3186" s="196" t="s">
        <v>85</v>
      </c>
      <c r="Y3186" s="196" t="s">
        <v>85</v>
      </c>
    </row>
    <row r="3187" customFormat="false" ht="11.25" hidden="false" customHeight="false" outlineLevel="0" collapsed="false">
      <c r="X3187" s="196" t="s">
        <v>85</v>
      </c>
      <c r="Y3187" s="196" t="s">
        <v>85</v>
      </c>
    </row>
    <row r="3188" customFormat="false" ht="11.25" hidden="false" customHeight="false" outlineLevel="0" collapsed="false">
      <c r="X3188" s="196" t="s">
        <v>85</v>
      </c>
      <c r="Y3188" s="196" t="s">
        <v>85</v>
      </c>
    </row>
    <row r="3189" customFormat="false" ht="11.25" hidden="false" customHeight="false" outlineLevel="0" collapsed="false">
      <c r="X3189" s="196" t="s">
        <v>85</v>
      </c>
      <c r="Y3189" s="196" t="s">
        <v>85</v>
      </c>
    </row>
    <row r="3190" customFormat="false" ht="11.25" hidden="false" customHeight="false" outlineLevel="0" collapsed="false">
      <c r="X3190" s="196" t="s">
        <v>85</v>
      </c>
      <c r="Y3190" s="196" t="s">
        <v>85</v>
      </c>
    </row>
    <row r="3191" customFormat="false" ht="11.25" hidden="false" customHeight="false" outlineLevel="0" collapsed="false">
      <c r="X3191" s="196" t="s">
        <v>85</v>
      </c>
      <c r="Y3191" s="196" t="s">
        <v>85</v>
      </c>
    </row>
    <row r="3192" customFormat="false" ht="11.25" hidden="false" customHeight="false" outlineLevel="0" collapsed="false">
      <c r="X3192" s="196" t="s">
        <v>85</v>
      </c>
      <c r="Y3192" s="196" t="s">
        <v>85</v>
      </c>
    </row>
    <row r="3193" customFormat="false" ht="11.25" hidden="false" customHeight="false" outlineLevel="0" collapsed="false">
      <c r="X3193" s="196" t="s">
        <v>85</v>
      </c>
      <c r="Y3193" s="196" t="s">
        <v>85</v>
      </c>
    </row>
    <row r="3194" customFormat="false" ht="11.25" hidden="false" customHeight="false" outlineLevel="0" collapsed="false">
      <c r="X3194" s="196" t="s">
        <v>85</v>
      </c>
      <c r="Y3194" s="196" t="s">
        <v>85</v>
      </c>
    </row>
    <row r="3195" customFormat="false" ht="11.25" hidden="false" customHeight="false" outlineLevel="0" collapsed="false">
      <c r="X3195" s="196" t="s">
        <v>85</v>
      </c>
      <c r="Y3195" s="196" t="s">
        <v>85</v>
      </c>
    </row>
    <row r="3196" customFormat="false" ht="11.25" hidden="false" customHeight="false" outlineLevel="0" collapsed="false">
      <c r="X3196" s="196" t="s">
        <v>85</v>
      </c>
      <c r="Y3196" s="196" t="s">
        <v>85</v>
      </c>
    </row>
    <row r="3197" customFormat="false" ht="11.25" hidden="false" customHeight="false" outlineLevel="0" collapsed="false">
      <c r="X3197" s="196" t="s">
        <v>85</v>
      </c>
      <c r="Y3197" s="196" t="s">
        <v>85</v>
      </c>
    </row>
    <row r="3198" customFormat="false" ht="11.25" hidden="false" customHeight="false" outlineLevel="0" collapsed="false">
      <c r="X3198" s="196" t="s">
        <v>85</v>
      </c>
      <c r="Y3198" s="196" t="s">
        <v>85</v>
      </c>
    </row>
    <row r="3199" customFormat="false" ht="11.25" hidden="false" customHeight="false" outlineLevel="0" collapsed="false">
      <c r="X3199" s="196" t="s">
        <v>85</v>
      </c>
      <c r="Y3199" s="196" t="s">
        <v>85</v>
      </c>
    </row>
    <row r="3200" customFormat="false" ht="11.25" hidden="false" customHeight="false" outlineLevel="0" collapsed="false">
      <c r="X3200" s="196" t="s">
        <v>85</v>
      </c>
      <c r="Y3200" s="196" t="s">
        <v>85</v>
      </c>
    </row>
    <row r="3201" customFormat="false" ht="11.25" hidden="false" customHeight="false" outlineLevel="0" collapsed="false">
      <c r="X3201" s="196" t="s">
        <v>85</v>
      </c>
      <c r="Y3201" s="196" t="s">
        <v>85</v>
      </c>
    </row>
    <row r="3202" customFormat="false" ht="11.25" hidden="false" customHeight="false" outlineLevel="0" collapsed="false">
      <c r="X3202" s="196" t="s">
        <v>85</v>
      </c>
      <c r="Y3202" s="196" t="s">
        <v>85</v>
      </c>
    </row>
    <row r="3203" customFormat="false" ht="11.25" hidden="false" customHeight="false" outlineLevel="0" collapsed="false">
      <c r="X3203" s="196" t="s">
        <v>85</v>
      </c>
      <c r="Y3203" s="196" t="s">
        <v>85</v>
      </c>
    </row>
    <row r="3204" customFormat="false" ht="11.25" hidden="false" customHeight="false" outlineLevel="0" collapsed="false">
      <c r="X3204" s="196" t="s">
        <v>85</v>
      </c>
      <c r="Y3204" s="196" t="s">
        <v>85</v>
      </c>
    </row>
    <row r="3205" customFormat="false" ht="11.25" hidden="false" customHeight="false" outlineLevel="0" collapsed="false">
      <c r="X3205" s="196" t="s">
        <v>85</v>
      </c>
      <c r="Y3205" s="196" t="s">
        <v>85</v>
      </c>
    </row>
    <row r="3206" customFormat="false" ht="11.25" hidden="false" customHeight="false" outlineLevel="0" collapsed="false">
      <c r="X3206" s="196" t="s">
        <v>85</v>
      </c>
      <c r="Y3206" s="196" t="s">
        <v>85</v>
      </c>
    </row>
    <row r="3207" customFormat="false" ht="11.25" hidden="false" customHeight="false" outlineLevel="0" collapsed="false">
      <c r="X3207" s="196" t="s">
        <v>85</v>
      </c>
      <c r="Y3207" s="196" t="s">
        <v>85</v>
      </c>
    </row>
    <row r="3208" customFormat="false" ht="11.25" hidden="false" customHeight="false" outlineLevel="0" collapsed="false">
      <c r="X3208" s="196" t="s">
        <v>85</v>
      </c>
      <c r="Y3208" s="196" t="s">
        <v>85</v>
      </c>
    </row>
    <row r="3209" customFormat="false" ht="11.25" hidden="false" customHeight="false" outlineLevel="0" collapsed="false">
      <c r="X3209" s="196" t="s">
        <v>85</v>
      </c>
      <c r="Y3209" s="196" t="s">
        <v>85</v>
      </c>
    </row>
    <row r="3210" customFormat="false" ht="11.25" hidden="false" customHeight="false" outlineLevel="0" collapsed="false">
      <c r="X3210" s="196" t="s">
        <v>85</v>
      </c>
      <c r="Y3210" s="196" t="s">
        <v>85</v>
      </c>
    </row>
    <row r="3211" customFormat="false" ht="11.25" hidden="false" customHeight="false" outlineLevel="0" collapsed="false">
      <c r="X3211" s="196" t="s">
        <v>85</v>
      </c>
      <c r="Y3211" s="196" t="s">
        <v>85</v>
      </c>
    </row>
    <row r="3212" customFormat="false" ht="11.25" hidden="false" customHeight="false" outlineLevel="0" collapsed="false">
      <c r="X3212" s="196" t="s">
        <v>85</v>
      </c>
      <c r="Y3212" s="196" t="s">
        <v>85</v>
      </c>
    </row>
    <row r="3213" customFormat="false" ht="11.25" hidden="false" customHeight="false" outlineLevel="0" collapsed="false">
      <c r="X3213" s="196" t="s">
        <v>85</v>
      </c>
      <c r="Y3213" s="196" t="s">
        <v>85</v>
      </c>
    </row>
    <row r="3214" customFormat="false" ht="11.25" hidden="false" customHeight="false" outlineLevel="0" collapsed="false">
      <c r="X3214" s="196" t="s">
        <v>85</v>
      </c>
      <c r="Y3214" s="196" t="s">
        <v>85</v>
      </c>
    </row>
    <row r="3215" customFormat="false" ht="11.25" hidden="false" customHeight="false" outlineLevel="0" collapsed="false">
      <c r="X3215" s="196" t="s">
        <v>85</v>
      </c>
      <c r="Y3215" s="196" t="s">
        <v>85</v>
      </c>
    </row>
    <row r="3216" customFormat="false" ht="11.25" hidden="false" customHeight="false" outlineLevel="0" collapsed="false">
      <c r="X3216" s="196" t="s">
        <v>85</v>
      </c>
      <c r="Y3216" s="196" t="s">
        <v>85</v>
      </c>
    </row>
    <row r="3217" customFormat="false" ht="11.25" hidden="false" customHeight="false" outlineLevel="0" collapsed="false">
      <c r="X3217" s="196" t="s">
        <v>85</v>
      </c>
      <c r="Y3217" s="196" t="s">
        <v>85</v>
      </c>
    </row>
    <row r="3218" customFormat="false" ht="11.25" hidden="false" customHeight="false" outlineLevel="0" collapsed="false">
      <c r="X3218" s="196" t="s">
        <v>85</v>
      </c>
      <c r="Y3218" s="196" t="s">
        <v>85</v>
      </c>
    </row>
    <row r="3219" customFormat="false" ht="11.25" hidden="false" customHeight="false" outlineLevel="0" collapsed="false">
      <c r="X3219" s="196" t="s">
        <v>85</v>
      </c>
      <c r="Y3219" s="196" t="s">
        <v>85</v>
      </c>
    </row>
    <row r="3220" customFormat="false" ht="11.25" hidden="false" customHeight="false" outlineLevel="0" collapsed="false">
      <c r="X3220" s="196" t="s">
        <v>85</v>
      </c>
      <c r="Y3220" s="196" t="s">
        <v>85</v>
      </c>
    </row>
    <row r="3221" customFormat="false" ht="11.25" hidden="false" customHeight="false" outlineLevel="0" collapsed="false">
      <c r="X3221" s="196" t="s">
        <v>85</v>
      </c>
      <c r="Y3221" s="196" t="s">
        <v>85</v>
      </c>
    </row>
    <row r="3222" customFormat="false" ht="11.25" hidden="false" customHeight="false" outlineLevel="0" collapsed="false">
      <c r="X3222" s="196" t="s">
        <v>85</v>
      </c>
      <c r="Y3222" s="196" t="s">
        <v>85</v>
      </c>
    </row>
    <row r="3223" customFormat="false" ht="11.25" hidden="false" customHeight="false" outlineLevel="0" collapsed="false">
      <c r="X3223" s="196" t="s">
        <v>85</v>
      </c>
      <c r="Y3223" s="196" t="s">
        <v>85</v>
      </c>
    </row>
    <row r="3224" customFormat="false" ht="11.25" hidden="false" customHeight="false" outlineLevel="0" collapsed="false">
      <c r="X3224" s="196" t="s">
        <v>85</v>
      </c>
      <c r="Y3224" s="196" t="s">
        <v>85</v>
      </c>
    </row>
    <row r="3225" customFormat="false" ht="11.25" hidden="false" customHeight="false" outlineLevel="0" collapsed="false">
      <c r="X3225" s="196" t="s">
        <v>85</v>
      </c>
      <c r="Y3225" s="196" t="s">
        <v>85</v>
      </c>
    </row>
    <row r="3226" customFormat="false" ht="11.25" hidden="false" customHeight="false" outlineLevel="0" collapsed="false">
      <c r="X3226" s="196" t="s">
        <v>85</v>
      </c>
      <c r="Y3226" s="196" t="s">
        <v>85</v>
      </c>
    </row>
    <row r="3227" customFormat="false" ht="11.25" hidden="false" customHeight="false" outlineLevel="0" collapsed="false">
      <c r="X3227" s="196" t="s">
        <v>85</v>
      </c>
      <c r="Y3227" s="196" t="s">
        <v>85</v>
      </c>
    </row>
    <row r="3228" customFormat="false" ht="11.25" hidden="false" customHeight="false" outlineLevel="0" collapsed="false">
      <c r="X3228" s="196" t="s">
        <v>85</v>
      </c>
      <c r="Y3228" s="196" t="s">
        <v>85</v>
      </c>
    </row>
    <row r="3229" customFormat="false" ht="11.25" hidden="false" customHeight="false" outlineLevel="0" collapsed="false">
      <c r="X3229" s="196" t="s">
        <v>85</v>
      </c>
      <c r="Y3229" s="196" t="s">
        <v>85</v>
      </c>
    </row>
    <row r="3230" customFormat="false" ht="11.25" hidden="false" customHeight="false" outlineLevel="0" collapsed="false">
      <c r="X3230" s="196" t="s">
        <v>85</v>
      </c>
      <c r="Y3230" s="196" t="s">
        <v>85</v>
      </c>
    </row>
    <row r="3231" customFormat="false" ht="11.25" hidden="false" customHeight="false" outlineLevel="0" collapsed="false">
      <c r="X3231" s="196" t="s">
        <v>85</v>
      </c>
      <c r="Y3231" s="196" t="s">
        <v>85</v>
      </c>
    </row>
    <row r="3232" customFormat="false" ht="11.25" hidden="false" customHeight="false" outlineLevel="0" collapsed="false">
      <c r="X3232" s="196" t="s">
        <v>85</v>
      </c>
      <c r="Y3232" s="196" t="s">
        <v>85</v>
      </c>
    </row>
    <row r="3233" customFormat="false" ht="11.25" hidden="false" customHeight="false" outlineLevel="0" collapsed="false">
      <c r="X3233" s="196" t="s">
        <v>85</v>
      </c>
      <c r="Y3233" s="196" t="s">
        <v>85</v>
      </c>
    </row>
    <row r="3234" customFormat="false" ht="11.25" hidden="false" customHeight="false" outlineLevel="0" collapsed="false">
      <c r="X3234" s="196" t="s">
        <v>85</v>
      </c>
      <c r="Y3234" s="196" t="s">
        <v>85</v>
      </c>
    </row>
    <row r="3235" customFormat="false" ht="11.25" hidden="false" customHeight="false" outlineLevel="0" collapsed="false">
      <c r="X3235" s="196" t="s">
        <v>85</v>
      </c>
      <c r="Y3235" s="196" t="s">
        <v>85</v>
      </c>
    </row>
    <row r="3236" customFormat="false" ht="11.25" hidden="false" customHeight="false" outlineLevel="0" collapsed="false">
      <c r="X3236" s="196" t="s">
        <v>85</v>
      </c>
      <c r="Y3236" s="196" t="s">
        <v>85</v>
      </c>
    </row>
    <row r="3237" customFormat="false" ht="11.25" hidden="false" customHeight="false" outlineLevel="0" collapsed="false">
      <c r="X3237" s="196" t="s">
        <v>85</v>
      </c>
      <c r="Y3237" s="196" t="s">
        <v>85</v>
      </c>
    </row>
    <row r="3238" customFormat="false" ht="11.25" hidden="false" customHeight="false" outlineLevel="0" collapsed="false">
      <c r="X3238" s="196" t="s">
        <v>85</v>
      </c>
      <c r="Y3238" s="196" t="s">
        <v>85</v>
      </c>
    </row>
    <row r="3239" customFormat="false" ht="11.25" hidden="false" customHeight="false" outlineLevel="0" collapsed="false">
      <c r="X3239" s="196" t="s">
        <v>85</v>
      </c>
      <c r="Y3239" s="196" t="s">
        <v>85</v>
      </c>
    </row>
    <row r="3240" customFormat="false" ht="11.25" hidden="false" customHeight="false" outlineLevel="0" collapsed="false">
      <c r="X3240" s="196" t="s">
        <v>85</v>
      </c>
      <c r="Y3240" s="196" t="s">
        <v>85</v>
      </c>
    </row>
    <row r="3241" customFormat="false" ht="11.25" hidden="false" customHeight="false" outlineLevel="0" collapsed="false">
      <c r="X3241" s="196" t="s">
        <v>85</v>
      </c>
      <c r="Y3241" s="196" t="s">
        <v>85</v>
      </c>
    </row>
    <row r="3242" customFormat="false" ht="11.25" hidden="false" customHeight="false" outlineLevel="0" collapsed="false">
      <c r="X3242" s="196" t="s">
        <v>85</v>
      </c>
      <c r="Y3242" s="196" t="s">
        <v>85</v>
      </c>
    </row>
    <row r="3243" customFormat="false" ht="11.25" hidden="false" customHeight="false" outlineLevel="0" collapsed="false">
      <c r="X3243" s="196" t="s">
        <v>85</v>
      </c>
      <c r="Y3243" s="196" t="s">
        <v>85</v>
      </c>
    </row>
    <row r="3244" customFormat="false" ht="11.25" hidden="false" customHeight="false" outlineLevel="0" collapsed="false">
      <c r="X3244" s="196" t="s">
        <v>85</v>
      </c>
      <c r="Y3244" s="196" t="s">
        <v>85</v>
      </c>
    </row>
    <row r="3245" customFormat="false" ht="11.25" hidden="false" customHeight="false" outlineLevel="0" collapsed="false">
      <c r="X3245" s="196" t="s">
        <v>85</v>
      </c>
      <c r="Y3245" s="196" t="s">
        <v>85</v>
      </c>
    </row>
    <row r="3246" customFormat="false" ht="11.25" hidden="false" customHeight="false" outlineLevel="0" collapsed="false">
      <c r="X3246" s="196" t="s">
        <v>85</v>
      </c>
      <c r="Y3246" s="196" t="s">
        <v>85</v>
      </c>
    </row>
    <row r="3247" customFormat="false" ht="11.25" hidden="false" customHeight="false" outlineLevel="0" collapsed="false">
      <c r="X3247" s="196" t="s">
        <v>85</v>
      </c>
      <c r="Y3247" s="196" t="s">
        <v>85</v>
      </c>
    </row>
    <row r="3248" customFormat="false" ht="11.25" hidden="false" customHeight="false" outlineLevel="0" collapsed="false">
      <c r="X3248" s="196" t="s">
        <v>85</v>
      </c>
      <c r="Y3248" s="196" t="s">
        <v>85</v>
      </c>
    </row>
    <row r="3249" customFormat="false" ht="11.25" hidden="false" customHeight="false" outlineLevel="0" collapsed="false">
      <c r="X3249" s="196" t="s">
        <v>85</v>
      </c>
      <c r="Y3249" s="196" t="s">
        <v>85</v>
      </c>
    </row>
    <row r="3250" customFormat="false" ht="11.25" hidden="false" customHeight="false" outlineLevel="0" collapsed="false">
      <c r="X3250" s="196" t="s">
        <v>85</v>
      </c>
      <c r="Y3250" s="196" t="s">
        <v>85</v>
      </c>
    </row>
    <row r="3251" customFormat="false" ht="11.25" hidden="false" customHeight="false" outlineLevel="0" collapsed="false">
      <c r="X3251" s="196" t="s">
        <v>85</v>
      </c>
      <c r="Y3251" s="196" t="s">
        <v>85</v>
      </c>
    </row>
    <row r="3252" customFormat="false" ht="11.25" hidden="false" customHeight="false" outlineLevel="0" collapsed="false">
      <c r="X3252" s="196" t="s">
        <v>85</v>
      </c>
      <c r="Y3252" s="196" t="s">
        <v>85</v>
      </c>
    </row>
    <row r="3253" customFormat="false" ht="11.25" hidden="false" customHeight="false" outlineLevel="0" collapsed="false">
      <c r="X3253" s="196" t="s">
        <v>85</v>
      </c>
      <c r="Y3253" s="196" t="s">
        <v>85</v>
      </c>
    </row>
    <row r="3254" customFormat="false" ht="11.25" hidden="false" customHeight="false" outlineLevel="0" collapsed="false">
      <c r="X3254" s="196" t="s">
        <v>85</v>
      </c>
      <c r="Y3254" s="196" t="s">
        <v>85</v>
      </c>
    </row>
    <row r="3255" customFormat="false" ht="11.25" hidden="false" customHeight="false" outlineLevel="0" collapsed="false">
      <c r="X3255" s="196" t="s">
        <v>85</v>
      </c>
      <c r="Y3255" s="196" t="s">
        <v>85</v>
      </c>
    </row>
    <row r="3256" customFormat="false" ht="11.25" hidden="false" customHeight="false" outlineLevel="0" collapsed="false">
      <c r="X3256" s="196" t="s">
        <v>85</v>
      </c>
      <c r="Y3256" s="196" t="s">
        <v>85</v>
      </c>
    </row>
    <row r="3257" customFormat="false" ht="11.25" hidden="false" customHeight="false" outlineLevel="0" collapsed="false">
      <c r="X3257" s="196" t="s">
        <v>85</v>
      </c>
      <c r="Y3257" s="196" t="s">
        <v>85</v>
      </c>
    </row>
    <row r="3258" customFormat="false" ht="11.25" hidden="false" customHeight="false" outlineLevel="0" collapsed="false">
      <c r="X3258" s="196" t="s">
        <v>85</v>
      </c>
      <c r="Y3258" s="196" t="s">
        <v>85</v>
      </c>
    </row>
    <row r="3259" customFormat="false" ht="11.25" hidden="false" customHeight="false" outlineLevel="0" collapsed="false">
      <c r="X3259" s="196" t="s">
        <v>85</v>
      </c>
      <c r="Y3259" s="196" t="s">
        <v>85</v>
      </c>
    </row>
    <row r="3260" customFormat="false" ht="11.25" hidden="false" customHeight="false" outlineLevel="0" collapsed="false">
      <c r="X3260" s="196" t="s">
        <v>85</v>
      </c>
      <c r="Y3260" s="196" t="s">
        <v>85</v>
      </c>
    </row>
    <row r="3261" customFormat="false" ht="11.25" hidden="false" customHeight="false" outlineLevel="0" collapsed="false">
      <c r="X3261" s="196" t="s">
        <v>85</v>
      </c>
      <c r="Y3261" s="196" t="s">
        <v>85</v>
      </c>
    </row>
    <row r="3262" customFormat="false" ht="11.25" hidden="false" customHeight="false" outlineLevel="0" collapsed="false">
      <c r="X3262" s="196" t="s">
        <v>85</v>
      </c>
      <c r="Y3262" s="196" t="s">
        <v>85</v>
      </c>
    </row>
    <row r="3263" customFormat="false" ht="11.25" hidden="false" customHeight="false" outlineLevel="0" collapsed="false">
      <c r="X3263" s="196" t="s">
        <v>85</v>
      </c>
      <c r="Y3263" s="196" t="s">
        <v>85</v>
      </c>
    </row>
    <row r="3264" customFormat="false" ht="11.25" hidden="false" customHeight="false" outlineLevel="0" collapsed="false">
      <c r="X3264" s="196" t="s">
        <v>85</v>
      </c>
      <c r="Y3264" s="196" t="s">
        <v>85</v>
      </c>
    </row>
    <row r="3265" customFormat="false" ht="11.25" hidden="false" customHeight="false" outlineLevel="0" collapsed="false">
      <c r="X3265" s="196" t="s">
        <v>85</v>
      </c>
      <c r="Y3265" s="196" t="s">
        <v>85</v>
      </c>
    </row>
    <row r="3266" customFormat="false" ht="11.25" hidden="false" customHeight="false" outlineLevel="0" collapsed="false">
      <c r="X3266" s="196" t="s">
        <v>85</v>
      </c>
      <c r="Y3266" s="196" t="s">
        <v>85</v>
      </c>
    </row>
    <row r="3267" customFormat="false" ht="11.25" hidden="false" customHeight="false" outlineLevel="0" collapsed="false">
      <c r="X3267" s="196" t="s">
        <v>85</v>
      </c>
      <c r="Y3267" s="196" t="s">
        <v>85</v>
      </c>
    </row>
    <row r="3268" customFormat="false" ht="11.25" hidden="false" customHeight="false" outlineLevel="0" collapsed="false">
      <c r="X3268" s="196" t="s">
        <v>85</v>
      </c>
      <c r="Y3268" s="196" t="s">
        <v>85</v>
      </c>
    </row>
    <row r="3269" customFormat="false" ht="11.25" hidden="false" customHeight="false" outlineLevel="0" collapsed="false">
      <c r="X3269" s="196" t="s">
        <v>85</v>
      </c>
      <c r="Y3269" s="196" t="s">
        <v>85</v>
      </c>
    </row>
    <row r="3270" customFormat="false" ht="11.25" hidden="false" customHeight="false" outlineLevel="0" collapsed="false">
      <c r="X3270" s="196" t="s">
        <v>85</v>
      </c>
      <c r="Y3270" s="196" t="s">
        <v>85</v>
      </c>
    </row>
    <row r="3271" customFormat="false" ht="11.25" hidden="false" customHeight="false" outlineLevel="0" collapsed="false">
      <c r="X3271" s="196" t="s">
        <v>85</v>
      </c>
      <c r="Y3271" s="196" t="s">
        <v>85</v>
      </c>
    </row>
    <row r="3272" customFormat="false" ht="11.25" hidden="false" customHeight="false" outlineLevel="0" collapsed="false">
      <c r="X3272" s="196" t="s">
        <v>85</v>
      </c>
      <c r="Y3272" s="196" t="s">
        <v>85</v>
      </c>
    </row>
    <row r="3273" customFormat="false" ht="11.25" hidden="false" customHeight="false" outlineLevel="0" collapsed="false">
      <c r="X3273" s="196" t="s">
        <v>85</v>
      </c>
      <c r="Y3273" s="196" t="s">
        <v>85</v>
      </c>
    </row>
    <row r="3274" customFormat="false" ht="11.25" hidden="false" customHeight="false" outlineLevel="0" collapsed="false">
      <c r="X3274" s="196" t="s">
        <v>85</v>
      </c>
      <c r="Y3274" s="196" t="s">
        <v>85</v>
      </c>
    </row>
    <row r="3275" customFormat="false" ht="11.25" hidden="false" customHeight="false" outlineLevel="0" collapsed="false">
      <c r="X3275" s="196" t="s">
        <v>85</v>
      </c>
      <c r="Y3275" s="196" t="s">
        <v>85</v>
      </c>
    </row>
    <row r="3276" customFormat="false" ht="11.25" hidden="false" customHeight="false" outlineLevel="0" collapsed="false">
      <c r="X3276" s="196" t="s">
        <v>85</v>
      </c>
      <c r="Y3276" s="196" t="s">
        <v>85</v>
      </c>
    </row>
    <row r="3277" customFormat="false" ht="11.25" hidden="false" customHeight="false" outlineLevel="0" collapsed="false">
      <c r="X3277" s="196" t="s">
        <v>85</v>
      </c>
      <c r="Y3277" s="196" t="s">
        <v>85</v>
      </c>
    </row>
    <row r="3278" customFormat="false" ht="11.25" hidden="false" customHeight="false" outlineLevel="0" collapsed="false">
      <c r="X3278" s="196" t="s">
        <v>85</v>
      </c>
      <c r="Y3278" s="196" t="s">
        <v>85</v>
      </c>
    </row>
    <row r="3279" customFormat="false" ht="11.25" hidden="false" customHeight="false" outlineLevel="0" collapsed="false">
      <c r="X3279" s="196" t="s">
        <v>85</v>
      </c>
      <c r="Y3279" s="196" t="s">
        <v>85</v>
      </c>
    </row>
    <row r="3280" customFormat="false" ht="11.25" hidden="false" customHeight="false" outlineLevel="0" collapsed="false">
      <c r="X3280" s="196" t="s">
        <v>85</v>
      </c>
      <c r="Y3280" s="196" t="s">
        <v>85</v>
      </c>
    </row>
    <row r="3281" customFormat="false" ht="11.25" hidden="false" customHeight="false" outlineLevel="0" collapsed="false">
      <c r="X3281" s="196" t="s">
        <v>85</v>
      </c>
      <c r="Y3281" s="196" t="s">
        <v>85</v>
      </c>
    </row>
    <row r="3282" customFormat="false" ht="11.25" hidden="false" customHeight="false" outlineLevel="0" collapsed="false">
      <c r="X3282" s="196" t="s">
        <v>85</v>
      </c>
      <c r="Y3282" s="196" t="s">
        <v>85</v>
      </c>
    </row>
    <row r="3283" customFormat="false" ht="11.25" hidden="false" customHeight="false" outlineLevel="0" collapsed="false">
      <c r="X3283" s="196" t="s">
        <v>85</v>
      </c>
      <c r="Y3283" s="196" t="s">
        <v>85</v>
      </c>
    </row>
    <row r="3284" customFormat="false" ht="11.25" hidden="false" customHeight="false" outlineLevel="0" collapsed="false">
      <c r="X3284" s="196" t="s">
        <v>85</v>
      </c>
      <c r="Y3284" s="196" t="s">
        <v>85</v>
      </c>
    </row>
    <row r="3285" customFormat="false" ht="11.25" hidden="false" customHeight="false" outlineLevel="0" collapsed="false">
      <c r="X3285" s="196" t="s">
        <v>85</v>
      </c>
      <c r="Y3285" s="196" t="s">
        <v>85</v>
      </c>
    </row>
    <row r="3286" customFormat="false" ht="11.25" hidden="false" customHeight="false" outlineLevel="0" collapsed="false">
      <c r="X3286" s="196" t="s">
        <v>85</v>
      </c>
      <c r="Y3286" s="196" t="s">
        <v>85</v>
      </c>
    </row>
    <row r="3287" customFormat="false" ht="11.25" hidden="false" customHeight="false" outlineLevel="0" collapsed="false">
      <c r="X3287" s="196" t="s">
        <v>85</v>
      </c>
      <c r="Y3287" s="196" t="s">
        <v>85</v>
      </c>
    </row>
    <row r="3288" customFormat="false" ht="11.25" hidden="false" customHeight="false" outlineLevel="0" collapsed="false">
      <c r="X3288" s="196" t="s">
        <v>85</v>
      </c>
      <c r="Y3288" s="196" t="s">
        <v>85</v>
      </c>
    </row>
    <row r="3289" customFormat="false" ht="11.25" hidden="false" customHeight="false" outlineLevel="0" collapsed="false">
      <c r="X3289" s="196" t="s">
        <v>85</v>
      </c>
      <c r="Y3289" s="196" t="s">
        <v>85</v>
      </c>
    </row>
    <row r="3290" customFormat="false" ht="11.25" hidden="false" customHeight="false" outlineLevel="0" collapsed="false">
      <c r="X3290" s="196" t="s">
        <v>85</v>
      </c>
      <c r="Y3290" s="196" t="s">
        <v>85</v>
      </c>
    </row>
    <row r="3291" customFormat="false" ht="11.25" hidden="false" customHeight="false" outlineLevel="0" collapsed="false">
      <c r="X3291" s="196" t="s">
        <v>85</v>
      </c>
      <c r="Y3291" s="196" t="s">
        <v>85</v>
      </c>
    </row>
    <row r="3292" customFormat="false" ht="11.25" hidden="false" customHeight="false" outlineLevel="0" collapsed="false">
      <c r="X3292" s="196" t="s">
        <v>85</v>
      </c>
      <c r="Y3292" s="196" t="s">
        <v>85</v>
      </c>
    </row>
    <row r="3293" customFormat="false" ht="11.25" hidden="false" customHeight="false" outlineLevel="0" collapsed="false">
      <c r="X3293" s="196" t="s">
        <v>85</v>
      </c>
      <c r="Y3293" s="196" t="s">
        <v>85</v>
      </c>
    </row>
    <row r="3294" customFormat="false" ht="11.25" hidden="false" customHeight="false" outlineLevel="0" collapsed="false">
      <c r="X3294" s="196" t="s">
        <v>85</v>
      </c>
      <c r="Y3294" s="196" t="s">
        <v>85</v>
      </c>
    </row>
    <row r="3295" customFormat="false" ht="11.25" hidden="false" customHeight="false" outlineLevel="0" collapsed="false">
      <c r="X3295" s="196" t="s">
        <v>85</v>
      </c>
      <c r="Y3295" s="196" t="s">
        <v>85</v>
      </c>
    </row>
    <row r="3296" customFormat="false" ht="11.25" hidden="false" customHeight="false" outlineLevel="0" collapsed="false">
      <c r="X3296" s="196" t="s">
        <v>85</v>
      </c>
      <c r="Y3296" s="196" t="s">
        <v>85</v>
      </c>
    </row>
    <row r="3297" customFormat="false" ht="11.25" hidden="false" customHeight="false" outlineLevel="0" collapsed="false">
      <c r="X3297" s="196" t="s">
        <v>85</v>
      </c>
      <c r="Y3297" s="196" t="s">
        <v>85</v>
      </c>
    </row>
    <row r="3298" customFormat="false" ht="11.25" hidden="false" customHeight="false" outlineLevel="0" collapsed="false">
      <c r="X3298" s="196" t="s">
        <v>85</v>
      </c>
      <c r="Y3298" s="196" t="s">
        <v>85</v>
      </c>
    </row>
    <row r="3299" customFormat="false" ht="11.25" hidden="false" customHeight="false" outlineLevel="0" collapsed="false">
      <c r="X3299" s="196" t="s">
        <v>85</v>
      </c>
      <c r="Y3299" s="196" t="s">
        <v>85</v>
      </c>
    </row>
    <row r="3300" customFormat="false" ht="11.25" hidden="false" customHeight="false" outlineLevel="0" collapsed="false">
      <c r="X3300" s="196" t="s">
        <v>85</v>
      </c>
      <c r="Y3300" s="196" t="s">
        <v>85</v>
      </c>
    </row>
    <row r="3301" customFormat="false" ht="11.25" hidden="false" customHeight="false" outlineLevel="0" collapsed="false">
      <c r="X3301" s="196" t="s">
        <v>85</v>
      </c>
      <c r="Y3301" s="196" t="s">
        <v>85</v>
      </c>
    </row>
    <row r="3302" customFormat="false" ht="11.25" hidden="false" customHeight="false" outlineLevel="0" collapsed="false">
      <c r="X3302" s="196" t="s">
        <v>85</v>
      </c>
      <c r="Y3302" s="196" t="s">
        <v>85</v>
      </c>
    </row>
    <row r="3303" customFormat="false" ht="11.25" hidden="false" customHeight="false" outlineLevel="0" collapsed="false">
      <c r="X3303" s="196" t="s">
        <v>85</v>
      </c>
      <c r="Y3303" s="196" t="s">
        <v>85</v>
      </c>
    </row>
    <row r="3304" customFormat="false" ht="11.25" hidden="false" customHeight="false" outlineLevel="0" collapsed="false">
      <c r="X3304" s="196" t="s">
        <v>85</v>
      </c>
      <c r="Y3304" s="196" t="s">
        <v>85</v>
      </c>
    </row>
    <row r="3305" customFormat="false" ht="11.25" hidden="false" customHeight="false" outlineLevel="0" collapsed="false">
      <c r="X3305" s="196" t="s">
        <v>85</v>
      </c>
      <c r="Y3305" s="196" t="s">
        <v>85</v>
      </c>
    </row>
    <row r="3306" customFormat="false" ht="11.25" hidden="false" customHeight="false" outlineLevel="0" collapsed="false">
      <c r="X3306" s="196" t="s">
        <v>85</v>
      </c>
      <c r="Y3306" s="196" t="s">
        <v>85</v>
      </c>
    </row>
    <row r="3307" customFormat="false" ht="11.25" hidden="false" customHeight="false" outlineLevel="0" collapsed="false">
      <c r="X3307" s="196" t="s">
        <v>85</v>
      </c>
      <c r="Y3307" s="196" t="s">
        <v>85</v>
      </c>
    </row>
    <row r="3308" customFormat="false" ht="11.25" hidden="false" customHeight="false" outlineLevel="0" collapsed="false">
      <c r="X3308" s="196" t="s">
        <v>85</v>
      </c>
      <c r="Y3308" s="196" t="s">
        <v>85</v>
      </c>
    </row>
    <row r="3309" customFormat="false" ht="11.25" hidden="false" customHeight="false" outlineLevel="0" collapsed="false">
      <c r="X3309" s="196" t="s">
        <v>85</v>
      </c>
      <c r="Y3309" s="196" t="s">
        <v>85</v>
      </c>
    </row>
    <row r="3310" customFormat="false" ht="11.25" hidden="false" customHeight="false" outlineLevel="0" collapsed="false">
      <c r="X3310" s="196" t="s">
        <v>85</v>
      </c>
      <c r="Y3310" s="196" t="s">
        <v>85</v>
      </c>
    </row>
    <row r="3311" customFormat="false" ht="11.25" hidden="false" customHeight="false" outlineLevel="0" collapsed="false">
      <c r="X3311" s="196" t="s">
        <v>85</v>
      </c>
      <c r="Y3311" s="196" t="s">
        <v>85</v>
      </c>
    </row>
    <row r="3312" customFormat="false" ht="11.25" hidden="false" customHeight="false" outlineLevel="0" collapsed="false">
      <c r="X3312" s="196" t="s">
        <v>85</v>
      </c>
      <c r="Y3312" s="196" t="s">
        <v>85</v>
      </c>
    </row>
    <row r="3313" customFormat="false" ht="11.25" hidden="false" customHeight="false" outlineLevel="0" collapsed="false">
      <c r="X3313" s="196" t="s">
        <v>85</v>
      </c>
      <c r="Y3313" s="196" t="s">
        <v>85</v>
      </c>
    </row>
    <row r="3314" customFormat="false" ht="11.25" hidden="false" customHeight="false" outlineLevel="0" collapsed="false">
      <c r="X3314" s="196" t="s">
        <v>85</v>
      </c>
      <c r="Y3314" s="196" t="s">
        <v>85</v>
      </c>
    </row>
    <row r="3315" customFormat="false" ht="11.25" hidden="false" customHeight="false" outlineLevel="0" collapsed="false">
      <c r="X3315" s="196" t="s">
        <v>85</v>
      </c>
      <c r="Y3315" s="196" t="s">
        <v>85</v>
      </c>
    </row>
    <row r="3316" customFormat="false" ht="11.25" hidden="false" customHeight="false" outlineLevel="0" collapsed="false">
      <c r="X3316" s="196" t="s">
        <v>85</v>
      </c>
      <c r="Y3316" s="196" t="s">
        <v>85</v>
      </c>
    </row>
    <row r="3317" customFormat="false" ht="11.25" hidden="false" customHeight="false" outlineLevel="0" collapsed="false">
      <c r="X3317" s="196" t="s">
        <v>85</v>
      </c>
      <c r="Y3317" s="196" t="s">
        <v>85</v>
      </c>
    </row>
    <row r="3318" customFormat="false" ht="11.25" hidden="false" customHeight="false" outlineLevel="0" collapsed="false">
      <c r="X3318" s="196" t="s">
        <v>85</v>
      </c>
      <c r="Y3318" s="196" t="s">
        <v>85</v>
      </c>
    </row>
    <row r="3319" customFormat="false" ht="11.25" hidden="false" customHeight="false" outlineLevel="0" collapsed="false">
      <c r="X3319" s="196" t="s">
        <v>85</v>
      </c>
      <c r="Y3319" s="196" t="s">
        <v>85</v>
      </c>
    </row>
    <row r="3320" customFormat="false" ht="11.25" hidden="false" customHeight="false" outlineLevel="0" collapsed="false">
      <c r="X3320" s="196" t="s">
        <v>85</v>
      </c>
      <c r="Y3320" s="196" t="s">
        <v>85</v>
      </c>
    </row>
    <row r="3321" customFormat="false" ht="11.25" hidden="false" customHeight="false" outlineLevel="0" collapsed="false">
      <c r="X3321" s="196" t="s">
        <v>85</v>
      </c>
      <c r="Y3321" s="196" t="s">
        <v>85</v>
      </c>
    </row>
    <row r="3322" customFormat="false" ht="11.25" hidden="false" customHeight="false" outlineLevel="0" collapsed="false">
      <c r="X3322" s="196" t="s">
        <v>85</v>
      </c>
      <c r="Y3322" s="196" t="s">
        <v>85</v>
      </c>
    </row>
    <row r="3323" customFormat="false" ht="11.25" hidden="false" customHeight="false" outlineLevel="0" collapsed="false">
      <c r="X3323" s="196" t="s">
        <v>85</v>
      </c>
      <c r="Y3323" s="196" t="s">
        <v>85</v>
      </c>
    </row>
    <row r="3324" customFormat="false" ht="11.25" hidden="false" customHeight="false" outlineLevel="0" collapsed="false">
      <c r="X3324" s="196" t="s">
        <v>85</v>
      </c>
      <c r="Y3324" s="196" t="s">
        <v>85</v>
      </c>
    </row>
    <row r="3325" customFormat="false" ht="11.25" hidden="false" customHeight="false" outlineLevel="0" collapsed="false">
      <c r="X3325" s="196" t="s">
        <v>85</v>
      </c>
      <c r="Y3325" s="196" t="s">
        <v>85</v>
      </c>
    </row>
    <row r="3326" customFormat="false" ht="11.25" hidden="false" customHeight="false" outlineLevel="0" collapsed="false">
      <c r="X3326" s="196" t="s">
        <v>85</v>
      </c>
      <c r="Y3326" s="196" t="s">
        <v>85</v>
      </c>
    </row>
    <row r="3327" customFormat="false" ht="11.25" hidden="false" customHeight="false" outlineLevel="0" collapsed="false">
      <c r="X3327" s="196" t="s">
        <v>85</v>
      </c>
      <c r="Y3327" s="196" t="s">
        <v>85</v>
      </c>
    </row>
    <row r="3328" customFormat="false" ht="11.25" hidden="false" customHeight="false" outlineLevel="0" collapsed="false">
      <c r="X3328" s="196" t="s">
        <v>85</v>
      </c>
      <c r="Y3328" s="196" t="s">
        <v>85</v>
      </c>
    </row>
    <row r="3329" customFormat="false" ht="11.25" hidden="false" customHeight="false" outlineLevel="0" collapsed="false">
      <c r="X3329" s="196" t="s">
        <v>85</v>
      </c>
      <c r="Y3329" s="196" t="s">
        <v>85</v>
      </c>
    </row>
    <row r="3330" customFormat="false" ht="11.25" hidden="false" customHeight="false" outlineLevel="0" collapsed="false">
      <c r="X3330" s="196" t="s">
        <v>85</v>
      </c>
      <c r="Y3330" s="196" t="s">
        <v>85</v>
      </c>
    </row>
    <row r="3331" customFormat="false" ht="11.25" hidden="false" customHeight="false" outlineLevel="0" collapsed="false">
      <c r="X3331" s="196" t="s">
        <v>85</v>
      </c>
      <c r="Y3331" s="196" t="s">
        <v>85</v>
      </c>
    </row>
    <row r="3332" customFormat="false" ht="11.25" hidden="false" customHeight="false" outlineLevel="0" collapsed="false">
      <c r="X3332" s="196" t="s">
        <v>85</v>
      </c>
      <c r="Y3332" s="196" t="s">
        <v>85</v>
      </c>
    </row>
    <row r="3333" customFormat="false" ht="11.25" hidden="false" customHeight="false" outlineLevel="0" collapsed="false">
      <c r="X3333" s="196" t="s">
        <v>85</v>
      </c>
      <c r="Y3333" s="196" t="s">
        <v>85</v>
      </c>
    </row>
    <row r="3334" customFormat="false" ht="11.25" hidden="false" customHeight="false" outlineLevel="0" collapsed="false">
      <c r="X3334" s="196" t="s">
        <v>85</v>
      </c>
      <c r="Y3334" s="196" t="s">
        <v>85</v>
      </c>
    </row>
    <row r="3335" customFormat="false" ht="11.25" hidden="false" customHeight="false" outlineLevel="0" collapsed="false">
      <c r="X3335" s="196" t="s">
        <v>85</v>
      </c>
      <c r="Y3335" s="196" t="s">
        <v>85</v>
      </c>
    </row>
    <row r="3336" customFormat="false" ht="11.25" hidden="false" customHeight="false" outlineLevel="0" collapsed="false">
      <c r="X3336" s="196" t="s">
        <v>85</v>
      </c>
      <c r="Y3336" s="196" t="s">
        <v>85</v>
      </c>
    </row>
    <row r="3337" customFormat="false" ht="11.25" hidden="false" customHeight="false" outlineLevel="0" collapsed="false">
      <c r="X3337" s="196" t="s">
        <v>85</v>
      </c>
      <c r="Y3337" s="196" t="s">
        <v>85</v>
      </c>
    </row>
    <row r="3338" customFormat="false" ht="11.25" hidden="false" customHeight="false" outlineLevel="0" collapsed="false">
      <c r="X3338" s="196" t="s">
        <v>85</v>
      </c>
      <c r="Y3338" s="196" t="s">
        <v>85</v>
      </c>
    </row>
    <row r="3339" customFormat="false" ht="11.25" hidden="false" customHeight="false" outlineLevel="0" collapsed="false">
      <c r="X3339" s="196" t="s">
        <v>85</v>
      </c>
      <c r="Y3339" s="196" t="s">
        <v>85</v>
      </c>
    </row>
    <row r="3340" customFormat="false" ht="11.25" hidden="false" customHeight="false" outlineLevel="0" collapsed="false">
      <c r="X3340" s="196" t="s">
        <v>85</v>
      </c>
      <c r="Y3340" s="196" t="s">
        <v>85</v>
      </c>
    </row>
    <row r="3341" customFormat="false" ht="11.25" hidden="false" customHeight="false" outlineLevel="0" collapsed="false">
      <c r="X3341" s="196" t="s">
        <v>85</v>
      </c>
      <c r="Y3341" s="196" t="s">
        <v>85</v>
      </c>
    </row>
    <row r="3342" customFormat="false" ht="11.25" hidden="false" customHeight="false" outlineLevel="0" collapsed="false">
      <c r="X3342" s="196" t="s">
        <v>85</v>
      </c>
      <c r="Y3342" s="196" t="s">
        <v>85</v>
      </c>
    </row>
    <row r="3343" customFormat="false" ht="11.25" hidden="false" customHeight="false" outlineLevel="0" collapsed="false">
      <c r="X3343" s="196" t="s">
        <v>85</v>
      </c>
      <c r="Y3343" s="196" t="s">
        <v>85</v>
      </c>
    </row>
    <row r="3344" customFormat="false" ht="11.25" hidden="false" customHeight="false" outlineLevel="0" collapsed="false">
      <c r="X3344" s="196" t="s">
        <v>85</v>
      </c>
      <c r="Y3344" s="196" t="s">
        <v>85</v>
      </c>
    </row>
    <row r="3345" customFormat="false" ht="11.25" hidden="false" customHeight="false" outlineLevel="0" collapsed="false">
      <c r="X3345" s="196" t="s">
        <v>85</v>
      </c>
      <c r="Y3345" s="196" t="s">
        <v>85</v>
      </c>
    </row>
    <row r="3346" customFormat="false" ht="11.25" hidden="false" customHeight="false" outlineLevel="0" collapsed="false">
      <c r="X3346" s="196" t="s">
        <v>85</v>
      </c>
      <c r="Y3346" s="196" t="s">
        <v>85</v>
      </c>
    </row>
    <row r="3347" customFormat="false" ht="11.25" hidden="false" customHeight="false" outlineLevel="0" collapsed="false">
      <c r="X3347" s="196" t="s">
        <v>85</v>
      </c>
      <c r="Y3347" s="196" t="s">
        <v>85</v>
      </c>
    </row>
    <row r="3348" customFormat="false" ht="11.25" hidden="false" customHeight="false" outlineLevel="0" collapsed="false">
      <c r="X3348" s="196" t="s">
        <v>85</v>
      </c>
      <c r="Y3348" s="196" t="s">
        <v>85</v>
      </c>
    </row>
    <row r="3349" customFormat="false" ht="11.25" hidden="false" customHeight="false" outlineLevel="0" collapsed="false">
      <c r="X3349" s="196" t="s">
        <v>85</v>
      </c>
      <c r="Y3349" s="196" t="s">
        <v>85</v>
      </c>
    </row>
    <row r="3350" customFormat="false" ht="11.25" hidden="false" customHeight="false" outlineLevel="0" collapsed="false">
      <c r="X3350" s="196" t="s">
        <v>85</v>
      </c>
      <c r="Y3350" s="196" t="s">
        <v>85</v>
      </c>
    </row>
    <row r="3351" customFormat="false" ht="11.25" hidden="false" customHeight="false" outlineLevel="0" collapsed="false">
      <c r="X3351" s="196" t="s">
        <v>85</v>
      </c>
      <c r="Y3351" s="196" t="s">
        <v>85</v>
      </c>
    </row>
    <row r="3352" customFormat="false" ht="11.25" hidden="false" customHeight="false" outlineLevel="0" collapsed="false">
      <c r="X3352" s="196" t="s">
        <v>85</v>
      </c>
      <c r="Y3352" s="196" t="s">
        <v>85</v>
      </c>
    </row>
    <row r="3353" customFormat="false" ht="11.25" hidden="false" customHeight="false" outlineLevel="0" collapsed="false">
      <c r="X3353" s="196" t="s">
        <v>85</v>
      </c>
      <c r="Y3353" s="196" t="s">
        <v>85</v>
      </c>
    </row>
    <row r="3354" customFormat="false" ht="11.25" hidden="false" customHeight="false" outlineLevel="0" collapsed="false">
      <c r="X3354" s="196" t="s">
        <v>85</v>
      </c>
      <c r="Y3354" s="196" t="s">
        <v>85</v>
      </c>
    </row>
    <row r="3355" customFormat="false" ht="11.25" hidden="false" customHeight="false" outlineLevel="0" collapsed="false">
      <c r="X3355" s="196" t="s">
        <v>85</v>
      </c>
      <c r="Y3355" s="196" t="s">
        <v>85</v>
      </c>
    </row>
    <row r="3356" customFormat="false" ht="11.25" hidden="false" customHeight="false" outlineLevel="0" collapsed="false">
      <c r="X3356" s="196" t="s">
        <v>85</v>
      </c>
      <c r="Y3356" s="196" t="s">
        <v>85</v>
      </c>
    </row>
    <row r="3357" customFormat="false" ht="11.25" hidden="false" customHeight="false" outlineLevel="0" collapsed="false">
      <c r="X3357" s="196" t="s">
        <v>85</v>
      </c>
      <c r="Y3357" s="196" t="s">
        <v>85</v>
      </c>
    </row>
    <row r="3358" customFormat="false" ht="11.25" hidden="false" customHeight="false" outlineLevel="0" collapsed="false">
      <c r="X3358" s="196" t="s">
        <v>85</v>
      </c>
      <c r="Y3358" s="196" t="s">
        <v>85</v>
      </c>
    </row>
    <row r="3359" customFormat="false" ht="11.25" hidden="false" customHeight="false" outlineLevel="0" collapsed="false">
      <c r="X3359" s="196" t="s">
        <v>85</v>
      </c>
      <c r="Y3359" s="196" t="s">
        <v>85</v>
      </c>
    </row>
    <row r="3360" customFormat="false" ht="11.25" hidden="false" customHeight="false" outlineLevel="0" collapsed="false">
      <c r="X3360" s="196" t="s">
        <v>85</v>
      </c>
      <c r="Y3360" s="196" t="s">
        <v>85</v>
      </c>
    </row>
    <row r="3361" customFormat="false" ht="11.25" hidden="false" customHeight="false" outlineLevel="0" collapsed="false">
      <c r="X3361" s="196" t="s">
        <v>85</v>
      </c>
      <c r="Y3361" s="196" t="s">
        <v>85</v>
      </c>
    </row>
    <row r="3362" customFormat="false" ht="11.25" hidden="false" customHeight="false" outlineLevel="0" collapsed="false">
      <c r="X3362" s="196" t="s">
        <v>85</v>
      </c>
      <c r="Y3362" s="196" t="s">
        <v>85</v>
      </c>
    </row>
    <row r="3363" customFormat="false" ht="11.25" hidden="false" customHeight="false" outlineLevel="0" collapsed="false">
      <c r="X3363" s="196" t="s">
        <v>85</v>
      </c>
      <c r="Y3363" s="196" t="s">
        <v>85</v>
      </c>
    </row>
    <row r="3364" customFormat="false" ht="11.25" hidden="false" customHeight="false" outlineLevel="0" collapsed="false">
      <c r="X3364" s="196" t="s">
        <v>85</v>
      </c>
      <c r="Y3364" s="196" t="s">
        <v>85</v>
      </c>
    </row>
    <row r="3365" customFormat="false" ht="11.25" hidden="false" customHeight="false" outlineLevel="0" collapsed="false">
      <c r="X3365" s="196" t="s">
        <v>85</v>
      </c>
      <c r="Y3365" s="196" t="s">
        <v>85</v>
      </c>
    </row>
    <row r="3366" customFormat="false" ht="11.25" hidden="false" customHeight="false" outlineLevel="0" collapsed="false">
      <c r="X3366" s="196" t="s">
        <v>85</v>
      </c>
      <c r="Y3366" s="196" t="s">
        <v>85</v>
      </c>
    </row>
    <row r="3367" customFormat="false" ht="11.25" hidden="false" customHeight="false" outlineLevel="0" collapsed="false">
      <c r="X3367" s="196" t="s">
        <v>85</v>
      </c>
      <c r="Y3367" s="196" t="s">
        <v>85</v>
      </c>
    </row>
    <row r="3368" customFormat="false" ht="11.25" hidden="false" customHeight="false" outlineLevel="0" collapsed="false">
      <c r="X3368" s="196" t="s">
        <v>85</v>
      </c>
      <c r="Y3368" s="196" t="s">
        <v>85</v>
      </c>
    </row>
    <row r="3369" customFormat="false" ht="11.25" hidden="false" customHeight="false" outlineLevel="0" collapsed="false">
      <c r="X3369" s="196" t="s">
        <v>85</v>
      </c>
      <c r="Y3369" s="196" t="s">
        <v>85</v>
      </c>
    </row>
    <row r="3370" customFormat="false" ht="11.25" hidden="false" customHeight="false" outlineLevel="0" collapsed="false">
      <c r="X3370" s="196" t="s">
        <v>85</v>
      </c>
      <c r="Y3370" s="196" t="s">
        <v>85</v>
      </c>
    </row>
    <row r="3371" customFormat="false" ht="11.25" hidden="false" customHeight="false" outlineLevel="0" collapsed="false">
      <c r="X3371" s="196" t="s">
        <v>85</v>
      </c>
      <c r="Y3371" s="196" t="s">
        <v>85</v>
      </c>
    </row>
    <row r="3372" customFormat="false" ht="11.25" hidden="false" customHeight="false" outlineLevel="0" collapsed="false">
      <c r="X3372" s="196" t="s">
        <v>85</v>
      </c>
      <c r="Y3372" s="196" t="s">
        <v>85</v>
      </c>
    </row>
    <row r="3373" customFormat="false" ht="11.25" hidden="false" customHeight="false" outlineLevel="0" collapsed="false">
      <c r="X3373" s="196" t="s">
        <v>85</v>
      </c>
      <c r="Y3373" s="196" t="s">
        <v>85</v>
      </c>
    </row>
    <row r="3374" customFormat="false" ht="11.25" hidden="false" customHeight="false" outlineLevel="0" collapsed="false">
      <c r="X3374" s="196" t="s">
        <v>85</v>
      </c>
      <c r="Y3374" s="196" t="s">
        <v>85</v>
      </c>
    </row>
    <row r="3375" customFormat="false" ht="11.25" hidden="false" customHeight="false" outlineLevel="0" collapsed="false">
      <c r="X3375" s="196" t="s">
        <v>85</v>
      </c>
      <c r="Y3375" s="196" t="s">
        <v>85</v>
      </c>
    </row>
    <row r="3376" customFormat="false" ht="11.25" hidden="false" customHeight="false" outlineLevel="0" collapsed="false">
      <c r="X3376" s="196" t="s">
        <v>85</v>
      </c>
      <c r="Y3376" s="196" t="s">
        <v>85</v>
      </c>
    </row>
    <row r="3377" customFormat="false" ht="11.25" hidden="false" customHeight="false" outlineLevel="0" collapsed="false">
      <c r="X3377" s="196" t="s">
        <v>85</v>
      </c>
      <c r="Y3377" s="196" t="s">
        <v>85</v>
      </c>
    </row>
    <row r="3378" customFormat="false" ht="11.25" hidden="false" customHeight="false" outlineLevel="0" collapsed="false">
      <c r="X3378" s="196" t="s">
        <v>85</v>
      </c>
      <c r="Y3378" s="196" t="s">
        <v>85</v>
      </c>
    </row>
    <row r="3379" customFormat="false" ht="11.25" hidden="false" customHeight="false" outlineLevel="0" collapsed="false">
      <c r="X3379" s="196" t="s">
        <v>85</v>
      </c>
      <c r="Y3379" s="196" t="s">
        <v>85</v>
      </c>
    </row>
    <row r="3380" customFormat="false" ht="11.25" hidden="false" customHeight="false" outlineLevel="0" collapsed="false">
      <c r="X3380" s="196" t="s">
        <v>85</v>
      </c>
      <c r="Y3380" s="196" t="s">
        <v>85</v>
      </c>
    </row>
    <row r="3381" customFormat="false" ht="11.25" hidden="false" customHeight="false" outlineLevel="0" collapsed="false">
      <c r="X3381" s="196" t="s">
        <v>85</v>
      </c>
      <c r="Y3381" s="196" t="s">
        <v>85</v>
      </c>
    </row>
    <row r="3382" customFormat="false" ht="11.25" hidden="false" customHeight="false" outlineLevel="0" collapsed="false">
      <c r="X3382" s="196" t="s">
        <v>85</v>
      </c>
      <c r="Y3382" s="196" t="s">
        <v>85</v>
      </c>
    </row>
    <row r="3383" customFormat="false" ht="11.25" hidden="false" customHeight="false" outlineLevel="0" collapsed="false">
      <c r="X3383" s="196" t="s">
        <v>85</v>
      </c>
      <c r="Y3383" s="196" t="s">
        <v>85</v>
      </c>
    </row>
    <row r="3384" customFormat="false" ht="11.25" hidden="false" customHeight="false" outlineLevel="0" collapsed="false">
      <c r="X3384" s="196" t="s">
        <v>85</v>
      </c>
      <c r="Y3384" s="196" t="s">
        <v>85</v>
      </c>
    </row>
    <row r="3385" customFormat="false" ht="11.25" hidden="false" customHeight="false" outlineLevel="0" collapsed="false">
      <c r="X3385" s="196" t="s">
        <v>85</v>
      </c>
      <c r="Y3385" s="196" t="s">
        <v>85</v>
      </c>
    </row>
    <row r="3386" customFormat="false" ht="11.25" hidden="false" customHeight="false" outlineLevel="0" collapsed="false">
      <c r="X3386" s="196" t="s">
        <v>85</v>
      </c>
      <c r="Y3386" s="196" t="s">
        <v>85</v>
      </c>
    </row>
    <row r="3387" customFormat="false" ht="11.25" hidden="false" customHeight="false" outlineLevel="0" collapsed="false">
      <c r="X3387" s="196" t="s">
        <v>85</v>
      </c>
      <c r="Y3387" s="196" t="s">
        <v>85</v>
      </c>
    </row>
    <row r="3388" customFormat="false" ht="11.25" hidden="false" customHeight="false" outlineLevel="0" collapsed="false">
      <c r="X3388" s="196" t="s">
        <v>85</v>
      </c>
      <c r="Y3388" s="196" t="s">
        <v>85</v>
      </c>
    </row>
    <row r="3389" customFormat="false" ht="11.25" hidden="false" customHeight="false" outlineLevel="0" collapsed="false">
      <c r="X3389" s="196" t="s">
        <v>85</v>
      </c>
      <c r="Y3389" s="196" t="s">
        <v>85</v>
      </c>
    </row>
    <row r="3390" customFormat="false" ht="11.25" hidden="false" customHeight="false" outlineLevel="0" collapsed="false">
      <c r="X3390" s="196" t="s">
        <v>85</v>
      </c>
      <c r="Y3390" s="196" t="s">
        <v>85</v>
      </c>
    </row>
    <row r="3391" customFormat="false" ht="11.25" hidden="false" customHeight="false" outlineLevel="0" collapsed="false">
      <c r="X3391" s="196" t="s">
        <v>85</v>
      </c>
      <c r="Y3391" s="196" t="s">
        <v>85</v>
      </c>
    </row>
    <row r="3392" customFormat="false" ht="11.25" hidden="false" customHeight="false" outlineLevel="0" collapsed="false">
      <c r="X3392" s="196" t="s">
        <v>85</v>
      </c>
      <c r="Y3392" s="196" t="s">
        <v>85</v>
      </c>
    </row>
    <row r="3393" customFormat="false" ht="11.25" hidden="false" customHeight="false" outlineLevel="0" collapsed="false">
      <c r="X3393" s="196" t="s">
        <v>85</v>
      </c>
      <c r="Y3393" s="196" t="s">
        <v>85</v>
      </c>
    </row>
    <row r="3394" customFormat="false" ht="11.25" hidden="false" customHeight="false" outlineLevel="0" collapsed="false">
      <c r="X3394" s="196" t="s">
        <v>85</v>
      </c>
      <c r="Y3394" s="196" t="s">
        <v>85</v>
      </c>
    </row>
    <row r="3395" customFormat="false" ht="11.25" hidden="false" customHeight="false" outlineLevel="0" collapsed="false">
      <c r="X3395" s="196" t="s">
        <v>85</v>
      </c>
      <c r="Y3395" s="196" t="s">
        <v>85</v>
      </c>
    </row>
    <row r="3396" customFormat="false" ht="11.25" hidden="false" customHeight="false" outlineLevel="0" collapsed="false">
      <c r="X3396" s="196" t="s">
        <v>85</v>
      </c>
      <c r="Y3396" s="196" t="s">
        <v>85</v>
      </c>
    </row>
    <row r="3397" customFormat="false" ht="11.25" hidden="false" customHeight="false" outlineLevel="0" collapsed="false">
      <c r="X3397" s="196" t="s">
        <v>85</v>
      </c>
      <c r="Y3397" s="196" t="s">
        <v>85</v>
      </c>
    </row>
    <row r="3398" customFormat="false" ht="11.25" hidden="false" customHeight="false" outlineLevel="0" collapsed="false">
      <c r="X3398" s="196" t="s">
        <v>85</v>
      </c>
      <c r="Y3398" s="196" t="s">
        <v>85</v>
      </c>
    </row>
    <row r="3399" customFormat="false" ht="11.25" hidden="false" customHeight="false" outlineLevel="0" collapsed="false">
      <c r="X3399" s="196" t="s">
        <v>85</v>
      </c>
      <c r="Y3399" s="196" t="s">
        <v>85</v>
      </c>
    </row>
    <row r="3400" customFormat="false" ht="11.25" hidden="false" customHeight="false" outlineLevel="0" collapsed="false">
      <c r="X3400" s="196" t="s">
        <v>85</v>
      </c>
      <c r="Y3400" s="196" t="s">
        <v>85</v>
      </c>
    </row>
    <row r="3401" customFormat="false" ht="11.25" hidden="false" customHeight="false" outlineLevel="0" collapsed="false">
      <c r="X3401" s="196" t="s">
        <v>85</v>
      </c>
      <c r="Y3401" s="196" t="s">
        <v>85</v>
      </c>
    </row>
    <row r="3402" customFormat="false" ht="11.25" hidden="false" customHeight="false" outlineLevel="0" collapsed="false">
      <c r="X3402" s="196" t="s">
        <v>85</v>
      </c>
      <c r="Y3402" s="196" t="s">
        <v>85</v>
      </c>
    </row>
    <row r="3403" customFormat="false" ht="11.25" hidden="false" customHeight="false" outlineLevel="0" collapsed="false">
      <c r="X3403" s="196" t="s">
        <v>85</v>
      </c>
      <c r="Y3403" s="196" t="s">
        <v>85</v>
      </c>
    </row>
    <row r="3404" customFormat="false" ht="11.25" hidden="false" customHeight="false" outlineLevel="0" collapsed="false">
      <c r="X3404" s="196" t="s">
        <v>85</v>
      </c>
      <c r="Y3404" s="196" t="s">
        <v>85</v>
      </c>
    </row>
    <row r="3405" customFormat="false" ht="11.25" hidden="false" customHeight="false" outlineLevel="0" collapsed="false">
      <c r="X3405" s="196" t="s">
        <v>85</v>
      </c>
      <c r="Y3405" s="196" t="s">
        <v>85</v>
      </c>
    </row>
    <row r="3406" customFormat="false" ht="11.25" hidden="false" customHeight="false" outlineLevel="0" collapsed="false">
      <c r="X3406" s="196" t="s">
        <v>85</v>
      </c>
      <c r="Y3406" s="196" t="s">
        <v>85</v>
      </c>
    </row>
    <row r="3407" customFormat="false" ht="11.25" hidden="false" customHeight="false" outlineLevel="0" collapsed="false">
      <c r="X3407" s="196" t="s">
        <v>85</v>
      </c>
      <c r="Y3407" s="196" t="s">
        <v>85</v>
      </c>
    </row>
    <row r="3408" customFormat="false" ht="11.25" hidden="false" customHeight="false" outlineLevel="0" collapsed="false">
      <c r="X3408" s="196" t="s">
        <v>85</v>
      </c>
      <c r="Y3408" s="196" t="s">
        <v>85</v>
      </c>
    </row>
    <row r="3409" customFormat="false" ht="11.25" hidden="false" customHeight="false" outlineLevel="0" collapsed="false">
      <c r="X3409" s="196" t="s">
        <v>85</v>
      </c>
      <c r="Y3409" s="196" t="s">
        <v>85</v>
      </c>
    </row>
    <row r="3410" customFormat="false" ht="11.25" hidden="false" customHeight="false" outlineLevel="0" collapsed="false">
      <c r="X3410" s="196" t="s">
        <v>85</v>
      </c>
      <c r="Y3410" s="196" t="s">
        <v>85</v>
      </c>
    </row>
    <row r="3411" customFormat="false" ht="11.25" hidden="false" customHeight="false" outlineLevel="0" collapsed="false">
      <c r="X3411" s="196" t="s">
        <v>85</v>
      </c>
      <c r="Y3411" s="196" t="s">
        <v>85</v>
      </c>
    </row>
    <row r="3412" customFormat="false" ht="11.25" hidden="false" customHeight="false" outlineLevel="0" collapsed="false">
      <c r="X3412" s="196" t="s">
        <v>85</v>
      </c>
      <c r="Y3412" s="196" t="s">
        <v>85</v>
      </c>
    </row>
    <row r="3413" customFormat="false" ht="11.25" hidden="false" customHeight="false" outlineLevel="0" collapsed="false">
      <c r="X3413" s="196" t="s">
        <v>85</v>
      </c>
      <c r="Y3413" s="196" t="s">
        <v>85</v>
      </c>
    </row>
    <row r="3414" customFormat="false" ht="11.25" hidden="false" customHeight="false" outlineLevel="0" collapsed="false">
      <c r="X3414" s="196" t="s">
        <v>85</v>
      </c>
      <c r="Y3414" s="196" t="s">
        <v>85</v>
      </c>
    </row>
    <row r="3415" customFormat="false" ht="11.25" hidden="false" customHeight="false" outlineLevel="0" collapsed="false">
      <c r="X3415" s="196" t="s">
        <v>85</v>
      </c>
      <c r="Y3415" s="196" t="s">
        <v>85</v>
      </c>
    </row>
    <row r="3416" customFormat="false" ht="11.25" hidden="false" customHeight="false" outlineLevel="0" collapsed="false">
      <c r="X3416" s="196" t="s">
        <v>85</v>
      </c>
      <c r="Y3416" s="196" t="s">
        <v>85</v>
      </c>
    </row>
    <row r="3417" customFormat="false" ht="11.25" hidden="false" customHeight="false" outlineLevel="0" collapsed="false">
      <c r="X3417" s="196" t="s">
        <v>85</v>
      </c>
      <c r="Y3417" s="196" t="s">
        <v>85</v>
      </c>
    </row>
    <row r="3418" customFormat="false" ht="11.25" hidden="false" customHeight="false" outlineLevel="0" collapsed="false">
      <c r="X3418" s="196" t="s">
        <v>85</v>
      </c>
      <c r="Y3418" s="196" t="s">
        <v>85</v>
      </c>
    </row>
    <row r="3419" customFormat="false" ht="11.25" hidden="false" customHeight="false" outlineLevel="0" collapsed="false">
      <c r="X3419" s="196" t="s">
        <v>85</v>
      </c>
      <c r="Y3419" s="196" t="s">
        <v>85</v>
      </c>
    </row>
    <row r="3420" customFormat="false" ht="11.25" hidden="false" customHeight="false" outlineLevel="0" collapsed="false">
      <c r="X3420" s="196" t="s">
        <v>85</v>
      </c>
      <c r="Y3420" s="196" t="s">
        <v>85</v>
      </c>
    </row>
    <row r="3421" customFormat="false" ht="11.25" hidden="false" customHeight="false" outlineLevel="0" collapsed="false">
      <c r="X3421" s="196" t="s">
        <v>85</v>
      </c>
      <c r="Y3421" s="196" t="s">
        <v>85</v>
      </c>
    </row>
    <row r="3422" customFormat="false" ht="11.25" hidden="false" customHeight="false" outlineLevel="0" collapsed="false">
      <c r="X3422" s="196" t="s">
        <v>85</v>
      </c>
      <c r="Y3422" s="196" t="s">
        <v>85</v>
      </c>
    </row>
    <row r="3423" customFormat="false" ht="11.25" hidden="false" customHeight="false" outlineLevel="0" collapsed="false">
      <c r="X3423" s="196" t="s">
        <v>85</v>
      </c>
      <c r="Y3423" s="196" t="s">
        <v>85</v>
      </c>
    </row>
    <row r="3424" customFormat="false" ht="11.25" hidden="false" customHeight="false" outlineLevel="0" collapsed="false">
      <c r="X3424" s="196" t="s">
        <v>85</v>
      </c>
      <c r="Y3424" s="196" t="s">
        <v>85</v>
      </c>
    </row>
    <row r="3425" customFormat="false" ht="11.25" hidden="false" customHeight="false" outlineLevel="0" collapsed="false">
      <c r="X3425" s="196" t="s">
        <v>85</v>
      </c>
      <c r="Y3425" s="196" t="s">
        <v>85</v>
      </c>
    </row>
    <row r="3426" customFormat="false" ht="11.25" hidden="false" customHeight="false" outlineLevel="0" collapsed="false">
      <c r="X3426" s="196" t="s">
        <v>85</v>
      </c>
      <c r="Y3426" s="196" t="s">
        <v>85</v>
      </c>
    </row>
    <row r="3427" customFormat="false" ht="11.25" hidden="false" customHeight="false" outlineLevel="0" collapsed="false">
      <c r="X3427" s="196" t="s">
        <v>85</v>
      </c>
      <c r="Y3427" s="196" t="s">
        <v>85</v>
      </c>
    </row>
    <row r="3428" customFormat="false" ht="11.25" hidden="false" customHeight="false" outlineLevel="0" collapsed="false">
      <c r="X3428" s="196" t="s">
        <v>85</v>
      </c>
      <c r="Y3428" s="196" t="s">
        <v>85</v>
      </c>
    </row>
    <row r="3429" customFormat="false" ht="11.25" hidden="false" customHeight="false" outlineLevel="0" collapsed="false">
      <c r="X3429" s="196" t="s">
        <v>85</v>
      </c>
      <c r="Y3429" s="196" t="s">
        <v>85</v>
      </c>
    </row>
    <row r="3430" customFormat="false" ht="11.25" hidden="false" customHeight="false" outlineLevel="0" collapsed="false">
      <c r="X3430" s="196" t="s">
        <v>85</v>
      </c>
      <c r="Y3430" s="196" t="s">
        <v>85</v>
      </c>
    </row>
    <row r="3431" customFormat="false" ht="11.25" hidden="false" customHeight="false" outlineLevel="0" collapsed="false">
      <c r="X3431" s="196" t="s">
        <v>85</v>
      </c>
      <c r="Y3431" s="196" t="s">
        <v>85</v>
      </c>
    </row>
    <row r="3432" customFormat="false" ht="11.25" hidden="false" customHeight="false" outlineLevel="0" collapsed="false">
      <c r="X3432" s="196" t="s">
        <v>85</v>
      </c>
      <c r="Y3432" s="196" t="s">
        <v>85</v>
      </c>
    </row>
    <row r="3433" customFormat="false" ht="11.25" hidden="false" customHeight="false" outlineLevel="0" collapsed="false">
      <c r="X3433" s="196" t="s">
        <v>85</v>
      </c>
      <c r="Y3433" s="196" t="s">
        <v>85</v>
      </c>
    </row>
    <row r="3434" customFormat="false" ht="11.25" hidden="false" customHeight="false" outlineLevel="0" collapsed="false">
      <c r="X3434" s="196" t="s">
        <v>85</v>
      </c>
      <c r="Y3434" s="196" t="s">
        <v>85</v>
      </c>
    </row>
    <row r="3435" customFormat="false" ht="11.25" hidden="false" customHeight="false" outlineLevel="0" collapsed="false">
      <c r="X3435" s="196" t="s">
        <v>85</v>
      </c>
      <c r="Y3435" s="196" t="s">
        <v>85</v>
      </c>
    </row>
    <row r="3436" customFormat="false" ht="11.25" hidden="false" customHeight="false" outlineLevel="0" collapsed="false">
      <c r="X3436" s="196" t="s">
        <v>85</v>
      </c>
      <c r="Y3436" s="196" t="s">
        <v>85</v>
      </c>
    </row>
    <row r="3437" customFormat="false" ht="11.25" hidden="false" customHeight="false" outlineLevel="0" collapsed="false">
      <c r="X3437" s="196" t="s">
        <v>85</v>
      </c>
      <c r="Y3437" s="196" t="s">
        <v>85</v>
      </c>
    </row>
    <row r="3438" customFormat="false" ht="11.25" hidden="false" customHeight="false" outlineLevel="0" collapsed="false">
      <c r="X3438" s="196" t="s">
        <v>85</v>
      </c>
      <c r="Y3438" s="196" t="s">
        <v>85</v>
      </c>
    </row>
    <row r="3439" customFormat="false" ht="11.25" hidden="false" customHeight="false" outlineLevel="0" collapsed="false">
      <c r="X3439" s="196" t="s">
        <v>85</v>
      </c>
      <c r="Y3439" s="196" t="s">
        <v>85</v>
      </c>
    </row>
    <row r="3440" customFormat="false" ht="11.25" hidden="false" customHeight="false" outlineLevel="0" collapsed="false">
      <c r="X3440" s="196" t="s">
        <v>85</v>
      </c>
      <c r="Y3440" s="196" t="s">
        <v>85</v>
      </c>
    </row>
    <row r="3441" customFormat="false" ht="11.25" hidden="false" customHeight="false" outlineLevel="0" collapsed="false">
      <c r="X3441" s="196" t="s">
        <v>85</v>
      </c>
      <c r="Y3441" s="196" t="s">
        <v>85</v>
      </c>
    </row>
    <row r="3442" customFormat="false" ht="11.25" hidden="false" customHeight="false" outlineLevel="0" collapsed="false">
      <c r="X3442" s="196" t="s">
        <v>85</v>
      </c>
      <c r="Y3442" s="196" t="s">
        <v>85</v>
      </c>
    </row>
    <row r="3443" customFormat="false" ht="11.25" hidden="false" customHeight="false" outlineLevel="0" collapsed="false">
      <c r="X3443" s="196" t="s">
        <v>85</v>
      </c>
      <c r="Y3443" s="196" t="s">
        <v>85</v>
      </c>
    </row>
    <row r="3444" customFormat="false" ht="11.25" hidden="false" customHeight="false" outlineLevel="0" collapsed="false">
      <c r="X3444" s="196" t="s">
        <v>85</v>
      </c>
      <c r="Y3444" s="196" t="s">
        <v>85</v>
      </c>
    </row>
    <row r="3445" customFormat="false" ht="11.25" hidden="false" customHeight="false" outlineLevel="0" collapsed="false">
      <c r="X3445" s="196" t="s">
        <v>85</v>
      </c>
      <c r="Y3445" s="196" t="s">
        <v>85</v>
      </c>
    </row>
    <row r="3446" customFormat="false" ht="11.25" hidden="false" customHeight="false" outlineLevel="0" collapsed="false">
      <c r="X3446" s="196" t="s">
        <v>85</v>
      </c>
      <c r="Y3446" s="196" t="s">
        <v>85</v>
      </c>
    </row>
    <row r="3447" customFormat="false" ht="11.25" hidden="false" customHeight="false" outlineLevel="0" collapsed="false">
      <c r="X3447" s="196" t="s">
        <v>85</v>
      </c>
      <c r="Y3447" s="196" t="s">
        <v>85</v>
      </c>
    </row>
    <row r="3448" customFormat="false" ht="11.25" hidden="false" customHeight="false" outlineLevel="0" collapsed="false">
      <c r="X3448" s="196" t="s">
        <v>85</v>
      </c>
      <c r="Y3448" s="196" t="s">
        <v>85</v>
      </c>
    </row>
    <row r="3449" customFormat="false" ht="11.25" hidden="false" customHeight="false" outlineLevel="0" collapsed="false">
      <c r="X3449" s="196" t="s">
        <v>85</v>
      </c>
      <c r="Y3449" s="196" t="s">
        <v>85</v>
      </c>
    </row>
    <row r="3450" customFormat="false" ht="11.25" hidden="false" customHeight="false" outlineLevel="0" collapsed="false">
      <c r="X3450" s="196" t="s">
        <v>85</v>
      </c>
      <c r="Y3450" s="196" t="s">
        <v>85</v>
      </c>
    </row>
    <row r="3451" customFormat="false" ht="11.25" hidden="false" customHeight="false" outlineLevel="0" collapsed="false">
      <c r="X3451" s="196" t="s">
        <v>85</v>
      </c>
      <c r="Y3451" s="196" t="s">
        <v>85</v>
      </c>
    </row>
    <row r="3452" customFormat="false" ht="11.25" hidden="false" customHeight="false" outlineLevel="0" collapsed="false">
      <c r="X3452" s="196" t="s">
        <v>85</v>
      </c>
      <c r="Y3452" s="196" t="s">
        <v>85</v>
      </c>
    </row>
    <row r="3453" customFormat="false" ht="11.25" hidden="false" customHeight="false" outlineLevel="0" collapsed="false">
      <c r="X3453" s="196" t="s">
        <v>85</v>
      </c>
      <c r="Y3453" s="196" t="s">
        <v>85</v>
      </c>
    </row>
    <row r="3454" customFormat="false" ht="11.25" hidden="false" customHeight="false" outlineLevel="0" collapsed="false">
      <c r="X3454" s="196" t="s">
        <v>85</v>
      </c>
      <c r="Y3454" s="196" t="s">
        <v>85</v>
      </c>
    </row>
    <row r="3455" customFormat="false" ht="11.25" hidden="false" customHeight="false" outlineLevel="0" collapsed="false">
      <c r="X3455" s="196" t="s">
        <v>85</v>
      </c>
      <c r="Y3455" s="196" t="s">
        <v>85</v>
      </c>
    </row>
    <row r="3456" customFormat="false" ht="11.25" hidden="false" customHeight="false" outlineLevel="0" collapsed="false">
      <c r="X3456" s="196" t="s">
        <v>85</v>
      </c>
      <c r="Y3456" s="196" t="s">
        <v>85</v>
      </c>
    </row>
    <row r="3457" customFormat="false" ht="11.25" hidden="false" customHeight="false" outlineLevel="0" collapsed="false">
      <c r="X3457" s="196" t="s">
        <v>85</v>
      </c>
      <c r="Y3457" s="196" t="s">
        <v>85</v>
      </c>
    </row>
    <row r="3458" customFormat="false" ht="11.25" hidden="false" customHeight="false" outlineLevel="0" collapsed="false">
      <c r="X3458" s="196" t="s">
        <v>85</v>
      </c>
      <c r="Y3458" s="196" t="s">
        <v>85</v>
      </c>
    </row>
    <row r="3459" customFormat="false" ht="11.25" hidden="false" customHeight="false" outlineLevel="0" collapsed="false">
      <c r="X3459" s="196" t="s">
        <v>85</v>
      </c>
      <c r="Y3459" s="196" t="s">
        <v>85</v>
      </c>
    </row>
    <row r="3460" customFormat="false" ht="11.25" hidden="false" customHeight="false" outlineLevel="0" collapsed="false">
      <c r="X3460" s="196" t="s">
        <v>85</v>
      </c>
      <c r="Y3460" s="196" t="s">
        <v>85</v>
      </c>
    </row>
    <row r="3461" customFormat="false" ht="11.25" hidden="false" customHeight="false" outlineLevel="0" collapsed="false">
      <c r="X3461" s="196" t="s">
        <v>85</v>
      </c>
      <c r="Y3461" s="196" t="s">
        <v>85</v>
      </c>
    </row>
    <row r="3462" customFormat="false" ht="11.25" hidden="false" customHeight="false" outlineLevel="0" collapsed="false">
      <c r="X3462" s="196" t="s">
        <v>85</v>
      </c>
      <c r="Y3462" s="196" t="s">
        <v>85</v>
      </c>
    </row>
    <row r="3463" customFormat="false" ht="11.25" hidden="false" customHeight="false" outlineLevel="0" collapsed="false">
      <c r="X3463" s="196" t="s">
        <v>85</v>
      </c>
      <c r="Y3463" s="196" t="s">
        <v>85</v>
      </c>
    </row>
    <row r="3464" customFormat="false" ht="11.25" hidden="false" customHeight="false" outlineLevel="0" collapsed="false">
      <c r="X3464" s="196" t="s">
        <v>85</v>
      </c>
      <c r="Y3464" s="196" t="s">
        <v>85</v>
      </c>
    </row>
    <row r="3465" customFormat="false" ht="11.25" hidden="false" customHeight="false" outlineLevel="0" collapsed="false">
      <c r="X3465" s="196" t="s">
        <v>85</v>
      </c>
      <c r="Y3465" s="196" t="s">
        <v>85</v>
      </c>
    </row>
    <row r="3466" customFormat="false" ht="11.25" hidden="false" customHeight="false" outlineLevel="0" collapsed="false">
      <c r="X3466" s="196" t="s">
        <v>85</v>
      </c>
      <c r="Y3466" s="196" t="s">
        <v>85</v>
      </c>
    </row>
    <row r="3467" customFormat="false" ht="11.25" hidden="false" customHeight="false" outlineLevel="0" collapsed="false">
      <c r="X3467" s="196" t="s">
        <v>85</v>
      </c>
      <c r="Y3467" s="196" t="s">
        <v>85</v>
      </c>
    </row>
    <row r="3468" customFormat="false" ht="11.25" hidden="false" customHeight="false" outlineLevel="0" collapsed="false">
      <c r="X3468" s="196" t="s">
        <v>85</v>
      </c>
      <c r="Y3468" s="196" t="s">
        <v>85</v>
      </c>
    </row>
    <row r="3469" customFormat="false" ht="11.25" hidden="false" customHeight="false" outlineLevel="0" collapsed="false">
      <c r="X3469" s="196" t="s">
        <v>85</v>
      </c>
      <c r="Y3469" s="196" t="s">
        <v>85</v>
      </c>
    </row>
    <row r="3470" customFormat="false" ht="11.25" hidden="false" customHeight="false" outlineLevel="0" collapsed="false">
      <c r="X3470" s="196" t="s">
        <v>85</v>
      </c>
      <c r="Y3470" s="196" t="s">
        <v>85</v>
      </c>
    </row>
    <row r="3471" customFormat="false" ht="11.25" hidden="false" customHeight="false" outlineLevel="0" collapsed="false">
      <c r="X3471" s="196" t="s">
        <v>85</v>
      </c>
      <c r="Y3471" s="196" t="s">
        <v>85</v>
      </c>
    </row>
    <row r="3472" customFormat="false" ht="11.25" hidden="false" customHeight="false" outlineLevel="0" collapsed="false">
      <c r="X3472" s="196" t="s">
        <v>85</v>
      </c>
      <c r="Y3472" s="196" t="s">
        <v>85</v>
      </c>
    </row>
    <row r="3473" customFormat="false" ht="11.25" hidden="false" customHeight="false" outlineLevel="0" collapsed="false">
      <c r="X3473" s="196" t="s">
        <v>85</v>
      </c>
      <c r="Y3473" s="196" t="s">
        <v>85</v>
      </c>
    </row>
    <row r="3474" customFormat="false" ht="11.25" hidden="false" customHeight="false" outlineLevel="0" collapsed="false">
      <c r="X3474" s="196" t="s">
        <v>85</v>
      </c>
      <c r="Y3474" s="196" t="s">
        <v>85</v>
      </c>
    </row>
    <row r="3475" customFormat="false" ht="11.25" hidden="false" customHeight="false" outlineLevel="0" collapsed="false">
      <c r="X3475" s="196" t="s">
        <v>85</v>
      </c>
      <c r="Y3475" s="196" t="s">
        <v>85</v>
      </c>
    </row>
    <row r="3476" customFormat="false" ht="11.25" hidden="false" customHeight="false" outlineLevel="0" collapsed="false">
      <c r="X3476" s="196" t="s">
        <v>85</v>
      </c>
      <c r="Y3476" s="196" t="s">
        <v>85</v>
      </c>
    </row>
    <row r="3477" customFormat="false" ht="11.25" hidden="false" customHeight="false" outlineLevel="0" collapsed="false">
      <c r="X3477" s="196" t="s">
        <v>85</v>
      </c>
      <c r="Y3477" s="196" t="s">
        <v>85</v>
      </c>
    </row>
    <row r="3478" customFormat="false" ht="11.25" hidden="false" customHeight="false" outlineLevel="0" collapsed="false">
      <c r="X3478" s="196" t="s">
        <v>85</v>
      </c>
      <c r="Y3478" s="196" t="s">
        <v>85</v>
      </c>
    </row>
    <row r="3479" customFormat="false" ht="11.25" hidden="false" customHeight="false" outlineLevel="0" collapsed="false">
      <c r="X3479" s="196" t="s">
        <v>85</v>
      </c>
      <c r="Y3479" s="196" t="s">
        <v>85</v>
      </c>
    </row>
    <row r="3480" customFormat="false" ht="11.25" hidden="false" customHeight="false" outlineLevel="0" collapsed="false">
      <c r="X3480" s="196" t="s">
        <v>85</v>
      </c>
      <c r="Y3480" s="196" t="s">
        <v>85</v>
      </c>
    </row>
    <row r="3481" customFormat="false" ht="11.25" hidden="false" customHeight="false" outlineLevel="0" collapsed="false">
      <c r="X3481" s="196" t="s">
        <v>85</v>
      </c>
      <c r="Y3481" s="196" t="s">
        <v>85</v>
      </c>
    </row>
    <row r="3482" customFormat="false" ht="11.25" hidden="false" customHeight="false" outlineLevel="0" collapsed="false">
      <c r="X3482" s="196" t="s">
        <v>85</v>
      </c>
      <c r="Y3482" s="196" t="s">
        <v>85</v>
      </c>
    </row>
    <row r="3483" customFormat="false" ht="11.25" hidden="false" customHeight="false" outlineLevel="0" collapsed="false">
      <c r="X3483" s="196" t="s">
        <v>85</v>
      </c>
      <c r="Y3483" s="196" t="s">
        <v>85</v>
      </c>
    </row>
    <row r="3484" customFormat="false" ht="11.25" hidden="false" customHeight="false" outlineLevel="0" collapsed="false">
      <c r="X3484" s="196" t="s">
        <v>85</v>
      </c>
      <c r="Y3484" s="196" t="s">
        <v>85</v>
      </c>
    </row>
    <row r="3485" customFormat="false" ht="11.25" hidden="false" customHeight="false" outlineLevel="0" collapsed="false">
      <c r="X3485" s="196" t="s">
        <v>85</v>
      </c>
      <c r="Y3485" s="196" t="s">
        <v>85</v>
      </c>
    </row>
    <row r="3486" customFormat="false" ht="11.25" hidden="false" customHeight="false" outlineLevel="0" collapsed="false">
      <c r="X3486" s="196" t="s">
        <v>85</v>
      </c>
      <c r="Y3486" s="196" t="s">
        <v>85</v>
      </c>
    </row>
    <row r="3487" customFormat="false" ht="11.25" hidden="false" customHeight="false" outlineLevel="0" collapsed="false">
      <c r="X3487" s="196" t="s">
        <v>85</v>
      </c>
      <c r="Y3487" s="196" t="s">
        <v>85</v>
      </c>
    </row>
    <row r="3488" customFormat="false" ht="11.25" hidden="false" customHeight="false" outlineLevel="0" collapsed="false">
      <c r="X3488" s="196" t="s">
        <v>85</v>
      </c>
      <c r="Y3488" s="196" t="s">
        <v>85</v>
      </c>
    </row>
    <row r="3489" customFormat="false" ht="11.25" hidden="false" customHeight="false" outlineLevel="0" collapsed="false">
      <c r="X3489" s="196" t="s">
        <v>85</v>
      </c>
      <c r="Y3489" s="196" t="s">
        <v>85</v>
      </c>
    </row>
    <row r="3490" customFormat="false" ht="11.25" hidden="false" customHeight="false" outlineLevel="0" collapsed="false">
      <c r="X3490" s="196" t="s">
        <v>85</v>
      </c>
      <c r="Y3490" s="196" t="s">
        <v>85</v>
      </c>
    </row>
    <row r="3491" customFormat="false" ht="11.25" hidden="false" customHeight="false" outlineLevel="0" collapsed="false">
      <c r="X3491" s="196" t="s">
        <v>85</v>
      </c>
      <c r="Y3491" s="196" t="s">
        <v>85</v>
      </c>
    </row>
    <row r="3492" customFormat="false" ht="11.25" hidden="false" customHeight="false" outlineLevel="0" collapsed="false">
      <c r="X3492" s="196" t="s">
        <v>85</v>
      </c>
      <c r="Y3492" s="196" t="s">
        <v>85</v>
      </c>
    </row>
    <row r="3493" customFormat="false" ht="11.25" hidden="false" customHeight="false" outlineLevel="0" collapsed="false">
      <c r="X3493" s="196" t="s">
        <v>85</v>
      </c>
      <c r="Y3493" s="196" t="s">
        <v>85</v>
      </c>
    </row>
    <row r="3494" customFormat="false" ht="11.25" hidden="false" customHeight="false" outlineLevel="0" collapsed="false">
      <c r="X3494" s="196" t="s">
        <v>85</v>
      </c>
      <c r="Y3494" s="196" t="s">
        <v>85</v>
      </c>
    </row>
    <row r="3495" customFormat="false" ht="11.25" hidden="false" customHeight="false" outlineLevel="0" collapsed="false">
      <c r="X3495" s="196" t="s">
        <v>85</v>
      </c>
      <c r="Y3495" s="196" t="s">
        <v>85</v>
      </c>
    </row>
    <row r="3496" customFormat="false" ht="11.25" hidden="false" customHeight="false" outlineLevel="0" collapsed="false">
      <c r="X3496" s="196" t="s">
        <v>85</v>
      </c>
      <c r="Y3496" s="196" t="s">
        <v>85</v>
      </c>
    </row>
    <row r="3497" customFormat="false" ht="11.25" hidden="false" customHeight="false" outlineLevel="0" collapsed="false">
      <c r="X3497" s="196" t="s">
        <v>85</v>
      </c>
      <c r="Y3497" s="196" t="s">
        <v>85</v>
      </c>
    </row>
    <row r="3498" customFormat="false" ht="11.25" hidden="false" customHeight="false" outlineLevel="0" collapsed="false">
      <c r="X3498" s="196" t="s">
        <v>85</v>
      </c>
      <c r="Y3498" s="196" t="s">
        <v>85</v>
      </c>
    </row>
    <row r="3499" customFormat="false" ht="11.25" hidden="false" customHeight="false" outlineLevel="0" collapsed="false">
      <c r="X3499" s="196" t="s">
        <v>85</v>
      </c>
      <c r="Y3499" s="196" t="s">
        <v>85</v>
      </c>
    </row>
    <row r="3500" customFormat="false" ht="11.25" hidden="false" customHeight="false" outlineLevel="0" collapsed="false">
      <c r="X3500" s="196" t="s">
        <v>85</v>
      </c>
      <c r="Y3500" s="196" t="s">
        <v>85</v>
      </c>
    </row>
    <row r="3501" customFormat="false" ht="11.25" hidden="false" customHeight="false" outlineLevel="0" collapsed="false">
      <c r="X3501" s="196" t="s">
        <v>85</v>
      </c>
      <c r="Y3501" s="196" t="s">
        <v>85</v>
      </c>
    </row>
    <row r="3502" customFormat="false" ht="11.25" hidden="false" customHeight="false" outlineLevel="0" collapsed="false">
      <c r="X3502" s="196" t="s">
        <v>85</v>
      </c>
      <c r="Y3502" s="196" t="s">
        <v>85</v>
      </c>
    </row>
    <row r="3503" customFormat="false" ht="11.25" hidden="false" customHeight="false" outlineLevel="0" collapsed="false">
      <c r="X3503" s="196" t="s">
        <v>85</v>
      </c>
      <c r="Y3503" s="196" t="s">
        <v>85</v>
      </c>
    </row>
    <row r="3504" customFormat="false" ht="11.25" hidden="false" customHeight="false" outlineLevel="0" collapsed="false">
      <c r="X3504" s="196" t="s">
        <v>85</v>
      </c>
      <c r="Y3504" s="196" t="s">
        <v>85</v>
      </c>
    </row>
    <row r="3505" customFormat="false" ht="11.25" hidden="false" customHeight="false" outlineLevel="0" collapsed="false">
      <c r="X3505" s="196" t="s">
        <v>85</v>
      </c>
      <c r="Y3505" s="196" t="s">
        <v>85</v>
      </c>
    </row>
    <row r="3506" customFormat="false" ht="11.25" hidden="false" customHeight="false" outlineLevel="0" collapsed="false">
      <c r="X3506" s="196" t="s">
        <v>85</v>
      </c>
      <c r="Y3506" s="196" t="s">
        <v>85</v>
      </c>
    </row>
    <row r="3507" customFormat="false" ht="11.25" hidden="false" customHeight="false" outlineLevel="0" collapsed="false">
      <c r="X3507" s="196" t="s">
        <v>85</v>
      </c>
      <c r="Y3507" s="196" t="s">
        <v>85</v>
      </c>
    </row>
    <row r="3508" customFormat="false" ht="11.25" hidden="false" customHeight="false" outlineLevel="0" collapsed="false">
      <c r="X3508" s="196" t="s">
        <v>85</v>
      </c>
      <c r="Y3508" s="196" t="s">
        <v>85</v>
      </c>
    </row>
    <row r="3509" customFormat="false" ht="11.25" hidden="false" customHeight="false" outlineLevel="0" collapsed="false">
      <c r="X3509" s="196" t="s">
        <v>85</v>
      </c>
      <c r="Y3509" s="196" t="s">
        <v>85</v>
      </c>
    </row>
    <row r="3510" customFormat="false" ht="11.25" hidden="false" customHeight="false" outlineLevel="0" collapsed="false">
      <c r="X3510" s="196" t="s">
        <v>85</v>
      </c>
      <c r="Y3510" s="196" t="s">
        <v>85</v>
      </c>
    </row>
    <row r="3511" customFormat="false" ht="11.25" hidden="false" customHeight="false" outlineLevel="0" collapsed="false">
      <c r="X3511" s="196" t="s">
        <v>85</v>
      </c>
      <c r="Y3511" s="196" t="s">
        <v>85</v>
      </c>
    </row>
    <row r="3512" customFormat="false" ht="11.25" hidden="false" customHeight="false" outlineLevel="0" collapsed="false">
      <c r="X3512" s="196" t="s">
        <v>85</v>
      </c>
      <c r="Y3512" s="196" t="s">
        <v>85</v>
      </c>
    </row>
    <row r="3513" customFormat="false" ht="11.25" hidden="false" customHeight="false" outlineLevel="0" collapsed="false">
      <c r="X3513" s="196" t="s">
        <v>85</v>
      </c>
      <c r="Y3513" s="196" t="s">
        <v>85</v>
      </c>
    </row>
    <row r="3514" customFormat="false" ht="11.25" hidden="false" customHeight="false" outlineLevel="0" collapsed="false">
      <c r="X3514" s="196" t="s">
        <v>85</v>
      </c>
      <c r="Y3514" s="196" t="s">
        <v>85</v>
      </c>
    </row>
    <row r="3515" customFormat="false" ht="11.25" hidden="false" customHeight="false" outlineLevel="0" collapsed="false">
      <c r="X3515" s="196" t="s">
        <v>85</v>
      </c>
      <c r="Y3515" s="196" t="s">
        <v>85</v>
      </c>
    </row>
    <row r="3516" customFormat="false" ht="11.25" hidden="false" customHeight="false" outlineLevel="0" collapsed="false">
      <c r="X3516" s="196" t="s">
        <v>85</v>
      </c>
      <c r="Y3516" s="196" t="s">
        <v>85</v>
      </c>
    </row>
    <row r="3517" customFormat="false" ht="11.25" hidden="false" customHeight="false" outlineLevel="0" collapsed="false">
      <c r="X3517" s="196" t="s">
        <v>85</v>
      </c>
      <c r="Y3517" s="196" t="s">
        <v>85</v>
      </c>
    </row>
    <row r="3518" customFormat="false" ht="11.25" hidden="false" customHeight="false" outlineLevel="0" collapsed="false">
      <c r="X3518" s="196" t="s">
        <v>85</v>
      </c>
      <c r="Y3518" s="196" t="s">
        <v>85</v>
      </c>
    </row>
    <row r="3519" customFormat="false" ht="11.25" hidden="false" customHeight="false" outlineLevel="0" collapsed="false">
      <c r="X3519" s="196" t="s">
        <v>85</v>
      </c>
      <c r="Y3519" s="196" t="s">
        <v>85</v>
      </c>
    </row>
    <row r="3520" customFormat="false" ht="11.25" hidden="false" customHeight="false" outlineLevel="0" collapsed="false">
      <c r="X3520" s="196" t="s">
        <v>85</v>
      </c>
      <c r="Y3520" s="196" t="s">
        <v>85</v>
      </c>
    </row>
    <row r="3521" customFormat="false" ht="11.25" hidden="false" customHeight="false" outlineLevel="0" collapsed="false">
      <c r="X3521" s="196" t="s">
        <v>85</v>
      </c>
      <c r="Y3521" s="196" t="s">
        <v>85</v>
      </c>
    </row>
    <row r="3522" customFormat="false" ht="11.25" hidden="false" customHeight="false" outlineLevel="0" collapsed="false">
      <c r="X3522" s="196" t="s">
        <v>85</v>
      </c>
      <c r="Y3522" s="196" t="s">
        <v>85</v>
      </c>
    </row>
    <row r="3523" customFormat="false" ht="11.25" hidden="false" customHeight="false" outlineLevel="0" collapsed="false">
      <c r="X3523" s="196" t="s">
        <v>85</v>
      </c>
      <c r="Y3523" s="196" t="s">
        <v>85</v>
      </c>
    </row>
    <row r="3524" customFormat="false" ht="11.25" hidden="false" customHeight="false" outlineLevel="0" collapsed="false">
      <c r="X3524" s="196" t="s">
        <v>85</v>
      </c>
      <c r="Y3524" s="196" t="s">
        <v>85</v>
      </c>
    </row>
    <row r="3525" customFormat="false" ht="11.25" hidden="false" customHeight="false" outlineLevel="0" collapsed="false">
      <c r="X3525" s="196" t="s">
        <v>85</v>
      </c>
      <c r="Y3525" s="196" t="s">
        <v>85</v>
      </c>
    </row>
    <row r="3526" customFormat="false" ht="11.25" hidden="false" customHeight="false" outlineLevel="0" collapsed="false">
      <c r="X3526" s="196" t="s">
        <v>85</v>
      </c>
      <c r="Y3526" s="196" t="s">
        <v>85</v>
      </c>
    </row>
    <row r="3527" customFormat="false" ht="11.25" hidden="false" customHeight="false" outlineLevel="0" collapsed="false">
      <c r="X3527" s="196" t="s">
        <v>85</v>
      </c>
      <c r="Y3527" s="196" t="s">
        <v>85</v>
      </c>
    </row>
    <row r="3528" customFormat="false" ht="11.25" hidden="false" customHeight="false" outlineLevel="0" collapsed="false">
      <c r="X3528" s="196" t="s">
        <v>85</v>
      </c>
      <c r="Y3528" s="196" t="s">
        <v>85</v>
      </c>
    </row>
    <row r="3529" customFormat="false" ht="11.25" hidden="false" customHeight="false" outlineLevel="0" collapsed="false">
      <c r="X3529" s="196" t="s">
        <v>85</v>
      </c>
      <c r="Y3529" s="196" t="s">
        <v>85</v>
      </c>
    </row>
    <row r="3530" customFormat="false" ht="11.25" hidden="false" customHeight="false" outlineLevel="0" collapsed="false">
      <c r="X3530" s="196" t="s">
        <v>85</v>
      </c>
      <c r="Y3530" s="196" t="s">
        <v>85</v>
      </c>
    </row>
    <row r="3531" customFormat="false" ht="11.25" hidden="false" customHeight="false" outlineLevel="0" collapsed="false">
      <c r="X3531" s="196" t="s">
        <v>85</v>
      </c>
      <c r="Y3531" s="196" t="s">
        <v>85</v>
      </c>
    </row>
    <row r="3532" customFormat="false" ht="11.25" hidden="false" customHeight="false" outlineLevel="0" collapsed="false">
      <c r="X3532" s="196" t="s">
        <v>85</v>
      </c>
      <c r="Y3532" s="196" t="s">
        <v>85</v>
      </c>
    </row>
    <row r="3533" customFormat="false" ht="11.25" hidden="false" customHeight="false" outlineLevel="0" collapsed="false">
      <c r="X3533" s="196" t="s">
        <v>85</v>
      </c>
      <c r="Y3533" s="196" t="s">
        <v>85</v>
      </c>
    </row>
    <row r="3534" customFormat="false" ht="11.25" hidden="false" customHeight="false" outlineLevel="0" collapsed="false">
      <c r="X3534" s="196" t="s">
        <v>85</v>
      </c>
      <c r="Y3534" s="196" t="s">
        <v>85</v>
      </c>
    </row>
    <row r="3535" customFormat="false" ht="11.25" hidden="false" customHeight="false" outlineLevel="0" collapsed="false">
      <c r="X3535" s="196" t="s">
        <v>85</v>
      </c>
      <c r="Y3535" s="196" t="s">
        <v>85</v>
      </c>
    </row>
    <row r="3536" customFormat="false" ht="11.25" hidden="false" customHeight="false" outlineLevel="0" collapsed="false">
      <c r="X3536" s="196" t="s">
        <v>85</v>
      </c>
      <c r="Y3536" s="196" t="s">
        <v>85</v>
      </c>
    </row>
    <row r="3537" customFormat="false" ht="11.25" hidden="false" customHeight="false" outlineLevel="0" collapsed="false">
      <c r="X3537" s="196" t="s">
        <v>85</v>
      </c>
      <c r="Y3537" s="196" t="s">
        <v>85</v>
      </c>
    </row>
    <row r="3538" customFormat="false" ht="11.25" hidden="false" customHeight="false" outlineLevel="0" collapsed="false">
      <c r="X3538" s="196" t="s">
        <v>85</v>
      </c>
      <c r="Y3538" s="196" t="s">
        <v>85</v>
      </c>
    </row>
    <row r="3539" customFormat="false" ht="11.25" hidden="false" customHeight="false" outlineLevel="0" collapsed="false">
      <c r="X3539" s="196" t="s">
        <v>85</v>
      </c>
      <c r="Y3539" s="196" t="s">
        <v>85</v>
      </c>
    </row>
    <row r="3540" customFormat="false" ht="11.25" hidden="false" customHeight="false" outlineLevel="0" collapsed="false">
      <c r="X3540" s="196" t="s">
        <v>85</v>
      </c>
      <c r="Y3540" s="196" t="s">
        <v>85</v>
      </c>
    </row>
    <row r="3541" customFormat="false" ht="11.25" hidden="false" customHeight="false" outlineLevel="0" collapsed="false">
      <c r="X3541" s="196" t="s">
        <v>85</v>
      </c>
      <c r="Y3541" s="196" t="s">
        <v>85</v>
      </c>
    </row>
    <row r="3542" customFormat="false" ht="11.25" hidden="false" customHeight="false" outlineLevel="0" collapsed="false">
      <c r="X3542" s="196" t="s">
        <v>85</v>
      </c>
      <c r="Y3542" s="196" t="s">
        <v>85</v>
      </c>
    </row>
    <row r="3543" customFormat="false" ht="11.25" hidden="false" customHeight="false" outlineLevel="0" collapsed="false">
      <c r="X3543" s="196" t="s">
        <v>85</v>
      </c>
      <c r="Y3543" s="196" t="s">
        <v>85</v>
      </c>
    </row>
    <row r="3544" customFormat="false" ht="11.25" hidden="false" customHeight="false" outlineLevel="0" collapsed="false">
      <c r="X3544" s="196" t="s">
        <v>85</v>
      </c>
      <c r="Y3544" s="196" t="s">
        <v>85</v>
      </c>
    </row>
    <row r="3545" customFormat="false" ht="11.25" hidden="false" customHeight="false" outlineLevel="0" collapsed="false">
      <c r="X3545" s="196" t="s">
        <v>85</v>
      </c>
      <c r="Y3545" s="196" t="s">
        <v>85</v>
      </c>
    </row>
    <row r="3546" customFormat="false" ht="11.25" hidden="false" customHeight="false" outlineLevel="0" collapsed="false">
      <c r="X3546" s="196" t="s">
        <v>85</v>
      </c>
      <c r="Y3546" s="196" t="s">
        <v>85</v>
      </c>
    </row>
    <row r="3547" customFormat="false" ht="11.25" hidden="false" customHeight="false" outlineLevel="0" collapsed="false">
      <c r="X3547" s="196" t="s">
        <v>85</v>
      </c>
      <c r="Y3547" s="196" t="s">
        <v>85</v>
      </c>
    </row>
    <row r="3548" customFormat="false" ht="11.25" hidden="false" customHeight="false" outlineLevel="0" collapsed="false">
      <c r="X3548" s="196" t="s">
        <v>85</v>
      </c>
      <c r="Y3548" s="196" t="s">
        <v>85</v>
      </c>
    </row>
    <row r="3549" customFormat="false" ht="11.25" hidden="false" customHeight="false" outlineLevel="0" collapsed="false">
      <c r="X3549" s="196" t="s">
        <v>85</v>
      </c>
      <c r="Y3549" s="196" t="s">
        <v>85</v>
      </c>
    </row>
    <row r="3550" customFormat="false" ht="11.25" hidden="false" customHeight="false" outlineLevel="0" collapsed="false">
      <c r="X3550" s="196" t="s">
        <v>85</v>
      </c>
      <c r="Y3550" s="196" t="s">
        <v>85</v>
      </c>
    </row>
    <row r="3551" customFormat="false" ht="11.25" hidden="false" customHeight="false" outlineLevel="0" collapsed="false">
      <c r="X3551" s="196" t="s">
        <v>85</v>
      </c>
      <c r="Y3551" s="196" t="s">
        <v>85</v>
      </c>
    </row>
    <row r="3552" customFormat="false" ht="11.25" hidden="false" customHeight="false" outlineLevel="0" collapsed="false">
      <c r="X3552" s="196" t="s">
        <v>85</v>
      </c>
      <c r="Y3552" s="196" t="s">
        <v>85</v>
      </c>
    </row>
    <row r="3553" customFormat="false" ht="11.25" hidden="false" customHeight="false" outlineLevel="0" collapsed="false">
      <c r="X3553" s="196" t="s">
        <v>85</v>
      </c>
      <c r="Y3553" s="196" t="s">
        <v>85</v>
      </c>
    </row>
    <row r="3554" customFormat="false" ht="11.25" hidden="false" customHeight="false" outlineLevel="0" collapsed="false">
      <c r="X3554" s="196" t="s">
        <v>85</v>
      </c>
      <c r="Y3554" s="196" t="s">
        <v>85</v>
      </c>
    </row>
    <row r="3555" customFormat="false" ht="11.25" hidden="false" customHeight="false" outlineLevel="0" collapsed="false">
      <c r="X3555" s="196" t="s">
        <v>85</v>
      </c>
      <c r="Y3555" s="196" t="s">
        <v>85</v>
      </c>
    </row>
    <row r="3556" customFormat="false" ht="11.25" hidden="false" customHeight="false" outlineLevel="0" collapsed="false">
      <c r="X3556" s="196" t="s">
        <v>85</v>
      </c>
      <c r="Y3556" s="196" t="s">
        <v>85</v>
      </c>
    </row>
    <row r="3557" customFormat="false" ht="11.25" hidden="false" customHeight="false" outlineLevel="0" collapsed="false">
      <c r="X3557" s="196" t="s">
        <v>85</v>
      </c>
      <c r="Y3557" s="196" t="s">
        <v>85</v>
      </c>
    </row>
    <row r="3558" customFormat="false" ht="11.25" hidden="false" customHeight="false" outlineLevel="0" collapsed="false">
      <c r="X3558" s="196" t="s">
        <v>85</v>
      </c>
      <c r="Y3558" s="196" t="s">
        <v>85</v>
      </c>
    </row>
    <row r="3559" customFormat="false" ht="11.25" hidden="false" customHeight="false" outlineLevel="0" collapsed="false">
      <c r="X3559" s="196" t="s">
        <v>85</v>
      </c>
      <c r="Y3559" s="196" t="s">
        <v>85</v>
      </c>
    </row>
    <row r="3560" customFormat="false" ht="11.25" hidden="false" customHeight="false" outlineLevel="0" collapsed="false">
      <c r="X3560" s="196" t="s">
        <v>85</v>
      </c>
      <c r="Y3560" s="196" t="s">
        <v>85</v>
      </c>
    </row>
    <row r="3561" customFormat="false" ht="11.25" hidden="false" customHeight="false" outlineLevel="0" collapsed="false">
      <c r="X3561" s="196" t="s">
        <v>85</v>
      </c>
      <c r="Y3561" s="196" t="s">
        <v>85</v>
      </c>
    </row>
    <row r="3562" customFormat="false" ht="11.25" hidden="false" customHeight="false" outlineLevel="0" collapsed="false">
      <c r="X3562" s="196" t="s">
        <v>85</v>
      </c>
      <c r="Y3562" s="196" t="s">
        <v>85</v>
      </c>
    </row>
    <row r="3563" customFormat="false" ht="11.25" hidden="false" customHeight="false" outlineLevel="0" collapsed="false">
      <c r="X3563" s="196" t="s">
        <v>85</v>
      </c>
      <c r="Y3563" s="196" t="s">
        <v>85</v>
      </c>
    </row>
    <row r="3564" customFormat="false" ht="11.25" hidden="false" customHeight="false" outlineLevel="0" collapsed="false">
      <c r="X3564" s="196" t="s">
        <v>85</v>
      </c>
      <c r="Y3564" s="196" t="s">
        <v>85</v>
      </c>
    </row>
    <row r="3565" customFormat="false" ht="11.25" hidden="false" customHeight="false" outlineLevel="0" collapsed="false">
      <c r="X3565" s="196" t="s">
        <v>85</v>
      </c>
      <c r="Y3565" s="196" t="s">
        <v>85</v>
      </c>
    </row>
    <row r="3566" customFormat="false" ht="11.25" hidden="false" customHeight="false" outlineLevel="0" collapsed="false">
      <c r="X3566" s="196" t="s">
        <v>85</v>
      </c>
      <c r="Y3566" s="196" t="s">
        <v>85</v>
      </c>
    </row>
    <row r="3567" customFormat="false" ht="11.25" hidden="false" customHeight="false" outlineLevel="0" collapsed="false">
      <c r="X3567" s="196" t="s">
        <v>85</v>
      </c>
      <c r="Y3567" s="196" t="s">
        <v>85</v>
      </c>
    </row>
    <row r="3568" customFormat="false" ht="11.25" hidden="false" customHeight="false" outlineLevel="0" collapsed="false">
      <c r="X3568" s="196" t="s">
        <v>85</v>
      </c>
      <c r="Y3568" s="196" t="s">
        <v>85</v>
      </c>
    </row>
    <row r="3569" customFormat="false" ht="11.25" hidden="false" customHeight="false" outlineLevel="0" collapsed="false">
      <c r="X3569" s="196" t="s">
        <v>85</v>
      </c>
      <c r="Y3569" s="196" t="s">
        <v>85</v>
      </c>
    </row>
    <row r="3570" customFormat="false" ht="11.25" hidden="false" customHeight="false" outlineLevel="0" collapsed="false">
      <c r="X3570" s="196" t="s">
        <v>85</v>
      </c>
      <c r="Y3570" s="196" t="s">
        <v>85</v>
      </c>
    </row>
    <row r="3571" customFormat="false" ht="11.25" hidden="false" customHeight="false" outlineLevel="0" collapsed="false">
      <c r="X3571" s="196" t="s">
        <v>85</v>
      </c>
      <c r="Y3571" s="196" t="s">
        <v>85</v>
      </c>
    </row>
    <row r="3572" customFormat="false" ht="11.25" hidden="false" customHeight="false" outlineLevel="0" collapsed="false">
      <c r="X3572" s="196" t="s">
        <v>85</v>
      </c>
      <c r="Y3572" s="196" t="s">
        <v>85</v>
      </c>
    </row>
    <row r="3573" customFormat="false" ht="11.25" hidden="false" customHeight="false" outlineLevel="0" collapsed="false">
      <c r="X3573" s="196" t="s">
        <v>85</v>
      </c>
      <c r="Y3573" s="196" t="s">
        <v>85</v>
      </c>
    </row>
    <row r="3574" customFormat="false" ht="11.25" hidden="false" customHeight="false" outlineLevel="0" collapsed="false">
      <c r="X3574" s="196" t="s">
        <v>85</v>
      </c>
      <c r="Y3574" s="196" t="s">
        <v>85</v>
      </c>
    </row>
    <row r="3575" customFormat="false" ht="11.25" hidden="false" customHeight="false" outlineLevel="0" collapsed="false">
      <c r="X3575" s="196" t="s">
        <v>85</v>
      </c>
      <c r="Y3575" s="196" t="s">
        <v>85</v>
      </c>
    </row>
    <row r="3576" customFormat="false" ht="11.25" hidden="false" customHeight="false" outlineLevel="0" collapsed="false">
      <c r="X3576" s="196" t="s">
        <v>85</v>
      </c>
      <c r="Y3576" s="196" t="s">
        <v>85</v>
      </c>
    </row>
    <row r="3577" customFormat="false" ht="11.25" hidden="false" customHeight="false" outlineLevel="0" collapsed="false">
      <c r="X3577" s="196" t="s">
        <v>85</v>
      </c>
      <c r="Y3577" s="196" t="s">
        <v>85</v>
      </c>
    </row>
    <row r="3578" customFormat="false" ht="11.25" hidden="false" customHeight="false" outlineLevel="0" collapsed="false">
      <c r="X3578" s="196" t="s">
        <v>85</v>
      </c>
      <c r="Y3578" s="196" t="s">
        <v>85</v>
      </c>
    </row>
    <row r="3579" customFormat="false" ht="11.25" hidden="false" customHeight="false" outlineLevel="0" collapsed="false">
      <c r="X3579" s="196" t="s">
        <v>85</v>
      </c>
      <c r="Y3579" s="196" t="s">
        <v>85</v>
      </c>
    </row>
    <row r="3580" customFormat="false" ht="11.25" hidden="false" customHeight="false" outlineLevel="0" collapsed="false">
      <c r="X3580" s="196" t="s">
        <v>85</v>
      </c>
      <c r="Y3580" s="196" t="s">
        <v>85</v>
      </c>
    </row>
    <row r="3581" customFormat="false" ht="11.25" hidden="false" customHeight="false" outlineLevel="0" collapsed="false">
      <c r="X3581" s="196" t="s">
        <v>85</v>
      </c>
      <c r="Y3581" s="196" t="s">
        <v>85</v>
      </c>
    </row>
    <row r="3582" customFormat="false" ht="11.25" hidden="false" customHeight="false" outlineLevel="0" collapsed="false">
      <c r="X3582" s="196" t="s">
        <v>85</v>
      </c>
      <c r="Y3582" s="196" t="s">
        <v>85</v>
      </c>
    </row>
    <row r="3583" customFormat="false" ht="11.25" hidden="false" customHeight="false" outlineLevel="0" collapsed="false">
      <c r="X3583" s="196" t="s">
        <v>85</v>
      </c>
      <c r="Y3583" s="196" t="s">
        <v>85</v>
      </c>
    </row>
    <row r="3584" customFormat="false" ht="11.25" hidden="false" customHeight="false" outlineLevel="0" collapsed="false">
      <c r="X3584" s="196" t="s">
        <v>85</v>
      </c>
      <c r="Y3584" s="196" t="s">
        <v>85</v>
      </c>
    </row>
    <row r="3585" customFormat="false" ht="11.25" hidden="false" customHeight="false" outlineLevel="0" collapsed="false">
      <c r="X3585" s="196" t="s">
        <v>85</v>
      </c>
      <c r="Y3585" s="196" t="s">
        <v>85</v>
      </c>
    </row>
    <row r="3586" customFormat="false" ht="11.25" hidden="false" customHeight="false" outlineLevel="0" collapsed="false">
      <c r="X3586" s="196" t="s">
        <v>85</v>
      </c>
      <c r="Y3586" s="196" t="s">
        <v>85</v>
      </c>
    </row>
    <row r="3587" customFormat="false" ht="11.25" hidden="false" customHeight="false" outlineLevel="0" collapsed="false">
      <c r="X3587" s="196" t="s">
        <v>85</v>
      </c>
      <c r="Y3587" s="196" t="s">
        <v>85</v>
      </c>
    </row>
    <row r="3588" customFormat="false" ht="11.25" hidden="false" customHeight="false" outlineLevel="0" collapsed="false">
      <c r="X3588" s="196" t="s">
        <v>85</v>
      </c>
      <c r="Y3588" s="196" t="s">
        <v>85</v>
      </c>
    </row>
    <row r="3589" customFormat="false" ht="11.25" hidden="false" customHeight="false" outlineLevel="0" collapsed="false">
      <c r="X3589" s="196" t="s">
        <v>85</v>
      </c>
      <c r="Y3589" s="196" t="s">
        <v>85</v>
      </c>
    </row>
    <row r="3590" customFormat="false" ht="11.25" hidden="false" customHeight="false" outlineLevel="0" collapsed="false">
      <c r="X3590" s="196" t="s">
        <v>85</v>
      </c>
      <c r="Y3590" s="196" t="s">
        <v>85</v>
      </c>
    </row>
    <row r="3591" customFormat="false" ht="11.25" hidden="false" customHeight="false" outlineLevel="0" collapsed="false">
      <c r="X3591" s="196" t="s">
        <v>85</v>
      </c>
      <c r="Y3591" s="196" t="s">
        <v>85</v>
      </c>
    </row>
    <row r="3592" customFormat="false" ht="11.25" hidden="false" customHeight="false" outlineLevel="0" collapsed="false">
      <c r="X3592" s="196" t="s">
        <v>85</v>
      </c>
      <c r="Y3592" s="196" t="s">
        <v>85</v>
      </c>
    </row>
    <row r="3593" customFormat="false" ht="11.25" hidden="false" customHeight="false" outlineLevel="0" collapsed="false">
      <c r="X3593" s="196" t="s">
        <v>85</v>
      </c>
      <c r="Y3593" s="196" t="s">
        <v>85</v>
      </c>
    </row>
    <row r="3594" customFormat="false" ht="11.25" hidden="false" customHeight="false" outlineLevel="0" collapsed="false">
      <c r="X3594" s="196" t="s">
        <v>85</v>
      </c>
      <c r="Y3594" s="196" t="s">
        <v>85</v>
      </c>
    </row>
    <row r="3595" customFormat="false" ht="11.25" hidden="false" customHeight="false" outlineLevel="0" collapsed="false">
      <c r="X3595" s="196" t="s">
        <v>85</v>
      </c>
      <c r="Y3595" s="196" t="s">
        <v>85</v>
      </c>
    </row>
    <row r="3596" customFormat="false" ht="11.25" hidden="false" customHeight="false" outlineLevel="0" collapsed="false">
      <c r="X3596" s="196" t="s">
        <v>85</v>
      </c>
      <c r="Y3596" s="196" t="s">
        <v>85</v>
      </c>
    </row>
    <row r="3597" customFormat="false" ht="11.25" hidden="false" customHeight="false" outlineLevel="0" collapsed="false">
      <c r="X3597" s="196" t="s">
        <v>85</v>
      </c>
      <c r="Y3597" s="196" t="s">
        <v>85</v>
      </c>
    </row>
    <row r="3598" customFormat="false" ht="11.25" hidden="false" customHeight="false" outlineLevel="0" collapsed="false">
      <c r="X3598" s="196" t="s">
        <v>85</v>
      </c>
      <c r="Y3598" s="196" t="s">
        <v>85</v>
      </c>
    </row>
    <row r="3599" customFormat="false" ht="11.25" hidden="false" customHeight="false" outlineLevel="0" collapsed="false">
      <c r="X3599" s="196" t="s">
        <v>85</v>
      </c>
      <c r="Y3599" s="196" t="s">
        <v>85</v>
      </c>
    </row>
    <row r="3600" customFormat="false" ht="11.25" hidden="false" customHeight="false" outlineLevel="0" collapsed="false">
      <c r="X3600" s="196" t="s">
        <v>85</v>
      </c>
      <c r="Y3600" s="196" t="s">
        <v>85</v>
      </c>
    </row>
    <row r="3601" customFormat="false" ht="11.25" hidden="false" customHeight="false" outlineLevel="0" collapsed="false">
      <c r="X3601" s="196" t="s">
        <v>85</v>
      </c>
      <c r="Y3601" s="196" t="s">
        <v>85</v>
      </c>
    </row>
    <row r="3602" customFormat="false" ht="11.25" hidden="false" customHeight="false" outlineLevel="0" collapsed="false">
      <c r="X3602" s="196" t="s">
        <v>85</v>
      </c>
      <c r="Y3602" s="196" t="s">
        <v>85</v>
      </c>
    </row>
    <row r="3603" customFormat="false" ht="11.25" hidden="false" customHeight="false" outlineLevel="0" collapsed="false">
      <c r="X3603" s="196" t="s">
        <v>85</v>
      </c>
      <c r="Y3603" s="196" t="s">
        <v>85</v>
      </c>
    </row>
    <row r="3604" customFormat="false" ht="11.25" hidden="false" customHeight="false" outlineLevel="0" collapsed="false">
      <c r="X3604" s="196" t="s">
        <v>85</v>
      </c>
      <c r="Y3604" s="196" t="s">
        <v>85</v>
      </c>
    </row>
    <row r="3605" customFormat="false" ht="11.25" hidden="false" customHeight="false" outlineLevel="0" collapsed="false">
      <c r="X3605" s="196" t="s">
        <v>85</v>
      </c>
      <c r="Y3605" s="196" t="s">
        <v>85</v>
      </c>
    </row>
    <row r="3606" customFormat="false" ht="11.25" hidden="false" customHeight="false" outlineLevel="0" collapsed="false">
      <c r="X3606" s="196" t="s">
        <v>85</v>
      </c>
      <c r="Y3606" s="196" t="s">
        <v>85</v>
      </c>
    </row>
    <row r="3607" customFormat="false" ht="11.25" hidden="false" customHeight="false" outlineLevel="0" collapsed="false">
      <c r="X3607" s="196" t="s">
        <v>85</v>
      </c>
      <c r="Y3607" s="196" t="s">
        <v>85</v>
      </c>
    </row>
    <row r="3608" customFormat="false" ht="11.25" hidden="false" customHeight="false" outlineLevel="0" collapsed="false">
      <c r="X3608" s="196" t="s">
        <v>85</v>
      </c>
      <c r="Y3608" s="196" t="s">
        <v>85</v>
      </c>
    </row>
    <row r="3609" customFormat="false" ht="11.25" hidden="false" customHeight="false" outlineLevel="0" collapsed="false">
      <c r="X3609" s="196" t="s">
        <v>85</v>
      </c>
      <c r="Y3609" s="196" t="s">
        <v>85</v>
      </c>
    </row>
    <row r="3610" customFormat="false" ht="11.25" hidden="false" customHeight="false" outlineLevel="0" collapsed="false">
      <c r="X3610" s="196" t="s">
        <v>85</v>
      </c>
      <c r="Y3610" s="196" t="s">
        <v>85</v>
      </c>
    </row>
    <row r="3611" customFormat="false" ht="11.25" hidden="false" customHeight="false" outlineLevel="0" collapsed="false">
      <c r="X3611" s="196" t="s">
        <v>85</v>
      </c>
      <c r="Y3611" s="196" t="s">
        <v>85</v>
      </c>
    </row>
    <row r="3612" customFormat="false" ht="11.25" hidden="false" customHeight="false" outlineLevel="0" collapsed="false">
      <c r="X3612" s="196" t="s">
        <v>85</v>
      </c>
      <c r="Y3612" s="196" t="s">
        <v>85</v>
      </c>
    </row>
    <row r="3613" customFormat="false" ht="11.25" hidden="false" customHeight="false" outlineLevel="0" collapsed="false">
      <c r="X3613" s="196" t="s">
        <v>85</v>
      </c>
      <c r="Y3613" s="196" t="s">
        <v>85</v>
      </c>
    </row>
    <row r="3614" customFormat="false" ht="11.25" hidden="false" customHeight="false" outlineLevel="0" collapsed="false">
      <c r="X3614" s="196" t="s">
        <v>85</v>
      </c>
      <c r="Y3614" s="196" t="s">
        <v>85</v>
      </c>
    </row>
    <row r="3615" customFormat="false" ht="11.25" hidden="false" customHeight="false" outlineLevel="0" collapsed="false">
      <c r="X3615" s="196" t="s">
        <v>85</v>
      </c>
      <c r="Y3615" s="196" t="s">
        <v>85</v>
      </c>
    </row>
    <row r="3616" customFormat="false" ht="11.25" hidden="false" customHeight="false" outlineLevel="0" collapsed="false">
      <c r="X3616" s="196" t="s">
        <v>85</v>
      </c>
      <c r="Y3616" s="196" t="s">
        <v>85</v>
      </c>
    </row>
    <row r="3617" customFormat="false" ht="11.25" hidden="false" customHeight="false" outlineLevel="0" collapsed="false">
      <c r="X3617" s="196" t="s">
        <v>85</v>
      </c>
      <c r="Y3617" s="196" t="s">
        <v>85</v>
      </c>
    </row>
    <row r="3618" customFormat="false" ht="11.25" hidden="false" customHeight="false" outlineLevel="0" collapsed="false">
      <c r="X3618" s="196" t="s">
        <v>85</v>
      </c>
      <c r="Y3618" s="196" t="s">
        <v>85</v>
      </c>
    </row>
    <row r="3619" customFormat="false" ht="11.25" hidden="false" customHeight="false" outlineLevel="0" collapsed="false">
      <c r="X3619" s="196" t="s">
        <v>85</v>
      </c>
      <c r="Y3619" s="196" t="s">
        <v>85</v>
      </c>
    </row>
    <row r="3620" customFormat="false" ht="11.25" hidden="false" customHeight="false" outlineLevel="0" collapsed="false">
      <c r="X3620" s="196" t="s">
        <v>85</v>
      </c>
      <c r="Y3620" s="196" t="s">
        <v>85</v>
      </c>
    </row>
    <row r="3621" customFormat="false" ht="11.25" hidden="false" customHeight="false" outlineLevel="0" collapsed="false">
      <c r="X3621" s="196" t="s">
        <v>85</v>
      </c>
      <c r="Y3621" s="196" t="s">
        <v>85</v>
      </c>
    </row>
    <row r="3622" customFormat="false" ht="11.25" hidden="false" customHeight="false" outlineLevel="0" collapsed="false">
      <c r="X3622" s="196" t="s">
        <v>85</v>
      </c>
      <c r="Y3622" s="196" t="s">
        <v>85</v>
      </c>
    </row>
    <row r="3623" customFormat="false" ht="11.25" hidden="false" customHeight="false" outlineLevel="0" collapsed="false">
      <c r="X3623" s="196" t="s">
        <v>85</v>
      </c>
      <c r="Y3623" s="196" t="s">
        <v>85</v>
      </c>
    </row>
    <row r="3624" customFormat="false" ht="11.25" hidden="false" customHeight="false" outlineLevel="0" collapsed="false">
      <c r="X3624" s="196" t="s">
        <v>85</v>
      </c>
      <c r="Y3624" s="196" t="s">
        <v>85</v>
      </c>
    </row>
    <row r="3625" customFormat="false" ht="11.25" hidden="false" customHeight="false" outlineLevel="0" collapsed="false">
      <c r="X3625" s="196" t="s">
        <v>85</v>
      </c>
      <c r="Y3625" s="196" t="s">
        <v>85</v>
      </c>
    </row>
    <row r="3626" customFormat="false" ht="11.25" hidden="false" customHeight="false" outlineLevel="0" collapsed="false">
      <c r="X3626" s="196" t="s">
        <v>85</v>
      </c>
      <c r="Y3626" s="196" t="s">
        <v>85</v>
      </c>
    </row>
    <row r="3627" customFormat="false" ht="11.25" hidden="false" customHeight="false" outlineLevel="0" collapsed="false">
      <c r="X3627" s="196" t="s">
        <v>85</v>
      </c>
      <c r="Y3627" s="196" t="s">
        <v>85</v>
      </c>
    </row>
    <row r="3628" customFormat="false" ht="11.25" hidden="false" customHeight="false" outlineLevel="0" collapsed="false">
      <c r="X3628" s="196" t="s">
        <v>85</v>
      </c>
      <c r="Y3628" s="196" t="s">
        <v>85</v>
      </c>
    </row>
    <row r="3629" customFormat="false" ht="11.25" hidden="false" customHeight="false" outlineLevel="0" collapsed="false">
      <c r="X3629" s="196" t="s">
        <v>85</v>
      </c>
      <c r="Y3629" s="196" t="s">
        <v>85</v>
      </c>
    </row>
    <row r="3630" customFormat="false" ht="11.25" hidden="false" customHeight="false" outlineLevel="0" collapsed="false">
      <c r="X3630" s="196" t="s">
        <v>85</v>
      </c>
      <c r="Y3630" s="196" t="s">
        <v>85</v>
      </c>
    </row>
    <row r="3631" customFormat="false" ht="11.25" hidden="false" customHeight="false" outlineLevel="0" collapsed="false">
      <c r="X3631" s="196" t="s">
        <v>85</v>
      </c>
      <c r="Y3631" s="196" t="s">
        <v>85</v>
      </c>
    </row>
    <row r="3632" customFormat="false" ht="11.25" hidden="false" customHeight="false" outlineLevel="0" collapsed="false">
      <c r="X3632" s="196" t="s">
        <v>85</v>
      </c>
      <c r="Y3632" s="196" t="s">
        <v>85</v>
      </c>
    </row>
    <row r="3633" customFormat="false" ht="11.25" hidden="false" customHeight="false" outlineLevel="0" collapsed="false">
      <c r="X3633" s="196" t="s">
        <v>85</v>
      </c>
      <c r="Y3633" s="196" t="s">
        <v>85</v>
      </c>
    </row>
    <row r="3634" customFormat="false" ht="11.25" hidden="false" customHeight="false" outlineLevel="0" collapsed="false">
      <c r="X3634" s="196" t="s">
        <v>85</v>
      </c>
      <c r="Y3634" s="196" t="s">
        <v>85</v>
      </c>
    </row>
    <row r="3635" customFormat="false" ht="11.25" hidden="false" customHeight="false" outlineLevel="0" collapsed="false">
      <c r="X3635" s="196" t="s">
        <v>85</v>
      </c>
      <c r="Y3635" s="196" t="s">
        <v>85</v>
      </c>
    </row>
    <row r="3636" customFormat="false" ht="11.25" hidden="false" customHeight="false" outlineLevel="0" collapsed="false">
      <c r="X3636" s="196" t="s">
        <v>85</v>
      </c>
      <c r="Y3636" s="196" t="s">
        <v>85</v>
      </c>
    </row>
    <row r="3637" customFormat="false" ht="11.25" hidden="false" customHeight="false" outlineLevel="0" collapsed="false">
      <c r="X3637" s="196" t="s">
        <v>85</v>
      </c>
      <c r="Y3637" s="196" t="s">
        <v>85</v>
      </c>
    </row>
    <row r="3638" customFormat="false" ht="11.25" hidden="false" customHeight="false" outlineLevel="0" collapsed="false">
      <c r="X3638" s="196" t="s">
        <v>85</v>
      </c>
      <c r="Y3638" s="196" t="s">
        <v>85</v>
      </c>
    </row>
    <row r="3639" customFormat="false" ht="11.25" hidden="false" customHeight="false" outlineLevel="0" collapsed="false">
      <c r="X3639" s="196" t="s">
        <v>85</v>
      </c>
      <c r="Y3639" s="196" t="s">
        <v>85</v>
      </c>
    </row>
    <row r="3640" customFormat="false" ht="11.25" hidden="false" customHeight="false" outlineLevel="0" collapsed="false">
      <c r="X3640" s="196" t="s">
        <v>85</v>
      </c>
      <c r="Y3640" s="196" t="s">
        <v>85</v>
      </c>
    </row>
    <row r="3641" customFormat="false" ht="11.25" hidden="false" customHeight="false" outlineLevel="0" collapsed="false">
      <c r="X3641" s="196" t="s">
        <v>85</v>
      </c>
      <c r="Y3641" s="196" t="s">
        <v>85</v>
      </c>
    </row>
    <row r="3642" customFormat="false" ht="11.25" hidden="false" customHeight="false" outlineLevel="0" collapsed="false">
      <c r="X3642" s="196" t="s">
        <v>85</v>
      </c>
      <c r="Y3642" s="196" t="s">
        <v>85</v>
      </c>
    </row>
    <row r="3643" customFormat="false" ht="11.25" hidden="false" customHeight="false" outlineLevel="0" collapsed="false">
      <c r="X3643" s="196" t="s">
        <v>85</v>
      </c>
      <c r="Y3643" s="196" t="s">
        <v>85</v>
      </c>
    </row>
    <row r="3644" customFormat="false" ht="11.25" hidden="false" customHeight="false" outlineLevel="0" collapsed="false">
      <c r="X3644" s="196" t="s">
        <v>85</v>
      </c>
      <c r="Y3644" s="196" t="s">
        <v>85</v>
      </c>
    </row>
    <row r="3645" customFormat="false" ht="11.25" hidden="false" customHeight="false" outlineLevel="0" collapsed="false">
      <c r="X3645" s="196" t="s">
        <v>85</v>
      </c>
      <c r="Y3645" s="196" t="s">
        <v>85</v>
      </c>
    </row>
    <row r="3646" customFormat="false" ht="11.25" hidden="false" customHeight="false" outlineLevel="0" collapsed="false">
      <c r="X3646" s="196" t="s">
        <v>85</v>
      </c>
      <c r="Y3646" s="196" t="s">
        <v>85</v>
      </c>
    </row>
    <row r="3647" customFormat="false" ht="11.25" hidden="false" customHeight="false" outlineLevel="0" collapsed="false">
      <c r="X3647" s="196" t="s">
        <v>85</v>
      </c>
      <c r="Y3647" s="196" t="s">
        <v>85</v>
      </c>
    </row>
    <row r="3648" customFormat="false" ht="11.25" hidden="false" customHeight="false" outlineLevel="0" collapsed="false">
      <c r="X3648" s="196" t="s">
        <v>85</v>
      </c>
      <c r="Y3648" s="196" t="s">
        <v>85</v>
      </c>
    </row>
    <row r="3649" customFormat="false" ht="11.25" hidden="false" customHeight="false" outlineLevel="0" collapsed="false">
      <c r="X3649" s="196" t="s">
        <v>85</v>
      </c>
      <c r="Y3649" s="196" t="s">
        <v>85</v>
      </c>
    </row>
    <row r="3650" customFormat="false" ht="11.25" hidden="false" customHeight="false" outlineLevel="0" collapsed="false">
      <c r="X3650" s="196" t="s">
        <v>85</v>
      </c>
      <c r="Y3650" s="196" t="s">
        <v>85</v>
      </c>
    </row>
    <row r="3651" customFormat="false" ht="11.25" hidden="false" customHeight="false" outlineLevel="0" collapsed="false">
      <c r="X3651" s="196" t="s">
        <v>85</v>
      </c>
      <c r="Y3651" s="196" t="s">
        <v>85</v>
      </c>
    </row>
    <row r="3652" customFormat="false" ht="11.25" hidden="false" customHeight="false" outlineLevel="0" collapsed="false">
      <c r="X3652" s="196" t="s">
        <v>85</v>
      </c>
      <c r="Y3652" s="196" t="s">
        <v>85</v>
      </c>
    </row>
    <row r="3653" customFormat="false" ht="11.25" hidden="false" customHeight="false" outlineLevel="0" collapsed="false">
      <c r="X3653" s="196" t="s">
        <v>85</v>
      </c>
      <c r="Y3653" s="196" t="s">
        <v>85</v>
      </c>
    </row>
    <row r="3654" customFormat="false" ht="11.25" hidden="false" customHeight="false" outlineLevel="0" collapsed="false">
      <c r="X3654" s="196" t="s">
        <v>85</v>
      </c>
      <c r="Y3654" s="196" t="s">
        <v>85</v>
      </c>
    </row>
    <row r="3655" customFormat="false" ht="11.25" hidden="false" customHeight="false" outlineLevel="0" collapsed="false">
      <c r="X3655" s="196" t="s">
        <v>85</v>
      </c>
      <c r="Y3655" s="196" t="s">
        <v>85</v>
      </c>
    </row>
    <row r="3656" customFormat="false" ht="11.25" hidden="false" customHeight="false" outlineLevel="0" collapsed="false">
      <c r="X3656" s="196" t="s">
        <v>85</v>
      </c>
      <c r="Y3656" s="196" t="s">
        <v>85</v>
      </c>
    </row>
    <row r="3657" customFormat="false" ht="11.25" hidden="false" customHeight="false" outlineLevel="0" collapsed="false">
      <c r="X3657" s="196" t="s">
        <v>85</v>
      </c>
      <c r="Y3657" s="196" t="s">
        <v>85</v>
      </c>
    </row>
    <row r="3658" customFormat="false" ht="11.25" hidden="false" customHeight="false" outlineLevel="0" collapsed="false">
      <c r="X3658" s="196" t="s">
        <v>85</v>
      </c>
      <c r="Y3658" s="196" t="s">
        <v>85</v>
      </c>
    </row>
    <row r="3659" customFormat="false" ht="11.25" hidden="false" customHeight="false" outlineLevel="0" collapsed="false">
      <c r="X3659" s="196" t="s">
        <v>85</v>
      </c>
      <c r="Y3659" s="196" t="s">
        <v>85</v>
      </c>
    </row>
    <row r="3660" customFormat="false" ht="11.25" hidden="false" customHeight="false" outlineLevel="0" collapsed="false">
      <c r="X3660" s="196" t="s">
        <v>85</v>
      </c>
      <c r="Y3660" s="196" t="s">
        <v>85</v>
      </c>
    </row>
    <row r="3661" customFormat="false" ht="11.25" hidden="false" customHeight="false" outlineLevel="0" collapsed="false">
      <c r="X3661" s="196" t="s">
        <v>85</v>
      </c>
      <c r="Y3661" s="196" t="s">
        <v>85</v>
      </c>
    </row>
    <row r="3662" customFormat="false" ht="11.25" hidden="false" customHeight="false" outlineLevel="0" collapsed="false">
      <c r="X3662" s="196" t="s">
        <v>85</v>
      </c>
      <c r="Y3662" s="196" t="s">
        <v>85</v>
      </c>
    </row>
    <row r="3663" customFormat="false" ht="11.25" hidden="false" customHeight="false" outlineLevel="0" collapsed="false">
      <c r="X3663" s="196" t="s">
        <v>85</v>
      </c>
      <c r="Y3663" s="196" t="s">
        <v>85</v>
      </c>
    </row>
    <row r="3664" customFormat="false" ht="11.25" hidden="false" customHeight="false" outlineLevel="0" collapsed="false">
      <c r="X3664" s="196" t="s">
        <v>85</v>
      </c>
      <c r="Y3664" s="196" t="s">
        <v>85</v>
      </c>
    </row>
    <row r="3665" customFormat="false" ht="11.25" hidden="false" customHeight="false" outlineLevel="0" collapsed="false">
      <c r="X3665" s="196" t="s">
        <v>85</v>
      </c>
      <c r="Y3665" s="196" t="s">
        <v>85</v>
      </c>
    </row>
    <row r="3666" customFormat="false" ht="11.25" hidden="false" customHeight="false" outlineLevel="0" collapsed="false">
      <c r="X3666" s="196" t="s">
        <v>85</v>
      </c>
      <c r="Y3666" s="196" t="s">
        <v>85</v>
      </c>
    </row>
    <row r="3667" customFormat="false" ht="11.25" hidden="false" customHeight="false" outlineLevel="0" collapsed="false">
      <c r="X3667" s="196" t="s">
        <v>85</v>
      </c>
      <c r="Y3667" s="196" t="s">
        <v>85</v>
      </c>
    </row>
    <row r="3668" customFormat="false" ht="11.25" hidden="false" customHeight="false" outlineLevel="0" collapsed="false">
      <c r="X3668" s="196" t="s">
        <v>85</v>
      </c>
      <c r="Y3668" s="196" t="s">
        <v>85</v>
      </c>
    </row>
    <row r="3669" customFormat="false" ht="11.25" hidden="false" customHeight="false" outlineLevel="0" collapsed="false">
      <c r="X3669" s="196" t="s">
        <v>85</v>
      </c>
      <c r="Y3669" s="196" t="s">
        <v>85</v>
      </c>
    </row>
    <row r="3670" customFormat="false" ht="11.25" hidden="false" customHeight="false" outlineLevel="0" collapsed="false">
      <c r="X3670" s="196" t="s">
        <v>85</v>
      </c>
      <c r="Y3670" s="196" t="s">
        <v>85</v>
      </c>
    </row>
    <row r="3671" customFormat="false" ht="11.25" hidden="false" customHeight="false" outlineLevel="0" collapsed="false">
      <c r="X3671" s="196" t="s">
        <v>85</v>
      </c>
      <c r="Y3671" s="196" t="s">
        <v>85</v>
      </c>
    </row>
    <row r="3672" customFormat="false" ht="11.25" hidden="false" customHeight="false" outlineLevel="0" collapsed="false">
      <c r="X3672" s="196" t="s">
        <v>85</v>
      </c>
      <c r="Y3672" s="196" t="s">
        <v>85</v>
      </c>
    </row>
    <row r="3673" customFormat="false" ht="11.25" hidden="false" customHeight="false" outlineLevel="0" collapsed="false">
      <c r="X3673" s="196" t="s">
        <v>85</v>
      </c>
      <c r="Y3673" s="196" t="s">
        <v>85</v>
      </c>
    </row>
    <row r="3674" customFormat="false" ht="11.25" hidden="false" customHeight="false" outlineLevel="0" collapsed="false">
      <c r="X3674" s="196" t="s">
        <v>85</v>
      </c>
      <c r="Y3674" s="196" t="s">
        <v>85</v>
      </c>
    </row>
    <row r="3675" customFormat="false" ht="11.25" hidden="false" customHeight="false" outlineLevel="0" collapsed="false">
      <c r="X3675" s="196" t="s">
        <v>85</v>
      </c>
      <c r="Y3675" s="196" t="s">
        <v>85</v>
      </c>
    </row>
    <row r="3676" customFormat="false" ht="11.25" hidden="false" customHeight="false" outlineLevel="0" collapsed="false">
      <c r="X3676" s="196" t="s">
        <v>85</v>
      </c>
      <c r="Y3676" s="196" t="s">
        <v>85</v>
      </c>
    </row>
    <row r="3677" customFormat="false" ht="11.25" hidden="false" customHeight="false" outlineLevel="0" collapsed="false">
      <c r="X3677" s="196" t="s">
        <v>85</v>
      </c>
      <c r="Y3677" s="196" t="s">
        <v>85</v>
      </c>
    </row>
    <row r="3678" customFormat="false" ht="11.25" hidden="false" customHeight="false" outlineLevel="0" collapsed="false">
      <c r="X3678" s="196" t="s">
        <v>85</v>
      </c>
      <c r="Y3678" s="196" t="s">
        <v>85</v>
      </c>
    </row>
    <row r="3679" customFormat="false" ht="11.25" hidden="false" customHeight="false" outlineLevel="0" collapsed="false">
      <c r="X3679" s="196" t="s">
        <v>85</v>
      </c>
      <c r="Y3679" s="196" t="s">
        <v>85</v>
      </c>
    </row>
    <row r="3680" customFormat="false" ht="11.25" hidden="false" customHeight="false" outlineLevel="0" collapsed="false">
      <c r="X3680" s="196" t="s">
        <v>85</v>
      </c>
      <c r="Y3680" s="196" t="s">
        <v>85</v>
      </c>
    </row>
    <row r="3681" customFormat="false" ht="11.25" hidden="false" customHeight="false" outlineLevel="0" collapsed="false">
      <c r="X3681" s="196" t="s">
        <v>85</v>
      </c>
      <c r="Y3681" s="196" t="s">
        <v>85</v>
      </c>
    </row>
    <row r="3682" customFormat="false" ht="11.25" hidden="false" customHeight="false" outlineLevel="0" collapsed="false">
      <c r="X3682" s="196" t="s">
        <v>85</v>
      </c>
      <c r="Y3682" s="196" t="s">
        <v>85</v>
      </c>
    </row>
    <row r="3683" customFormat="false" ht="11.25" hidden="false" customHeight="false" outlineLevel="0" collapsed="false">
      <c r="X3683" s="196" t="s">
        <v>85</v>
      </c>
      <c r="Y3683" s="196" t="s">
        <v>85</v>
      </c>
    </row>
    <row r="3684" customFormat="false" ht="11.25" hidden="false" customHeight="false" outlineLevel="0" collapsed="false">
      <c r="X3684" s="196" t="s">
        <v>85</v>
      </c>
      <c r="Y3684" s="196" t="s">
        <v>85</v>
      </c>
    </row>
    <row r="3685" customFormat="false" ht="11.25" hidden="false" customHeight="false" outlineLevel="0" collapsed="false">
      <c r="X3685" s="196" t="s">
        <v>85</v>
      </c>
      <c r="Y3685" s="196" t="s">
        <v>85</v>
      </c>
    </row>
    <row r="3686" customFormat="false" ht="11.25" hidden="false" customHeight="false" outlineLevel="0" collapsed="false">
      <c r="X3686" s="196" t="s">
        <v>85</v>
      </c>
      <c r="Y3686" s="196" t="s">
        <v>85</v>
      </c>
    </row>
    <row r="3687" customFormat="false" ht="11.25" hidden="false" customHeight="false" outlineLevel="0" collapsed="false">
      <c r="X3687" s="196" t="s">
        <v>85</v>
      </c>
      <c r="Y3687" s="196" t="s">
        <v>85</v>
      </c>
    </row>
    <row r="3688" customFormat="false" ht="11.25" hidden="false" customHeight="false" outlineLevel="0" collapsed="false">
      <c r="X3688" s="196" t="s">
        <v>85</v>
      </c>
      <c r="Y3688" s="196" t="s">
        <v>85</v>
      </c>
    </row>
    <row r="3689" customFormat="false" ht="11.25" hidden="false" customHeight="false" outlineLevel="0" collapsed="false">
      <c r="X3689" s="196" t="s">
        <v>85</v>
      </c>
      <c r="Y3689" s="196" t="s">
        <v>85</v>
      </c>
    </row>
    <row r="3690" customFormat="false" ht="11.25" hidden="false" customHeight="false" outlineLevel="0" collapsed="false">
      <c r="X3690" s="196" t="s">
        <v>85</v>
      </c>
      <c r="Y3690" s="196" t="s">
        <v>85</v>
      </c>
    </row>
    <row r="3691" customFormat="false" ht="11.25" hidden="false" customHeight="false" outlineLevel="0" collapsed="false">
      <c r="X3691" s="196" t="s">
        <v>85</v>
      </c>
      <c r="Y3691" s="196" t="s">
        <v>85</v>
      </c>
    </row>
    <row r="3692" customFormat="false" ht="11.25" hidden="false" customHeight="false" outlineLevel="0" collapsed="false">
      <c r="X3692" s="196" t="s">
        <v>85</v>
      </c>
      <c r="Y3692" s="196" t="s">
        <v>85</v>
      </c>
    </row>
    <row r="3693" customFormat="false" ht="11.25" hidden="false" customHeight="false" outlineLevel="0" collapsed="false">
      <c r="X3693" s="196" t="s">
        <v>85</v>
      </c>
      <c r="Y3693" s="196" t="s">
        <v>85</v>
      </c>
    </row>
    <row r="3694" customFormat="false" ht="11.25" hidden="false" customHeight="false" outlineLevel="0" collapsed="false">
      <c r="X3694" s="196" t="s">
        <v>85</v>
      </c>
      <c r="Y3694" s="196" t="s">
        <v>85</v>
      </c>
    </row>
    <row r="3695" customFormat="false" ht="11.25" hidden="false" customHeight="false" outlineLevel="0" collapsed="false">
      <c r="X3695" s="196" t="s">
        <v>85</v>
      </c>
      <c r="Y3695" s="196" t="s">
        <v>85</v>
      </c>
    </row>
    <row r="3696" customFormat="false" ht="11.25" hidden="false" customHeight="false" outlineLevel="0" collapsed="false">
      <c r="X3696" s="196" t="s">
        <v>85</v>
      </c>
      <c r="Y3696" s="196" t="s">
        <v>85</v>
      </c>
    </row>
    <row r="3697" customFormat="false" ht="11.25" hidden="false" customHeight="false" outlineLevel="0" collapsed="false">
      <c r="X3697" s="196" t="s">
        <v>85</v>
      </c>
      <c r="Y3697" s="196" t="s">
        <v>85</v>
      </c>
    </row>
    <row r="3698" customFormat="false" ht="11.25" hidden="false" customHeight="false" outlineLevel="0" collapsed="false">
      <c r="X3698" s="196" t="s">
        <v>85</v>
      </c>
      <c r="Y3698" s="196" t="s">
        <v>85</v>
      </c>
    </row>
    <row r="3699" customFormat="false" ht="11.25" hidden="false" customHeight="false" outlineLevel="0" collapsed="false">
      <c r="X3699" s="196" t="s">
        <v>85</v>
      </c>
      <c r="Y3699" s="196" t="s">
        <v>85</v>
      </c>
    </row>
    <row r="3700" customFormat="false" ht="11.25" hidden="false" customHeight="false" outlineLevel="0" collapsed="false">
      <c r="X3700" s="196" t="s">
        <v>85</v>
      </c>
      <c r="Y3700" s="196" t="s">
        <v>85</v>
      </c>
    </row>
    <row r="3701" customFormat="false" ht="11.25" hidden="false" customHeight="false" outlineLevel="0" collapsed="false">
      <c r="X3701" s="196" t="s">
        <v>85</v>
      </c>
      <c r="Y3701" s="196" t="s">
        <v>85</v>
      </c>
    </row>
    <row r="3702" customFormat="false" ht="11.25" hidden="false" customHeight="false" outlineLevel="0" collapsed="false">
      <c r="X3702" s="196" t="s">
        <v>85</v>
      </c>
      <c r="Y3702" s="196" t="s">
        <v>85</v>
      </c>
    </row>
    <row r="3703" customFormat="false" ht="11.25" hidden="false" customHeight="false" outlineLevel="0" collapsed="false">
      <c r="X3703" s="196" t="s">
        <v>85</v>
      </c>
      <c r="Y3703" s="196" t="s">
        <v>85</v>
      </c>
    </row>
    <row r="3704" customFormat="false" ht="11.25" hidden="false" customHeight="false" outlineLevel="0" collapsed="false">
      <c r="X3704" s="196" t="s">
        <v>85</v>
      </c>
      <c r="Y3704" s="196" t="s">
        <v>85</v>
      </c>
    </row>
    <row r="3705" customFormat="false" ht="11.25" hidden="false" customHeight="false" outlineLevel="0" collapsed="false">
      <c r="X3705" s="196" t="s">
        <v>85</v>
      </c>
      <c r="Y3705" s="196" t="s">
        <v>85</v>
      </c>
    </row>
    <row r="3706" customFormat="false" ht="11.25" hidden="false" customHeight="false" outlineLevel="0" collapsed="false">
      <c r="X3706" s="196" t="s">
        <v>85</v>
      </c>
      <c r="Y3706" s="196" t="s">
        <v>85</v>
      </c>
    </row>
    <row r="3707" customFormat="false" ht="11.25" hidden="false" customHeight="false" outlineLevel="0" collapsed="false">
      <c r="X3707" s="196" t="s">
        <v>85</v>
      </c>
      <c r="Y3707" s="196" t="s">
        <v>85</v>
      </c>
    </row>
    <row r="3708" customFormat="false" ht="11.25" hidden="false" customHeight="false" outlineLevel="0" collapsed="false">
      <c r="X3708" s="196" t="s">
        <v>85</v>
      </c>
      <c r="Y3708" s="196" t="s">
        <v>85</v>
      </c>
    </row>
    <row r="3709" customFormat="false" ht="11.25" hidden="false" customHeight="false" outlineLevel="0" collapsed="false">
      <c r="X3709" s="196" t="s">
        <v>85</v>
      </c>
      <c r="Y3709" s="196" t="s">
        <v>85</v>
      </c>
    </row>
    <row r="3710" customFormat="false" ht="11.25" hidden="false" customHeight="false" outlineLevel="0" collapsed="false">
      <c r="X3710" s="196" t="s">
        <v>85</v>
      </c>
      <c r="Y3710" s="196" t="s">
        <v>85</v>
      </c>
    </row>
    <row r="3711" customFormat="false" ht="11.25" hidden="false" customHeight="false" outlineLevel="0" collapsed="false">
      <c r="X3711" s="196" t="s">
        <v>85</v>
      </c>
      <c r="Y3711" s="196" t="s">
        <v>85</v>
      </c>
    </row>
    <row r="3712" customFormat="false" ht="11.25" hidden="false" customHeight="false" outlineLevel="0" collapsed="false">
      <c r="X3712" s="196" t="s">
        <v>85</v>
      </c>
      <c r="Y3712" s="196" t="s">
        <v>85</v>
      </c>
    </row>
    <row r="3713" customFormat="false" ht="11.25" hidden="false" customHeight="false" outlineLevel="0" collapsed="false">
      <c r="X3713" s="196" t="s">
        <v>85</v>
      </c>
      <c r="Y3713" s="196" t="s">
        <v>85</v>
      </c>
    </row>
    <row r="3714" customFormat="false" ht="11.25" hidden="false" customHeight="false" outlineLevel="0" collapsed="false">
      <c r="X3714" s="196" t="s">
        <v>85</v>
      </c>
      <c r="Y3714" s="196" t="s">
        <v>85</v>
      </c>
    </row>
    <row r="3715" customFormat="false" ht="11.25" hidden="false" customHeight="false" outlineLevel="0" collapsed="false">
      <c r="X3715" s="196" t="s">
        <v>85</v>
      </c>
      <c r="Y3715" s="196" t="s">
        <v>85</v>
      </c>
    </row>
    <row r="3716" customFormat="false" ht="11.25" hidden="false" customHeight="false" outlineLevel="0" collapsed="false">
      <c r="X3716" s="196" t="s">
        <v>85</v>
      </c>
      <c r="Y3716" s="196" t="s">
        <v>85</v>
      </c>
    </row>
    <row r="3717" customFormat="false" ht="11.25" hidden="false" customHeight="false" outlineLevel="0" collapsed="false">
      <c r="X3717" s="196" t="s">
        <v>85</v>
      </c>
      <c r="Y3717" s="196" t="s">
        <v>85</v>
      </c>
    </row>
    <row r="3718" customFormat="false" ht="11.25" hidden="false" customHeight="false" outlineLevel="0" collapsed="false">
      <c r="X3718" s="196" t="s">
        <v>85</v>
      </c>
      <c r="Y3718" s="196" t="s">
        <v>85</v>
      </c>
    </row>
    <row r="3719" customFormat="false" ht="11.25" hidden="false" customHeight="false" outlineLevel="0" collapsed="false">
      <c r="X3719" s="196" t="s">
        <v>85</v>
      </c>
      <c r="Y3719" s="196" t="s">
        <v>85</v>
      </c>
    </row>
    <row r="3720" customFormat="false" ht="11.25" hidden="false" customHeight="false" outlineLevel="0" collapsed="false">
      <c r="X3720" s="196" t="s">
        <v>85</v>
      </c>
      <c r="Y3720" s="196" t="s">
        <v>85</v>
      </c>
    </row>
    <row r="3721" customFormat="false" ht="11.25" hidden="false" customHeight="false" outlineLevel="0" collapsed="false">
      <c r="X3721" s="196" t="s">
        <v>85</v>
      </c>
      <c r="Y3721" s="196" t="s">
        <v>85</v>
      </c>
    </row>
    <row r="3722" customFormat="false" ht="11.25" hidden="false" customHeight="false" outlineLevel="0" collapsed="false">
      <c r="X3722" s="196" t="s">
        <v>85</v>
      </c>
      <c r="Y3722" s="196" t="s">
        <v>85</v>
      </c>
    </row>
    <row r="3723" customFormat="false" ht="11.25" hidden="false" customHeight="false" outlineLevel="0" collapsed="false">
      <c r="X3723" s="196" t="s">
        <v>85</v>
      </c>
      <c r="Y3723" s="196" t="s">
        <v>85</v>
      </c>
    </row>
    <row r="3724" customFormat="false" ht="11.25" hidden="false" customHeight="false" outlineLevel="0" collapsed="false">
      <c r="X3724" s="196" t="s">
        <v>85</v>
      </c>
      <c r="Y3724" s="196" t="s">
        <v>85</v>
      </c>
    </row>
    <row r="3725" customFormat="false" ht="11.25" hidden="false" customHeight="false" outlineLevel="0" collapsed="false">
      <c r="X3725" s="196" t="s">
        <v>85</v>
      </c>
      <c r="Y3725" s="196" t="s">
        <v>85</v>
      </c>
    </row>
    <row r="3726" customFormat="false" ht="11.25" hidden="false" customHeight="false" outlineLevel="0" collapsed="false">
      <c r="X3726" s="196" t="s">
        <v>85</v>
      </c>
      <c r="Y3726" s="196" t="s">
        <v>85</v>
      </c>
    </row>
    <row r="3727" customFormat="false" ht="11.25" hidden="false" customHeight="false" outlineLevel="0" collapsed="false">
      <c r="X3727" s="196" t="s">
        <v>85</v>
      </c>
      <c r="Y3727" s="196" t="s">
        <v>85</v>
      </c>
    </row>
    <row r="3728" customFormat="false" ht="11.25" hidden="false" customHeight="false" outlineLevel="0" collapsed="false">
      <c r="X3728" s="196" t="s">
        <v>85</v>
      </c>
      <c r="Y3728" s="196" t="s">
        <v>85</v>
      </c>
    </row>
    <row r="3729" customFormat="false" ht="11.25" hidden="false" customHeight="false" outlineLevel="0" collapsed="false">
      <c r="X3729" s="196" t="s">
        <v>85</v>
      </c>
      <c r="Y3729" s="196" t="s">
        <v>85</v>
      </c>
    </row>
    <row r="3730" customFormat="false" ht="11.25" hidden="false" customHeight="false" outlineLevel="0" collapsed="false">
      <c r="X3730" s="196" t="s">
        <v>85</v>
      </c>
      <c r="Y3730" s="196" t="s">
        <v>85</v>
      </c>
    </row>
    <row r="3731" customFormat="false" ht="11.25" hidden="false" customHeight="false" outlineLevel="0" collapsed="false">
      <c r="X3731" s="196" t="s">
        <v>85</v>
      </c>
      <c r="Y3731" s="196" t="s">
        <v>85</v>
      </c>
    </row>
    <row r="3732" customFormat="false" ht="11.25" hidden="false" customHeight="false" outlineLevel="0" collapsed="false">
      <c r="X3732" s="196" t="s">
        <v>85</v>
      </c>
      <c r="Y3732" s="196" t="s">
        <v>85</v>
      </c>
    </row>
    <row r="3733" customFormat="false" ht="11.25" hidden="false" customHeight="false" outlineLevel="0" collapsed="false">
      <c r="X3733" s="196" t="s">
        <v>85</v>
      </c>
      <c r="Y3733" s="196" t="s">
        <v>85</v>
      </c>
    </row>
    <row r="3734" customFormat="false" ht="11.25" hidden="false" customHeight="false" outlineLevel="0" collapsed="false">
      <c r="X3734" s="196" t="s">
        <v>85</v>
      </c>
      <c r="Y3734" s="196" t="s">
        <v>85</v>
      </c>
    </row>
    <row r="3735" customFormat="false" ht="11.25" hidden="false" customHeight="false" outlineLevel="0" collapsed="false">
      <c r="X3735" s="196" t="s">
        <v>85</v>
      </c>
      <c r="Y3735" s="196" t="s">
        <v>85</v>
      </c>
    </row>
    <row r="3736" customFormat="false" ht="11.25" hidden="false" customHeight="false" outlineLevel="0" collapsed="false">
      <c r="X3736" s="196" t="s">
        <v>85</v>
      </c>
      <c r="Y3736" s="196" t="s">
        <v>85</v>
      </c>
    </row>
    <row r="3737" customFormat="false" ht="11.25" hidden="false" customHeight="false" outlineLevel="0" collapsed="false">
      <c r="X3737" s="196" t="s">
        <v>85</v>
      </c>
      <c r="Y3737" s="196" t="s">
        <v>85</v>
      </c>
    </row>
    <row r="3738" customFormat="false" ht="11.25" hidden="false" customHeight="false" outlineLevel="0" collapsed="false">
      <c r="X3738" s="196" t="s">
        <v>85</v>
      </c>
      <c r="Y3738" s="196" t="s">
        <v>85</v>
      </c>
    </row>
    <row r="3739" customFormat="false" ht="11.25" hidden="false" customHeight="false" outlineLevel="0" collapsed="false">
      <c r="X3739" s="196" t="s">
        <v>85</v>
      </c>
      <c r="Y3739" s="196" t="s">
        <v>85</v>
      </c>
    </row>
    <row r="3740" customFormat="false" ht="11.25" hidden="false" customHeight="false" outlineLevel="0" collapsed="false">
      <c r="X3740" s="196" t="s">
        <v>85</v>
      </c>
      <c r="Y3740" s="196" t="s">
        <v>85</v>
      </c>
    </row>
    <row r="3741" customFormat="false" ht="11.25" hidden="false" customHeight="false" outlineLevel="0" collapsed="false">
      <c r="X3741" s="196" t="s">
        <v>85</v>
      </c>
      <c r="Y3741" s="196" t="s">
        <v>85</v>
      </c>
    </row>
    <row r="3742" customFormat="false" ht="11.25" hidden="false" customHeight="false" outlineLevel="0" collapsed="false">
      <c r="X3742" s="196" t="s">
        <v>85</v>
      </c>
      <c r="Y3742" s="196" t="s">
        <v>85</v>
      </c>
    </row>
    <row r="3743" customFormat="false" ht="11.25" hidden="false" customHeight="false" outlineLevel="0" collapsed="false">
      <c r="X3743" s="196" t="s">
        <v>85</v>
      </c>
      <c r="Y3743" s="196" t="s">
        <v>85</v>
      </c>
    </row>
    <row r="3744" customFormat="false" ht="11.25" hidden="false" customHeight="false" outlineLevel="0" collapsed="false">
      <c r="X3744" s="196" t="s">
        <v>85</v>
      </c>
      <c r="Y3744" s="196" t="s">
        <v>85</v>
      </c>
    </row>
    <row r="3745" customFormat="false" ht="11.25" hidden="false" customHeight="false" outlineLevel="0" collapsed="false">
      <c r="X3745" s="196" t="s">
        <v>85</v>
      </c>
      <c r="Y3745" s="196" t="s">
        <v>85</v>
      </c>
    </row>
    <row r="3746" customFormat="false" ht="11.25" hidden="false" customHeight="false" outlineLevel="0" collapsed="false">
      <c r="X3746" s="196" t="s">
        <v>85</v>
      </c>
      <c r="Y3746" s="196" t="s">
        <v>85</v>
      </c>
    </row>
    <row r="3747" customFormat="false" ht="11.25" hidden="false" customHeight="false" outlineLevel="0" collapsed="false">
      <c r="X3747" s="196" t="s">
        <v>85</v>
      </c>
      <c r="Y3747" s="196" t="s">
        <v>85</v>
      </c>
    </row>
    <row r="3748" customFormat="false" ht="11.25" hidden="false" customHeight="false" outlineLevel="0" collapsed="false">
      <c r="X3748" s="196" t="s">
        <v>85</v>
      </c>
      <c r="Y3748" s="196" t="s">
        <v>85</v>
      </c>
    </row>
    <row r="3749" customFormat="false" ht="11.25" hidden="false" customHeight="false" outlineLevel="0" collapsed="false">
      <c r="X3749" s="196" t="s">
        <v>85</v>
      </c>
      <c r="Y3749" s="196" t="s">
        <v>85</v>
      </c>
    </row>
    <row r="3750" customFormat="false" ht="11.25" hidden="false" customHeight="false" outlineLevel="0" collapsed="false">
      <c r="X3750" s="196" t="s">
        <v>85</v>
      </c>
      <c r="Y3750" s="196" t="s">
        <v>85</v>
      </c>
    </row>
    <row r="3751" customFormat="false" ht="11.25" hidden="false" customHeight="false" outlineLevel="0" collapsed="false">
      <c r="X3751" s="196" t="s">
        <v>85</v>
      </c>
      <c r="Y3751" s="196" t="s">
        <v>85</v>
      </c>
    </row>
    <row r="3752" customFormat="false" ht="11.25" hidden="false" customHeight="false" outlineLevel="0" collapsed="false">
      <c r="X3752" s="196" t="s">
        <v>85</v>
      </c>
      <c r="Y3752" s="196" t="s">
        <v>85</v>
      </c>
    </row>
    <row r="3753" customFormat="false" ht="11.25" hidden="false" customHeight="false" outlineLevel="0" collapsed="false">
      <c r="X3753" s="196" t="s">
        <v>85</v>
      </c>
      <c r="Y3753" s="196" t="s">
        <v>85</v>
      </c>
    </row>
    <row r="3754" customFormat="false" ht="11.25" hidden="false" customHeight="false" outlineLevel="0" collapsed="false">
      <c r="X3754" s="196" t="s">
        <v>85</v>
      </c>
      <c r="Y3754" s="196" t="s">
        <v>85</v>
      </c>
    </row>
    <row r="3755" customFormat="false" ht="11.25" hidden="false" customHeight="false" outlineLevel="0" collapsed="false">
      <c r="X3755" s="196" t="s">
        <v>85</v>
      </c>
      <c r="Y3755" s="196" t="s">
        <v>85</v>
      </c>
    </row>
    <row r="3756" customFormat="false" ht="11.25" hidden="false" customHeight="false" outlineLevel="0" collapsed="false">
      <c r="X3756" s="196" t="s">
        <v>85</v>
      </c>
      <c r="Y3756" s="196" t="s">
        <v>85</v>
      </c>
    </row>
    <row r="3757" customFormat="false" ht="11.25" hidden="false" customHeight="false" outlineLevel="0" collapsed="false">
      <c r="X3757" s="196" t="s">
        <v>85</v>
      </c>
      <c r="Y3757" s="196" t="s">
        <v>85</v>
      </c>
    </row>
    <row r="3758" customFormat="false" ht="11.25" hidden="false" customHeight="false" outlineLevel="0" collapsed="false">
      <c r="X3758" s="196" t="s">
        <v>85</v>
      </c>
      <c r="Y3758" s="196" t="s">
        <v>85</v>
      </c>
    </row>
    <row r="3759" customFormat="false" ht="11.25" hidden="false" customHeight="false" outlineLevel="0" collapsed="false">
      <c r="X3759" s="196" t="s">
        <v>85</v>
      </c>
      <c r="Y3759" s="196" t="s">
        <v>85</v>
      </c>
    </row>
    <row r="3760" customFormat="false" ht="11.25" hidden="false" customHeight="false" outlineLevel="0" collapsed="false">
      <c r="X3760" s="196" t="s">
        <v>85</v>
      </c>
      <c r="Y3760" s="196" t="s">
        <v>85</v>
      </c>
    </row>
    <row r="3761" customFormat="false" ht="11.25" hidden="false" customHeight="false" outlineLevel="0" collapsed="false">
      <c r="X3761" s="196" t="s">
        <v>85</v>
      </c>
      <c r="Y3761" s="196" t="s">
        <v>85</v>
      </c>
    </row>
    <row r="3762" customFormat="false" ht="11.25" hidden="false" customHeight="false" outlineLevel="0" collapsed="false">
      <c r="X3762" s="196" t="s">
        <v>85</v>
      </c>
      <c r="Y3762" s="196" t="s">
        <v>85</v>
      </c>
    </row>
    <row r="3763" customFormat="false" ht="11.25" hidden="false" customHeight="false" outlineLevel="0" collapsed="false">
      <c r="X3763" s="196" t="s">
        <v>85</v>
      </c>
      <c r="Y3763" s="196" t="s">
        <v>85</v>
      </c>
    </row>
    <row r="3764" customFormat="false" ht="11.25" hidden="false" customHeight="false" outlineLevel="0" collapsed="false">
      <c r="X3764" s="196" t="s">
        <v>85</v>
      </c>
      <c r="Y3764" s="196" t="s">
        <v>85</v>
      </c>
    </row>
    <row r="3765" customFormat="false" ht="11.25" hidden="false" customHeight="false" outlineLevel="0" collapsed="false">
      <c r="X3765" s="196" t="s">
        <v>85</v>
      </c>
      <c r="Y3765" s="196" t="s">
        <v>85</v>
      </c>
    </row>
    <row r="3766" customFormat="false" ht="11.25" hidden="false" customHeight="false" outlineLevel="0" collapsed="false">
      <c r="X3766" s="196" t="s">
        <v>85</v>
      </c>
      <c r="Y3766" s="196" t="s">
        <v>85</v>
      </c>
    </row>
    <row r="3767" customFormat="false" ht="11.25" hidden="false" customHeight="false" outlineLevel="0" collapsed="false">
      <c r="X3767" s="196" t="s">
        <v>85</v>
      </c>
      <c r="Y3767" s="196" t="s">
        <v>85</v>
      </c>
    </row>
    <row r="3768" customFormat="false" ht="11.25" hidden="false" customHeight="false" outlineLevel="0" collapsed="false">
      <c r="X3768" s="196" t="s">
        <v>85</v>
      </c>
      <c r="Y3768" s="196" t="s">
        <v>85</v>
      </c>
    </row>
    <row r="3769" customFormat="false" ht="11.25" hidden="false" customHeight="false" outlineLevel="0" collapsed="false">
      <c r="X3769" s="196" t="s">
        <v>85</v>
      </c>
      <c r="Y3769" s="196" t="s">
        <v>85</v>
      </c>
    </row>
    <row r="3770" customFormat="false" ht="11.25" hidden="false" customHeight="false" outlineLevel="0" collapsed="false">
      <c r="X3770" s="196" t="s">
        <v>85</v>
      </c>
      <c r="Y3770" s="196" t="s">
        <v>85</v>
      </c>
    </row>
    <row r="3771" customFormat="false" ht="11.25" hidden="false" customHeight="false" outlineLevel="0" collapsed="false">
      <c r="X3771" s="196" t="s">
        <v>85</v>
      </c>
      <c r="Y3771" s="196" t="s">
        <v>85</v>
      </c>
    </row>
    <row r="3772" customFormat="false" ht="11.25" hidden="false" customHeight="false" outlineLevel="0" collapsed="false">
      <c r="X3772" s="196" t="s">
        <v>85</v>
      </c>
      <c r="Y3772" s="196" t="s">
        <v>85</v>
      </c>
    </row>
    <row r="3773" customFormat="false" ht="11.25" hidden="false" customHeight="false" outlineLevel="0" collapsed="false">
      <c r="X3773" s="196" t="s">
        <v>85</v>
      </c>
      <c r="Y3773" s="196" t="s">
        <v>85</v>
      </c>
    </row>
    <row r="3774" customFormat="false" ht="11.25" hidden="false" customHeight="false" outlineLevel="0" collapsed="false">
      <c r="X3774" s="196" t="s">
        <v>85</v>
      </c>
      <c r="Y3774" s="196" t="s">
        <v>85</v>
      </c>
    </row>
    <row r="3775" customFormat="false" ht="11.25" hidden="false" customHeight="false" outlineLevel="0" collapsed="false">
      <c r="X3775" s="196" t="s">
        <v>85</v>
      </c>
      <c r="Y3775" s="196" t="s">
        <v>85</v>
      </c>
    </row>
    <row r="3776" customFormat="false" ht="11.25" hidden="false" customHeight="false" outlineLevel="0" collapsed="false">
      <c r="X3776" s="196" t="s">
        <v>85</v>
      </c>
      <c r="Y3776" s="196" t="s">
        <v>85</v>
      </c>
    </row>
    <row r="3777" customFormat="false" ht="11.25" hidden="false" customHeight="false" outlineLevel="0" collapsed="false">
      <c r="X3777" s="196" t="s">
        <v>85</v>
      </c>
      <c r="Y3777" s="196" t="s">
        <v>85</v>
      </c>
    </row>
    <row r="3778" customFormat="false" ht="11.25" hidden="false" customHeight="false" outlineLevel="0" collapsed="false">
      <c r="X3778" s="196" t="s">
        <v>85</v>
      </c>
      <c r="Y3778" s="196" t="s">
        <v>85</v>
      </c>
    </row>
    <row r="3779" customFormat="false" ht="11.25" hidden="false" customHeight="false" outlineLevel="0" collapsed="false">
      <c r="X3779" s="196" t="s">
        <v>85</v>
      </c>
      <c r="Y3779" s="196" t="s">
        <v>85</v>
      </c>
    </row>
    <row r="3780" customFormat="false" ht="11.25" hidden="false" customHeight="false" outlineLevel="0" collapsed="false">
      <c r="X3780" s="196" t="s">
        <v>85</v>
      </c>
      <c r="Y3780" s="196" t="s">
        <v>85</v>
      </c>
    </row>
    <row r="3781" customFormat="false" ht="11.25" hidden="false" customHeight="false" outlineLevel="0" collapsed="false">
      <c r="X3781" s="196" t="s">
        <v>85</v>
      </c>
      <c r="Y3781" s="196" t="s">
        <v>85</v>
      </c>
    </row>
    <row r="3782" customFormat="false" ht="11.25" hidden="false" customHeight="false" outlineLevel="0" collapsed="false">
      <c r="X3782" s="196" t="s">
        <v>85</v>
      </c>
      <c r="Y3782" s="196" t="s">
        <v>85</v>
      </c>
    </row>
    <row r="3783" customFormat="false" ht="11.25" hidden="false" customHeight="false" outlineLevel="0" collapsed="false">
      <c r="X3783" s="196" t="s">
        <v>85</v>
      </c>
      <c r="Y3783" s="196" t="s">
        <v>85</v>
      </c>
    </row>
    <row r="3784" customFormat="false" ht="11.25" hidden="false" customHeight="false" outlineLevel="0" collapsed="false">
      <c r="X3784" s="196" t="s">
        <v>85</v>
      </c>
      <c r="Y3784" s="196" t="s">
        <v>85</v>
      </c>
    </row>
    <row r="3785" customFormat="false" ht="11.25" hidden="false" customHeight="false" outlineLevel="0" collapsed="false">
      <c r="X3785" s="196" t="s">
        <v>85</v>
      </c>
      <c r="Y3785" s="196" t="s">
        <v>85</v>
      </c>
    </row>
    <row r="3786" customFormat="false" ht="11.25" hidden="false" customHeight="false" outlineLevel="0" collapsed="false">
      <c r="X3786" s="196" t="s">
        <v>85</v>
      </c>
      <c r="Y3786" s="196" t="s">
        <v>85</v>
      </c>
    </row>
    <row r="3787" customFormat="false" ht="11.25" hidden="false" customHeight="false" outlineLevel="0" collapsed="false">
      <c r="X3787" s="196" t="s">
        <v>85</v>
      </c>
      <c r="Y3787" s="196" t="s">
        <v>85</v>
      </c>
    </row>
    <row r="3788" customFormat="false" ht="11.25" hidden="false" customHeight="false" outlineLevel="0" collapsed="false">
      <c r="X3788" s="196" t="s">
        <v>85</v>
      </c>
      <c r="Y3788" s="196" t="s">
        <v>85</v>
      </c>
    </row>
    <row r="3789" customFormat="false" ht="11.25" hidden="false" customHeight="false" outlineLevel="0" collapsed="false">
      <c r="X3789" s="196" t="s">
        <v>85</v>
      </c>
      <c r="Y3789" s="196" t="s">
        <v>85</v>
      </c>
    </row>
    <row r="3790" customFormat="false" ht="11.25" hidden="false" customHeight="false" outlineLevel="0" collapsed="false">
      <c r="X3790" s="196" t="s">
        <v>85</v>
      </c>
      <c r="Y3790" s="196" t="s">
        <v>85</v>
      </c>
    </row>
    <row r="3791" customFormat="false" ht="11.25" hidden="false" customHeight="false" outlineLevel="0" collapsed="false">
      <c r="X3791" s="196" t="s">
        <v>85</v>
      </c>
      <c r="Y3791" s="196" t="s">
        <v>85</v>
      </c>
    </row>
    <row r="3792" customFormat="false" ht="11.25" hidden="false" customHeight="false" outlineLevel="0" collapsed="false">
      <c r="X3792" s="196" t="s">
        <v>85</v>
      </c>
      <c r="Y3792" s="196" t="s">
        <v>85</v>
      </c>
    </row>
    <row r="3793" customFormat="false" ht="11.25" hidden="false" customHeight="false" outlineLevel="0" collapsed="false">
      <c r="X3793" s="196" t="s">
        <v>85</v>
      </c>
      <c r="Y3793" s="196" t="s">
        <v>85</v>
      </c>
    </row>
    <row r="3794" customFormat="false" ht="11.25" hidden="false" customHeight="false" outlineLevel="0" collapsed="false">
      <c r="X3794" s="196" t="s">
        <v>85</v>
      </c>
      <c r="Y3794" s="196" t="s">
        <v>85</v>
      </c>
    </row>
    <row r="3795" customFormat="false" ht="11.25" hidden="false" customHeight="false" outlineLevel="0" collapsed="false">
      <c r="X3795" s="196" t="s">
        <v>85</v>
      </c>
      <c r="Y3795" s="196" t="s">
        <v>85</v>
      </c>
    </row>
    <row r="3796" customFormat="false" ht="11.25" hidden="false" customHeight="false" outlineLevel="0" collapsed="false">
      <c r="X3796" s="196" t="s">
        <v>85</v>
      </c>
      <c r="Y3796" s="196" t="s">
        <v>85</v>
      </c>
    </row>
    <row r="3797" customFormat="false" ht="11.25" hidden="false" customHeight="false" outlineLevel="0" collapsed="false">
      <c r="X3797" s="196" t="s">
        <v>85</v>
      </c>
      <c r="Y3797" s="196" t="s">
        <v>85</v>
      </c>
    </row>
    <row r="3798" customFormat="false" ht="11.25" hidden="false" customHeight="false" outlineLevel="0" collapsed="false">
      <c r="X3798" s="196" t="s">
        <v>85</v>
      </c>
      <c r="Y3798" s="196" t="s">
        <v>85</v>
      </c>
    </row>
    <row r="3799" customFormat="false" ht="11.25" hidden="false" customHeight="false" outlineLevel="0" collapsed="false">
      <c r="X3799" s="196" t="s">
        <v>85</v>
      </c>
      <c r="Y3799" s="196" t="s">
        <v>85</v>
      </c>
    </row>
    <row r="3800" customFormat="false" ht="11.25" hidden="false" customHeight="false" outlineLevel="0" collapsed="false">
      <c r="X3800" s="196" t="s">
        <v>85</v>
      </c>
      <c r="Y3800" s="196" t="s">
        <v>85</v>
      </c>
    </row>
    <row r="3801" customFormat="false" ht="11.25" hidden="false" customHeight="false" outlineLevel="0" collapsed="false">
      <c r="X3801" s="196" t="s">
        <v>85</v>
      </c>
      <c r="Y3801" s="196" t="s">
        <v>85</v>
      </c>
    </row>
    <row r="3802" customFormat="false" ht="11.25" hidden="false" customHeight="false" outlineLevel="0" collapsed="false">
      <c r="X3802" s="196" t="s">
        <v>85</v>
      </c>
      <c r="Y3802" s="196" t="s">
        <v>85</v>
      </c>
    </row>
    <row r="3803" customFormat="false" ht="11.25" hidden="false" customHeight="false" outlineLevel="0" collapsed="false">
      <c r="X3803" s="196" t="s">
        <v>85</v>
      </c>
      <c r="Y3803" s="196" t="s">
        <v>85</v>
      </c>
    </row>
    <row r="3804" customFormat="false" ht="11.25" hidden="false" customHeight="false" outlineLevel="0" collapsed="false">
      <c r="X3804" s="196" t="s">
        <v>85</v>
      </c>
      <c r="Y3804" s="196" t="s">
        <v>85</v>
      </c>
    </row>
    <row r="3805" customFormat="false" ht="11.25" hidden="false" customHeight="false" outlineLevel="0" collapsed="false">
      <c r="X3805" s="196" t="s">
        <v>85</v>
      </c>
      <c r="Y3805" s="196" t="s">
        <v>85</v>
      </c>
    </row>
    <row r="3806" customFormat="false" ht="11.25" hidden="false" customHeight="false" outlineLevel="0" collapsed="false">
      <c r="X3806" s="196" t="s">
        <v>85</v>
      </c>
      <c r="Y3806" s="196" t="s">
        <v>85</v>
      </c>
    </row>
    <row r="3807" customFormat="false" ht="11.25" hidden="false" customHeight="false" outlineLevel="0" collapsed="false">
      <c r="X3807" s="196" t="s">
        <v>85</v>
      </c>
      <c r="Y3807" s="196" t="s">
        <v>85</v>
      </c>
    </row>
    <row r="3808" customFormat="false" ht="11.25" hidden="false" customHeight="false" outlineLevel="0" collapsed="false">
      <c r="X3808" s="196" t="s">
        <v>85</v>
      </c>
      <c r="Y3808" s="196" t="s">
        <v>85</v>
      </c>
    </row>
    <row r="3809" customFormat="false" ht="11.25" hidden="false" customHeight="false" outlineLevel="0" collapsed="false">
      <c r="X3809" s="196" t="s">
        <v>85</v>
      </c>
      <c r="Y3809" s="196" t="s">
        <v>85</v>
      </c>
    </row>
    <row r="3810" customFormat="false" ht="11.25" hidden="false" customHeight="false" outlineLevel="0" collapsed="false">
      <c r="X3810" s="196" t="s">
        <v>85</v>
      </c>
      <c r="Y3810" s="196" t="s">
        <v>85</v>
      </c>
    </row>
    <row r="3811" customFormat="false" ht="11.25" hidden="false" customHeight="false" outlineLevel="0" collapsed="false">
      <c r="X3811" s="196" t="s">
        <v>85</v>
      </c>
      <c r="Y3811" s="196" t="s">
        <v>85</v>
      </c>
    </row>
    <row r="3812" customFormat="false" ht="11.25" hidden="false" customHeight="false" outlineLevel="0" collapsed="false">
      <c r="X3812" s="196" t="s">
        <v>85</v>
      </c>
      <c r="Y3812" s="196" t="s">
        <v>85</v>
      </c>
    </row>
    <row r="3813" customFormat="false" ht="11.25" hidden="false" customHeight="false" outlineLevel="0" collapsed="false">
      <c r="X3813" s="196" t="s">
        <v>85</v>
      </c>
      <c r="Y3813" s="196" t="s">
        <v>85</v>
      </c>
    </row>
    <row r="3814" customFormat="false" ht="11.25" hidden="false" customHeight="false" outlineLevel="0" collapsed="false">
      <c r="X3814" s="196" t="s">
        <v>85</v>
      </c>
      <c r="Y3814" s="196" t="s">
        <v>85</v>
      </c>
    </row>
    <row r="3815" customFormat="false" ht="11.25" hidden="false" customHeight="false" outlineLevel="0" collapsed="false">
      <c r="X3815" s="196" t="s">
        <v>85</v>
      </c>
      <c r="Y3815" s="196" t="s">
        <v>85</v>
      </c>
    </row>
    <row r="3816" customFormat="false" ht="11.25" hidden="false" customHeight="false" outlineLevel="0" collapsed="false">
      <c r="X3816" s="196" t="s">
        <v>85</v>
      </c>
      <c r="Y3816" s="196" t="s">
        <v>85</v>
      </c>
    </row>
    <row r="3817" customFormat="false" ht="11.25" hidden="false" customHeight="false" outlineLevel="0" collapsed="false">
      <c r="X3817" s="196" t="s">
        <v>85</v>
      </c>
      <c r="Y3817" s="196" t="s">
        <v>85</v>
      </c>
    </row>
    <row r="3818" customFormat="false" ht="11.25" hidden="false" customHeight="false" outlineLevel="0" collapsed="false">
      <c r="X3818" s="196" t="s">
        <v>85</v>
      </c>
      <c r="Y3818" s="196" t="s">
        <v>85</v>
      </c>
    </row>
    <row r="3819" customFormat="false" ht="11.25" hidden="false" customHeight="false" outlineLevel="0" collapsed="false">
      <c r="X3819" s="196" t="s">
        <v>85</v>
      </c>
      <c r="Y3819" s="196" t="s">
        <v>85</v>
      </c>
    </row>
    <row r="3820" customFormat="false" ht="11.25" hidden="false" customHeight="false" outlineLevel="0" collapsed="false">
      <c r="X3820" s="196" t="s">
        <v>85</v>
      </c>
      <c r="Y3820" s="196" t="s">
        <v>85</v>
      </c>
    </row>
    <row r="3821" customFormat="false" ht="11.25" hidden="false" customHeight="false" outlineLevel="0" collapsed="false">
      <c r="X3821" s="196" t="s">
        <v>85</v>
      </c>
      <c r="Y3821" s="196" t="s">
        <v>85</v>
      </c>
    </row>
    <row r="3822" customFormat="false" ht="11.25" hidden="false" customHeight="false" outlineLevel="0" collapsed="false">
      <c r="X3822" s="196" t="s">
        <v>85</v>
      </c>
      <c r="Y3822" s="196" t="s">
        <v>85</v>
      </c>
    </row>
    <row r="3823" customFormat="false" ht="11.25" hidden="false" customHeight="false" outlineLevel="0" collapsed="false">
      <c r="X3823" s="196" t="s">
        <v>85</v>
      </c>
      <c r="Y3823" s="196" t="s">
        <v>85</v>
      </c>
    </row>
    <row r="3824" customFormat="false" ht="11.25" hidden="false" customHeight="false" outlineLevel="0" collapsed="false">
      <c r="X3824" s="196" t="s">
        <v>85</v>
      </c>
      <c r="Y3824" s="196" t="s">
        <v>85</v>
      </c>
    </row>
    <row r="3825" customFormat="false" ht="11.25" hidden="false" customHeight="false" outlineLevel="0" collapsed="false">
      <c r="X3825" s="196" t="s">
        <v>85</v>
      </c>
      <c r="Y3825" s="196" t="s">
        <v>85</v>
      </c>
    </row>
    <row r="3826" customFormat="false" ht="11.25" hidden="false" customHeight="false" outlineLevel="0" collapsed="false">
      <c r="X3826" s="196" t="s">
        <v>85</v>
      </c>
      <c r="Y3826" s="196" t="s">
        <v>85</v>
      </c>
    </row>
    <row r="3827" customFormat="false" ht="11.25" hidden="false" customHeight="false" outlineLevel="0" collapsed="false">
      <c r="X3827" s="196" t="s">
        <v>85</v>
      </c>
      <c r="Y3827" s="196" t="s">
        <v>85</v>
      </c>
    </row>
    <row r="3828" customFormat="false" ht="11.25" hidden="false" customHeight="false" outlineLevel="0" collapsed="false">
      <c r="X3828" s="196" t="s">
        <v>85</v>
      </c>
      <c r="Y3828" s="196" t="s">
        <v>85</v>
      </c>
    </row>
    <row r="3829" customFormat="false" ht="11.25" hidden="false" customHeight="false" outlineLevel="0" collapsed="false">
      <c r="X3829" s="196" t="s">
        <v>85</v>
      </c>
      <c r="Y3829" s="196" t="s">
        <v>85</v>
      </c>
    </row>
    <row r="3830" customFormat="false" ht="11.25" hidden="false" customHeight="false" outlineLevel="0" collapsed="false">
      <c r="X3830" s="196" t="s">
        <v>85</v>
      </c>
      <c r="Y3830" s="196" t="s">
        <v>85</v>
      </c>
    </row>
    <row r="3831" customFormat="false" ht="11.25" hidden="false" customHeight="false" outlineLevel="0" collapsed="false">
      <c r="X3831" s="196" t="s">
        <v>85</v>
      </c>
      <c r="Y3831" s="196" t="s">
        <v>85</v>
      </c>
    </row>
    <row r="3832" customFormat="false" ht="11.25" hidden="false" customHeight="false" outlineLevel="0" collapsed="false">
      <c r="X3832" s="196" t="s">
        <v>85</v>
      </c>
      <c r="Y3832" s="196" t="s">
        <v>85</v>
      </c>
    </row>
    <row r="3833" customFormat="false" ht="11.25" hidden="false" customHeight="false" outlineLevel="0" collapsed="false">
      <c r="X3833" s="196" t="s">
        <v>85</v>
      </c>
      <c r="Y3833" s="196" t="s">
        <v>85</v>
      </c>
    </row>
    <row r="3834" customFormat="false" ht="11.25" hidden="false" customHeight="false" outlineLevel="0" collapsed="false">
      <c r="X3834" s="196" t="s">
        <v>85</v>
      </c>
      <c r="Y3834" s="196" t="s">
        <v>85</v>
      </c>
    </row>
    <row r="3835" customFormat="false" ht="11.25" hidden="false" customHeight="false" outlineLevel="0" collapsed="false">
      <c r="X3835" s="196" t="s">
        <v>85</v>
      </c>
      <c r="Y3835" s="196" t="s">
        <v>85</v>
      </c>
    </row>
    <row r="3836" customFormat="false" ht="11.25" hidden="false" customHeight="false" outlineLevel="0" collapsed="false">
      <c r="X3836" s="196" t="s">
        <v>85</v>
      </c>
      <c r="Y3836" s="196" t="s">
        <v>85</v>
      </c>
    </row>
    <row r="3837" customFormat="false" ht="11.25" hidden="false" customHeight="false" outlineLevel="0" collapsed="false">
      <c r="X3837" s="196" t="s">
        <v>85</v>
      </c>
      <c r="Y3837" s="196" t="s">
        <v>85</v>
      </c>
    </row>
    <row r="3838" customFormat="false" ht="11.25" hidden="false" customHeight="false" outlineLevel="0" collapsed="false">
      <c r="X3838" s="196" t="s">
        <v>85</v>
      </c>
      <c r="Y3838" s="196" t="s">
        <v>85</v>
      </c>
    </row>
    <row r="3839" customFormat="false" ht="11.25" hidden="false" customHeight="false" outlineLevel="0" collapsed="false">
      <c r="X3839" s="196" t="s">
        <v>85</v>
      </c>
      <c r="Y3839" s="196" t="s">
        <v>85</v>
      </c>
    </row>
    <row r="3840" customFormat="false" ht="11.25" hidden="false" customHeight="false" outlineLevel="0" collapsed="false">
      <c r="X3840" s="196" t="s">
        <v>85</v>
      </c>
      <c r="Y3840" s="196" t="s">
        <v>85</v>
      </c>
    </row>
    <row r="3841" customFormat="false" ht="11.25" hidden="false" customHeight="false" outlineLevel="0" collapsed="false">
      <c r="X3841" s="196" t="s">
        <v>85</v>
      </c>
      <c r="Y3841" s="196" t="s">
        <v>85</v>
      </c>
    </row>
    <row r="3842" customFormat="false" ht="11.25" hidden="false" customHeight="false" outlineLevel="0" collapsed="false">
      <c r="X3842" s="196" t="s">
        <v>85</v>
      </c>
      <c r="Y3842" s="196" t="s">
        <v>85</v>
      </c>
    </row>
    <row r="3843" customFormat="false" ht="11.25" hidden="false" customHeight="false" outlineLevel="0" collapsed="false">
      <c r="X3843" s="196" t="s">
        <v>85</v>
      </c>
      <c r="Y3843" s="196" t="s">
        <v>85</v>
      </c>
    </row>
    <row r="3844" customFormat="false" ht="11.25" hidden="false" customHeight="false" outlineLevel="0" collapsed="false">
      <c r="X3844" s="196" t="s">
        <v>85</v>
      </c>
      <c r="Y3844" s="196" t="s">
        <v>85</v>
      </c>
    </row>
    <row r="3845" customFormat="false" ht="11.25" hidden="false" customHeight="false" outlineLevel="0" collapsed="false">
      <c r="X3845" s="196" t="s">
        <v>85</v>
      </c>
      <c r="Y3845" s="196" t="s">
        <v>85</v>
      </c>
    </row>
    <row r="3846" customFormat="false" ht="11.25" hidden="false" customHeight="false" outlineLevel="0" collapsed="false">
      <c r="X3846" s="196" t="s">
        <v>85</v>
      </c>
      <c r="Y3846" s="196" t="s">
        <v>85</v>
      </c>
    </row>
    <row r="3847" customFormat="false" ht="11.25" hidden="false" customHeight="false" outlineLevel="0" collapsed="false">
      <c r="X3847" s="196" t="s">
        <v>85</v>
      </c>
      <c r="Y3847" s="196" t="s">
        <v>85</v>
      </c>
    </row>
    <row r="3848" customFormat="false" ht="11.25" hidden="false" customHeight="false" outlineLevel="0" collapsed="false">
      <c r="X3848" s="196" t="s">
        <v>85</v>
      </c>
      <c r="Y3848" s="196" t="s">
        <v>85</v>
      </c>
    </row>
    <row r="3849" customFormat="false" ht="11.25" hidden="false" customHeight="false" outlineLevel="0" collapsed="false">
      <c r="X3849" s="196" t="s">
        <v>85</v>
      </c>
      <c r="Y3849" s="196" t="s">
        <v>85</v>
      </c>
    </row>
    <row r="3850" customFormat="false" ht="11.25" hidden="false" customHeight="false" outlineLevel="0" collapsed="false">
      <c r="X3850" s="196" t="s">
        <v>85</v>
      </c>
      <c r="Y3850" s="196" t="s">
        <v>85</v>
      </c>
    </row>
    <row r="3851" customFormat="false" ht="11.25" hidden="false" customHeight="false" outlineLevel="0" collapsed="false">
      <c r="X3851" s="196" t="s">
        <v>85</v>
      </c>
      <c r="Y3851" s="196" t="s">
        <v>85</v>
      </c>
    </row>
    <row r="3852" customFormat="false" ht="11.25" hidden="false" customHeight="false" outlineLevel="0" collapsed="false">
      <c r="X3852" s="196" t="s">
        <v>85</v>
      </c>
      <c r="Y3852" s="196" t="s">
        <v>85</v>
      </c>
    </row>
    <row r="3853" customFormat="false" ht="11.25" hidden="false" customHeight="false" outlineLevel="0" collapsed="false">
      <c r="X3853" s="196" t="s">
        <v>85</v>
      </c>
      <c r="Y3853" s="196" t="s">
        <v>85</v>
      </c>
    </row>
    <row r="3854" customFormat="false" ht="11.25" hidden="false" customHeight="false" outlineLevel="0" collapsed="false">
      <c r="X3854" s="196" t="s">
        <v>85</v>
      </c>
      <c r="Y3854" s="196" t="s">
        <v>85</v>
      </c>
    </row>
    <row r="3855" customFormat="false" ht="11.25" hidden="false" customHeight="false" outlineLevel="0" collapsed="false">
      <c r="X3855" s="196" t="s">
        <v>85</v>
      </c>
      <c r="Y3855" s="196" t="s">
        <v>85</v>
      </c>
    </row>
    <row r="3856" customFormat="false" ht="11.25" hidden="false" customHeight="false" outlineLevel="0" collapsed="false">
      <c r="X3856" s="196" t="s">
        <v>85</v>
      </c>
      <c r="Y3856" s="196" t="s">
        <v>85</v>
      </c>
    </row>
    <row r="3857" customFormat="false" ht="11.25" hidden="false" customHeight="false" outlineLevel="0" collapsed="false">
      <c r="X3857" s="196" t="s">
        <v>85</v>
      </c>
      <c r="Y3857" s="196" t="s">
        <v>85</v>
      </c>
    </row>
    <row r="3858" customFormat="false" ht="11.25" hidden="false" customHeight="false" outlineLevel="0" collapsed="false">
      <c r="X3858" s="196" t="s">
        <v>85</v>
      </c>
      <c r="Y3858" s="196" t="s">
        <v>85</v>
      </c>
    </row>
    <row r="3859" customFormat="false" ht="11.25" hidden="false" customHeight="false" outlineLevel="0" collapsed="false">
      <c r="X3859" s="196" t="s">
        <v>85</v>
      </c>
      <c r="Y3859" s="196" t="s">
        <v>85</v>
      </c>
    </row>
    <row r="3860" customFormat="false" ht="11.25" hidden="false" customHeight="false" outlineLevel="0" collapsed="false">
      <c r="X3860" s="196" t="s">
        <v>85</v>
      </c>
      <c r="Y3860" s="196" t="s">
        <v>85</v>
      </c>
    </row>
    <row r="3861" customFormat="false" ht="11.25" hidden="false" customHeight="false" outlineLevel="0" collapsed="false">
      <c r="X3861" s="196" t="s">
        <v>85</v>
      </c>
      <c r="Y3861" s="196" t="s">
        <v>85</v>
      </c>
    </row>
    <row r="3862" customFormat="false" ht="11.25" hidden="false" customHeight="false" outlineLevel="0" collapsed="false">
      <c r="X3862" s="196" t="s">
        <v>85</v>
      </c>
      <c r="Y3862" s="196" t="s">
        <v>85</v>
      </c>
    </row>
    <row r="3863" customFormat="false" ht="11.25" hidden="false" customHeight="false" outlineLevel="0" collapsed="false">
      <c r="X3863" s="196" t="s">
        <v>85</v>
      </c>
      <c r="Y3863" s="196" t="s">
        <v>85</v>
      </c>
    </row>
    <row r="3864" customFormat="false" ht="11.25" hidden="false" customHeight="false" outlineLevel="0" collapsed="false">
      <c r="X3864" s="196" t="s">
        <v>85</v>
      </c>
      <c r="Y3864" s="196" t="s">
        <v>85</v>
      </c>
    </row>
    <row r="3865" customFormat="false" ht="11.25" hidden="false" customHeight="false" outlineLevel="0" collapsed="false">
      <c r="X3865" s="196" t="s">
        <v>85</v>
      </c>
      <c r="Y3865" s="196" t="s">
        <v>85</v>
      </c>
    </row>
    <row r="3866" customFormat="false" ht="11.25" hidden="false" customHeight="false" outlineLevel="0" collapsed="false">
      <c r="X3866" s="196" t="s">
        <v>85</v>
      </c>
      <c r="Y3866" s="196" t="s">
        <v>85</v>
      </c>
    </row>
    <row r="3867" customFormat="false" ht="11.25" hidden="false" customHeight="false" outlineLevel="0" collapsed="false">
      <c r="X3867" s="196" t="s">
        <v>85</v>
      </c>
      <c r="Y3867" s="196" t="s">
        <v>85</v>
      </c>
    </row>
    <row r="3868" customFormat="false" ht="11.25" hidden="false" customHeight="false" outlineLevel="0" collapsed="false">
      <c r="X3868" s="196" t="s">
        <v>85</v>
      </c>
      <c r="Y3868" s="196" t="s">
        <v>85</v>
      </c>
    </row>
    <row r="3869" customFormat="false" ht="11.25" hidden="false" customHeight="false" outlineLevel="0" collapsed="false">
      <c r="X3869" s="196" t="s">
        <v>85</v>
      </c>
      <c r="Y3869" s="196" t="s">
        <v>85</v>
      </c>
    </row>
    <row r="3870" customFormat="false" ht="11.25" hidden="false" customHeight="false" outlineLevel="0" collapsed="false">
      <c r="X3870" s="196" t="s">
        <v>85</v>
      </c>
      <c r="Y3870" s="196" t="s">
        <v>85</v>
      </c>
    </row>
    <row r="3871" customFormat="false" ht="11.25" hidden="false" customHeight="false" outlineLevel="0" collapsed="false">
      <c r="X3871" s="196" t="s">
        <v>85</v>
      </c>
      <c r="Y3871" s="196" t="s">
        <v>85</v>
      </c>
    </row>
    <row r="3872" customFormat="false" ht="11.25" hidden="false" customHeight="false" outlineLevel="0" collapsed="false">
      <c r="X3872" s="196" t="s">
        <v>85</v>
      </c>
      <c r="Y3872" s="196" t="s">
        <v>85</v>
      </c>
    </row>
    <row r="3873" customFormat="false" ht="11.25" hidden="false" customHeight="false" outlineLevel="0" collapsed="false">
      <c r="X3873" s="196" t="s">
        <v>85</v>
      </c>
      <c r="Y3873" s="196" t="s">
        <v>85</v>
      </c>
    </row>
    <row r="3874" customFormat="false" ht="11.25" hidden="false" customHeight="false" outlineLevel="0" collapsed="false">
      <c r="X3874" s="196" t="s">
        <v>85</v>
      </c>
      <c r="Y3874" s="196" t="s">
        <v>85</v>
      </c>
    </row>
    <row r="3875" customFormat="false" ht="11.25" hidden="false" customHeight="false" outlineLevel="0" collapsed="false">
      <c r="X3875" s="196" t="s">
        <v>85</v>
      </c>
      <c r="Y3875" s="196" t="s">
        <v>85</v>
      </c>
    </row>
    <row r="3876" customFormat="false" ht="11.25" hidden="false" customHeight="false" outlineLevel="0" collapsed="false">
      <c r="X3876" s="196" t="s">
        <v>85</v>
      </c>
      <c r="Y3876" s="196" t="s">
        <v>85</v>
      </c>
    </row>
    <row r="3877" customFormat="false" ht="11.25" hidden="false" customHeight="false" outlineLevel="0" collapsed="false">
      <c r="X3877" s="196" t="s">
        <v>85</v>
      </c>
      <c r="Y3877" s="196" t="s">
        <v>85</v>
      </c>
    </row>
    <row r="3878" customFormat="false" ht="11.25" hidden="false" customHeight="false" outlineLevel="0" collapsed="false">
      <c r="X3878" s="196" t="s">
        <v>85</v>
      </c>
      <c r="Y3878" s="196" t="s">
        <v>85</v>
      </c>
    </row>
    <row r="3879" customFormat="false" ht="11.25" hidden="false" customHeight="false" outlineLevel="0" collapsed="false">
      <c r="X3879" s="196" t="s">
        <v>85</v>
      </c>
      <c r="Y3879" s="196" t="s">
        <v>85</v>
      </c>
    </row>
    <row r="3880" customFormat="false" ht="11.25" hidden="false" customHeight="false" outlineLevel="0" collapsed="false">
      <c r="X3880" s="196" t="s">
        <v>85</v>
      </c>
      <c r="Y3880" s="196" t="s">
        <v>85</v>
      </c>
    </row>
    <row r="3881" customFormat="false" ht="11.25" hidden="false" customHeight="false" outlineLevel="0" collapsed="false">
      <c r="X3881" s="196" t="s">
        <v>85</v>
      </c>
      <c r="Y3881" s="196" t="s">
        <v>85</v>
      </c>
    </row>
    <row r="3882" customFormat="false" ht="11.25" hidden="false" customHeight="false" outlineLevel="0" collapsed="false">
      <c r="X3882" s="196" t="s">
        <v>85</v>
      </c>
      <c r="Y3882" s="196" t="s">
        <v>85</v>
      </c>
    </row>
    <row r="3883" customFormat="false" ht="11.25" hidden="false" customHeight="false" outlineLevel="0" collapsed="false">
      <c r="X3883" s="196" t="s">
        <v>85</v>
      </c>
      <c r="Y3883" s="196" t="s">
        <v>85</v>
      </c>
    </row>
    <row r="3884" customFormat="false" ht="11.25" hidden="false" customHeight="false" outlineLevel="0" collapsed="false">
      <c r="X3884" s="196" t="s">
        <v>85</v>
      </c>
      <c r="Y3884" s="196" t="s">
        <v>85</v>
      </c>
    </row>
    <row r="3885" customFormat="false" ht="11.25" hidden="false" customHeight="false" outlineLevel="0" collapsed="false">
      <c r="X3885" s="196" t="s">
        <v>85</v>
      </c>
      <c r="Y3885" s="196" t="s">
        <v>85</v>
      </c>
    </row>
    <row r="3886" customFormat="false" ht="11.25" hidden="false" customHeight="false" outlineLevel="0" collapsed="false">
      <c r="X3886" s="196" t="s">
        <v>85</v>
      </c>
      <c r="Y3886" s="196" t="s">
        <v>85</v>
      </c>
    </row>
    <row r="3887" customFormat="false" ht="11.25" hidden="false" customHeight="false" outlineLevel="0" collapsed="false">
      <c r="X3887" s="196" t="s">
        <v>85</v>
      </c>
      <c r="Y3887" s="196" t="s">
        <v>85</v>
      </c>
    </row>
    <row r="3888" customFormat="false" ht="11.25" hidden="false" customHeight="false" outlineLevel="0" collapsed="false">
      <c r="X3888" s="196" t="s">
        <v>85</v>
      </c>
      <c r="Y3888" s="196" t="s">
        <v>85</v>
      </c>
    </row>
    <row r="3889" customFormat="false" ht="11.25" hidden="false" customHeight="false" outlineLevel="0" collapsed="false">
      <c r="X3889" s="196" t="s">
        <v>85</v>
      </c>
      <c r="Y3889" s="196" t="s">
        <v>85</v>
      </c>
    </row>
    <row r="3890" customFormat="false" ht="11.25" hidden="false" customHeight="false" outlineLevel="0" collapsed="false">
      <c r="X3890" s="196" t="s">
        <v>85</v>
      </c>
      <c r="Y3890" s="196" t="s">
        <v>85</v>
      </c>
    </row>
    <row r="3891" customFormat="false" ht="11.25" hidden="false" customHeight="false" outlineLevel="0" collapsed="false">
      <c r="X3891" s="196" t="s">
        <v>85</v>
      </c>
      <c r="Y3891" s="196" t="s">
        <v>85</v>
      </c>
    </row>
    <row r="3892" customFormat="false" ht="11.25" hidden="false" customHeight="false" outlineLevel="0" collapsed="false">
      <c r="X3892" s="196" t="s">
        <v>85</v>
      </c>
      <c r="Y3892" s="196" t="s">
        <v>85</v>
      </c>
    </row>
    <row r="3893" customFormat="false" ht="11.25" hidden="false" customHeight="false" outlineLevel="0" collapsed="false">
      <c r="X3893" s="196" t="s">
        <v>85</v>
      </c>
      <c r="Y3893" s="196" t="s">
        <v>85</v>
      </c>
    </row>
    <row r="3894" customFormat="false" ht="11.25" hidden="false" customHeight="false" outlineLevel="0" collapsed="false">
      <c r="X3894" s="196" t="s">
        <v>85</v>
      </c>
      <c r="Y3894" s="196" t="s">
        <v>85</v>
      </c>
    </row>
    <row r="3895" customFormat="false" ht="11.25" hidden="false" customHeight="false" outlineLevel="0" collapsed="false">
      <c r="X3895" s="196" t="s">
        <v>85</v>
      </c>
      <c r="Y3895" s="196" t="s">
        <v>85</v>
      </c>
    </row>
    <row r="3896" customFormat="false" ht="11.25" hidden="false" customHeight="false" outlineLevel="0" collapsed="false">
      <c r="X3896" s="196" t="s">
        <v>85</v>
      </c>
      <c r="Y3896" s="196" t="s">
        <v>85</v>
      </c>
    </row>
    <row r="3897" customFormat="false" ht="11.25" hidden="false" customHeight="false" outlineLevel="0" collapsed="false">
      <c r="X3897" s="196" t="s">
        <v>85</v>
      </c>
      <c r="Y3897" s="196" t="s">
        <v>85</v>
      </c>
    </row>
    <row r="3898" customFormat="false" ht="11.25" hidden="false" customHeight="false" outlineLevel="0" collapsed="false">
      <c r="X3898" s="196" t="s">
        <v>85</v>
      </c>
      <c r="Y3898" s="196" t="s">
        <v>85</v>
      </c>
    </row>
    <row r="3899" customFormat="false" ht="11.25" hidden="false" customHeight="false" outlineLevel="0" collapsed="false">
      <c r="X3899" s="196" t="s">
        <v>85</v>
      </c>
      <c r="Y3899" s="196" t="s">
        <v>85</v>
      </c>
    </row>
    <row r="3900" customFormat="false" ht="11.25" hidden="false" customHeight="false" outlineLevel="0" collapsed="false">
      <c r="X3900" s="196" t="s">
        <v>85</v>
      </c>
      <c r="Y3900" s="196" t="s">
        <v>85</v>
      </c>
    </row>
    <row r="3901" customFormat="false" ht="11.25" hidden="false" customHeight="false" outlineLevel="0" collapsed="false">
      <c r="X3901" s="196" t="s">
        <v>85</v>
      </c>
      <c r="Y3901" s="196" t="s">
        <v>85</v>
      </c>
    </row>
    <row r="3902" customFormat="false" ht="11.25" hidden="false" customHeight="false" outlineLevel="0" collapsed="false">
      <c r="X3902" s="196" t="s">
        <v>85</v>
      </c>
      <c r="Y3902" s="196" t="s">
        <v>85</v>
      </c>
    </row>
    <row r="3903" customFormat="false" ht="11.25" hidden="false" customHeight="false" outlineLevel="0" collapsed="false">
      <c r="X3903" s="196" t="s">
        <v>85</v>
      </c>
      <c r="Y3903" s="196" t="s">
        <v>85</v>
      </c>
    </row>
    <row r="3904" customFormat="false" ht="11.25" hidden="false" customHeight="false" outlineLevel="0" collapsed="false">
      <c r="X3904" s="196" t="s">
        <v>85</v>
      </c>
      <c r="Y3904" s="196" t="s">
        <v>85</v>
      </c>
    </row>
    <row r="3905" customFormat="false" ht="11.25" hidden="false" customHeight="false" outlineLevel="0" collapsed="false">
      <c r="X3905" s="196" t="s">
        <v>85</v>
      </c>
      <c r="Y3905" s="196" t="s">
        <v>85</v>
      </c>
    </row>
    <row r="3906" customFormat="false" ht="11.25" hidden="false" customHeight="false" outlineLevel="0" collapsed="false">
      <c r="X3906" s="196" t="s">
        <v>85</v>
      </c>
      <c r="Y3906" s="196" t="s">
        <v>85</v>
      </c>
    </row>
    <row r="3907" customFormat="false" ht="11.25" hidden="false" customHeight="false" outlineLevel="0" collapsed="false">
      <c r="X3907" s="196" t="s">
        <v>85</v>
      </c>
      <c r="Y3907" s="196" t="s">
        <v>85</v>
      </c>
    </row>
    <row r="3908" customFormat="false" ht="11.25" hidden="false" customHeight="false" outlineLevel="0" collapsed="false">
      <c r="X3908" s="196" t="s">
        <v>85</v>
      </c>
      <c r="Y3908" s="196" t="s">
        <v>85</v>
      </c>
    </row>
    <row r="3909" customFormat="false" ht="11.25" hidden="false" customHeight="false" outlineLevel="0" collapsed="false">
      <c r="X3909" s="196" t="s">
        <v>85</v>
      </c>
      <c r="Y3909" s="196" t="s">
        <v>85</v>
      </c>
    </row>
    <row r="3910" customFormat="false" ht="11.25" hidden="false" customHeight="false" outlineLevel="0" collapsed="false">
      <c r="X3910" s="196" t="s">
        <v>85</v>
      </c>
      <c r="Y3910" s="196" t="s">
        <v>85</v>
      </c>
    </row>
    <row r="3911" customFormat="false" ht="11.25" hidden="false" customHeight="false" outlineLevel="0" collapsed="false">
      <c r="X3911" s="196" t="s">
        <v>85</v>
      </c>
      <c r="Y3911" s="196" t="s">
        <v>85</v>
      </c>
    </row>
    <row r="3912" customFormat="false" ht="11.25" hidden="false" customHeight="false" outlineLevel="0" collapsed="false">
      <c r="X3912" s="196" t="s">
        <v>85</v>
      </c>
      <c r="Y3912" s="196" t="s">
        <v>85</v>
      </c>
    </row>
    <row r="3913" customFormat="false" ht="11.25" hidden="false" customHeight="false" outlineLevel="0" collapsed="false">
      <c r="X3913" s="196" t="s">
        <v>85</v>
      </c>
      <c r="Y3913" s="196" t="s">
        <v>85</v>
      </c>
    </row>
    <row r="3914" customFormat="false" ht="11.25" hidden="false" customHeight="false" outlineLevel="0" collapsed="false">
      <c r="X3914" s="196" t="s">
        <v>85</v>
      </c>
      <c r="Y3914" s="196" t="s">
        <v>85</v>
      </c>
    </row>
    <row r="3915" customFormat="false" ht="11.25" hidden="false" customHeight="false" outlineLevel="0" collapsed="false">
      <c r="X3915" s="196" t="s">
        <v>85</v>
      </c>
      <c r="Y3915" s="196" t="s">
        <v>85</v>
      </c>
    </row>
    <row r="3916" customFormat="false" ht="11.25" hidden="false" customHeight="false" outlineLevel="0" collapsed="false">
      <c r="X3916" s="196" t="s">
        <v>85</v>
      </c>
      <c r="Y3916" s="196" t="s">
        <v>85</v>
      </c>
    </row>
    <row r="3917" customFormat="false" ht="11.25" hidden="false" customHeight="false" outlineLevel="0" collapsed="false">
      <c r="X3917" s="196" t="s">
        <v>85</v>
      </c>
      <c r="Y3917" s="196" t="s">
        <v>85</v>
      </c>
    </row>
    <row r="3918" customFormat="false" ht="11.25" hidden="false" customHeight="false" outlineLevel="0" collapsed="false">
      <c r="X3918" s="196" t="s">
        <v>85</v>
      </c>
      <c r="Y3918" s="196" t="s">
        <v>85</v>
      </c>
    </row>
    <row r="3919" customFormat="false" ht="11.25" hidden="false" customHeight="false" outlineLevel="0" collapsed="false">
      <c r="X3919" s="196" t="s">
        <v>85</v>
      </c>
      <c r="Y3919" s="196" t="s">
        <v>85</v>
      </c>
    </row>
    <row r="3920" customFormat="false" ht="11.25" hidden="false" customHeight="false" outlineLevel="0" collapsed="false">
      <c r="X3920" s="196" t="s">
        <v>85</v>
      </c>
      <c r="Y3920" s="196" t="s">
        <v>85</v>
      </c>
    </row>
    <row r="3921" customFormat="false" ht="11.25" hidden="false" customHeight="false" outlineLevel="0" collapsed="false">
      <c r="X3921" s="196" t="s">
        <v>85</v>
      </c>
      <c r="Y3921" s="196" t="s">
        <v>85</v>
      </c>
    </row>
    <row r="3922" customFormat="false" ht="11.25" hidden="false" customHeight="false" outlineLevel="0" collapsed="false">
      <c r="X3922" s="196" t="s">
        <v>85</v>
      </c>
      <c r="Y3922" s="196" t="s">
        <v>85</v>
      </c>
    </row>
    <row r="3923" customFormat="false" ht="11.25" hidden="false" customHeight="false" outlineLevel="0" collapsed="false">
      <c r="X3923" s="196" t="s">
        <v>85</v>
      </c>
      <c r="Y3923" s="196" t="s">
        <v>85</v>
      </c>
    </row>
    <row r="3924" customFormat="false" ht="11.25" hidden="false" customHeight="false" outlineLevel="0" collapsed="false">
      <c r="X3924" s="196" t="s">
        <v>85</v>
      </c>
      <c r="Y3924" s="196" t="s">
        <v>85</v>
      </c>
    </row>
    <row r="3925" customFormat="false" ht="11.25" hidden="false" customHeight="false" outlineLevel="0" collapsed="false">
      <c r="X3925" s="196" t="s">
        <v>85</v>
      </c>
      <c r="Y3925" s="196" t="s">
        <v>85</v>
      </c>
    </row>
    <row r="3926" customFormat="false" ht="11.25" hidden="false" customHeight="false" outlineLevel="0" collapsed="false">
      <c r="X3926" s="196" t="s">
        <v>85</v>
      </c>
      <c r="Y3926" s="196" t="s">
        <v>85</v>
      </c>
    </row>
    <row r="3927" customFormat="false" ht="11.25" hidden="false" customHeight="false" outlineLevel="0" collapsed="false">
      <c r="X3927" s="196" t="s">
        <v>85</v>
      </c>
      <c r="Y3927" s="196" t="s">
        <v>85</v>
      </c>
    </row>
    <row r="3928" customFormat="false" ht="11.25" hidden="false" customHeight="false" outlineLevel="0" collapsed="false">
      <c r="X3928" s="196" t="s">
        <v>85</v>
      </c>
      <c r="Y3928" s="196" t="s">
        <v>85</v>
      </c>
    </row>
    <row r="3929" customFormat="false" ht="11.25" hidden="false" customHeight="false" outlineLevel="0" collapsed="false">
      <c r="X3929" s="196" t="s">
        <v>85</v>
      </c>
      <c r="Y3929" s="196" t="s">
        <v>85</v>
      </c>
    </row>
    <row r="3930" customFormat="false" ht="11.25" hidden="false" customHeight="false" outlineLevel="0" collapsed="false">
      <c r="X3930" s="196" t="s">
        <v>85</v>
      </c>
      <c r="Y3930" s="196" t="s">
        <v>85</v>
      </c>
    </row>
    <row r="3931" customFormat="false" ht="11.25" hidden="false" customHeight="false" outlineLevel="0" collapsed="false">
      <c r="X3931" s="196" t="s">
        <v>85</v>
      </c>
      <c r="Y3931" s="196" t="s">
        <v>85</v>
      </c>
    </row>
    <row r="3932" customFormat="false" ht="11.25" hidden="false" customHeight="false" outlineLevel="0" collapsed="false">
      <c r="X3932" s="196" t="s">
        <v>85</v>
      </c>
      <c r="Y3932" s="196" t="s">
        <v>85</v>
      </c>
    </row>
    <row r="3933" customFormat="false" ht="11.25" hidden="false" customHeight="false" outlineLevel="0" collapsed="false">
      <c r="X3933" s="196" t="s">
        <v>85</v>
      </c>
      <c r="Y3933" s="196" t="s">
        <v>85</v>
      </c>
    </row>
    <row r="3934" customFormat="false" ht="11.25" hidden="false" customHeight="false" outlineLevel="0" collapsed="false">
      <c r="X3934" s="196" t="s">
        <v>85</v>
      </c>
      <c r="Y3934" s="196" t="s">
        <v>85</v>
      </c>
    </row>
    <row r="3935" customFormat="false" ht="11.25" hidden="false" customHeight="false" outlineLevel="0" collapsed="false">
      <c r="X3935" s="196" t="s">
        <v>85</v>
      </c>
      <c r="Y3935" s="196" t="s">
        <v>85</v>
      </c>
    </row>
    <row r="3936" customFormat="false" ht="11.25" hidden="false" customHeight="false" outlineLevel="0" collapsed="false">
      <c r="X3936" s="196" t="s">
        <v>85</v>
      </c>
      <c r="Y3936" s="196" t="s">
        <v>85</v>
      </c>
    </row>
    <row r="3937" customFormat="false" ht="11.25" hidden="false" customHeight="false" outlineLevel="0" collapsed="false">
      <c r="X3937" s="196" t="s">
        <v>85</v>
      </c>
      <c r="Y3937" s="196" t="s">
        <v>85</v>
      </c>
    </row>
    <row r="3938" customFormat="false" ht="11.25" hidden="false" customHeight="false" outlineLevel="0" collapsed="false">
      <c r="X3938" s="196" t="s">
        <v>85</v>
      </c>
      <c r="Y3938" s="196" t="s">
        <v>85</v>
      </c>
    </row>
    <row r="3939" customFormat="false" ht="11.25" hidden="false" customHeight="false" outlineLevel="0" collapsed="false">
      <c r="X3939" s="196" t="s">
        <v>85</v>
      </c>
      <c r="Y3939" s="196" t="s">
        <v>85</v>
      </c>
    </row>
    <row r="3940" customFormat="false" ht="11.25" hidden="false" customHeight="false" outlineLevel="0" collapsed="false">
      <c r="X3940" s="196" t="s">
        <v>85</v>
      </c>
      <c r="Y3940" s="196" t="s">
        <v>85</v>
      </c>
    </row>
    <row r="3941" customFormat="false" ht="11.25" hidden="false" customHeight="false" outlineLevel="0" collapsed="false">
      <c r="X3941" s="196" t="s">
        <v>85</v>
      </c>
      <c r="Y3941" s="196" t="s">
        <v>85</v>
      </c>
    </row>
    <row r="3942" customFormat="false" ht="11.25" hidden="false" customHeight="false" outlineLevel="0" collapsed="false">
      <c r="X3942" s="196" t="s">
        <v>85</v>
      </c>
      <c r="Y3942" s="196" t="s">
        <v>85</v>
      </c>
    </row>
    <row r="3943" customFormat="false" ht="11.25" hidden="false" customHeight="false" outlineLevel="0" collapsed="false">
      <c r="X3943" s="196" t="s">
        <v>85</v>
      </c>
      <c r="Y3943" s="196" t="s">
        <v>85</v>
      </c>
    </row>
    <row r="3944" customFormat="false" ht="11.25" hidden="false" customHeight="false" outlineLevel="0" collapsed="false">
      <c r="X3944" s="196" t="s">
        <v>85</v>
      </c>
      <c r="Y3944" s="196" t="s">
        <v>85</v>
      </c>
    </row>
    <row r="3945" customFormat="false" ht="11.25" hidden="false" customHeight="false" outlineLevel="0" collapsed="false">
      <c r="X3945" s="196" t="s">
        <v>85</v>
      </c>
      <c r="Y3945" s="196" t="s">
        <v>85</v>
      </c>
    </row>
    <row r="3946" customFormat="false" ht="11.25" hidden="false" customHeight="false" outlineLevel="0" collapsed="false">
      <c r="X3946" s="196" t="s">
        <v>85</v>
      </c>
      <c r="Y3946" s="196" t="s">
        <v>85</v>
      </c>
    </row>
    <row r="3947" customFormat="false" ht="11.25" hidden="false" customHeight="false" outlineLevel="0" collapsed="false">
      <c r="X3947" s="196" t="s">
        <v>85</v>
      </c>
      <c r="Y3947" s="196" t="s">
        <v>85</v>
      </c>
    </row>
    <row r="3948" customFormat="false" ht="11.25" hidden="false" customHeight="false" outlineLevel="0" collapsed="false">
      <c r="X3948" s="196" t="s">
        <v>85</v>
      </c>
      <c r="Y3948" s="196" t="s">
        <v>85</v>
      </c>
    </row>
    <row r="3949" customFormat="false" ht="11.25" hidden="false" customHeight="false" outlineLevel="0" collapsed="false">
      <c r="X3949" s="196" t="s">
        <v>85</v>
      </c>
      <c r="Y3949" s="196" t="s">
        <v>85</v>
      </c>
    </row>
    <row r="3950" customFormat="false" ht="11.25" hidden="false" customHeight="false" outlineLevel="0" collapsed="false">
      <c r="X3950" s="196" t="s">
        <v>85</v>
      </c>
      <c r="Y3950" s="196" t="s">
        <v>85</v>
      </c>
    </row>
    <row r="3951" customFormat="false" ht="11.25" hidden="false" customHeight="false" outlineLevel="0" collapsed="false">
      <c r="X3951" s="196" t="s">
        <v>85</v>
      </c>
      <c r="Y3951" s="196" t="s">
        <v>85</v>
      </c>
    </row>
    <row r="3952" customFormat="false" ht="11.25" hidden="false" customHeight="false" outlineLevel="0" collapsed="false">
      <c r="X3952" s="196" t="s">
        <v>85</v>
      </c>
      <c r="Y3952" s="196" t="s">
        <v>85</v>
      </c>
    </row>
    <row r="3953" customFormat="false" ht="11.25" hidden="false" customHeight="false" outlineLevel="0" collapsed="false">
      <c r="X3953" s="196" t="s">
        <v>85</v>
      </c>
      <c r="Y3953" s="196" t="s">
        <v>85</v>
      </c>
    </row>
    <row r="3954" customFormat="false" ht="11.25" hidden="false" customHeight="false" outlineLevel="0" collapsed="false">
      <c r="X3954" s="196" t="s">
        <v>85</v>
      </c>
      <c r="Y3954" s="196" t="s">
        <v>85</v>
      </c>
    </row>
    <row r="3955" customFormat="false" ht="11.25" hidden="false" customHeight="false" outlineLevel="0" collapsed="false">
      <c r="X3955" s="196" t="s">
        <v>85</v>
      </c>
      <c r="Y3955" s="196" t="s">
        <v>85</v>
      </c>
    </row>
    <row r="3956" customFormat="false" ht="11.25" hidden="false" customHeight="false" outlineLevel="0" collapsed="false">
      <c r="X3956" s="196" t="s">
        <v>85</v>
      </c>
      <c r="Y3956" s="196" t="s">
        <v>85</v>
      </c>
    </row>
    <row r="3957" customFormat="false" ht="11.25" hidden="false" customHeight="false" outlineLevel="0" collapsed="false">
      <c r="X3957" s="196" t="s">
        <v>85</v>
      </c>
      <c r="Y3957" s="196" t="s">
        <v>85</v>
      </c>
    </row>
    <row r="3958" customFormat="false" ht="11.25" hidden="false" customHeight="false" outlineLevel="0" collapsed="false">
      <c r="X3958" s="196" t="s">
        <v>85</v>
      </c>
      <c r="Y3958" s="196" t="s">
        <v>85</v>
      </c>
    </row>
    <row r="3959" customFormat="false" ht="11.25" hidden="false" customHeight="false" outlineLevel="0" collapsed="false">
      <c r="X3959" s="196" t="s">
        <v>85</v>
      </c>
      <c r="Y3959" s="196" t="s">
        <v>85</v>
      </c>
    </row>
    <row r="3960" customFormat="false" ht="11.25" hidden="false" customHeight="false" outlineLevel="0" collapsed="false">
      <c r="X3960" s="196" t="s">
        <v>85</v>
      </c>
      <c r="Y3960" s="196" t="s">
        <v>85</v>
      </c>
    </row>
    <row r="3961" customFormat="false" ht="11.25" hidden="false" customHeight="false" outlineLevel="0" collapsed="false">
      <c r="X3961" s="196" t="s">
        <v>85</v>
      </c>
      <c r="Y3961" s="196" t="s">
        <v>85</v>
      </c>
    </row>
    <row r="3962" customFormat="false" ht="11.25" hidden="false" customHeight="false" outlineLevel="0" collapsed="false">
      <c r="X3962" s="196" t="s">
        <v>85</v>
      </c>
      <c r="Y3962" s="196" t="s">
        <v>85</v>
      </c>
    </row>
    <row r="3963" customFormat="false" ht="11.25" hidden="false" customHeight="false" outlineLevel="0" collapsed="false">
      <c r="X3963" s="196" t="s">
        <v>85</v>
      </c>
      <c r="Y3963" s="196" t="s">
        <v>85</v>
      </c>
    </row>
    <row r="3964" customFormat="false" ht="11.25" hidden="false" customHeight="false" outlineLevel="0" collapsed="false">
      <c r="X3964" s="196" t="s">
        <v>85</v>
      </c>
      <c r="Y3964" s="196" t="s">
        <v>85</v>
      </c>
    </row>
    <row r="3965" customFormat="false" ht="11.25" hidden="false" customHeight="false" outlineLevel="0" collapsed="false">
      <c r="X3965" s="196" t="s">
        <v>85</v>
      </c>
      <c r="Y3965" s="196" t="s">
        <v>85</v>
      </c>
    </row>
    <row r="3966" customFormat="false" ht="11.25" hidden="false" customHeight="false" outlineLevel="0" collapsed="false">
      <c r="X3966" s="196" t="s">
        <v>85</v>
      </c>
      <c r="Y3966" s="196" t="s">
        <v>85</v>
      </c>
    </row>
    <row r="3967" customFormat="false" ht="11.25" hidden="false" customHeight="false" outlineLevel="0" collapsed="false">
      <c r="X3967" s="196" t="s">
        <v>85</v>
      </c>
      <c r="Y3967" s="196" t="s">
        <v>85</v>
      </c>
    </row>
    <row r="3968" customFormat="false" ht="11.25" hidden="false" customHeight="false" outlineLevel="0" collapsed="false">
      <c r="X3968" s="196" t="s">
        <v>85</v>
      </c>
      <c r="Y3968" s="196" t="s">
        <v>85</v>
      </c>
    </row>
    <row r="3969" customFormat="false" ht="11.25" hidden="false" customHeight="false" outlineLevel="0" collapsed="false">
      <c r="X3969" s="196" t="s">
        <v>85</v>
      </c>
      <c r="Y3969" s="196" t="s">
        <v>85</v>
      </c>
    </row>
    <row r="3970" customFormat="false" ht="11.25" hidden="false" customHeight="false" outlineLevel="0" collapsed="false">
      <c r="X3970" s="196" t="s">
        <v>85</v>
      </c>
      <c r="Y3970" s="196" t="s">
        <v>85</v>
      </c>
    </row>
    <row r="3971" customFormat="false" ht="11.25" hidden="false" customHeight="false" outlineLevel="0" collapsed="false">
      <c r="X3971" s="196" t="s">
        <v>85</v>
      </c>
      <c r="Y3971" s="196" t="s">
        <v>85</v>
      </c>
    </row>
    <row r="3972" customFormat="false" ht="11.25" hidden="false" customHeight="false" outlineLevel="0" collapsed="false">
      <c r="X3972" s="196" t="s">
        <v>85</v>
      </c>
      <c r="Y3972" s="196" t="s">
        <v>85</v>
      </c>
    </row>
    <row r="3973" customFormat="false" ht="11.25" hidden="false" customHeight="false" outlineLevel="0" collapsed="false">
      <c r="X3973" s="196" t="s">
        <v>85</v>
      </c>
      <c r="Y3973" s="196" t="s">
        <v>85</v>
      </c>
    </row>
    <row r="3974" customFormat="false" ht="11.25" hidden="false" customHeight="false" outlineLevel="0" collapsed="false">
      <c r="X3974" s="196" t="s">
        <v>85</v>
      </c>
      <c r="Y3974" s="196" t="s">
        <v>85</v>
      </c>
    </row>
    <row r="3975" customFormat="false" ht="11.25" hidden="false" customHeight="false" outlineLevel="0" collapsed="false">
      <c r="X3975" s="196" t="s">
        <v>85</v>
      </c>
      <c r="Y3975" s="196" t="s">
        <v>85</v>
      </c>
    </row>
    <row r="3976" customFormat="false" ht="11.25" hidden="false" customHeight="false" outlineLevel="0" collapsed="false">
      <c r="X3976" s="196" t="s">
        <v>85</v>
      </c>
      <c r="Y3976" s="196" t="s">
        <v>85</v>
      </c>
    </row>
    <row r="3977" customFormat="false" ht="11.25" hidden="false" customHeight="false" outlineLevel="0" collapsed="false">
      <c r="X3977" s="196" t="s">
        <v>85</v>
      </c>
      <c r="Y3977" s="196" t="s">
        <v>85</v>
      </c>
    </row>
    <row r="3978" customFormat="false" ht="11.25" hidden="false" customHeight="false" outlineLevel="0" collapsed="false">
      <c r="X3978" s="196" t="s">
        <v>85</v>
      </c>
      <c r="Y3978" s="196" t="s">
        <v>85</v>
      </c>
    </row>
    <row r="3979" customFormat="false" ht="11.25" hidden="false" customHeight="false" outlineLevel="0" collapsed="false">
      <c r="X3979" s="196" t="s">
        <v>85</v>
      </c>
      <c r="Y3979" s="196" t="s">
        <v>85</v>
      </c>
    </row>
    <row r="3980" customFormat="false" ht="11.25" hidden="false" customHeight="false" outlineLevel="0" collapsed="false">
      <c r="X3980" s="196" t="s">
        <v>85</v>
      </c>
      <c r="Y3980" s="196" t="s">
        <v>85</v>
      </c>
    </row>
    <row r="3981" customFormat="false" ht="11.25" hidden="false" customHeight="false" outlineLevel="0" collapsed="false">
      <c r="X3981" s="196" t="s">
        <v>85</v>
      </c>
      <c r="Y3981" s="196" t="s">
        <v>85</v>
      </c>
    </row>
    <row r="3982" customFormat="false" ht="11.25" hidden="false" customHeight="false" outlineLevel="0" collapsed="false">
      <c r="X3982" s="196" t="s">
        <v>85</v>
      </c>
      <c r="Y3982" s="196" t="s">
        <v>85</v>
      </c>
    </row>
    <row r="3983" customFormat="false" ht="11.25" hidden="false" customHeight="false" outlineLevel="0" collapsed="false">
      <c r="X3983" s="196" t="s">
        <v>85</v>
      </c>
      <c r="Y3983" s="196" t="s">
        <v>85</v>
      </c>
    </row>
    <row r="3984" customFormat="false" ht="11.25" hidden="false" customHeight="false" outlineLevel="0" collapsed="false">
      <c r="X3984" s="196" t="s">
        <v>85</v>
      </c>
      <c r="Y3984" s="196" t="s">
        <v>85</v>
      </c>
    </row>
    <row r="3985" customFormat="false" ht="11.25" hidden="false" customHeight="false" outlineLevel="0" collapsed="false">
      <c r="X3985" s="196" t="s">
        <v>85</v>
      </c>
      <c r="Y3985" s="196" t="s">
        <v>85</v>
      </c>
    </row>
    <row r="3986" customFormat="false" ht="11.25" hidden="false" customHeight="false" outlineLevel="0" collapsed="false">
      <c r="X3986" s="196" t="s">
        <v>85</v>
      </c>
      <c r="Y3986" s="196" t="s">
        <v>85</v>
      </c>
    </row>
    <row r="3987" customFormat="false" ht="11.25" hidden="false" customHeight="false" outlineLevel="0" collapsed="false">
      <c r="X3987" s="196" t="s">
        <v>85</v>
      </c>
      <c r="Y3987" s="196" t="s">
        <v>85</v>
      </c>
    </row>
    <row r="3988" customFormat="false" ht="11.25" hidden="false" customHeight="false" outlineLevel="0" collapsed="false">
      <c r="X3988" s="196" t="s">
        <v>85</v>
      </c>
      <c r="Y3988" s="196" t="s">
        <v>85</v>
      </c>
    </row>
    <row r="3989" customFormat="false" ht="11.25" hidden="false" customHeight="false" outlineLevel="0" collapsed="false">
      <c r="X3989" s="196" t="s">
        <v>85</v>
      </c>
      <c r="Y3989" s="196" t="s">
        <v>85</v>
      </c>
    </row>
    <row r="3990" customFormat="false" ht="11.25" hidden="false" customHeight="false" outlineLevel="0" collapsed="false">
      <c r="X3990" s="196" t="s">
        <v>85</v>
      </c>
      <c r="Y3990" s="196" t="s">
        <v>85</v>
      </c>
    </row>
    <row r="3991" customFormat="false" ht="11.25" hidden="false" customHeight="false" outlineLevel="0" collapsed="false">
      <c r="X3991" s="196" t="s">
        <v>85</v>
      </c>
      <c r="Y3991" s="196" t="s">
        <v>85</v>
      </c>
    </row>
    <row r="3992" customFormat="false" ht="11.25" hidden="false" customHeight="false" outlineLevel="0" collapsed="false">
      <c r="X3992" s="196" t="s">
        <v>85</v>
      </c>
      <c r="Y3992" s="196" t="s">
        <v>85</v>
      </c>
    </row>
    <row r="3993" customFormat="false" ht="11.25" hidden="false" customHeight="false" outlineLevel="0" collapsed="false">
      <c r="X3993" s="196" t="s">
        <v>85</v>
      </c>
      <c r="Y3993" s="196" t="s">
        <v>85</v>
      </c>
    </row>
    <row r="3994" customFormat="false" ht="11.25" hidden="false" customHeight="false" outlineLevel="0" collapsed="false">
      <c r="X3994" s="196" t="s">
        <v>85</v>
      </c>
      <c r="Y3994" s="196" t="s">
        <v>85</v>
      </c>
    </row>
    <row r="3995" customFormat="false" ht="11.25" hidden="false" customHeight="false" outlineLevel="0" collapsed="false">
      <c r="X3995" s="196" t="s">
        <v>85</v>
      </c>
      <c r="Y3995" s="196" t="s">
        <v>85</v>
      </c>
    </row>
    <row r="3996" customFormat="false" ht="11.25" hidden="false" customHeight="false" outlineLevel="0" collapsed="false">
      <c r="X3996" s="196" t="s">
        <v>85</v>
      </c>
      <c r="Y3996" s="196" t="s">
        <v>85</v>
      </c>
    </row>
    <row r="3997" customFormat="false" ht="11.25" hidden="false" customHeight="false" outlineLevel="0" collapsed="false">
      <c r="X3997" s="196" t="s">
        <v>85</v>
      </c>
      <c r="Y3997" s="196" t="s">
        <v>85</v>
      </c>
    </row>
    <row r="3998" customFormat="false" ht="11.25" hidden="false" customHeight="false" outlineLevel="0" collapsed="false">
      <c r="X3998" s="196" t="s">
        <v>85</v>
      </c>
      <c r="Y3998" s="196" t="s">
        <v>85</v>
      </c>
    </row>
    <row r="3999" customFormat="false" ht="11.25" hidden="false" customHeight="false" outlineLevel="0" collapsed="false">
      <c r="X3999" s="196" t="s">
        <v>85</v>
      </c>
      <c r="Y3999" s="196" t="s">
        <v>85</v>
      </c>
    </row>
    <row r="4000" customFormat="false" ht="11.25" hidden="false" customHeight="false" outlineLevel="0" collapsed="false">
      <c r="X4000" s="196" t="s">
        <v>85</v>
      </c>
      <c r="Y4000" s="196" t="s">
        <v>85</v>
      </c>
    </row>
    <row r="4001" customFormat="false" ht="11.25" hidden="false" customHeight="false" outlineLevel="0" collapsed="false">
      <c r="X4001" s="196" t="s">
        <v>85</v>
      </c>
      <c r="Y4001" s="196" t="s">
        <v>85</v>
      </c>
    </row>
    <row r="4002" customFormat="false" ht="11.25" hidden="false" customHeight="false" outlineLevel="0" collapsed="false">
      <c r="X4002" s="196" t="s">
        <v>85</v>
      </c>
      <c r="Y4002" s="196" t="s">
        <v>85</v>
      </c>
    </row>
    <row r="4003" customFormat="false" ht="11.25" hidden="false" customHeight="false" outlineLevel="0" collapsed="false">
      <c r="X4003" s="196" t="s">
        <v>85</v>
      </c>
      <c r="Y4003" s="196" t="s">
        <v>85</v>
      </c>
    </row>
    <row r="4004" customFormat="false" ht="11.25" hidden="false" customHeight="false" outlineLevel="0" collapsed="false">
      <c r="X4004" s="196" t="s">
        <v>85</v>
      </c>
      <c r="Y4004" s="196" t="s">
        <v>85</v>
      </c>
    </row>
    <row r="4005" customFormat="false" ht="11.25" hidden="false" customHeight="false" outlineLevel="0" collapsed="false">
      <c r="X4005" s="196" t="s">
        <v>85</v>
      </c>
      <c r="Y4005" s="196" t="s">
        <v>85</v>
      </c>
    </row>
    <row r="4006" customFormat="false" ht="11.25" hidden="false" customHeight="false" outlineLevel="0" collapsed="false">
      <c r="X4006" s="196" t="s">
        <v>85</v>
      </c>
      <c r="Y4006" s="196" t="s">
        <v>85</v>
      </c>
    </row>
    <row r="4007" customFormat="false" ht="11.25" hidden="false" customHeight="false" outlineLevel="0" collapsed="false">
      <c r="X4007" s="196" t="s">
        <v>85</v>
      </c>
      <c r="Y4007" s="196" t="s">
        <v>85</v>
      </c>
    </row>
    <row r="4008" customFormat="false" ht="11.25" hidden="false" customHeight="false" outlineLevel="0" collapsed="false">
      <c r="X4008" s="196" t="s">
        <v>85</v>
      </c>
      <c r="Y4008" s="196" t="s">
        <v>85</v>
      </c>
    </row>
    <row r="4009" customFormat="false" ht="11.25" hidden="false" customHeight="false" outlineLevel="0" collapsed="false">
      <c r="X4009" s="196" t="s">
        <v>85</v>
      </c>
      <c r="Y4009" s="196" t="s">
        <v>85</v>
      </c>
    </row>
    <row r="4010" customFormat="false" ht="11.25" hidden="false" customHeight="false" outlineLevel="0" collapsed="false">
      <c r="X4010" s="196" t="s">
        <v>85</v>
      </c>
      <c r="Y4010" s="196" t="s">
        <v>85</v>
      </c>
    </row>
    <row r="4011" customFormat="false" ht="11.25" hidden="false" customHeight="false" outlineLevel="0" collapsed="false">
      <c r="X4011" s="196" t="s">
        <v>85</v>
      </c>
      <c r="Y4011" s="196" t="s">
        <v>85</v>
      </c>
    </row>
    <row r="4012" customFormat="false" ht="11.25" hidden="false" customHeight="false" outlineLevel="0" collapsed="false">
      <c r="X4012" s="196" t="s">
        <v>85</v>
      </c>
      <c r="Y4012" s="196" t="s">
        <v>85</v>
      </c>
    </row>
    <row r="4013" customFormat="false" ht="11.25" hidden="false" customHeight="false" outlineLevel="0" collapsed="false">
      <c r="X4013" s="196" t="s">
        <v>85</v>
      </c>
      <c r="Y4013" s="196" t="s">
        <v>85</v>
      </c>
    </row>
    <row r="4014" customFormat="false" ht="11.25" hidden="false" customHeight="false" outlineLevel="0" collapsed="false">
      <c r="X4014" s="196" t="s">
        <v>85</v>
      </c>
      <c r="Y4014" s="196" t="s">
        <v>85</v>
      </c>
    </row>
    <row r="4015" customFormat="false" ht="11.25" hidden="false" customHeight="false" outlineLevel="0" collapsed="false">
      <c r="X4015" s="196" t="s">
        <v>85</v>
      </c>
      <c r="Y4015" s="196" t="s">
        <v>85</v>
      </c>
    </row>
    <row r="4016" customFormat="false" ht="11.25" hidden="false" customHeight="false" outlineLevel="0" collapsed="false">
      <c r="X4016" s="196" t="s">
        <v>85</v>
      </c>
      <c r="Y4016" s="196" t="s">
        <v>85</v>
      </c>
    </row>
    <row r="4017" customFormat="false" ht="11.25" hidden="false" customHeight="false" outlineLevel="0" collapsed="false">
      <c r="X4017" s="196" t="s">
        <v>85</v>
      </c>
      <c r="Y4017" s="196" t="s">
        <v>85</v>
      </c>
    </row>
    <row r="4018" customFormat="false" ht="11.25" hidden="false" customHeight="false" outlineLevel="0" collapsed="false">
      <c r="X4018" s="196" t="s">
        <v>85</v>
      </c>
      <c r="Y4018" s="196" t="s">
        <v>85</v>
      </c>
    </row>
    <row r="4019" customFormat="false" ht="11.25" hidden="false" customHeight="false" outlineLevel="0" collapsed="false">
      <c r="X4019" s="196" t="s">
        <v>85</v>
      </c>
      <c r="Y4019" s="196" t="s">
        <v>85</v>
      </c>
    </row>
    <row r="4020" customFormat="false" ht="11.25" hidden="false" customHeight="false" outlineLevel="0" collapsed="false">
      <c r="X4020" s="196" t="s">
        <v>85</v>
      </c>
      <c r="Y4020" s="196" t="s">
        <v>85</v>
      </c>
    </row>
    <row r="4021" customFormat="false" ht="11.25" hidden="false" customHeight="false" outlineLevel="0" collapsed="false">
      <c r="X4021" s="196" t="s">
        <v>85</v>
      </c>
      <c r="Y4021" s="196" t="s">
        <v>85</v>
      </c>
    </row>
    <row r="4022" customFormat="false" ht="11.25" hidden="false" customHeight="false" outlineLevel="0" collapsed="false">
      <c r="X4022" s="196" t="s">
        <v>85</v>
      </c>
      <c r="Y4022" s="196" t="s">
        <v>85</v>
      </c>
    </row>
    <row r="4023" customFormat="false" ht="11.25" hidden="false" customHeight="false" outlineLevel="0" collapsed="false">
      <c r="X4023" s="196" t="s">
        <v>85</v>
      </c>
      <c r="Y4023" s="196" t="s">
        <v>85</v>
      </c>
    </row>
    <row r="4024" customFormat="false" ht="11.25" hidden="false" customHeight="false" outlineLevel="0" collapsed="false">
      <c r="X4024" s="196" t="s">
        <v>85</v>
      </c>
      <c r="Y4024" s="196" t="s">
        <v>85</v>
      </c>
    </row>
    <row r="4025" customFormat="false" ht="11.25" hidden="false" customHeight="false" outlineLevel="0" collapsed="false">
      <c r="X4025" s="196" t="s">
        <v>85</v>
      </c>
      <c r="Y4025" s="196" t="s">
        <v>85</v>
      </c>
    </row>
    <row r="4026" customFormat="false" ht="11.25" hidden="false" customHeight="false" outlineLevel="0" collapsed="false">
      <c r="X4026" s="196" t="s">
        <v>85</v>
      </c>
      <c r="Y4026" s="196" t="s">
        <v>85</v>
      </c>
    </row>
    <row r="4027" customFormat="false" ht="11.25" hidden="false" customHeight="false" outlineLevel="0" collapsed="false">
      <c r="X4027" s="196" t="s">
        <v>85</v>
      </c>
      <c r="Y4027" s="196" t="s">
        <v>85</v>
      </c>
    </row>
    <row r="4028" customFormat="false" ht="11.25" hidden="false" customHeight="false" outlineLevel="0" collapsed="false">
      <c r="X4028" s="196" t="s">
        <v>85</v>
      </c>
      <c r="Y4028" s="196" t="s">
        <v>85</v>
      </c>
    </row>
    <row r="4029" customFormat="false" ht="11.25" hidden="false" customHeight="false" outlineLevel="0" collapsed="false">
      <c r="X4029" s="196" t="s">
        <v>85</v>
      </c>
      <c r="Y4029" s="196" t="s">
        <v>85</v>
      </c>
    </row>
    <row r="4030" customFormat="false" ht="11.25" hidden="false" customHeight="false" outlineLevel="0" collapsed="false">
      <c r="X4030" s="196" t="s">
        <v>85</v>
      </c>
      <c r="Y4030" s="196" t="s">
        <v>85</v>
      </c>
    </row>
    <row r="4031" customFormat="false" ht="11.25" hidden="false" customHeight="false" outlineLevel="0" collapsed="false">
      <c r="X4031" s="196" t="s">
        <v>85</v>
      </c>
      <c r="Y4031" s="196" t="s">
        <v>85</v>
      </c>
    </row>
    <row r="4032" customFormat="false" ht="11.25" hidden="false" customHeight="false" outlineLevel="0" collapsed="false">
      <c r="X4032" s="196" t="s">
        <v>85</v>
      </c>
      <c r="Y4032" s="196" t="s">
        <v>85</v>
      </c>
    </row>
    <row r="4033" customFormat="false" ht="11.25" hidden="false" customHeight="false" outlineLevel="0" collapsed="false">
      <c r="X4033" s="196" t="s">
        <v>85</v>
      </c>
      <c r="Y4033" s="196" t="s">
        <v>85</v>
      </c>
    </row>
    <row r="4034" customFormat="false" ht="11.25" hidden="false" customHeight="false" outlineLevel="0" collapsed="false">
      <c r="X4034" s="196" t="s">
        <v>85</v>
      </c>
      <c r="Y4034" s="196" t="s">
        <v>85</v>
      </c>
    </row>
    <row r="4035" customFormat="false" ht="11.25" hidden="false" customHeight="false" outlineLevel="0" collapsed="false">
      <c r="X4035" s="196" t="s">
        <v>85</v>
      </c>
      <c r="Y4035" s="196" t="s">
        <v>85</v>
      </c>
    </row>
    <row r="4036" customFormat="false" ht="11.25" hidden="false" customHeight="false" outlineLevel="0" collapsed="false">
      <c r="X4036" s="196" t="s">
        <v>85</v>
      </c>
      <c r="Y4036" s="196" t="s">
        <v>85</v>
      </c>
    </row>
    <row r="4037" customFormat="false" ht="11.25" hidden="false" customHeight="false" outlineLevel="0" collapsed="false">
      <c r="X4037" s="196" t="s">
        <v>85</v>
      </c>
      <c r="Y4037" s="196" t="s">
        <v>85</v>
      </c>
    </row>
    <row r="4038" customFormat="false" ht="11.25" hidden="false" customHeight="false" outlineLevel="0" collapsed="false">
      <c r="X4038" s="196" t="s">
        <v>85</v>
      </c>
      <c r="Y4038" s="196" t="s">
        <v>85</v>
      </c>
    </row>
    <row r="4039" customFormat="false" ht="11.25" hidden="false" customHeight="false" outlineLevel="0" collapsed="false">
      <c r="X4039" s="196" t="s">
        <v>85</v>
      </c>
      <c r="Y4039" s="196" t="s">
        <v>85</v>
      </c>
    </row>
    <row r="4040" customFormat="false" ht="11.25" hidden="false" customHeight="false" outlineLevel="0" collapsed="false">
      <c r="X4040" s="196" t="s">
        <v>85</v>
      </c>
      <c r="Y4040" s="196" t="s">
        <v>85</v>
      </c>
    </row>
    <row r="4041" customFormat="false" ht="11.25" hidden="false" customHeight="false" outlineLevel="0" collapsed="false">
      <c r="X4041" s="196" t="s">
        <v>85</v>
      </c>
      <c r="Y4041" s="196" t="s">
        <v>85</v>
      </c>
    </row>
    <row r="4042" customFormat="false" ht="11.25" hidden="false" customHeight="false" outlineLevel="0" collapsed="false">
      <c r="X4042" s="196" t="s">
        <v>85</v>
      </c>
      <c r="Y4042" s="196" t="s">
        <v>85</v>
      </c>
    </row>
    <row r="4043" customFormat="false" ht="11.25" hidden="false" customHeight="false" outlineLevel="0" collapsed="false">
      <c r="X4043" s="196" t="s">
        <v>85</v>
      </c>
      <c r="Y4043" s="196" t="s">
        <v>85</v>
      </c>
    </row>
    <row r="4044" customFormat="false" ht="11.25" hidden="false" customHeight="false" outlineLevel="0" collapsed="false">
      <c r="X4044" s="196" t="s">
        <v>85</v>
      </c>
      <c r="Y4044" s="196" t="s">
        <v>85</v>
      </c>
    </row>
    <row r="4045" customFormat="false" ht="11.25" hidden="false" customHeight="false" outlineLevel="0" collapsed="false">
      <c r="X4045" s="196" t="s">
        <v>85</v>
      </c>
      <c r="Y4045" s="196" t="s">
        <v>85</v>
      </c>
    </row>
    <row r="4046" customFormat="false" ht="11.25" hidden="false" customHeight="false" outlineLevel="0" collapsed="false">
      <c r="X4046" s="196" t="s">
        <v>85</v>
      </c>
      <c r="Y4046" s="196" t="s">
        <v>85</v>
      </c>
    </row>
    <row r="4047" customFormat="false" ht="11.25" hidden="false" customHeight="false" outlineLevel="0" collapsed="false">
      <c r="X4047" s="196" t="s">
        <v>85</v>
      </c>
      <c r="Y4047" s="196" t="s">
        <v>85</v>
      </c>
    </row>
    <row r="4048" customFormat="false" ht="11.25" hidden="false" customHeight="false" outlineLevel="0" collapsed="false">
      <c r="X4048" s="196" t="s">
        <v>85</v>
      </c>
      <c r="Y4048" s="196" t="s">
        <v>85</v>
      </c>
    </row>
    <row r="4049" customFormat="false" ht="11.25" hidden="false" customHeight="false" outlineLevel="0" collapsed="false">
      <c r="X4049" s="196" t="s">
        <v>85</v>
      </c>
      <c r="Y4049" s="196" t="s">
        <v>85</v>
      </c>
    </row>
    <row r="4050" customFormat="false" ht="11.25" hidden="false" customHeight="false" outlineLevel="0" collapsed="false">
      <c r="X4050" s="196" t="s">
        <v>85</v>
      </c>
      <c r="Y4050" s="196" t="s">
        <v>85</v>
      </c>
    </row>
    <row r="4051" customFormat="false" ht="11.25" hidden="false" customHeight="false" outlineLevel="0" collapsed="false">
      <c r="X4051" s="196" t="s">
        <v>85</v>
      </c>
      <c r="Y4051" s="196" t="s">
        <v>85</v>
      </c>
    </row>
    <row r="4052" customFormat="false" ht="11.25" hidden="false" customHeight="false" outlineLevel="0" collapsed="false">
      <c r="X4052" s="196" t="s">
        <v>85</v>
      </c>
      <c r="Y4052" s="196" t="s">
        <v>85</v>
      </c>
    </row>
    <row r="4053" customFormat="false" ht="11.25" hidden="false" customHeight="false" outlineLevel="0" collapsed="false">
      <c r="X4053" s="196" t="s">
        <v>85</v>
      </c>
      <c r="Y4053" s="196" t="s">
        <v>85</v>
      </c>
    </row>
    <row r="4054" customFormat="false" ht="11.25" hidden="false" customHeight="false" outlineLevel="0" collapsed="false">
      <c r="X4054" s="196" t="s">
        <v>85</v>
      </c>
      <c r="Y4054" s="196" t="s">
        <v>85</v>
      </c>
    </row>
    <row r="4055" customFormat="false" ht="11.25" hidden="false" customHeight="false" outlineLevel="0" collapsed="false">
      <c r="X4055" s="196" t="s">
        <v>85</v>
      </c>
      <c r="Y4055" s="196" t="s">
        <v>85</v>
      </c>
    </row>
    <row r="4056" customFormat="false" ht="11.25" hidden="false" customHeight="false" outlineLevel="0" collapsed="false">
      <c r="X4056" s="196" t="s">
        <v>85</v>
      </c>
      <c r="Y4056" s="196" t="s">
        <v>85</v>
      </c>
    </row>
    <row r="4057" customFormat="false" ht="11.25" hidden="false" customHeight="false" outlineLevel="0" collapsed="false">
      <c r="X4057" s="196" t="s">
        <v>85</v>
      </c>
      <c r="Y4057" s="196" t="s">
        <v>85</v>
      </c>
    </row>
    <row r="4058" customFormat="false" ht="11.25" hidden="false" customHeight="false" outlineLevel="0" collapsed="false">
      <c r="X4058" s="196" t="s">
        <v>85</v>
      </c>
      <c r="Y4058" s="196" t="s">
        <v>85</v>
      </c>
    </row>
    <row r="4059" customFormat="false" ht="11.25" hidden="false" customHeight="false" outlineLevel="0" collapsed="false">
      <c r="X4059" s="196" t="s">
        <v>85</v>
      </c>
      <c r="Y4059" s="196" t="s">
        <v>85</v>
      </c>
    </row>
    <row r="4060" customFormat="false" ht="11.25" hidden="false" customHeight="false" outlineLevel="0" collapsed="false">
      <c r="X4060" s="196" t="s">
        <v>85</v>
      </c>
      <c r="Y4060" s="196" t="s">
        <v>85</v>
      </c>
    </row>
    <row r="4061" customFormat="false" ht="11.25" hidden="false" customHeight="false" outlineLevel="0" collapsed="false">
      <c r="X4061" s="196" t="s">
        <v>85</v>
      </c>
      <c r="Y4061" s="196" t="s">
        <v>85</v>
      </c>
    </row>
    <row r="4062" customFormat="false" ht="11.25" hidden="false" customHeight="false" outlineLevel="0" collapsed="false">
      <c r="X4062" s="196" t="s">
        <v>85</v>
      </c>
      <c r="Y4062" s="196" t="s">
        <v>85</v>
      </c>
    </row>
    <row r="4063" customFormat="false" ht="11.25" hidden="false" customHeight="false" outlineLevel="0" collapsed="false">
      <c r="X4063" s="196" t="s">
        <v>85</v>
      </c>
      <c r="Y4063" s="196" t="s">
        <v>85</v>
      </c>
    </row>
    <row r="4064" customFormat="false" ht="11.25" hidden="false" customHeight="false" outlineLevel="0" collapsed="false">
      <c r="X4064" s="196" t="s">
        <v>85</v>
      </c>
      <c r="Y4064" s="196" t="s">
        <v>85</v>
      </c>
    </row>
    <row r="4065" customFormat="false" ht="11.25" hidden="false" customHeight="false" outlineLevel="0" collapsed="false">
      <c r="X4065" s="196" t="s">
        <v>85</v>
      </c>
      <c r="Y4065" s="196" t="s">
        <v>85</v>
      </c>
    </row>
    <row r="4066" customFormat="false" ht="11.25" hidden="false" customHeight="false" outlineLevel="0" collapsed="false">
      <c r="X4066" s="196" t="s">
        <v>85</v>
      </c>
      <c r="Y4066" s="196" t="s">
        <v>85</v>
      </c>
    </row>
    <row r="4067" customFormat="false" ht="11.25" hidden="false" customHeight="false" outlineLevel="0" collapsed="false">
      <c r="X4067" s="196" t="s">
        <v>85</v>
      </c>
      <c r="Y4067" s="196" t="s">
        <v>85</v>
      </c>
    </row>
    <row r="4068" customFormat="false" ht="11.25" hidden="false" customHeight="false" outlineLevel="0" collapsed="false">
      <c r="X4068" s="196" t="s">
        <v>85</v>
      </c>
      <c r="Y4068" s="196" t="s">
        <v>85</v>
      </c>
    </row>
    <row r="4069" customFormat="false" ht="11.25" hidden="false" customHeight="false" outlineLevel="0" collapsed="false">
      <c r="X4069" s="196" t="s">
        <v>85</v>
      </c>
      <c r="Y4069" s="196" t="s">
        <v>85</v>
      </c>
    </row>
    <row r="4070" customFormat="false" ht="11.25" hidden="false" customHeight="false" outlineLevel="0" collapsed="false">
      <c r="X4070" s="196" t="s">
        <v>85</v>
      </c>
      <c r="Y4070" s="196" t="s">
        <v>85</v>
      </c>
    </row>
    <row r="4071" customFormat="false" ht="11.25" hidden="false" customHeight="false" outlineLevel="0" collapsed="false">
      <c r="X4071" s="196" t="s">
        <v>85</v>
      </c>
      <c r="Y4071" s="196" t="s">
        <v>85</v>
      </c>
    </row>
    <row r="4072" customFormat="false" ht="11.25" hidden="false" customHeight="false" outlineLevel="0" collapsed="false">
      <c r="X4072" s="196" t="s">
        <v>85</v>
      </c>
      <c r="Y4072" s="196" t="s">
        <v>85</v>
      </c>
    </row>
    <row r="4073" customFormat="false" ht="11.25" hidden="false" customHeight="false" outlineLevel="0" collapsed="false">
      <c r="X4073" s="196" t="s">
        <v>85</v>
      </c>
      <c r="Y4073" s="196" t="s">
        <v>85</v>
      </c>
    </row>
    <row r="4074" customFormat="false" ht="11.25" hidden="false" customHeight="false" outlineLevel="0" collapsed="false">
      <c r="X4074" s="196" t="s">
        <v>85</v>
      </c>
      <c r="Y4074" s="196" t="s">
        <v>85</v>
      </c>
    </row>
    <row r="4075" customFormat="false" ht="11.25" hidden="false" customHeight="false" outlineLevel="0" collapsed="false">
      <c r="X4075" s="196" t="s">
        <v>85</v>
      </c>
      <c r="Y4075" s="196" t="s">
        <v>85</v>
      </c>
    </row>
    <row r="4076" customFormat="false" ht="11.25" hidden="false" customHeight="false" outlineLevel="0" collapsed="false">
      <c r="X4076" s="196" t="s">
        <v>85</v>
      </c>
      <c r="Y4076" s="196" t="s">
        <v>85</v>
      </c>
    </row>
    <row r="4077" customFormat="false" ht="11.25" hidden="false" customHeight="false" outlineLevel="0" collapsed="false">
      <c r="X4077" s="196" t="s">
        <v>85</v>
      </c>
      <c r="Y4077" s="196" t="s">
        <v>85</v>
      </c>
    </row>
    <row r="4078" customFormat="false" ht="11.25" hidden="false" customHeight="false" outlineLevel="0" collapsed="false">
      <c r="X4078" s="196" t="s">
        <v>85</v>
      </c>
      <c r="Y4078" s="196" t="s">
        <v>85</v>
      </c>
    </row>
    <row r="4079" customFormat="false" ht="11.25" hidden="false" customHeight="false" outlineLevel="0" collapsed="false">
      <c r="X4079" s="196" t="s">
        <v>85</v>
      </c>
      <c r="Y4079" s="196" t="s">
        <v>85</v>
      </c>
    </row>
    <row r="4080" customFormat="false" ht="11.25" hidden="false" customHeight="false" outlineLevel="0" collapsed="false">
      <c r="X4080" s="196" t="s">
        <v>85</v>
      </c>
      <c r="Y4080" s="196" t="s">
        <v>85</v>
      </c>
    </row>
    <row r="4081" customFormat="false" ht="11.25" hidden="false" customHeight="false" outlineLevel="0" collapsed="false">
      <c r="X4081" s="196" t="s">
        <v>85</v>
      </c>
      <c r="Y4081" s="196" t="s">
        <v>85</v>
      </c>
    </row>
    <row r="4082" customFormat="false" ht="11.25" hidden="false" customHeight="false" outlineLevel="0" collapsed="false">
      <c r="X4082" s="196" t="s">
        <v>85</v>
      </c>
      <c r="Y4082" s="196" t="s">
        <v>85</v>
      </c>
    </row>
    <row r="4083" customFormat="false" ht="11.25" hidden="false" customHeight="false" outlineLevel="0" collapsed="false">
      <c r="X4083" s="196" t="s">
        <v>85</v>
      </c>
      <c r="Y4083" s="196" t="s">
        <v>85</v>
      </c>
    </row>
    <row r="4084" customFormat="false" ht="11.25" hidden="false" customHeight="false" outlineLevel="0" collapsed="false">
      <c r="X4084" s="196" t="s">
        <v>85</v>
      </c>
      <c r="Y4084" s="196" t="s">
        <v>85</v>
      </c>
    </row>
    <row r="4085" customFormat="false" ht="11.25" hidden="false" customHeight="false" outlineLevel="0" collapsed="false">
      <c r="X4085" s="196" t="s">
        <v>85</v>
      </c>
      <c r="Y4085" s="196" t="s">
        <v>85</v>
      </c>
    </row>
    <row r="4086" customFormat="false" ht="11.25" hidden="false" customHeight="false" outlineLevel="0" collapsed="false">
      <c r="X4086" s="196" t="s">
        <v>85</v>
      </c>
      <c r="Y4086" s="196" t="s">
        <v>85</v>
      </c>
    </row>
    <row r="4087" customFormat="false" ht="11.25" hidden="false" customHeight="false" outlineLevel="0" collapsed="false">
      <c r="X4087" s="196" t="s">
        <v>85</v>
      </c>
      <c r="Y4087" s="196" t="s">
        <v>85</v>
      </c>
    </row>
    <row r="4088" customFormat="false" ht="11.25" hidden="false" customHeight="false" outlineLevel="0" collapsed="false">
      <c r="X4088" s="196" t="s">
        <v>85</v>
      </c>
      <c r="Y4088" s="196" t="s">
        <v>85</v>
      </c>
    </row>
    <row r="4089" customFormat="false" ht="11.25" hidden="false" customHeight="false" outlineLevel="0" collapsed="false">
      <c r="X4089" s="196" t="s">
        <v>85</v>
      </c>
      <c r="Y4089" s="196" t="s">
        <v>85</v>
      </c>
    </row>
    <row r="4090" customFormat="false" ht="11.25" hidden="false" customHeight="false" outlineLevel="0" collapsed="false">
      <c r="X4090" s="196" t="s">
        <v>85</v>
      </c>
      <c r="Y4090" s="196" t="s">
        <v>85</v>
      </c>
    </row>
    <row r="4091" customFormat="false" ht="11.25" hidden="false" customHeight="false" outlineLevel="0" collapsed="false">
      <c r="X4091" s="196" t="s">
        <v>85</v>
      </c>
      <c r="Y4091" s="196" t="s">
        <v>85</v>
      </c>
    </row>
    <row r="4092" customFormat="false" ht="11.25" hidden="false" customHeight="false" outlineLevel="0" collapsed="false">
      <c r="X4092" s="196" t="s">
        <v>85</v>
      </c>
      <c r="Y4092" s="196" t="s">
        <v>85</v>
      </c>
    </row>
    <row r="4093" customFormat="false" ht="11.25" hidden="false" customHeight="false" outlineLevel="0" collapsed="false">
      <c r="X4093" s="196" t="s">
        <v>85</v>
      </c>
      <c r="Y4093" s="196" t="s">
        <v>85</v>
      </c>
    </row>
    <row r="4094" customFormat="false" ht="11.25" hidden="false" customHeight="false" outlineLevel="0" collapsed="false">
      <c r="X4094" s="196" t="s">
        <v>85</v>
      </c>
      <c r="Y4094" s="196" t="s">
        <v>85</v>
      </c>
    </row>
    <row r="4095" customFormat="false" ht="11.25" hidden="false" customHeight="false" outlineLevel="0" collapsed="false">
      <c r="X4095" s="196" t="s">
        <v>85</v>
      </c>
      <c r="Y4095" s="196" t="s">
        <v>85</v>
      </c>
    </row>
    <row r="4096" customFormat="false" ht="11.25" hidden="false" customHeight="false" outlineLevel="0" collapsed="false">
      <c r="X4096" s="196" t="s">
        <v>85</v>
      </c>
      <c r="Y4096" s="196" t="s">
        <v>85</v>
      </c>
    </row>
    <row r="4097" customFormat="false" ht="11.25" hidden="false" customHeight="false" outlineLevel="0" collapsed="false">
      <c r="X4097" s="196" t="s">
        <v>85</v>
      </c>
      <c r="Y4097" s="196" t="s">
        <v>85</v>
      </c>
    </row>
    <row r="4098" customFormat="false" ht="11.25" hidden="false" customHeight="false" outlineLevel="0" collapsed="false">
      <c r="X4098" s="196" t="s">
        <v>85</v>
      </c>
      <c r="Y4098" s="196" t="s">
        <v>85</v>
      </c>
    </row>
    <row r="4099" customFormat="false" ht="11.25" hidden="false" customHeight="false" outlineLevel="0" collapsed="false">
      <c r="X4099" s="196" t="s">
        <v>85</v>
      </c>
      <c r="Y4099" s="196" t="s">
        <v>85</v>
      </c>
    </row>
    <row r="4100" customFormat="false" ht="11.25" hidden="false" customHeight="false" outlineLevel="0" collapsed="false">
      <c r="X4100" s="196" t="s">
        <v>85</v>
      </c>
      <c r="Y4100" s="196" t="s">
        <v>85</v>
      </c>
    </row>
    <row r="4101" customFormat="false" ht="11.25" hidden="false" customHeight="false" outlineLevel="0" collapsed="false">
      <c r="X4101" s="196" t="s">
        <v>85</v>
      </c>
      <c r="Y4101" s="196" t="s">
        <v>85</v>
      </c>
    </row>
    <row r="4102" customFormat="false" ht="11.25" hidden="false" customHeight="false" outlineLevel="0" collapsed="false">
      <c r="X4102" s="196" t="s">
        <v>85</v>
      </c>
      <c r="Y4102" s="196" t="s">
        <v>85</v>
      </c>
    </row>
    <row r="4103" customFormat="false" ht="11.25" hidden="false" customHeight="false" outlineLevel="0" collapsed="false">
      <c r="X4103" s="196" t="s">
        <v>85</v>
      </c>
      <c r="Y4103" s="196" t="s">
        <v>85</v>
      </c>
    </row>
    <row r="4104" customFormat="false" ht="11.25" hidden="false" customHeight="false" outlineLevel="0" collapsed="false">
      <c r="X4104" s="196" t="s">
        <v>85</v>
      </c>
      <c r="Y4104" s="196" t="s">
        <v>85</v>
      </c>
    </row>
    <row r="4105" customFormat="false" ht="11.25" hidden="false" customHeight="false" outlineLevel="0" collapsed="false">
      <c r="X4105" s="196" t="s">
        <v>85</v>
      </c>
      <c r="Y4105" s="196" t="s">
        <v>85</v>
      </c>
    </row>
    <row r="4106" customFormat="false" ht="11.25" hidden="false" customHeight="false" outlineLevel="0" collapsed="false">
      <c r="X4106" s="196" t="s">
        <v>85</v>
      </c>
      <c r="Y4106" s="196" t="s">
        <v>85</v>
      </c>
    </row>
    <row r="4107" customFormat="false" ht="11.25" hidden="false" customHeight="false" outlineLevel="0" collapsed="false">
      <c r="X4107" s="196" t="s">
        <v>85</v>
      </c>
      <c r="Y4107" s="196" t="s">
        <v>85</v>
      </c>
    </row>
    <row r="4108" customFormat="false" ht="11.25" hidden="false" customHeight="false" outlineLevel="0" collapsed="false">
      <c r="X4108" s="196" t="s">
        <v>85</v>
      </c>
      <c r="Y4108" s="196" t="s">
        <v>85</v>
      </c>
    </row>
    <row r="4109" customFormat="false" ht="11.25" hidden="false" customHeight="false" outlineLevel="0" collapsed="false">
      <c r="X4109" s="196" t="s">
        <v>85</v>
      </c>
      <c r="Y4109" s="196" t="s">
        <v>85</v>
      </c>
    </row>
    <row r="4110" customFormat="false" ht="11.25" hidden="false" customHeight="false" outlineLevel="0" collapsed="false">
      <c r="X4110" s="196" t="s">
        <v>85</v>
      </c>
      <c r="Y4110" s="196" t="s">
        <v>85</v>
      </c>
    </row>
    <row r="4111" customFormat="false" ht="11.25" hidden="false" customHeight="false" outlineLevel="0" collapsed="false">
      <c r="X4111" s="196" t="s">
        <v>85</v>
      </c>
      <c r="Y4111" s="196" t="s">
        <v>85</v>
      </c>
    </row>
    <row r="4112" customFormat="false" ht="11.25" hidden="false" customHeight="false" outlineLevel="0" collapsed="false">
      <c r="X4112" s="196" t="s">
        <v>85</v>
      </c>
      <c r="Y4112" s="196" t="s">
        <v>85</v>
      </c>
    </row>
    <row r="4113" customFormat="false" ht="11.25" hidden="false" customHeight="false" outlineLevel="0" collapsed="false">
      <c r="X4113" s="196" t="s">
        <v>85</v>
      </c>
      <c r="Y4113" s="196" t="s">
        <v>85</v>
      </c>
    </row>
    <row r="4114" customFormat="false" ht="11.25" hidden="false" customHeight="false" outlineLevel="0" collapsed="false">
      <c r="X4114" s="196" t="s">
        <v>85</v>
      </c>
      <c r="Y4114" s="196" t="s">
        <v>85</v>
      </c>
    </row>
    <row r="4115" customFormat="false" ht="11.25" hidden="false" customHeight="false" outlineLevel="0" collapsed="false">
      <c r="X4115" s="196" t="s">
        <v>85</v>
      </c>
      <c r="Y4115" s="196" t="s">
        <v>85</v>
      </c>
    </row>
    <row r="4116" customFormat="false" ht="11.25" hidden="false" customHeight="false" outlineLevel="0" collapsed="false">
      <c r="X4116" s="196" t="s">
        <v>85</v>
      </c>
      <c r="Y4116" s="196" t="s">
        <v>85</v>
      </c>
    </row>
    <row r="4117" customFormat="false" ht="11.25" hidden="false" customHeight="false" outlineLevel="0" collapsed="false">
      <c r="X4117" s="196" t="s">
        <v>85</v>
      </c>
      <c r="Y4117" s="196" t="s">
        <v>85</v>
      </c>
    </row>
    <row r="4118" customFormat="false" ht="11.25" hidden="false" customHeight="false" outlineLevel="0" collapsed="false">
      <c r="X4118" s="196" t="s">
        <v>85</v>
      </c>
      <c r="Y4118" s="196" t="s">
        <v>85</v>
      </c>
    </row>
    <row r="4119" customFormat="false" ht="11.25" hidden="false" customHeight="false" outlineLevel="0" collapsed="false">
      <c r="X4119" s="196" t="s">
        <v>85</v>
      </c>
      <c r="Y4119" s="196" t="s">
        <v>85</v>
      </c>
    </row>
    <row r="4120" customFormat="false" ht="11.25" hidden="false" customHeight="false" outlineLevel="0" collapsed="false">
      <c r="X4120" s="196" t="s">
        <v>85</v>
      </c>
      <c r="Y4120" s="196" t="s">
        <v>85</v>
      </c>
    </row>
    <row r="4121" customFormat="false" ht="11.25" hidden="false" customHeight="false" outlineLevel="0" collapsed="false">
      <c r="X4121" s="196" t="s">
        <v>85</v>
      </c>
      <c r="Y4121" s="196" t="s">
        <v>85</v>
      </c>
    </row>
    <row r="4122" customFormat="false" ht="11.25" hidden="false" customHeight="false" outlineLevel="0" collapsed="false">
      <c r="X4122" s="196" t="s">
        <v>85</v>
      </c>
      <c r="Y4122" s="196" t="s">
        <v>85</v>
      </c>
    </row>
    <row r="4123" customFormat="false" ht="11.25" hidden="false" customHeight="false" outlineLevel="0" collapsed="false">
      <c r="X4123" s="196" t="s">
        <v>85</v>
      </c>
      <c r="Y4123" s="196" t="s">
        <v>85</v>
      </c>
    </row>
    <row r="4124" customFormat="false" ht="11.25" hidden="false" customHeight="false" outlineLevel="0" collapsed="false">
      <c r="X4124" s="196" t="s">
        <v>85</v>
      </c>
      <c r="Y4124" s="196" t="s">
        <v>85</v>
      </c>
    </row>
    <row r="4125" customFormat="false" ht="11.25" hidden="false" customHeight="false" outlineLevel="0" collapsed="false">
      <c r="X4125" s="196" t="s">
        <v>85</v>
      </c>
      <c r="Y4125" s="196" t="s">
        <v>85</v>
      </c>
    </row>
    <row r="4126" customFormat="false" ht="11.25" hidden="false" customHeight="false" outlineLevel="0" collapsed="false">
      <c r="X4126" s="196" t="s">
        <v>85</v>
      </c>
      <c r="Y4126" s="196" t="s">
        <v>85</v>
      </c>
    </row>
    <row r="4127" customFormat="false" ht="11.25" hidden="false" customHeight="false" outlineLevel="0" collapsed="false">
      <c r="X4127" s="196" t="s">
        <v>85</v>
      </c>
      <c r="Y4127" s="196" t="s">
        <v>85</v>
      </c>
    </row>
    <row r="4128" customFormat="false" ht="11.25" hidden="false" customHeight="false" outlineLevel="0" collapsed="false">
      <c r="X4128" s="196" t="s">
        <v>85</v>
      </c>
      <c r="Y4128" s="196" t="s">
        <v>85</v>
      </c>
    </row>
    <row r="4129" customFormat="false" ht="11.25" hidden="false" customHeight="false" outlineLevel="0" collapsed="false">
      <c r="X4129" s="196" t="s">
        <v>85</v>
      </c>
      <c r="Y4129" s="196" t="s">
        <v>85</v>
      </c>
    </row>
    <row r="4130" customFormat="false" ht="11.25" hidden="false" customHeight="false" outlineLevel="0" collapsed="false">
      <c r="X4130" s="196" t="s">
        <v>85</v>
      </c>
      <c r="Y4130" s="196" t="s">
        <v>85</v>
      </c>
    </row>
    <row r="4131" customFormat="false" ht="11.25" hidden="false" customHeight="false" outlineLevel="0" collapsed="false">
      <c r="X4131" s="196" t="s">
        <v>85</v>
      </c>
      <c r="Y4131" s="196" t="s">
        <v>85</v>
      </c>
    </row>
    <row r="4132" customFormat="false" ht="11.25" hidden="false" customHeight="false" outlineLevel="0" collapsed="false">
      <c r="X4132" s="196" t="s">
        <v>85</v>
      </c>
      <c r="Y4132" s="196" t="s">
        <v>85</v>
      </c>
    </row>
    <row r="4133" customFormat="false" ht="11.25" hidden="false" customHeight="false" outlineLevel="0" collapsed="false">
      <c r="X4133" s="196" t="s">
        <v>85</v>
      </c>
      <c r="Y4133" s="196" t="s">
        <v>85</v>
      </c>
    </row>
    <row r="4134" customFormat="false" ht="11.25" hidden="false" customHeight="false" outlineLevel="0" collapsed="false">
      <c r="X4134" s="196" t="s">
        <v>85</v>
      </c>
      <c r="Y4134" s="196" t="s">
        <v>85</v>
      </c>
    </row>
    <row r="4135" customFormat="false" ht="11.25" hidden="false" customHeight="false" outlineLevel="0" collapsed="false">
      <c r="X4135" s="196" t="s">
        <v>85</v>
      </c>
      <c r="Y4135" s="196" t="s">
        <v>85</v>
      </c>
    </row>
    <row r="4136" customFormat="false" ht="11.25" hidden="false" customHeight="false" outlineLevel="0" collapsed="false">
      <c r="X4136" s="196" t="s">
        <v>85</v>
      </c>
      <c r="Y4136" s="196" t="s">
        <v>85</v>
      </c>
    </row>
    <row r="4137" customFormat="false" ht="11.25" hidden="false" customHeight="false" outlineLevel="0" collapsed="false">
      <c r="X4137" s="196" t="s">
        <v>85</v>
      </c>
      <c r="Y4137" s="196" t="s">
        <v>85</v>
      </c>
    </row>
    <row r="4138" customFormat="false" ht="11.25" hidden="false" customHeight="false" outlineLevel="0" collapsed="false">
      <c r="X4138" s="196" t="s">
        <v>85</v>
      </c>
      <c r="Y4138" s="196" t="s">
        <v>85</v>
      </c>
    </row>
    <row r="4139" customFormat="false" ht="11.25" hidden="false" customHeight="false" outlineLevel="0" collapsed="false">
      <c r="X4139" s="196" t="s">
        <v>85</v>
      </c>
      <c r="Y4139" s="196" t="s">
        <v>85</v>
      </c>
    </row>
    <row r="4140" customFormat="false" ht="11.25" hidden="false" customHeight="false" outlineLevel="0" collapsed="false">
      <c r="X4140" s="196" t="s">
        <v>85</v>
      </c>
      <c r="Y4140" s="196" t="s">
        <v>85</v>
      </c>
    </row>
    <row r="4141" customFormat="false" ht="11.25" hidden="false" customHeight="false" outlineLevel="0" collapsed="false">
      <c r="X4141" s="196" t="s">
        <v>85</v>
      </c>
      <c r="Y4141" s="196" t="s">
        <v>85</v>
      </c>
    </row>
    <row r="4142" customFormat="false" ht="11.25" hidden="false" customHeight="false" outlineLevel="0" collapsed="false">
      <c r="X4142" s="196" t="s">
        <v>85</v>
      </c>
      <c r="Y4142" s="196" t="s">
        <v>85</v>
      </c>
    </row>
    <row r="4143" customFormat="false" ht="11.25" hidden="false" customHeight="false" outlineLevel="0" collapsed="false">
      <c r="X4143" s="196" t="s">
        <v>85</v>
      </c>
      <c r="Y4143" s="196" t="s">
        <v>85</v>
      </c>
    </row>
    <row r="4144" customFormat="false" ht="11.25" hidden="false" customHeight="false" outlineLevel="0" collapsed="false">
      <c r="X4144" s="196" t="s">
        <v>85</v>
      </c>
      <c r="Y4144" s="196" t="s">
        <v>85</v>
      </c>
    </row>
    <row r="4145" customFormat="false" ht="11.25" hidden="false" customHeight="false" outlineLevel="0" collapsed="false">
      <c r="X4145" s="196" t="s">
        <v>85</v>
      </c>
      <c r="Y4145" s="196" t="s">
        <v>85</v>
      </c>
    </row>
    <row r="4146" customFormat="false" ht="11.25" hidden="false" customHeight="false" outlineLevel="0" collapsed="false">
      <c r="X4146" s="196" t="s">
        <v>85</v>
      </c>
      <c r="Y4146" s="196" t="s">
        <v>85</v>
      </c>
    </row>
    <row r="4147" customFormat="false" ht="11.25" hidden="false" customHeight="false" outlineLevel="0" collapsed="false">
      <c r="X4147" s="196" t="s">
        <v>85</v>
      </c>
      <c r="Y4147" s="196" t="s">
        <v>85</v>
      </c>
    </row>
    <row r="4148" customFormat="false" ht="11.25" hidden="false" customHeight="false" outlineLevel="0" collapsed="false">
      <c r="X4148" s="196" t="s">
        <v>85</v>
      </c>
      <c r="Y4148" s="196" t="s">
        <v>85</v>
      </c>
    </row>
    <row r="4149" customFormat="false" ht="11.25" hidden="false" customHeight="false" outlineLevel="0" collapsed="false">
      <c r="X4149" s="196" t="s">
        <v>85</v>
      </c>
      <c r="Y4149" s="196" t="s">
        <v>85</v>
      </c>
    </row>
    <row r="4150" customFormat="false" ht="11.25" hidden="false" customHeight="false" outlineLevel="0" collapsed="false">
      <c r="X4150" s="196" t="s">
        <v>85</v>
      </c>
      <c r="Y4150" s="196" t="s">
        <v>85</v>
      </c>
    </row>
    <row r="4151" customFormat="false" ht="11.25" hidden="false" customHeight="false" outlineLevel="0" collapsed="false">
      <c r="X4151" s="196" t="s">
        <v>85</v>
      </c>
      <c r="Y4151" s="196" t="s">
        <v>85</v>
      </c>
    </row>
    <row r="4152" customFormat="false" ht="11.25" hidden="false" customHeight="false" outlineLevel="0" collapsed="false">
      <c r="X4152" s="196" t="s">
        <v>85</v>
      </c>
      <c r="Y4152" s="196" t="s">
        <v>85</v>
      </c>
    </row>
    <row r="4153" customFormat="false" ht="11.25" hidden="false" customHeight="false" outlineLevel="0" collapsed="false">
      <c r="X4153" s="196" t="s">
        <v>85</v>
      </c>
      <c r="Y4153" s="196" t="s">
        <v>85</v>
      </c>
    </row>
    <row r="4154" customFormat="false" ht="11.25" hidden="false" customHeight="false" outlineLevel="0" collapsed="false">
      <c r="X4154" s="196" t="s">
        <v>85</v>
      </c>
      <c r="Y4154" s="196" t="s">
        <v>85</v>
      </c>
    </row>
    <row r="4155" customFormat="false" ht="11.25" hidden="false" customHeight="false" outlineLevel="0" collapsed="false">
      <c r="X4155" s="196" t="s">
        <v>85</v>
      </c>
      <c r="Y4155" s="196" t="s">
        <v>85</v>
      </c>
    </row>
    <row r="4156" customFormat="false" ht="11.25" hidden="false" customHeight="false" outlineLevel="0" collapsed="false">
      <c r="X4156" s="196" t="s">
        <v>85</v>
      </c>
      <c r="Y4156" s="196" t="s">
        <v>85</v>
      </c>
    </row>
    <row r="4157" customFormat="false" ht="11.25" hidden="false" customHeight="false" outlineLevel="0" collapsed="false">
      <c r="X4157" s="196" t="s">
        <v>85</v>
      </c>
      <c r="Y4157" s="196" t="s">
        <v>85</v>
      </c>
    </row>
    <row r="4158" customFormat="false" ht="11.25" hidden="false" customHeight="false" outlineLevel="0" collapsed="false">
      <c r="X4158" s="196" t="s">
        <v>85</v>
      </c>
      <c r="Y4158" s="196" t="s">
        <v>85</v>
      </c>
    </row>
    <row r="4159" customFormat="false" ht="11.25" hidden="false" customHeight="false" outlineLevel="0" collapsed="false">
      <c r="X4159" s="196" t="s">
        <v>85</v>
      </c>
      <c r="Y4159" s="196" t="s">
        <v>85</v>
      </c>
    </row>
    <row r="4160" customFormat="false" ht="11.25" hidden="false" customHeight="false" outlineLevel="0" collapsed="false">
      <c r="X4160" s="196" t="s">
        <v>85</v>
      </c>
      <c r="Y4160" s="196" t="s">
        <v>85</v>
      </c>
    </row>
    <row r="4161" customFormat="false" ht="11.25" hidden="false" customHeight="false" outlineLevel="0" collapsed="false">
      <c r="X4161" s="196" t="s">
        <v>85</v>
      </c>
      <c r="Y4161" s="196" t="s">
        <v>85</v>
      </c>
    </row>
    <row r="4162" customFormat="false" ht="11.25" hidden="false" customHeight="false" outlineLevel="0" collapsed="false">
      <c r="X4162" s="196" t="s">
        <v>85</v>
      </c>
      <c r="Y4162" s="196" t="s">
        <v>85</v>
      </c>
    </row>
    <row r="4163" customFormat="false" ht="11.25" hidden="false" customHeight="false" outlineLevel="0" collapsed="false">
      <c r="X4163" s="196" t="s">
        <v>85</v>
      </c>
      <c r="Y4163" s="196" t="s">
        <v>85</v>
      </c>
    </row>
    <row r="4164" customFormat="false" ht="11.25" hidden="false" customHeight="false" outlineLevel="0" collapsed="false">
      <c r="X4164" s="196" t="s">
        <v>85</v>
      </c>
      <c r="Y4164" s="196" t="s">
        <v>85</v>
      </c>
    </row>
    <row r="4165" customFormat="false" ht="11.25" hidden="false" customHeight="false" outlineLevel="0" collapsed="false">
      <c r="X4165" s="196" t="s">
        <v>85</v>
      </c>
      <c r="Y4165" s="196" t="s">
        <v>85</v>
      </c>
    </row>
    <row r="4166" customFormat="false" ht="11.25" hidden="false" customHeight="false" outlineLevel="0" collapsed="false">
      <c r="X4166" s="196" t="s">
        <v>85</v>
      </c>
      <c r="Y4166" s="196" t="s">
        <v>85</v>
      </c>
    </row>
    <row r="4167" customFormat="false" ht="11.25" hidden="false" customHeight="false" outlineLevel="0" collapsed="false">
      <c r="X4167" s="196" t="s">
        <v>85</v>
      </c>
      <c r="Y4167" s="196" t="s">
        <v>85</v>
      </c>
    </row>
    <row r="4168" customFormat="false" ht="11.25" hidden="false" customHeight="false" outlineLevel="0" collapsed="false">
      <c r="X4168" s="196" t="s">
        <v>85</v>
      </c>
      <c r="Y4168" s="196" t="s">
        <v>85</v>
      </c>
    </row>
    <row r="4169" customFormat="false" ht="11.25" hidden="false" customHeight="false" outlineLevel="0" collapsed="false">
      <c r="X4169" s="196" t="s">
        <v>85</v>
      </c>
      <c r="Y4169" s="196" t="s">
        <v>85</v>
      </c>
    </row>
    <row r="4170" customFormat="false" ht="11.25" hidden="false" customHeight="false" outlineLevel="0" collapsed="false">
      <c r="X4170" s="196" t="s">
        <v>85</v>
      </c>
      <c r="Y4170" s="196" t="s">
        <v>85</v>
      </c>
    </row>
    <row r="4171" customFormat="false" ht="11.25" hidden="false" customHeight="false" outlineLevel="0" collapsed="false">
      <c r="X4171" s="196" t="s">
        <v>85</v>
      </c>
      <c r="Y4171" s="196" t="s">
        <v>85</v>
      </c>
    </row>
    <row r="4172" customFormat="false" ht="11.25" hidden="false" customHeight="false" outlineLevel="0" collapsed="false">
      <c r="X4172" s="196" t="s">
        <v>85</v>
      </c>
      <c r="Y4172" s="196" t="s">
        <v>85</v>
      </c>
    </row>
    <row r="4173" customFormat="false" ht="11.25" hidden="false" customHeight="false" outlineLevel="0" collapsed="false">
      <c r="X4173" s="196" t="s">
        <v>85</v>
      </c>
      <c r="Y4173" s="196" t="s">
        <v>85</v>
      </c>
    </row>
    <row r="4174" customFormat="false" ht="11.25" hidden="false" customHeight="false" outlineLevel="0" collapsed="false">
      <c r="X4174" s="196" t="s">
        <v>85</v>
      </c>
      <c r="Y4174" s="196" t="s">
        <v>85</v>
      </c>
    </row>
    <row r="4175" customFormat="false" ht="11.25" hidden="false" customHeight="false" outlineLevel="0" collapsed="false">
      <c r="X4175" s="196" t="s">
        <v>85</v>
      </c>
      <c r="Y4175" s="196" t="s">
        <v>85</v>
      </c>
    </row>
    <row r="4176" customFormat="false" ht="11.25" hidden="false" customHeight="false" outlineLevel="0" collapsed="false">
      <c r="X4176" s="196" t="s">
        <v>85</v>
      </c>
      <c r="Y4176" s="196" t="s">
        <v>85</v>
      </c>
    </row>
    <row r="4177" customFormat="false" ht="11.25" hidden="false" customHeight="false" outlineLevel="0" collapsed="false">
      <c r="X4177" s="196" t="s">
        <v>85</v>
      </c>
      <c r="Y4177" s="196" t="s">
        <v>85</v>
      </c>
    </row>
    <row r="4178" customFormat="false" ht="11.25" hidden="false" customHeight="false" outlineLevel="0" collapsed="false">
      <c r="X4178" s="196" t="s">
        <v>85</v>
      </c>
      <c r="Y4178" s="196" t="s">
        <v>85</v>
      </c>
    </row>
    <row r="4179" customFormat="false" ht="11.25" hidden="false" customHeight="false" outlineLevel="0" collapsed="false">
      <c r="X4179" s="196" t="s">
        <v>85</v>
      </c>
      <c r="Y4179" s="196" t="s">
        <v>85</v>
      </c>
    </row>
    <row r="4180" customFormat="false" ht="11.25" hidden="false" customHeight="false" outlineLevel="0" collapsed="false">
      <c r="X4180" s="196" t="s">
        <v>85</v>
      </c>
      <c r="Y4180" s="196" t="s">
        <v>85</v>
      </c>
    </row>
    <row r="4181" customFormat="false" ht="11.25" hidden="false" customHeight="false" outlineLevel="0" collapsed="false">
      <c r="X4181" s="196" t="s">
        <v>85</v>
      </c>
      <c r="Y4181" s="196" t="s">
        <v>85</v>
      </c>
    </row>
    <row r="4182" customFormat="false" ht="11.25" hidden="false" customHeight="false" outlineLevel="0" collapsed="false">
      <c r="X4182" s="196" t="s">
        <v>85</v>
      </c>
      <c r="Y4182" s="196" t="s">
        <v>85</v>
      </c>
    </row>
    <row r="4183" customFormat="false" ht="11.25" hidden="false" customHeight="false" outlineLevel="0" collapsed="false">
      <c r="X4183" s="196" t="s">
        <v>85</v>
      </c>
      <c r="Y4183" s="196" t="s">
        <v>85</v>
      </c>
    </row>
    <row r="4184" customFormat="false" ht="11.25" hidden="false" customHeight="false" outlineLevel="0" collapsed="false">
      <c r="X4184" s="196" t="s">
        <v>85</v>
      </c>
      <c r="Y4184" s="196" t="s">
        <v>85</v>
      </c>
    </row>
    <row r="4185" customFormat="false" ht="11.25" hidden="false" customHeight="false" outlineLevel="0" collapsed="false">
      <c r="X4185" s="196" t="s">
        <v>85</v>
      </c>
      <c r="Y4185" s="196" t="s">
        <v>85</v>
      </c>
    </row>
    <row r="4186" customFormat="false" ht="11.25" hidden="false" customHeight="false" outlineLevel="0" collapsed="false">
      <c r="X4186" s="196" t="s">
        <v>85</v>
      </c>
      <c r="Y4186" s="196" t="s">
        <v>85</v>
      </c>
    </row>
    <row r="4187" customFormat="false" ht="11.25" hidden="false" customHeight="false" outlineLevel="0" collapsed="false">
      <c r="X4187" s="196" t="s">
        <v>85</v>
      </c>
      <c r="Y4187" s="196" t="s">
        <v>85</v>
      </c>
    </row>
    <row r="4188" customFormat="false" ht="11.25" hidden="false" customHeight="false" outlineLevel="0" collapsed="false">
      <c r="X4188" s="196" t="s">
        <v>85</v>
      </c>
      <c r="Y4188" s="196" t="s">
        <v>85</v>
      </c>
    </row>
    <row r="4189" customFormat="false" ht="11.25" hidden="false" customHeight="false" outlineLevel="0" collapsed="false">
      <c r="X4189" s="196" t="s">
        <v>85</v>
      </c>
      <c r="Y4189" s="196" t="s">
        <v>85</v>
      </c>
    </row>
    <row r="4190" customFormat="false" ht="11.25" hidden="false" customHeight="false" outlineLevel="0" collapsed="false">
      <c r="X4190" s="196" t="s">
        <v>85</v>
      </c>
      <c r="Y4190" s="196" t="s">
        <v>85</v>
      </c>
    </row>
    <row r="4191" customFormat="false" ht="11.25" hidden="false" customHeight="false" outlineLevel="0" collapsed="false">
      <c r="X4191" s="196" t="s">
        <v>85</v>
      </c>
      <c r="Y4191" s="196" t="s">
        <v>85</v>
      </c>
    </row>
    <row r="4192" customFormat="false" ht="11.25" hidden="false" customHeight="false" outlineLevel="0" collapsed="false">
      <c r="X4192" s="196" t="s">
        <v>85</v>
      </c>
      <c r="Y4192" s="196" t="s">
        <v>85</v>
      </c>
    </row>
    <row r="4193" customFormat="false" ht="11.25" hidden="false" customHeight="false" outlineLevel="0" collapsed="false">
      <c r="X4193" s="196" t="s">
        <v>85</v>
      </c>
      <c r="Y4193" s="196" t="s">
        <v>85</v>
      </c>
    </row>
    <row r="4194" customFormat="false" ht="11.25" hidden="false" customHeight="false" outlineLevel="0" collapsed="false">
      <c r="X4194" s="196" t="s">
        <v>85</v>
      </c>
      <c r="Y4194" s="196" t="s">
        <v>85</v>
      </c>
    </row>
    <row r="4195" customFormat="false" ht="11.25" hidden="false" customHeight="false" outlineLevel="0" collapsed="false">
      <c r="X4195" s="196" t="s">
        <v>85</v>
      </c>
      <c r="Y4195" s="196" t="s">
        <v>85</v>
      </c>
    </row>
    <row r="4196" customFormat="false" ht="11.25" hidden="false" customHeight="false" outlineLevel="0" collapsed="false">
      <c r="X4196" s="196" t="s">
        <v>85</v>
      </c>
      <c r="Y4196" s="196" t="s">
        <v>85</v>
      </c>
    </row>
    <row r="4197" customFormat="false" ht="11.25" hidden="false" customHeight="false" outlineLevel="0" collapsed="false">
      <c r="X4197" s="196" t="s">
        <v>85</v>
      </c>
      <c r="Y4197" s="196" t="s">
        <v>85</v>
      </c>
    </row>
    <row r="4198" customFormat="false" ht="11.25" hidden="false" customHeight="false" outlineLevel="0" collapsed="false">
      <c r="X4198" s="196" t="s">
        <v>85</v>
      </c>
      <c r="Y4198" s="196" t="s">
        <v>85</v>
      </c>
    </row>
    <row r="4199" customFormat="false" ht="11.25" hidden="false" customHeight="false" outlineLevel="0" collapsed="false">
      <c r="X4199" s="196" t="s">
        <v>85</v>
      </c>
      <c r="Y4199" s="196" t="s">
        <v>85</v>
      </c>
    </row>
    <row r="4200" customFormat="false" ht="11.25" hidden="false" customHeight="false" outlineLevel="0" collapsed="false">
      <c r="X4200" s="196" t="s">
        <v>85</v>
      </c>
      <c r="Y4200" s="196" t="s">
        <v>85</v>
      </c>
    </row>
    <row r="4201" customFormat="false" ht="11.25" hidden="false" customHeight="false" outlineLevel="0" collapsed="false">
      <c r="X4201" s="196" t="s">
        <v>85</v>
      </c>
      <c r="Y4201" s="196" t="s">
        <v>85</v>
      </c>
    </row>
    <row r="4202" customFormat="false" ht="11.25" hidden="false" customHeight="false" outlineLevel="0" collapsed="false">
      <c r="X4202" s="196" t="s">
        <v>85</v>
      </c>
      <c r="Y4202" s="196" t="s">
        <v>85</v>
      </c>
    </row>
    <row r="4203" customFormat="false" ht="11.25" hidden="false" customHeight="false" outlineLevel="0" collapsed="false">
      <c r="X4203" s="196" t="s">
        <v>85</v>
      </c>
      <c r="Y4203" s="196" t="s">
        <v>85</v>
      </c>
    </row>
    <row r="4204" customFormat="false" ht="11.25" hidden="false" customHeight="false" outlineLevel="0" collapsed="false">
      <c r="X4204" s="196" t="s">
        <v>85</v>
      </c>
      <c r="Y4204" s="196" t="s">
        <v>85</v>
      </c>
    </row>
    <row r="4205" customFormat="false" ht="11.25" hidden="false" customHeight="false" outlineLevel="0" collapsed="false">
      <c r="X4205" s="196" t="s">
        <v>85</v>
      </c>
      <c r="Y4205" s="196" t="s">
        <v>85</v>
      </c>
    </row>
    <row r="4206" customFormat="false" ht="11.25" hidden="false" customHeight="false" outlineLevel="0" collapsed="false">
      <c r="X4206" s="196" t="s">
        <v>85</v>
      </c>
      <c r="Y4206" s="196" t="s">
        <v>85</v>
      </c>
    </row>
    <row r="4207" customFormat="false" ht="11.25" hidden="false" customHeight="false" outlineLevel="0" collapsed="false">
      <c r="X4207" s="196" t="s">
        <v>85</v>
      </c>
      <c r="Y4207" s="196" t="s">
        <v>85</v>
      </c>
    </row>
    <row r="4208" customFormat="false" ht="11.25" hidden="false" customHeight="false" outlineLevel="0" collapsed="false">
      <c r="X4208" s="196" t="s">
        <v>85</v>
      </c>
      <c r="Y4208" s="196" t="s">
        <v>85</v>
      </c>
    </row>
    <row r="4209" customFormat="false" ht="11.25" hidden="false" customHeight="false" outlineLevel="0" collapsed="false">
      <c r="X4209" s="196" t="s">
        <v>85</v>
      </c>
      <c r="Y4209" s="196" t="s">
        <v>85</v>
      </c>
    </row>
    <row r="4210" customFormat="false" ht="11.25" hidden="false" customHeight="false" outlineLevel="0" collapsed="false">
      <c r="X4210" s="196" t="s">
        <v>85</v>
      </c>
      <c r="Y4210" s="196" t="s">
        <v>85</v>
      </c>
    </row>
    <row r="4211" customFormat="false" ht="11.25" hidden="false" customHeight="false" outlineLevel="0" collapsed="false">
      <c r="X4211" s="196" t="s">
        <v>85</v>
      </c>
      <c r="Y4211" s="196" t="s">
        <v>85</v>
      </c>
    </row>
    <row r="4212" customFormat="false" ht="11.25" hidden="false" customHeight="false" outlineLevel="0" collapsed="false">
      <c r="X4212" s="196" t="s">
        <v>85</v>
      </c>
      <c r="Y4212" s="196" t="s">
        <v>85</v>
      </c>
    </row>
    <row r="4213" customFormat="false" ht="11.25" hidden="false" customHeight="false" outlineLevel="0" collapsed="false">
      <c r="X4213" s="196" t="s">
        <v>85</v>
      </c>
      <c r="Y4213" s="196" t="s">
        <v>85</v>
      </c>
    </row>
    <row r="4214" customFormat="false" ht="11.25" hidden="false" customHeight="false" outlineLevel="0" collapsed="false">
      <c r="X4214" s="196" t="s">
        <v>85</v>
      </c>
      <c r="Y4214" s="196" t="s">
        <v>85</v>
      </c>
    </row>
    <row r="4215" customFormat="false" ht="11.25" hidden="false" customHeight="false" outlineLevel="0" collapsed="false">
      <c r="X4215" s="196" t="s">
        <v>85</v>
      </c>
      <c r="Y4215" s="196" t="s">
        <v>85</v>
      </c>
    </row>
    <row r="4216" customFormat="false" ht="11.25" hidden="false" customHeight="false" outlineLevel="0" collapsed="false">
      <c r="X4216" s="196" t="s">
        <v>85</v>
      </c>
      <c r="Y4216" s="196" t="s">
        <v>85</v>
      </c>
    </row>
    <row r="4217" customFormat="false" ht="11.25" hidden="false" customHeight="false" outlineLevel="0" collapsed="false">
      <c r="X4217" s="196" t="s">
        <v>85</v>
      </c>
      <c r="Y4217" s="196" t="s">
        <v>85</v>
      </c>
    </row>
    <row r="4218" customFormat="false" ht="11.25" hidden="false" customHeight="false" outlineLevel="0" collapsed="false">
      <c r="X4218" s="196" t="s">
        <v>85</v>
      </c>
      <c r="Y4218" s="196" t="s">
        <v>85</v>
      </c>
    </row>
    <row r="4219" customFormat="false" ht="11.25" hidden="false" customHeight="false" outlineLevel="0" collapsed="false">
      <c r="X4219" s="196" t="s">
        <v>85</v>
      </c>
      <c r="Y4219" s="196" t="s">
        <v>85</v>
      </c>
    </row>
    <row r="4220" customFormat="false" ht="11.25" hidden="false" customHeight="false" outlineLevel="0" collapsed="false">
      <c r="X4220" s="196" t="s">
        <v>85</v>
      </c>
      <c r="Y4220" s="196" t="s">
        <v>85</v>
      </c>
    </row>
    <row r="4221" customFormat="false" ht="11.25" hidden="false" customHeight="false" outlineLevel="0" collapsed="false">
      <c r="X4221" s="196" t="s">
        <v>85</v>
      </c>
      <c r="Y4221" s="196" t="s">
        <v>85</v>
      </c>
    </row>
    <row r="4222" customFormat="false" ht="11.25" hidden="false" customHeight="false" outlineLevel="0" collapsed="false">
      <c r="X4222" s="196" t="s">
        <v>85</v>
      </c>
      <c r="Y4222" s="196" t="s">
        <v>85</v>
      </c>
    </row>
    <row r="4223" customFormat="false" ht="11.25" hidden="false" customHeight="false" outlineLevel="0" collapsed="false">
      <c r="X4223" s="196" t="s">
        <v>85</v>
      </c>
      <c r="Y4223" s="196" t="s">
        <v>85</v>
      </c>
    </row>
    <row r="4224" customFormat="false" ht="11.25" hidden="false" customHeight="false" outlineLevel="0" collapsed="false">
      <c r="X4224" s="196" t="s">
        <v>85</v>
      </c>
      <c r="Y4224" s="196" t="s">
        <v>85</v>
      </c>
    </row>
    <row r="4225" customFormat="false" ht="11.25" hidden="false" customHeight="false" outlineLevel="0" collapsed="false">
      <c r="X4225" s="196" t="s">
        <v>85</v>
      </c>
      <c r="Y4225" s="196" t="s">
        <v>85</v>
      </c>
    </row>
    <row r="4226" customFormat="false" ht="11.25" hidden="false" customHeight="false" outlineLevel="0" collapsed="false">
      <c r="X4226" s="196" t="s">
        <v>85</v>
      </c>
      <c r="Y4226" s="196" t="s">
        <v>85</v>
      </c>
    </row>
    <row r="4227" customFormat="false" ht="11.25" hidden="false" customHeight="false" outlineLevel="0" collapsed="false">
      <c r="X4227" s="196" t="s">
        <v>85</v>
      </c>
      <c r="Y4227" s="196" t="s">
        <v>85</v>
      </c>
    </row>
    <row r="4228" customFormat="false" ht="11.25" hidden="false" customHeight="false" outlineLevel="0" collapsed="false">
      <c r="X4228" s="196" t="s">
        <v>85</v>
      </c>
      <c r="Y4228" s="196" t="s">
        <v>85</v>
      </c>
    </row>
    <row r="4229" customFormat="false" ht="11.25" hidden="false" customHeight="false" outlineLevel="0" collapsed="false">
      <c r="X4229" s="196" t="s">
        <v>85</v>
      </c>
      <c r="Y4229" s="196" t="s">
        <v>85</v>
      </c>
    </row>
    <row r="4230" customFormat="false" ht="11.25" hidden="false" customHeight="false" outlineLevel="0" collapsed="false">
      <c r="X4230" s="196" t="s">
        <v>85</v>
      </c>
      <c r="Y4230" s="196" t="s">
        <v>85</v>
      </c>
    </row>
    <row r="4231" customFormat="false" ht="11.25" hidden="false" customHeight="false" outlineLevel="0" collapsed="false">
      <c r="X4231" s="196" t="s">
        <v>85</v>
      </c>
      <c r="Y4231" s="196" t="s">
        <v>85</v>
      </c>
    </row>
    <row r="4232" customFormat="false" ht="11.25" hidden="false" customHeight="false" outlineLevel="0" collapsed="false">
      <c r="X4232" s="196" t="s">
        <v>85</v>
      </c>
      <c r="Y4232" s="196" t="s">
        <v>85</v>
      </c>
    </row>
    <row r="4233" customFormat="false" ht="11.25" hidden="false" customHeight="false" outlineLevel="0" collapsed="false">
      <c r="X4233" s="196" t="s">
        <v>85</v>
      </c>
      <c r="Y4233" s="196" t="s">
        <v>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8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8" width="9.14"/>
    <col collapsed="false" customWidth="true" hidden="false" outlineLevel="0" max="8" min="8" style="209" width="11.13"/>
    <col collapsed="false" customWidth="false" hidden="false" outlineLevel="0" max="9" min="9" style="210" width="9.14"/>
    <col collapsed="false" customWidth="false" hidden="false" outlineLevel="0" max="12" min="10" style="211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2" t="n">
        <f aca="true">TODAY()</f>
        <v>45926</v>
      </c>
      <c r="G1" s="213" t="s">
        <v>19</v>
      </c>
      <c r="H1" s="214" t="s">
        <v>65</v>
      </c>
    </row>
    <row r="2" customFormat="false" ht="12" hidden="false" customHeight="false" outlineLevel="0" collapsed="false">
      <c r="F2" s="143"/>
      <c r="G2" s="215" t="e">
        <f aca="false">VLOOKUP($F$1,Data!$A$1:$W$10001,7,0)</f>
        <v>#N/A</v>
      </c>
      <c r="H2" s="216" t="e">
        <f aca="false">VLOOKUP($F$1,Data!$A$1:$W$10001,8,0)</f>
        <v>#N/A</v>
      </c>
    </row>
    <row r="3" customFormat="false" ht="12" hidden="false" customHeight="false" outlineLevel="0" collapsed="false">
      <c r="A3" s="217" t="s">
        <v>171</v>
      </c>
      <c r="B3" s="183" t="s">
        <v>172</v>
      </c>
      <c r="C3" s="183" t="s">
        <v>173</v>
      </c>
      <c r="D3" s="218" t="s">
        <v>174</v>
      </c>
      <c r="E3" s="183" t="s">
        <v>175</v>
      </c>
      <c r="F3" s="183" t="s">
        <v>176</v>
      </c>
      <c r="G3" s="218" t="s">
        <v>174</v>
      </c>
      <c r="H3" s="219" t="s">
        <v>177</v>
      </c>
      <c r="I3" s="220" t="s">
        <v>178</v>
      </c>
      <c r="J3" s="221" t="s">
        <v>179</v>
      </c>
      <c r="K3" s="221" t="s">
        <v>9</v>
      </c>
      <c r="L3" s="221" t="s">
        <v>180</v>
      </c>
      <c r="M3" s="222" t="s">
        <v>181</v>
      </c>
      <c r="N3" s="4"/>
      <c r="O3" s="4"/>
      <c r="P3" s="4"/>
      <c r="Q3" s="4"/>
      <c r="R3" s="223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4" t="s">
        <v>182</v>
      </c>
      <c r="B4" s="225" t="s">
        <v>183</v>
      </c>
      <c r="C4" s="225" t="s">
        <v>184</v>
      </c>
      <c r="D4" s="226" t="n">
        <v>40000</v>
      </c>
      <c r="E4" s="225" t="s">
        <v>185</v>
      </c>
      <c r="F4" s="225" t="s">
        <v>184</v>
      </c>
      <c r="G4" s="226" t="n">
        <v>25000</v>
      </c>
      <c r="H4" s="227" t="e">
        <f aca="false">$I$4*$G$2</f>
        <v>#N/A</v>
      </c>
      <c r="I4" s="228" t="n">
        <v>0.0156</v>
      </c>
      <c r="J4" s="229" t="n">
        <v>0</v>
      </c>
      <c r="K4" s="229" t="n">
        <v>0</v>
      </c>
      <c r="L4" s="229" t="n">
        <v>0</v>
      </c>
      <c r="M4" s="230"/>
      <c r="R4" s="1" t="e">
        <f aca="false">VLOOKUP($R$3,Data!$A$1:$W$10001,7,0)</f>
        <v>#N/A</v>
      </c>
    </row>
    <row r="5" customFormat="false" ht="11.25" hidden="false" customHeight="false" outlineLevel="0" collapsed="false">
      <c r="A5" s="231"/>
      <c r="B5" s="232"/>
      <c r="C5" s="232"/>
      <c r="D5" s="233"/>
      <c r="E5" s="232" t="s">
        <v>186</v>
      </c>
      <c r="F5" s="232" t="s">
        <v>184</v>
      </c>
      <c r="G5" s="233" t="n">
        <v>15000</v>
      </c>
      <c r="H5" s="234" t="e">
        <f aca="false">$I$4*$G$2</f>
        <v>#N/A</v>
      </c>
      <c r="I5" s="235" t="n">
        <v>0.0156</v>
      </c>
      <c r="J5" s="236" t="n">
        <v>0</v>
      </c>
      <c r="K5" s="236" t="n">
        <v>0</v>
      </c>
      <c r="L5" s="236" t="n">
        <v>0</v>
      </c>
      <c r="M5" s="237"/>
      <c r="R5" s="238" t="e">
        <f aca="false">VLOOKUP($R$3,Data!$A$1:$W$10001,8,0)</f>
        <v>#N/A</v>
      </c>
    </row>
    <row r="6" customFormat="false" ht="11.25" hidden="false" customHeight="false" outlineLevel="0" collapsed="false">
      <c r="A6" s="231"/>
      <c r="B6" s="239" t="s">
        <v>187</v>
      </c>
      <c r="C6" s="239" t="s">
        <v>188</v>
      </c>
      <c r="D6" s="240" t="n">
        <v>8000</v>
      </c>
      <c r="E6" s="239" t="s">
        <v>185</v>
      </c>
      <c r="F6" s="239" t="s">
        <v>189</v>
      </c>
      <c r="G6" s="240" t="n">
        <v>8000</v>
      </c>
      <c r="H6" s="241" t="e">
        <f aca="false">$H$2*$I$6</f>
        <v>#N/A</v>
      </c>
      <c r="I6" s="242" t="n">
        <v>0.0131</v>
      </c>
      <c r="J6" s="243" t="n">
        <v>0</v>
      </c>
      <c r="K6" s="243" t="n">
        <v>0</v>
      </c>
      <c r="L6" s="243" t="n">
        <v>0</v>
      </c>
      <c r="M6" s="244"/>
    </row>
    <row r="7" customFormat="false" ht="11.25" hidden="false" customHeight="false" outlineLevel="0" collapsed="false">
      <c r="A7" s="231"/>
      <c r="B7" s="245" t="s">
        <v>190</v>
      </c>
      <c r="C7" s="245" t="s">
        <v>191</v>
      </c>
      <c r="D7" s="246" t="n">
        <v>25000</v>
      </c>
      <c r="E7" s="245" t="s">
        <v>192</v>
      </c>
      <c r="F7" s="245" t="s">
        <v>193</v>
      </c>
      <c r="G7" s="246" t="n">
        <v>25000</v>
      </c>
      <c r="H7" s="247" t="e">
        <f aca="false">$G$2*$I$7</f>
        <v>#N/A</v>
      </c>
      <c r="I7" s="248" t="n">
        <v>0.0025</v>
      </c>
      <c r="J7" s="249" t="n">
        <v>0</v>
      </c>
      <c r="K7" s="249" t="n">
        <v>0</v>
      </c>
      <c r="L7" s="249" t="n">
        <v>0</v>
      </c>
      <c r="M7" s="250"/>
    </row>
    <row r="8" customFormat="false" ht="11.25" hidden="false" customHeight="false" outlineLevel="0" collapsed="false">
      <c r="A8" s="231"/>
      <c r="B8" s="232" t="s">
        <v>190</v>
      </c>
      <c r="C8" s="232" t="s">
        <v>191</v>
      </c>
      <c r="D8" s="233" t="n">
        <v>12500</v>
      </c>
      <c r="E8" s="232" t="s">
        <v>192</v>
      </c>
      <c r="F8" s="232" t="s">
        <v>193</v>
      </c>
      <c r="G8" s="233" t="n">
        <v>12500</v>
      </c>
      <c r="H8" s="251" t="e">
        <f aca="false">$G$2*$I$8+(SUM($J$8:$L$8))</f>
        <v>#N/A</v>
      </c>
      <c r="I8" s="235" t="n">
        <v>0.0025</v>
      </c>
      <c r="J8" s="236" t="n">
        <v>0.06</v>
      </c>
      <c r="K8" s="236" t="n">
        <v>0</v>
      </c>
      <c r="L8" s="236" t="n">
        <v>0</v>
      </c>
      <c r="M8" s="237"/>
    </row>
    <row r="9" customFormat="false" ht="11.25" hidden="false" customHeight="false" outlineLevel="0" collapsed="false">
      <c r="A9" s="231"/>
      <c r="B9" s="239" t="s">
        <v>194</v>
      </c>
      <c r="C9" s="239" t="s">
        <v>188</v>
      </c>
      <c r="D9" s="240" t="n">
        <v>25000</v>
      </c>
      <c r="E9" s="239" t="s">
        <v>195</v>
      </c>
      <c r="F9" s="239" t="s">
        <v>188</v>
      </c>
      <c r="G9" s="240" t="n">
        <v>25000</v>
      </c>
      <c r="H9" s="234" t="e">
        <f aca="false">$G$2*$I$9+(SUM(J9:L9))</f>
        <v>#N/A</v>
      </c>
      <c r="I9" s="242" t="n">
        <v>0.0025</v>
      </c>
      <c r="J9" s="243" t="n">
        <v>0.0011</v>
      </c>
      <c r="K9" s="243" t="n">
        <v>0</v>
      </c>
      <c r="L9" s="243" t="n">
        <v>0</v>
      </c>
      <c r="M9" s="244"/>
    </row>
    <row r="10" customFormat="false" ht="12" hidden="false" customHeight="false" outlineLevel="0" collapsed="false">
      <c r="A10" s="252"/>
      <c r="B10" s="253" t="s">
        <v>195</v>
      </c>
      <c r="C10" s="253" t="s">
        <v>188</v>
      </c>
      <c r="D10" s="254" t="n">
        <v>25000</v>
      </c>
      <c r="E10" s="253" t="s">
        <v>196</v>
      </c>
      <c r="F10" s="253" t="s">
        <v>188</v>
      </c>
      <c r="G10" s="254" t="n">
        <v>25000</v>
      </c>
      <c r="H10" s="255" t="e">
        <f aca="false">$G$2*$I$10+SUM($J$10:$L$10)</f>
        <v>#N/A</v>
      </c>
      <c r="I10" s="256" t="n">
        <v>0.045</v>
      </c>
      <c r="J10" s="257" t="n">
        <v>0.0153</v>
      </c>
      <c r="K10" s="257" t="n">
        <v>0.0072</v>
      </c>
      <c r="L10" s="257" t="n">
        <v>0.0022</v>
      </c>
      <c r="M10" s="258"/>
    </row>
    <row r="11" customFormat="false" ht="12" hidden="false" customHeight="false" outlineLevel="0" collapsed="false">
      <c r="A11" s="259" t="s">
        <v>139</v>
      </c>
      <c r="B11" s="260" t="s">
        <v>197</v>
      </c>
      <c r="C11" s="260" t="s">
        <v>188</v>
      </c>
      <c r="D11" s="261" t="n">
        <v>16495</v>
      </c>
      <c r="E11" s="260" t="s">
        <v>198</v>
      </c>
      <c r="F11" s="260" t="s">
        <v>188</v>
      </c>
      <c r="G11" s="261" t="n">
        <v>16495</v>
      </c>
      <c r="H11" s="262" t="e">
        <f aca="false">$G$2*$I$11+SUM($J$11:$L$11)</f>
        <v>#N/A</v>
      </c>
      <c r="I11" s="263" t="n">
        <v>0.0388</v>
      </c>
      <c r="J11" s="264" t="n">
        <v>0.0031</v>
      </c>
      <c r="K11" s="264" t="n">
        <v>0</v>
      </c>
      <c r="L11" s="264" t="n">
        <v>0.0022</v>
      </c>
      <c r="M11" s="265" t="s">
        <v>199</v>
      </c>
    </row>
    <row r="12" customFormat="false" ht="11.25" hidden="false" customHeight="false" outlineLevel="0" collapsed="false">
      <c r="A12" s="266"/>
      <c r="B12" s="267" t="s">
        <v>17</v>
      </c>
      <c r="C12" s="267" t="s">
        <v>188</v>
      </c>
      <c r="D12" s="268"/>
      <c r="E12" s="267" t="s">
        <v>198</v>
      </c>
      <c r="F12" s="267"/>
      <c r="G12" s="268"/>
      <c r="H12" s="269" t="e">
        <f aca="false">$H$2*$I$12+SUM($J$12:$L$12)</f>
        <v>#N/A</v>
      </c>
      <c r="I12" s="270" t="n">
        <v>0.0158</v>
      </c>
      <c r="J12" s="271" t="n">
        <v>0.0058</v>
      </c>
      <c r="K12" s="271" t="n">
        <v>0</v>
      </c>
      <c r="L12" s="271" t="n">
        <v>0.0022</v>
      </c>
      <c r="M12" s="272"/>
    </row>
    <row r="13" customFormat="false" ht="11.25" hidden="false" customHeight="false" outlineLevel="0" collapsed="false">
      <c r="A13" s="273"/>
      <c r="B13" s="274" t="s">
        <v>200</v>
      </c>
      <c r="C13" s="274"/>
      <c r="D13" s="275" t="n">
        <v>80000</v>
      </c>
      <c r="E13" s="274" t="s">
        <v>201</v>
      </c>
      <c r="F13" s="274"/>
      <c r="G13" s="275" t="n">
        <v>80000</v>
      </c>
      <c r="H13" s="276" t="e">
        <f aca="false">$G$2*$I$13+SUM($J$13:$L$13)</f>
        <v>#N/A</v>
      </c>
      <c r="I13" s="263" t="n">
        <v>0.0388</v>
      </c>
      <c r="J13" s="277" t="n">
        <v>0.0166</v>
      </c>
      <c r="K13" s="277" t="n">
        <v>0.0072</v>
      </c>
      <c r="L13" s="277" t="n">
        <v>0.0022</v>
      </c>
      <c r="M13" s="278"/>
    </row>
    <row r="14" customFormat="false" ht="11.25" hidden="false" customHeight="false" outlineLevel="0" collapsed="false">
      <c r="A14" s="273"/>
      <c r="B14" s="260" t="s">
        <v>17</v>
      </c>
      <c r="C14" s="260"/>
      <c r="D14" s="261"/>
      <c r="E14" s="260"/>
      <c r="F14" s="260"/>
      <c r="G14" s="261"/>
      <c r="H14" s="262" t="e">
        <f aca="false">$H$2*$I$14+SUM($J$14:$L$14)</f>
        <v>#N/A</v>
      </c>
      <c r="I14" s="263" t="n">
        <v>0.0388</v>
      </c>
      <c r="J14" s="264" t="n">
        <v>0.0341</v>
      </c>
      <c r="K14" s="264" t="n">
        <v>0.0072</v>
      </c>
      <c r="L14" s="264" t="n">
        <v>0.0022</v>
      </c>
      <c r="M14" s="265"/>
    </row>
    <row r="15" customFormat="false" ht="11.25" hidden="false" customHeight="false" outlineLevel="0" collapsed="false">
      <c r="A15" s="273"/>
      <c r="B15" s="267" t="s">
        <v>202</v>
      </c>
      <c r="C15" s="267"/>
      <c r="D15" s="268"/>
      <c r="E15" s="267"/>
      <c r="F15" s="267"/>
      <c r="G15" s="268"/>
      <c r="H15" s="269" t="e">
        <f aca="false">$H$2*$I$15+SUM($J$15:$L$15)</f>
        <v>#N/A</v>
      </c>
      <c r="I15" s="270" t="n">
        <v>0.0388</v>
      </c>
      <c r="J15" s="271" t="n">
        <v>0.0383</v>
      </c>
      <c r="K15" s="271" t="n">
        <v>0.0072</v>
      </c>
      <c r="L15" s="271" t="n">
        <v>0.0022</v>
      </c>
      <c r="M15" s="272"/>
    </row>
    <row r="16" customFormat="false" ht="11.25" hidden="false" customHeight="false" outlineLevel="0" collapsed="false">
      <c r="A16" s="273"/>
      <c r="B16" s="274" t="s">
        <v>200</v>
      </c>
      <c r="C16" s="274"/>
      <c r="D16" s="275" t="n">
        <v>20000</v>
      </c>
      <c r="E16" s="274" t="s">
        <v>203</v>
      </c>
      <c r="F16" s="274"/>
      <c r="G16" s="275" t="n">
        <v>20000</v>
      </c>
      <c r="H16" s="276" t="e">
        <f aca="false">$G$2*$I$16+SUM($J$16:$L$16)</f>
        <v>#N/A</v>
      </c>
      <c r="I16" s="263" t="n">
        <v>0.0388</v>
      </c>
      <c r="J16" s="277" t="n">
        <v>0.0166</v>
      </c>
      <c r="K16" s="277" t="n">
        <v>0.0072</v>
      </c>
      <c r="L16" s="277" t="n">
        <v>0.0022</v>
      </c>
      <c r="M16" s="278"/>
    </row>
    <row r="17" customFormat="false" ht="11.25" hidden="false" customHeight="false" outlineLevel="0" collapsed="false">
      <c r="A17" s="273"/>
      <c r="B17" s="260" t="s">
        <v>17</v>
      </c>
      <c r="C17" s="260"/>
      <c r="D17" s="261"/>
      <c r="E17" s="260"/>
      <c r="F17" s="260"/>
      <c r="G17" s="261"/>
      <c r="H17" s="262" t="e">
        <f aca="false">$H$2*$I$17+SUM($J$17:$L$17)</f>
        <v>#N/A</v>
      </c>
      <c r="I17" s="263" t="n">
        <v>0.0388</v>
      </c>
      <c r="J17" s="264" t="n">
        <v>0.0341</v>
      </c>
      <c r="K17" s="264" t="n">
        <v>0.0072</v>
      </c>
      <c r="L17" s="264" t="n">
        <v>0.0022</v>
      </c>
      <c r="M17" s="265"/>
    </row>
    <row r="18" customFormat="false" ht="11.25" hidden="false" customHeight="false" outlineLevel="0" collapsed="false">
      <c r="A18" s="273"/>
      <c r="B18" s="267" t="s">
        <v>202</v>
      </c>
      <c r="C18" s="267"/>
      <c r="D18" s="268"/>
      <c r="E18" s="267"/>
      <c r="F18" s="267"/>
      <c r="G18" s="268"/>
      <c r="H18" s="269" t="e">
        <f aca="false">$H$2*$I$18+SUM($J$18:$L$18)</f>
        <v>#N/A</v>
      </c>
      <c r="I18" s="270" t="n">
        <v>0.0388</v>
      </c>
      <c r="J18" s="271" t="n">
        <v>0.0383</v>
      </c>
      <c r="K18" s="271" t="n">
        <v>0.0072</v>
      </c>
      <c r="L18" s="271" t="n">
        <v>0.0022</v>
      </c>
      <c r="M18" s="272"/>
    </row>
    <row r="19" customFormat="false" ht="11.25" hidden="false" customHeight="false" outlineLevel="0" collapsed="false">
      <c r="A19" s="273"/>
      <c r="B19" s="274" t="s">
        <v>188</v>
      </c>
      <c r="C19" s="274" t="s">
        <v>200</v>
      </c>
      <c r="D19" s="275" t="n">
        <v>467513</v>
      </c>
      <c r="E19" s="274" t="s">
        <v>204</v>
      </c>
      <c r="F19" s="260"/>
      <c r="G19" s="275" t="n">
        <v>467513</v>
      </c>
      <c r="H19" s="276" t="e">
        <f aca="false">$G$2*$I$19+SUM($J$19:$L$19)</f>
        <v>#N/A</v>
      </c>
      <c r="I19" s="263" t="n">
        <v>0.0388</v>
      </c>
      <c r="J19" s="277" t="n">
        <v>0.0166</v>
      </c>
      <c r="K19" s="277" t="n">
        <v>0</v>
      </c>
      <c r="L19" s="277" t="n">
        <v>0.0022</v>
      </c>
      <c r="M19" s="278" t="s">
        <v>205</v>
      </c>
    </row>
    <row r="20" customFormat="false" ht="11.25" hidden="false" customHeight="false" outlineLevel="0" collapsed="false">
      <c r="A20" s="273"/>
      <c r="B20" s="260"/>
      <c r="C20" s="260" t="s">
        <v>17</v>
      </c>
      <c r="D20" s="261"/>
      <c r="E20" s="260" t="s">
        <v>206</v>
      </c>
      <c r="F20" s="260"/>
      <c r="G20" s="261"/>
      <c r="H20" s="262" t="e">
        <f aca="false">$G$2*$I$20+SUM($J$20:$L$20)</f>
        <v>#N/A</v>
      </c>
      <c r="I20" s="263" t="n">
        <v>0.0388</v>
      </c>
      <c r="J20" s="264" t="n">
        <v>0.0341</v>
      </c>
      <c r="K20" s="264" t="n">
        <v>0</v>
      </c>
      <c r="L20" s="264" t="n">
        <v>0.0022</v>
      </c>
      <c r="M20" s="265"/>
    </row>
    <row r="21" customFormat="false" ht="11.25" hidden="false" customHeight="false" outlineLevel="0" collapsed="false">
      <c r="A21" s="273"/>
      <c r="B21" s="260"/>
      <c r="C21" s="260" t="s">
        <v>202</v>
      </c>
      <c r="D21" s="261"/>
      <c r="E21" s="260"/>
      <c r="F21" s="260"/>
      <c r="G21" s="261"/>
      <c r="H21" s="269" t="e">
        <f aca="false">$H$2*$I$21+SUM($J$21:$L$21)</f>
        <v>#N/A</v>
      </c>
      <c r="I21" s="263" t="n">
        <v>0.0388</v>
      </c>
      <c r="J21" s="264" t="n">
        <v>0.0383</v>
      </c>
      <c r="K21" s="264" t="n">
        <v>0</v>
      </c>
      <c r="L21" s="264" t="n">
        <v>0.0022</v>
      </c>
      <c r="M21" s="265"/>
    </row>
    <row r="22" customFormat="false" ht="11.25" hidden="false" customHeight="false" outlineLevel="0" collapsed="false">
      <c r="A22" s="273"/>
      <c r="B22" s="260"/>
      <c r="C22" s="260"/>
      <c r="D22" s="261"/>
      <c r="E22" s="260"/>
      <c r="F22" s="260" t="s">
        <v>207</v>
      </c>
      <c r="G22" s="261"/>
      <c r="H22" s="279" t="e">
        <f aca="false">$H$2*$I22+SUM($J22:$L22)</f>
        <v>#N/A</v>
      </c>
      <c r="I22" s="263" t="n">
        <v>0</v>
      </c>
      <c r="J22" s="264" t="n">
        <v>0.04</v>
      </c>
      <c r="K22" s="264" t="n">
        <v>0</v>
      </c>
      <c r="L22" s="264" t="n">
        <v>0</v>
      </c>
      <c r="M22" s="265"/>
    </row>
    <row r="23" customFormat="false" ht="11.25" hidden="false" customHeight="false" outlineLevel="0" collapsed="false">
      <c r="A23" s="273"/>
      <c r="B23" s="260"/>
      <c r="C23" s="260"/>
      <c r="D23" s="261"/>
      <c r="E23" s="260"/>
      <c r="F23" s="260" t="s">
        <v>208</v>
      </c>
      <c r="G23" s="261"/>
      <c r="H23" s="279" t="e">
        <f aca="false">$H$2*$I23+SUM($J23:$L23)</f>
        <v>#N/A</v>
      </c>
      <c r="I23" s="263" t="n">
        <v>0.0158</v>
      </c>
      <c r="J23" s="264" t="n">
        <v>0.04</v>
      </c>
      <c r="K23" s="264" t="n">
        <v>0</v>
      </c>
      <c r="L23" s="264" t="n">
        <v>0</v>
      </c>
      <c r="M23" s="265"/>
    </row>
    <row r="24" customFormat="false" ht="11.25" hidden="false" customHeight="false" outlineLevel="0" collapsed="false">
      <c r="A24" s="273"/>
      <c r="B24" s="260"/>
      <c r="C24" s="260"/>
      <c r="D24" s="261"/>
      <c r="E24" s="260"/>
      <c r="F24" s="260" t="s">
        <v>209</v>
      </c>
      <c r="G24" s="261"/>
      <c r="H24" s="279" t="e">
        <f aca="false">$H$2*$I24+SUM($J24:$L24)</f>
        <v>#N/A</v>
      </c>
      <c r="I24" s="263" t="n">
        <v>0.0158</v>
      </c>
      <c r="J24" s="264" t="n">
        <v>0.04</v>
      </c>
      <c r="K24" s="264" t="n">
        <v>0</v>
      </c>
      <c r="L24" s="264" t="n">
        <v>0</v>
      </c>
      <c r="M24" s="265"/>
    </row>
    <row r="25" customFormat="false" ht="11.25" hidden="false" customHeight="false" outlineLevel="0" collapsed="false">
      <c r="A25" s="273"/>
      <c r="B25" s="260"/>
      <c r="C25" s="260"/>
      <c r="D25" s="261"/>
      <c r="E25" s="260"/>
      <c r="F25" s="260" t="s">
        <v>210</v>
      </c>
      <c r="G25" s="261"/>
      <c r="H25" s="279" t="e">
        <f aca="false">$H$2*$I25+SUM($J25:$L25)</f>
        <v>#N/A</v>
      </c>
      <c r="I25" s="263" t="n">
        <v>0.0158</v>
      </c>
      <c r="J25" s="264" t="n">
        <v>0.04</v>
      </c>
      <c r="K25" s="264" t="n">
        <v>0</v>
      </c>
      <c r="L25" s="264" t="n">
        <v>0</v>
      </c>
      <c r="M25" s="265"/>
    </row>
    <row r="26" customFormat="false" ht="11.25" hidden="false" customHeight="false" outlineLevel="0" collapsed="false">
      <c r="A26" s="273"/>
      <c r="B26" s="260"/>
      <c r="C26" s="260"/>
      <c r="D26" s="261"/>
      <c r="E26" s="260"/>
      <c r="F26" s="260" t="s">
        <v>211</v>
      </c>
      <c r="G26" s="261"/>
      <c r="H26" s="279" t="e">
        <f aca="false">$H$2*$I26+SUM($J26:$L26)</f>
        <v>#N/A</v>
      </c>
      <c r="I26" s="263" t="n">
        <v>0.0158</v>
      </c>
      <c r="J26" s="264" t="n">
        <v>0.04</v>
      </c>
      <c r="K26" s="264" t="n">
        <v>0</v>
      </c>
      <c r="L26" s="264" t="n">
        <v>0</v>
      </c>
      <c r="M26" s="265"/>
    </row>
    <row r="27" customFormat="false" ht="11.25" hidden="false" customHeight="false" outlineLevel="0" collapsed="false">
      <c r="A27" s="273"/>
      <c r="B27" s="260"/>
      <c r="C27" s="260"/>
      <c r="D27" s="261"/>
      <c r="E27" s="260"/>
      <c r="F27" s="260" t="s">
        <v>212</v>
      </c>
      <c r="G27" s="261"/>
      <c r="H27" s="279" t="e">
        <f aca="false">$H$2*$I27+SUM($J27:$L27)</f>
        <v>#N/A</v>
      </c>
      <c r="I27" s="263" t="n">
        <v>0.0158</v>
      </c>
      <c r="J27" s="264" t="n">
        <v>0.04</v>
      </c>
      <c r="K27" s="264" t="n">
        <v>0</v>
      </c>
      <c r="L27" s="264" t="n">
        <v>0</v>
      </c>
      <c r="M27" s="265"/>
    </row>
    <row r="28" customFormat="false" ht="11.25" hidden="false" customHeight="false" outlineLevel="0" collapsed="false">
      <c r="A28" s="273"/>
      <c r="B28" s="260"/>
      <c r="C28" s="260"/>
      <c r="D28" s="261"/>
      <c r="E28" s="260"/>
      <c r="F28" s="260" t="s">
        <v>213</v>
      </c>
      <c r="G28" s="261"/>
      <c r="H28" s="279" t="e">
        <f aca="false">$H$2*$I28+SUM($J28:$L28)</f>
        <v>#N/A</v>
      </c>
      <c r="I28" s="263" t="n">
        <v>0.0158</v>
      </c>
      <c r="J28" s="264" t="n">
        <v>0.04</v>
      </c>
      <c r="K28" s="264" t="n">
        <v>0</v>
      </c>
      <c r="L28" s="264" t="n">
        <v>0</v>
      </c>
      <c r="M28" s="265"/>
    </row>
    <row r="29" customFormat="false" ht="11.25" hidden="false" customHeight="false" outlineLevel="0" collapsed="false">
      <c r="A29" s="273"/>
      <c r="B29" s="260"/>
      <c r="C29" s="260"/>
      <c r="D29" s="261"/>
      <c r="E29" s="260"/>
      <c r="F29" s="260" t="s">
        <v>214</v>
      </c>
      <c r="G29" s="261"/>
      <c r="H29" s="279" t="e">
        <f aca="false">$G$2*$I29+SUM($J29:$L29)</f>
        <v>#N/A</v>
      </c>
      <c r="I29" s="263" t="n">
        <v>0.0388</v>
      </c>
      <c r="J29" s="264" t="n">
        <v>0.04</v>
      </c>
      <c r="K29" s="264" t="n">
        <v>0</v>
      </c>
      <c r="L29" s="264" t="n">
        <v>0</v>
      </c>
      <c r="M29" s="265"/>
    </row>
    <row r="30" customFormat="false" ht="11.25" hidden="false" customHeight="false" outlineLevel="0" collapsed="false">
      <c r="A30" s="273"/>
      <c r="B30" s="274"/>
      <c r="C30" s="274"/>
      <c r="D30" s="275"/>
      <c r="E30" s="274"/>
      <c r="F30" s="274" t="s">
        <v>215</v>
      </c>
      <c r="G30" s="275"/>
      <c r="H30" s="280" t="e">
        <f aca="false">$H$2*$I30+SUM($J30:$L30)</f>
        <v>#N/A</v>
      </c>
      <c r="I30" s="281" t="n">
        <v>0.0158</v>
      </c>
      <c r="J30" s="277" t="n">
        <v>0.06</v>
      </c>
      <c r="K30" s="277" t="n">
        <v>0</v>
      </c>
      <c r="L30" s="277" t="n">
        <v>0</v>
      </c>
      <c r="M30" s="278"/>
    </row>
    <row r="31" customFormat="false" ht="11.25" hidden="false" customHeight="false" outlineLevel="0" collapsed="false">
      <c r="A31" s="273"/>
      <c r="B31" s="260"/>
      <c r="C31" s="260"/>
      <c r="D31" s="261"/>
      <c r="E31" s="260"/>
      <c r="F31" s="260" t="s">
        <v>216</v>
      </c>
      <c r="G31" s="261"/>
      <c r="H31" s="279" t="e">
        <f aca="false">$H$2*$I31+SUM($J31:$L31)</f>
        <v>#N/A</v>
      </c>
      <c r="I31" s="263" t="n">
        <v>0.0158</v>
      </c>
      <c r="J31" s="264" t="n">
        <v>0.06</v>
      </c>
      <c r="K31" s="264" t="n">
        <v>0</v>
      </c>
      <c r="L31" s="264" t="n">
        <v>0</v>
      </c>
      <c r="M31" s="265" t="s">
        <v>217</v>
      </c>
    </row>
    <row r="32" customFormat="false" ht="11.25" hidden="false" customHeight="false" outlineLevel="0" collapsed="false">
      <c r="A32" s="273"/>
      <c r="B32" s="260"/>
      <c r="C32" s="260"/>
      <c r="D32" s="261"/>
      <c r="E32" s="260"/>
      <c r="F32" s="260" t="s">
        <v>218</v>
      </c>
      <c r="G32" s="261"/>
      <c r="H32" s="279" t="e">
        <f aca="false">$H$2*$I32+SUM($J32:$L32)</f>
        <v>#N/A</v>
      </c>
      <c r="I32" s="263" t="n">
        <v>0.0158</v>
      </c>
      <c r="J32" s="264" t="n">
        <v>0.06</v>
      </c>
      <c r="K32" s="264" t="n">
        <v>0</v>
      </c>
      <c r="L32" s="264" t="n">
        <v>0</v>
      </c>
      <c r="M32" s="265" t="s">
        <v>219</v>
      </c>
    </row>
    <row r="33" customFormat="false" ht="11.25" hidden="false" customHeight="false" outlineLevel="0" collapsed="false">
      <c r="A33" s="273"/>
      <c r="B33" s="267"/>
      <c r="C33" s="267"/>
      <c r="D33" s="268"/>
      <c r="E33" s="267"/>
      <c r="F33" s="267" t="s">
        <v>220</v>
      </c>
      <c r="G33" s="268"/>
      <c r="H33" s="282" t="e">
        <f aca="false">$H$2*$I33+SUM($J33:$L33)</f>
        <v>#N/A</v>
      </c>
      <c r="I33" s="270" t="n">
        <v>0.0158</v>
      </c>
      <c r="J33" s="271" t="n">
        <v>0.06</v>
      </c>
      <c r="K33" s="271" t="n">
        <v>0</v>
      </c>
      <c r="L33" s="271" t="n">
        <v>0</v>
      </c>
      <c r="M33" s="272"/>
    </row>
    <row r="34" customFormat="false" ht="11.25" hidden="false" customHeight="false" outlineLevel="0" collapsed="false">
      <c r="A34" s="273"/>
      <c r="B34" s="267"/>
      <c r="C34" s="267"/>
      <c r="D34" s="268"/>
      <c r="E34" s="267"/>
      <c r="F34" s="267" t="s">
        <v>221</v>
      </c>
      <c r="G34" s="268"/>
      <c r="H34" s="282" t="e">
        <f aca="false">$H$2*$I34+SUM($J34:$L34)</f>
        <v>#N/A</v>
      </c>
      <c r="I34" s="270" t="n">
        <v>0.0388</v>
      </c>
      <c r="J34" s="271" t="n">
        <v>0.14</v>
      </c>
      <c r="K34" s="271" t="n">
        <v>0</v>
      </c>
      <c r="L34" s="271" t="n">
        <v>0</v>
      </c>
      <c r="M34" s="272"/>
    </row>
    <row r="35" customFormat="false" ht="11.25" hidden="false" customHeight="false" outlineLevel="0" collapsed="false">
      <c r="A35" s="273"/>
      <c r="B35" s="274" t="s">
        <v>197</v>
      </c>
      <c r="C35" s="274" t="s">
        <v>188</v>
      </c>
      <c r="D35" s="275" t="n">
        <v>593122</v>
      </c>
      <c r="E35" s="274" t="s">
        <v>222</v>
      </c>
      <c r="F35" s="274"/>
      <c r="G35" s="275"/>
      <c r="H35" s="262" t="e">
        <f aca="false">$G$2*$I35+SUM($J35:$L35)</f>
        <v>#N/A</v>
      </c>
      <c r="I35" s="263" t="n">
        <v>0.0388</v>
      </c>
      <c r="J35" s="277" t="n">
        <v>0.0166</v>
      </c>
      <c r="K35" s="277" t="n">
        <v>0</v>
      </c>
      <c r="L35" s="277" t="n">
        <v>0.0022</v>
      </c>
      <c r="M35" s="278"/>
    </row>
    <row r="36" customFormat="false" ht="11.25" hidden="false" customHeight="false" outlineLevel="0" collapsed="false">
      <c r="A36" s="273"/>
      <c r="B36" s="260" t="s">
        <v>17</v>
      </c>
      <c r="C36" s="260"/>
      <c r="D36" s="261"/>
      <c r="E36" s="260" t="s">
        <v>223</v>
      </c>
      <c r="F36" s="260"/>
      <c r="G36" s="261"/>
      <c r="H36" s="262" t="e">
        <f aca="false">$H$2*$I36+SUM($J36:$L36)</f>
        <v>#N/A</v>
      </c>
      <c r="I36" s="263" t="n">
        <v>0.0388</v>
      </c>
      <c r="J36" s="264" t="n">
        <v>0.0341</v>
      </c>
      <c r="K36" s="264" t="n">
        <v>0</v>
      </c>
      <c r="L36" s="264" t="n">
        <v>0.0022</v>
      </c>
      <c r="M36" s="265"/>
    </row>
    <row r="37" customFormat="false" ht="11.25" hidden="false" customHeight="false" outlineLevel="0" collapsed="false">
      <c r="A37" s="273"/>
      <c r="B37" s="267" t="s">
        <v>202</v>
      </c>
      <c r="C37" s="267"/>
      <c r="D37" s="268"/>
      <c r="E37" s="267" t="s">
        <v>224</v>
      </c>
      <c r="F37" s="267"/>
      <c r="G37" s="268"/>
      <c r="H37" s="269" t="e">
        <f aca="false">$H$2*$I37+SUM($J37:$L37)</f>
        <v>#N/A</v>
      </c>
      <c r="I37" s="270" t="n">
        <v>0.0388</v>
      </c>
      <c r="J37" s="271" t="n">
        <v>0.0383</v>
      </c>
      <c r="K37" s="271" t="n">
        <v>0</v>
      </c>
      <c r="L37" s="271" t="n">
        <v>0.0022</v>
      </c>
      <c r="M37" s="272"/>
    </row>
    <row r="38" customFormat="false" ht="11.25" hidden="false" customHeight="false" outlineLevel="0" collapsed="false">
      <c r="A38" s="273"/>
      <c r="B38" s="274" t="s">
        <v>197</v>
      </c>
      <c r="C38" s="274" t="s">
        <v>188</v>
      </c>
      <c r="D38" s="275" t="n">
        <v>193454</v>
      </c>
      <c r="E38" s="274" t="s">
        <v>222</v>
      </c>
      <c r="F38" s="274"/>
      <c r="G38" s="275"/>
      <c r="H38" s="262" t="e">
        <f aca="false">$G$2*$I38+SUM($J38:$L38)</f>
        <v>#N/A</v>
      </c>
      <c r="I38" s="263" t="n">
        <v>0.0388</v>
      </c>
      <c r="J38" s="277" t="n">
        <v>0.0166</v>
      </c>
      <c r="K38" s="277" t="n">
        <v>0</v>
      </c>
      <c r="L38" s="277" t="n">
        <v>0.0022</v>
      </c>
      <c r="M38" s="278"/>
    </row>
    <row r="39" customFormat="false" ht="11.25" hidden="false" customHeight="false" outlineLevel="0" collapsed="false">
      <c r="A39" s="273"/>
      <c r="B39" s="260" t="s">
        <v>17</v>
      </c>
      <c r="C39" s="260"/>
      <c r="D39" s="261"/>
      <c r="E39" s="260" t="s">
        <v>223</v>
      </c>
      <c r="F39" s="260"/>
      <c r="G39" s="261"/>
      <c r="H39" s="262" t="e">
        <f aca="false">$H$2*$I39+SUM($J39:$L39)</f>
        <v>#N/A</v>
      </c>
      <c r="I39" s="263" t="n">
        <v>0.0388</v>
      </c>
      <c r="J39" s="264" t="n">
        <v>0.0341</v>
      </c>
      <c r="K39" s="264" t="n">
        <v>0</v>
      </c>
      <c r="L39" s="264" t="n">
        <v>0.0022</v>
      </c>
      <c r="M39" s="265"/>
    </row>
    <row r="40" customFormat="false" ht="12" hidden="false" customHeight="false" outlineLevel="0" collapsed="false">
      <c r="A40" s="283"/>
      <c r="B40" s="284" t="s">
        <v>202</v>
      </c>
      <c r="C40" s="284"/>
      <c r="D40" s="285"/>
      <c r="E40" s="284" t="s">
        <v>224</v>
      </c>
      <c r="F40" s="284"/>
      <c r="G40" s="285"/>
      <c r="H40" s="286" t="e">
        <f aca="false">$H$2*$I40+SUM($J40:$L40)</f>
        <v>#N/A</v>
      </c>
      <c r="I40" s="287" t="n">
        <v>0.0388</v>
      </c>
      <c r="J40" s="288" t="n">
        <v>0.0383</v>
      </c>
      <c r="K40" s="288" t="n">
        <v>0</v>
      </c>
      <c r="L40" s="288" t="n">
        <v>0.0022</v>
      </c>
      <c r="M40" s="289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0" width="10.71"/>
    <col collapsed="false" customWidth="true" hidden="false" outlineLevel="0" max="3" min="3" style="290" width="12.56"/>
    <col collapsed="false" customWidth="false" hidden="false" outlineLevel="0" max="4" min="4" style="290" width="10.71"/>
    <col collapsed="false" customWidth="true" hidden="false" outlineLevel="0" max="5" min="5" style="290" width="12.28"/>
    <col collapsed="false" customWidth="false" hidden="false" outlineLevel="0" max="7" min="6" style="290" width="10.71"/>
    <col collapsed="false" customWidth="true" hidden="false" outlineLevel="0" max="8" min="8" style="290" width="13.14"/>
    <col collapsed="false" customWidth="false" hidden="false" outlineLevel="0" max="12" min="9" style="290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1"/>
      <c r="B2" s="292" t="s">
        <v>87</v>
      </c>
      <c r="C2" s="292" t="s">
        <v>88</v>
      </c>
      <c r="D2" s="292" t="s">
        <v>89</v>
      </c>
      <c r="E2" s="292" t="s">
        <v>90</v>
      </c>
      <c r="F2" s="292" t="s">
        <v>91</v>
      </c>
      <c r="G2" s="292" t="s">
        <v>92</v>
      </c>
      <c r="H2" s="292" t="s">
        <v>93</v>
      </c>
      <c r="I2" s="292" t="s">
        <v>67</v>
      </c>
      <c r="J2" s="292" t="s">
        <v>94</v>
      </c>
      <c r="K2" s="292" t="s">
        <v>25</v>
      </c>
      <c r="L2" s="292" t="s">
        <v>33</v>
      </c>
      <c r="M2" s="293"/>
      <c r="N2" s="293"/>
      <c r="O2" s="293"/>
      <c r="P2" s="293"/>
      <c r="Q2" s="293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  <c r="EF2" s="294"/>
      <c r="EG2" s="294"/>
      <c r="EH2" s="294"/>
      <c r="EI2" s="294"/>
      <c r="EJ2" s="294"/>
      <c r="EK2" s="294"/>
      <c r="EL2" s="294"/>
      <c r="EM2" s="294"/>
      <c r="EN2" s="294"/>
      <c r="EO2" s="294"/>
      <c r="EP2" s="294"/>
      <c r="EQ2" s="294"/>
      <c r="ER2" s="294"/>
      <c r="ES2" s="294"/>
      <c r="ET2" s="294"/>
      <c r="EU2" s="294"/>
      <c r="EV2" s="294"/>
      <c r="EW2" s="294"/>
      <c r="EX2" s="294"/>
      <c r="EY2" s="294"/>
      <c r="EZ2" s="294"/>
      <c r="FA2" s="294"/>
      <c r="FB2" s="294"/>
      <c r="FC2" s="294"/>
      <c r="FD2" s="294"/>
      <c r="FE2" s="294"/>
      <c r="FF2" s="294"/>
      <c r="FG2" s="294"/>
      <c r="FH2" s="294"/>
      <c r="FI2" s="294"/>
      <c r="FJ2" s="294"/>
      <c r="FK2" s="294"/>
      <c r="FL2" s="294"/>
      <c r="FM2" s="294"/>
      <c r="FN2" s="294"/>
      <c r="FO2" s="294"/>
      <c r="FP2" s="294"/>
      <c r="FQ2" s="294"/>
      <c r="FR2" s="294"/>
      <c r="FS2" s="294"/>
      <c r="FT2" s="294"/>
      <c r="FU2" s="294"/>
      <c r="FV2" s="294"/>
      <c r="FW2" s="294"/>
      <c r="FX2" s="294"/>
      <c r="FY2" s="294"/>
      <c r="FZ2" s="294"/>
      <c r="GA2" s="294"/>
      <c r="GB2" s="294"/>
      <c r="GC2" s="294"/>
      <c r="GD2" s="294"/>
      <c r="GE2" s="294"/>
      <c r="GF2" s="294"/>
      <c r="GG2" s="294"/>
      <c r="GH2" s="294"/>
      <c r="GI2" s="294"/>
      <c r="GJ2" s="294"/>
      <c r="GK2" s="294"/>
      <c r="GL2" s="294"/>
      <c r="GM2" s="294"/>
      <c r="GN2" s="294"/>
      <c r="GO2" s="294"/>
      <c r="GP2" s="294"/>
      <c r="GQ2" s="294"/>
      <c r="GR2" s="294"/>
      <c r="GS2" s="294"/>
      <c r="GT2" s="294"/>
      <c r="GU2" s="294"/>
      <c r="GV2" s="294"/>
      <c r="GW2" s="294"/>
      <c r="GX2" s="294"/>
      <c r="GY2" s="294"/>
      <c r="GZ2" s="294"/>
      <c r="HA2" s="294"/>
      <c r="HB2" s="294"/>
      <c r="HC2" s="294"/>
      <c r="HD2" s="294"/>
      <c r="HE2" s="294"/>
      <c r="HF2" s="294"/>
      <c r="HG2" s="294"/>
      <c r="HH2" s="294"/>
      <c r="HI2" s="294"/>
      <c r="HJ2" s="294"/>
      <c r="HK2" s="294"/>
      <c r="HL2" s="294"/>
      <c r="HM2" s="294"/>
      <c r="HN2" s="294"/>
      <c r="HO2" s="294"/>
      <c r="HP2" s="294"/>
      <c r="HQ2" s="294"/>
      <c r="HR2" s="294"/>
      <c r="HS2" s="294"/>
      <c r="HT2" s="294"/>
      <c r="HU2" s="294"/>
      <c r="HV2" s="294"/>
      <c r="HW2" s="294"/>
      <c r="HX2" s="294"/>
      <c r="HY2" s="294"/>
      <c r="HZ2" s="294"/>
      <c r="IA2" s="294"/>
      <c r="IB2" s="294"/>
      <c r="IC2" s="294"/>
      <c r="ID2" s="294"/>
      <c r="IE2" s="294"/>
      <c r="IF2" s="294"/>
      <c r="IG2" s="294"/>
      <c r="IH2" s="294"/>
      <c r="II2" s="294"/>
      <c r="IJ2" s="294"/>
      <c r="IK2" s="294"/>
      <c r="IL2" s="294"/>
      <c r="IM2" s="294"/>
      <c r="IN2" s="294"/>
      <c r="IO2" s="294"/>
      <c r="IP2" s="294"/>
      <c r="IQ2" s="294"/>
      <c r="IR2" s="294"/>
      <c r="IS2" s="294"/>
      <c r="IT2" s="294"/>
      <c r="IU2" s="294"/>
      <c r="IV2" s="294"/>
      <c r="IW2" s="294"/>
    </row>
    <row r="3" customFormat="false" ht="11.25" hidden="false" customHeight="false" outlineLevel="0" collapsed="false">
      <c r="A3" s="78" t="n">
        <v>35431</v>
      </c>
      <c r="B3" s="290" t="n">
        <v>4.27</v>
      </c>
      <c r="C3" s="290" t="s">
        <v>85</v>
      </c>
      <c r="D3" s="290" t="n">
        <v>4.11</v>
      </c>
      <c r="E3" s="290" t="n">
        <v>4.05</v>
      </c>
      <c r="F3" s="290" t="n">
        <v>4.1</v>
      </c>
      <c r="G3" s="290" t="n">
        <v>3.75</v>
      </c>
      <c r="H3" s="290" t="n">
        <v>4.2</v>
      </c>
      <c r="I3" s="290" t="s">
        <v>85</v>
      </c>
      <c r="J3" s="290" t="n">
        <v>4.15</v>
      </c>
      <c r="K3" s="290" t="s">
        <v>85</v>
      </c>
      <c r="L3" s="290" t="s">
        <v>85</v>
      </c>
    </row>
    <row r="4" customFormat="false" ht="11.25" hidden="false" customHeight="false" outlineLevel="0" collapsed="false">
      <c r="A4" s="78" t="n">
        <v>35462</v>
      </c>
      <c r="B4" s="290" t="n">
        <v>2.65</v>
      </c>
      <c r="C4" s="290" t="s">
        <v>85</v>
      </c>
      <c r="D4" s="290" t="n">
        <v>2.5</v>
      </c>
      <c r="E4" s="290" t="n">
        <v>2.48</v>
      </c>
      <c r="F4" s="290" t="n">
        <v>2.55</v>
      </c>
      <c r="G4" s="290" t="n">
        <v>2.6</v>
      </c>
      <c r="H4" s="290" t="n">
        <v>2.48</v>
      </c>
      <c r="I4" s="290" t="s">
        <v>85</v>
      </c>
      <c r="J4" s="290" t="n">
        <v>2.37</v>
      </c>
      <c r="K4" s="290" t="s">
        <v>85</v>
      </c>
      <c r="L4" s="290" t="s">
        <v>85</v>
      </c>
    </row>
    <row r="5" customFormat="false" ht="11.25" hidden="false" customHeight="false" outlineLevel="0" collapsed="false">
      <c r="A5" s="78" t="n">
        <v>35490</v>
      </c>
      <c r="B5" s="290" t="n">
        <v>1.61</v>
      </c>
      <c r="C5" s="290" t="s">
        <v>85</v>
      </c>
      <c r="D5" s="290" t="n">
        <v>1.33</v>
      </c>
      <c r="E5" s="290" t="n">
        <v>1.46</v>
      </c>
      <c r="F5" s="290" t="n">
        <v>1.54</v>
      </c>
      <c r="G5" s="290" t="n">
        <v>1.58</v>
      </c>
      <c r="H5" s="290" t="n">
        <v>1.39</v>
      </c>
      <c r="I5" s="290" t="s">
        <v>85</v>
      </c>
      <c r="J5" s="290" t="n">
        <v>1.05</v>
      </c>
      <c r="K5" s="290" t="s">
        <v>85</v>
      </c>
      <c r="L5" s="290" t="s">
        <v>85</v>
      </c>
    </row>
    <row r="6" customFormat="false" ht="11.25" hidden="false" customHeight="false" outlineLevel="0" collapsed="false">
      <c r="A6" s="78" t="n">
        <v>35521</v>
      </c>
      <c r="B6" s="290" t="n">
        <v>1.74</v>
      </c>
      <c r="C6" s="290" t="s">
        <v>85</v>
      </c>
      <c r="D6" s="290" t="n">
        <v>1.45</v>
      </c>
      <c r="E6" s="290" t="n">
        <v>1.59</v>
      </c>
      <c r="F6" s="290" t="n">
        <v>1.63</v>
      </c>
      <c r="G6" s="290" t="n">
        <v>1.68</v>
      </c>
      <c r="H6" s="290" t="n">
        <v>1.44</v>
      </c>
      <c r="I6" s="290" t="s">
        <v>85</v>
      </c>
      <c r="J6" s="290" t="n">
        <v>1.11</v>
      </c>
      <c r="K6" s="290" t="s">
        <v>85</v>
      </c>
      <c r="L6" s="290" t="s">
        <v>85</v>
      </c>
    </row>
    <row r="7" customFormat="false" ht="11.25" hidden="false" customHeight="false" outlineLevel="0" collapsed="false">
      <c r="A7" s="78" t="n">
        <v>35551</v>
      </c>
      <c r="B7" s="290" t="n">
        <v>2.05</v>
      </c>
      <c r="C7" s="290" t="s">
        <v>85</v>
      </c>
      <c r="D7" s="290" t="n">
        <v>1.73</v>
      </c>
      <c r="E7" s="290" t="n">
        <v>1.87</v>
      </c>
      <c r="F7" s="290" t="n">
        <v>1.91</v>
      </c>
      <c r="G7" s="290" t="n">
        <v>1.95</v>
      </c>
      <c r="H7" s="290" t="n">
        <v>1.64</v>
      </c>
      <c r="I7" s="290" t="s">
        <v>85</v>
      </c>
      <c r="J7" s="290" t="n">
        <v>1.33</v>
      </c>
      <c r="K7" s="290" t="s">
        <v>85</v>
      </c>
      <c r="L7" s="290" t="s">
        <v>85</v>
      </c>
    </row>
    <row r="8" customFormat="false" ht="11.25" hidden="false" customHeight="false" outlineLevel="0" collapsed="false">
      <c r="A8" s="78" t="n">
        <v>35582</v>
      </c>
      <c r="B8" s="290" t="n">
        <v>2.2</v>
      </c>
      <c r="C8" s="290" t="s">
        <v>85</v>
      </c>
      <c r="D8" s="290" t="n">
        <v>1.72</v>
      </c>
      <c r="E8" s="290" t="n">
        <v>2.02</v>
      </c>
      <c r="F8" s="290" t="n">
        <v>2.07</v>
      </c>
      <c r="G8" s="290" t="n">
        <v>2.15</v>
      </c>
      <c r="H8" s="290" t="n">
        <v>1.48</v>
      </c>
      <c r="I8" s="290" t="s">
        <v>85</v>
      </c>
      <c r="J8" s="290" t="n">
        <v>1.38</v>
      </c>
      <c r="K8" s="290" t="s">
        <v>85</v>
      </c>
      <c r="L8" s="290" t="s">
        <v>85</v>
      </c>
    </row>
    <row r="9" customFormat="false" ht="11.25" hidden="false" customHeight="false" outlineLevel="0" collapsed="false">
      <c r="A9" s="78" t="n">
        <v>35612</v>
      </c>
      <c r="B9" s="290" t="n">
        <v>2.19</v>
      </c>
      <c r="C9" s="290" t="s">
        <v>85</v>
      </c>
      <c r="D9" s="290" t="n">
        <v>1.57</v>
      </c>
      <c r="E9" s="290" t="n">
        <v>1.97</v>
      </c>
      <c r="F9" s="290" t="n">
        <v>2</v>
      </c>
      <c r="G9" s="290" t="n">
        <v>2.04</v>
      </c>
      <c r="H9" s="290" t="n">
        <v>1.44</v>
      </c>
      <c r="I9" s="290" t="s">
        <v>85</v>
      </c>
      <c r="J9" s="290" t="n">
        <v>1.22</v>
      </c>
      <c r="K9" s="290" t="s">
        <v>85</v>
      </c>
      <c r="L9" s="290" t="s">
        <v>85</v>
      </c>
    </row>
    <row r="10" customFormat="false" ht="11.25" hidden="false" customHeight="false" outlineLevel="0" collapsed="false">
      <c r="A10" s="78" t="n">
        <v>35643</v>
      </c>
      <c r="B10" s="290" t="n">
        <v>2.22</v>
      </c>
      <c r="C10" s="290" t="s">
        <v>85</v>
      </c>
      <c r="D10" s="290" t="n">
        <v>1.54</v>
      </c>
      <c r="E10" s="290" t="n">
        <v>2</v>
      </c>
      <c r="F10" s="290" t="n">
        <v>2.05</v>
      </c>
      <c r="G10" s="290" t="n">
        <v>2.09</v>
      </c>
      <c r="H10" s="290" t="n">
        <v>1.38</v>
      </c>
      <c r="I10" s="290" t="s">
        <v>85</v>
      </c>
      <c r="J10" s="290" t="n">
        <v>1.08</v>
      </c>
      <c r="K10" s="290" t="s">
        <v>85</v>
      </c>
      <c r="L10" s="290" t="s">
        <v>85</v>
      </c>
    </row>
    <row r="11" customFormat="false" ht="11.25" hidden="false" customHeight="false" outlineLevel="0" collapsed="false">
      <c r="A11" s="78" t="n">
        <v>35674</v>
      </c>
      <c r="B11" s="290" t="n">
        <v>2.5</v>
      </c>
      <c r="C11" s="290" t="s">
        <v>85</v>
      </c>
      <c r="D11" s="290" t="n">
        <v>1.72</v>
      </c>
      <c r="E11" s="290" t="n">
        <v>2.28</v>
      </c>
      <c r="F11" s="290" t="n">
        <v>2.36</v>
      </c>
      <c r="G11" s="290" t="n">
        <v>2.43</v>
      </c>
      <c r="H11" s="290" t="n">
        <v>1.48</v>
      </c>
      <c r="I11" s="290" t="s">
        <v>85</v>
      </c>
      <c r="J11" s="290" t="n">
        <v>1.19</v>
      </c>
      <c r="K11" s="290" t="s">
        <v>85</v>
      </c>
      <c r="L11" s="290" t="s">
        <v>85</v>
      </c>
    </row>
    <row r="12" customFormat="false" ht="11.25" hidden="false" customHeight="false" outlineLevel="0" collapsed="false">
      <c r="A12" s="78" t="n">
        <v>35704</v>
      </c>
      <c r="B12" s="290" t="n">
        <v>3.08</v>
      </c>
      <c r="C12" s="290" t="s">
        <v>85</v>
      </c>
      <c r="D12" s="290" t="n">
        <v>2.28</v>
      </c>
      <c r="E12" s="290" t="n">
        <v>2.83</v>
      </c>
      <c r="F12" s="290" t="n">
        <v>2.9</v>
      </c>
      <c r="G12" s="290" t="n">
        <v>2.94</v>
      </c>
      <c r="H12" s="290" t="n">
        <v>2.12</v>
      </c>
      <c r="I12" s="290" t="s">
        <v>85</v>
      </c>
      <c r="J12" s="290" t="n">
        <v>1.48</v>
      </c>
      <c r="K12" s="290" t="s">
        <v>85</v>
      </c>
      <c r="L12" s="290" t="s">
        <v>85</v>
      </c>
    </row>
    <row r="13" customFormat="false" ht="11.25" hidden="false" customHeight="false" outlineLevel="0" collapsed="false">
      <c r="A13" s="78" t="n">
        <v>35735</v>
      </c>
      <c r="B13" s="290" t="n">
        <v>3.34</v>
      </c>
      <c r="C13" s="290" t="s">
        <v>85</v>
      </c>
      <c r="D13" s="290" t="n">
        <v>3.05</v>
      </c>
      <c r="E13" s="290" t="n">
        <v>3.11</v>
      </c>
      <c r="F13" s="290" t="n">
        <v>3.18</v>
      </c>
      <c r="G13" s="290" t="n">
        <v>3.11</v>
      </c>
      <c r="H13" s="290" t="n">
        <v>3</v>
      </c>
      <c r="I13" s="290" t="s">
        <v>85</v>
      </c>
      <c r="J13" s="290" t="n">
        <v>2.7</v>
      </c>
      <c r="K13" s="290" t="s">
        <v>85</v>
      </c>
      <c r="L13" s="290" t="s">
        <v>85</v>
      </c>
    </row>
    <row r="14" customFormat="false" ht="11.25" hidden="false" customHeight="false" outlineLevel="0" collapsed="false">
      <c r="A14" s="78" t="n">
        <v>35765</v>
      </c>
      <c r="B14" s="290" t="n">
        <v>2.36</v>
      </c>
      <c r="C14" s="290" t="s">
        <v>85</v>
      </c>
      <c r="D14" s="290" t="n">
        <v>1.92</v>
      </c>
      <c r="E14" s="290" t="n">
        <v>2.16</v>
      </c>
      <c r="F14" s="290" t="n">
        <v>2.21</v>
      </c>
      <c r="G14" s="290" t="n">
        <v>2.26</v>
      </c>
      <c r="H14" s="290" t="n">
        <v>1.94</v>
      </c>
      <c r="I14" s="290" t="s">
        <v>85</v>
      </c>
      <c r="J14" s="290" t="n">
        <v>1.4</v>
      </c>
      <c r="K14" s="290" t="s">
        <v>85</v>
      </c>
      <c r="L14" s="290" t="s">
        <v>85</v>
      </c>
    </row>
    <row r="15" customFormat="false" ht="11.25" hidden="false" customHeight="false" outlineLevel="0" collapsed="false">
      <c r="A15" s="78" t="n">
        <v>35796</v>
      </c>
      <c r="B15" s="290" t="n">
        <v>2.28</v>
      </c>
      <c r="C15" s="290" t="s">
        <v>85</v>
      </c>
      <c r="D15" s="290" t="n">
        <v>2.1</v>
      </c>
      <c r="E15" s="290" t="n">
        <v>2.06</v>
      </c>
      <c r="F15" s="290" t="n">
        <v>2.08</v>
      </c>
      <c r="G15" s="290" t="n">
        <v>2.1</v>
      </c>
      <c r="H15" s="290" t="n">
        <v>2.05</v>
      </c>
      <c r="I15" s="290" t="s">
        <v>85</v>
      </c>
      <c r="J15" s="290" t="n">
        <v>1.85</v>
      </c>
      <c r="K15" s="290" t="s">
        <v>85</v>
      </c>
      <c r="L15" s="290" t="s">
        <v>85</v>
      </c>
    </row>
    <row r="16" customFormat="false" ht="11.25" hidden="false" customHeight="false" outlineLevel="0" collapsed="false">
      <c r="A16" s="78" t="n">
        <v>35827</v>
      </c>
      <c r="B16" s="290" t="n">
        <v>2.11</v>
      </c>
      <c r="C16" s="290" t="s">
        <v>85</v>
      </c>
      <c r="D16" s="290" t="n">
        <v>1.76</v>
      </c>
      <c r="E16" s="290" t="n">
        <v>1.76</v>
      </c>
      <c r="F16" s="290" t="n">
        <v>1.84</v>
      </c>
      <c r="G16" s="290" t="n">
        <v>1.9</v>
      </c>
      <c r="H16" s="290" t="n">
        <v>1.69</v>
      </c>
      <c r="I16" s="290" t="s">
        <v>85</v>
      </c>
      <c r="J16" s="290" t="n">
        <v>1.43</v>
      </c>
      <c r="K16" s="290" t="s">
        <v>85</v>
      </c>
      <c r="L16" s="290" t="s">
        <v>85</v>
      </c>
    </row>
    <row r="17" customFormat="false" ht="11.25" hidden="false" customHeight="false" outlineLevel="0" collapsed="false">
      <c r="A17" s="78" t="n">
        <v>35855</v>
      </c>
      <c r="B17" s="290" t="n">
        <v>2.34</v>
      </c>
      <c r="C17" s="290" t="s">
        <v>85</v>
      </c>
      <c r="D17" s="290" t="n">
        <v>1.9</v>
      </c>
      <c r="E17" s="290" t="n">
        <v>2.01</v>
      </c>
      <c r="F17" s="290" t="n">
        <v>2.04</v>
      </c>
      <c r="G17" s="290" t="n">
        <v>2.12</v>
      </c>
      <c r="H17" s="290" t="n">
        <v>1.87</v>
      </c>
      <c r="I17" s="290" t="s">
        <v>85</v>
      </c>
      <c r="J17" s="290" t="n">
        <v>1.12</v>
      </c>
      <c r="K17" s="290" t="s">
        <v>85</v>
      </c>
      <c r="L17" s="290" t="s">
        <v>85</v>
      </c>
    </row>
    <row r="18" customFormat="false" ht="11.25" hidden="false" customHeight="false" outlineLevel="0" collapsed="false">
      <c r="A18" s="78" t="n">
        <v>35886</v>
      </c>
      <c r="B18" s="290" t="n">
        <v>2.37</v>
      </c>
      <c r="C18" s="290" t="n">
        <v>2.38</v>
      </c>
      <c r="D18" s="290" t="n">
        <v>1.98</v>
      </c>
      <c r="E18" s="290" t="n">
        <v>2.06</v>
      </c>
      <c r="F18" s="290" t="n">
        <v>2.12</v>
      </c>
      <c r="G18" s="290" t="n">
        <v>2.19</v>
      </c>
      <c r="H18" s="290" t="n">
        <v>1.9</v>
      </c>
      <c r="I18" s="290" t="s">
        <v>85</v>
      </c>
      <c r="J18" s="290" t="n">
        <v>1.43</v>
      </c>
      <c r="K18" s="290" t="s">
        <v>85</v>
      </c>
      <c r="L18" s="290" t="s">
        <v>85</v>
      </c>
    </row>
    <row r="19" customFormat="false" ht="11.25" hidden="false" customHeight="false" outlineLevel="0" collapsed="false">
      <c r="A19" s="78" t="n">
        <v>35916</v>
      </c>
      <c r="B19" s="290" t="n">
        <v>2.34</v>
      </c>
      <c r="C19" s="290" t="n">
        <v>2.52</v>
      </c>
      <c r="D19" s="290" t="n">
        <v>2.14</v>
      </c>
      <c r="E19" s="290" t="n">
        <v>2</v>
      </c>
      <c r="F19" s="290" t="n">
        <v>2.1</v>
      </c>
      <c r="G19" s="290" t="n">
        <v>2.16</v>
      </c>
      <c r="H19" s="290" t="n">
        <v>1.98</v>
      </c>
      <c r="I19" s="290" t="s">
        <v>85</v>
      </c>
      <c r="J19" s="290" t="n">
        <v>1.7</v>
      </c>
      <c r="K19" s="290" t="s">
        <v>85</v>
      </c>
      <c r="L19" s="290" t="s">
        <v>85</v>
      </c>
    </row>
    <row r="20" customFormat="false" ht="11.25" hidden="false" customHeight="false" outlineLevel="0" collapsed="false">
      <c r="A20" s="78" t="n">
        <v>35947</v>
      </c>
      <c r="B20" s="290" t="n">
        <v>2.07</v>
      </c>
      <c r="C20" s="290" t="n">
        <v>2.06</v>
      </c>
      <c r="D20" s="290" t="n">
        <v>1.66</v>
      </c>
      <c r="E20" s="290" t="n">
        <v>1.75</v>
      </c>
      <c r="F20" s="290" t="n">
        <v>1.86</v>
      </c>
      <c r="G20" s="290" t="n">
        <v>1.94</v>
      </c>
      <c r="H20" s="290" t="n">
        <v>1.64</v>
      </c>
      <c r="I20" s="290" t="s">
        <v>85</v>
      </c>
      <c r="J20" s="290" t="n">
        <v>1.38</v>
      </c>
      <c r="K20" s="290" t="s">
        <v>85</v>
      </c>
      <c r="L20" s="290" t="s">
        <v>85</v>
      </c>
    </row>
    <row r="21" customFormat="false" ht="11.25" hidden="false" customHeight="false" outlineLevel="0" collapsed="false">
      <c r="A21" s="78" t="n">
        <v>35977</v>
      </c>
      <c r="B21" s="290" t="n">
        <v>2.22</v>
      </c>
      <c r="C21" s="290" t="n">
        <v>2.31</v>
      </c>
      <c r="D21" s="290" t="n">
        <v>1.8</v>
      </c>
      <c r="E21" s="290" t="n">
        <v>1.86</v>
      </c>
      <c r="F21" s="290" t="n">
        <v>2.18</v>
      </c>
      <c r="G21" s="290" t="n">
        <v>2.28</v>
      </c>
      <c r="H21" s="290" t="n">
        <v>1.62</v>
      </c>
      <c r="I21" s="290" t="s">
        <v>85</v>
      </c>
      <c r="J21" s="290" t="n">
        <v>1.45</v>
      </c>
      <c r="K21" s="290" t="s">
        <v>85</v>
      </c>
      <c r="L21" s="290" t="s">
        <v>85</v>
      </c>
    </row>
    <row r="22" customFormat="false" ht="11.25" hidden="false" customHeight="false" outlineLevel="0" collapsed="false">
      <c r="A22" s="78" t="n">
        <v>36008</v>
      </c>
      <c r="B22" s="290" t="n">
        <v>2.3</v>
      </c>
      <c r="C22" s="290" t="n">
        <v>2.48</v>
      </c>
      <c r="D22" s="290" t="n">
        <v>2.01</v>
      </c>
      <c r="E22" s="290" t="n">
        <v>1.81</v>
      </c>
      <c r="F22" s="290" t="n">
        <v>1.9</v>
      </c>
      <c r="G22" s="290" t="n">
        <v>1.92</v>
      </c>
      <c r="H22" s="290" t="n">
        <v>1.73</v>
      </c>
      <c r="I22" s="290" t="s">
        <v>85</v>
      </c>
      <c r="J22" s="290" t="n">
        <v>1.57</v>
      </c>
      <c r="K22" s="290" t="s">
        <v>85</v>
      </c>
      <c r="L22" s="290" t="s">
        <v>85</v>
      </c>
    </row>
    <row r="23" customFormat="false" ht="11.25" hidden="false" customHeight="false" outlineLevel="0" collapsed="false">
      <c r="A23" s="78" t="n">
        <v>36039</v>
      </c>
      <c r="B23" s="290" t="n">
        <v>2.02</v>
      </c>
      <c r="C23" s="290" t="n">
        <v>2.21</v>
      </c>
      <c r="D23" s="290" t="n">
        <v>1.77</v>
      </c>
      <c r="E23" s="290" t="n">
        <v>1.55</v>
      </c>
      <c r="F23" s="290" t="n">
        <v>1.59</v>
      </c>
      <c r="G23" s="290" t="n">
        <v>1.58</v>
      </c>
      <c r="H23" s="290" t="n">
        <v>1.57</v>
      </c>
      <c r="I23" s="290" t="s">
        <v>85</v>
      </c>
      <c r="J23" s="290" t="n">
        <v>1.46</v>
      </c>
      <c r="K23" s="290" t="s">
        <v>85</v>
      </c>
      <c r="L23" s="290" t="s">
        <v>85</v>
      </c>
    </row>
    <row r="24" customFormat="false" ht="11.25" hidden="false" customHeight="false" outlineLevel="0" collapsed="false">
      <c r="A24" s="78" t="n">
        <v>36069</v>
      </c>
      <c r="B24" s="290" t="n">
        <v>2.03</v>
      </c>
      <c r="C24" s="290" t="n">
        <v>2.2</v>
      </c>
      <c r="D24" s="290" t="n">
        <v>1.81</v>
      </c>
      <c r="E24" s="290" t="n">
        <v>1.67</v>
      </c>
      <c r="F24" s="290" t="n">
        <v>1.82</v>
      </c>
      <c r="G24" s="290" t="n">
        <v>1.9</v>
      </c>
      <c r="H24" s="290" t="n">
        <v>1.65</v>
      </c>
      <c r="I24" s="290" t="s">
        <v>85</v>
      </c>
      <c r="J24" s="290" t="n">
        <v>1.67</v>
      </c>
      <c r="K24" s="290" t="s">
        <v>85</v>
      </c>
      <c r="L24" s="290" t="s">
        <v>85</v>
      </c>
    </row>
    <row r="25" customFormat="false" ht="11.25" hidden="false" customHeight="false" outlineLevel="0" collapsed="false">
      <c r="A25" s="78" t="n">
        <v>36100</v>
      </c>
      <c r="B25" s="290" t="n">
        <v>2.33</v>
      </c>
      <c r="C25" s="290" t="n">
        <v>2.55</v>
      </c>
      <c r="D25" s="290" t="n">
        <v>2.22</v>
      </c>
      <c r="E25" s="290" t="n">
        <v>1.88</v>
      </c>
      <c r="F25" s="290" t="n">
        <v>1.92</v>
      </c>
      <c r="G25" s="290" t="n">
        <v>1.94</v>
      </c>
      <c r="H25" s="290" t="n">
        <v>2.02</v>
      </c>
      <c r="I25" s="290" t="s">
        <v>85</v>
      </c>
      <c r="J25" s="290" t="n">
        <v>2.14</v>
      </c>
      <c r="K25" s="290" t="s">
        <v>85</v>
      </c>
      <c r="L25" s="290" t="s">
        <v>85</v>
      </c>
    </row>
    <row r="26" customFormat="false" ht="11.25" hidden="false" customHeight="false" outlineLevel="0" collapsed="false">
      <c r="A26" s="78" t="n">
        <v>36130</v>
      </c>
      <c r="B26" s="290" t="n">
        <v>2.29</v>
      </c>
      <c r="C26" s="290" t="n">
        <v>2.51</v>
      </c>
      <c r="D26" s="290" t="n">
        <v>2.17</v>
      </c>
      <c r="E26" s="290" t="n">
        <v>1.96</v>
      </c>
      <c r="F26" s="290" t="n">
        <v>1.99</v>
      </c>
      <c r="G26" s="290" t="n">
        <v>2.01</v>
      </c>
      <c r="H26" s="290" t="n">
        <v>2</v>
      </c>
      <c r="I26" s="290" t="s">
        <v>85</v>
      </c>
      <c r="J26" s="290" t="n">
        <v>2.09</v>
      </c>
      <c r="K26" s="290" t="s">
        <v>85</v>
      </c>
      <c r="L26" s="290" t="s">
        <v>85</v>
      </c>
    </row>
    <row r="27" customFormat="false" ht="11.25" hidden="false" customHeight="false" outlineLevel="0" collapsed="false">
      <c r="A27" s="78" t="n">
        <v>36161</v>
      </c>
      <c r="B27" s="290" t="n">
        <v>2.04</v>
      </c>
      <c r="C27" s="290" t="n">
        <v>2.39</v>
      </c>
      <c r="D27" s="290" t="n">
        <v>2.12</v>
      </c>
      <c r="E27" s="290" t="n">
        <v>1.72</v>
      </c>
      <c r="F27" s="290" t="n">
        <v>1.73</v>
      </c>
      <c r="G27" s="290" t="n">
        <v>1.75</v>
      </c>
      <c r="H27" s="290" t="n">
        <v>1.82</v>
      </c>
      <c r="I27" s="290" t="s">
        <v>85</v>
      </c>
      <c r="J27" s="290" t="n">
        <v>2.88</v>
      </c>
      <c r="K27" s="290" t="s">
        <v>85</v>
      </c>
      <c r="L27" s="290" t="s">
        <v>85</v>
      </c>
    </row>
    <row r="28" customFormat="false" ht="11.25" hidden="false" customHeight="false" outlineLevel="0" collapsed="false">
      <c r="A28" s="78" t="n">
        <v>36192</v>
      </c>
      <c r="B28" s="290" t="n">
        <v>1.83</v>
      </c>
      <c r="C28" s="290" t="n">
        <v>2.02</v>
      </c>
      <c r="D28" s="290" t="n">
        <v>1.74</v>
      </c>
      <c r="E28" s="290" t="n">
        <v>1.63</v>
      </c>
      <c r="F28" s="290" t="n">
        <v>1.66</v>
      </c>
      <c r="G28" s="290" t="n">
        <v>1.69</v>
      </c>
      <c r="H28" s="290" t="n">
        <v>1.63</v>
      </c>
      <c r="I28" s="290" t="s">
        <v>85</v>
      </c>
      <c r="J28" s="290" t="n">
        <v>1.77</v>
      </c>
      <c r="K28" s="290" t="s">
        <v>85</v>
      </c>
      <c r="L28" s="290" t="s">
        <v>85</v>
      </c>
    </row>
    <row r="29" customFormat="false" ht="11.25" hidden="false" customHeight="false" outlineLevel="0" collapsed="false">
      <c r="A29" s="78" t="n">
        <v>36220</v>
      </c>
      <c r="B29" s="290" t="n">
        <v>1.71</v>
      </c>
      <c r="C29" s="290" t="n">
        <v>1.82</v>
      </c>
      <c r="D29" s="290" t="n">
        <v>1.62</v>
      </c>
      <c r="E29" s="290" t="n">
        <v>1.51</v>
      </c>
      <c r="F29" s="290" t="n">
        <v>1.54</v>
      </c>
      <c r="G29" s="290" t="n">
        <v>1.57</v>
      </c>
      <c r="H29" s="290" t="n">
        <v>1.51</v>
      </c>
      <c r="I29" s="290" t="s">
        <v>85</v>
      </c>
      <c r="J29" s="290" t="n">
        <v>1.5</v>
      </c>
      <c r="K29" s="290" t="s">
        <v>85</v>
      </c>
      <c r="L29" s="290" t="s">
        <v>85</v>
      </c>
    </row>
    <row r="30" customFormat="false" ht="11.25" hidden="false" customHeight="false" outlineLevel="0" collapsed="false">
      <c r="A30" s="78" t="n">
        <v>36251</v>
      </c>
      <c r="B30" s="290" t="n">
        <v>1.78</v>
      </c>
      <c r="C30" s="290" t="n">
        <v>1.99</v>
      </c>
      <c r="D30" s="290" t="n">
        <v>1.65</v>
      </c>
      <c r="E30" s="290" t="n">
        <v>1.59</v>
      </c>
      <c r="F30" s="290" t="n">
        <v>1.66</v>
      </c>
      <c r="G30" s="290" t="n">
        <v>1.73</v>
      </c>
      <c r="H30" s="290" t="n">
        <v>1.54</v>
      </c>
      <c r="I30" s="290" t="s">
        <v>85</v>
      </c>
      <c r="J30" s="290" t="n">
        <v>1.51</v>
      </c>
      <c r="K30" s="290" t="s">
        <v>85</v>
      </c>
      <c r="L30" s="290" t="s">
        <v>85</v>
      </c>
    </row>
    <row r="31" customFormat="false" ht="11.25" hidden="false" customHeight="false" outlineLevel="0" collapsed="false">
      <c r="A31" s="78" t="n">
        <v>36281</v>
      </c>
      <c r="B31" s="290" t="n">
        <v>2.22</v>
      </c>
      <c r="C31" s="290" t="n">
        <v>2.38</v>
      </c>
      <c r="D31" s="290" t="n">
        <v>2.09</v>
      </c>
      <c r="E31" s="290" t="n">
        <v>2.03</v>
      </c>
      <c r="F31" s="290" t="n">
        <v>2.16</v>
      </c>
      <c r="G31" s="290" t="n">
        <v>2.22</v>
      </c>
      <c r="H31" s="290" t="n">
        <v>2</v>
      </c>
      <c r="I31" s="290" t="s">
        <v>85</v>
      </c>
      <c r="J31" s="290" t="n">
        <v>1.95</v>
      </c>
      <c r="K31" s="290" t="s">
        <v>85</v>
      </c>
      <c r="L31" s="290" t="s">
        <v>85</v>
      </c>
    </row>
    <row r="32" customFormat="false" ht="11.25" hidden="false" customHeight="false" outlineLevel="0" collapsed="false">
      <c r="A32" s="78" t="n">
        <v>36312</v>
      </c>
      <c r="B32" s="290" t="n">
        <v>2.22</v>
      </c>
      <c r="C32" s="290" t="n">
        <v>2.1</v>
      </c>
      <c r="D32" s="290" t="n">
        <v>2.09</v>
      </c>
      <c r="E32" s="290" t="n">
        <v>1.96</v>
      </c>
      <c r="F32" s="290" t="n">
        <v>2.08</v>
      </c>
      <c r="G32" s="290" t="n">
        <v>2.14</v>
      </c>
      <c r="H32" s="290" t="n">
        <v>1.94</v>
      </c>
      <c r="I32" s="290" t="s">
        <v>85</v>
      </c>
      <c r="J32" s="290" t="n">
        <v>1.91</v>
      </c>
      <c r="K32" s="290" t="s">
        <v>85</v>
      </c>
      <c r="L32" s="290" t="s">
        <v>85</v>
      </c>
    </row>
    <row r="33" customFormat="false" ht="11.25" hidden="false" customHeight="false" outlineLevel="0" collapsed="false">
      <c r="A33" s="78" t="n">
        <v>36342</v>
      </c>
      <c r="B33" s="290" t="n">
        <v>2.38</v>
      </c>
      <c r="C33" s="290" t="n">
        <v>2.14</v>
      </c>
      <c r="D33" s="290" t="n">
        <v>2.17</v>
      </c>
      <c r="E33" s="290" t="n">
        <v>2.05</v>
      </c>
      <c r="F33" s="290" t="n">
        <v>2.17</v>
      </c>
      <c r="G33" s="290" t="n">
        <v>2.21</v>
      </c>
      <c r="H33" s="290" t="n">
        <v>1.99</v>
      </c>
      <c r="I33" s="290" t="s">
        <v>85</v>
      </c>
      <c r="J33" s="290" t="n">
        <v>1.94</v>
      </c>
      <c r="K33" s="290" t="s">
        <v>85</v>
      </c>
      <c r="L33" s="290" t="s">
        <v>85</v>
      </c>
    </row>
    <row r="34" customFormat="false" ht="11.25" hidden="false" customHeight="false" outlineLevel="0" collapsed="false">
      <c r="A34" s="78" t="n">
        <v>36373</v>
      </c>
      <c r="B34" s="290" t="n">
        <v>2.58</v>
      </c>
      <c r="C34" s="290" t="n">
        <v>2.46</v>
      </c>
      <c r="D34" s="290" t="n">
        <v>2.28</v>
      </c>
      <c r="E34" s="290" t="n">
        <v>2.26</v>
      </c>
      <c r="F34" s="290" t="n">
        <v>2.46</v>
      </c>
      <c r="G34" s="290" t="n">
        <v>2.52</v>
      </c>
      <c r="H34" s="290" t="n">
        <v>2.18</v>
      </c>
      <c r="I34" s="290" t="s">
        <v>85</v>
      </c>
      <c r="J34" s="290" t="n">
        <v>2.21</v>
      </c>
      <c r="K34" s="290" t="s">
        <v>85</v>
      </c>
      <c r="L34" s="290" t="s">
        <v>85</v>
      </c>
    </row>
    <row r="35" customFormat="false" ht="11.25" hidden="false" customHeight="false" outlineLevel="0" collapsed="false">
      <c r="A35" s="78" t="n">
        <v>36404</v>
      </c>
      <c r="B35" s="290" t="n">
        <v>2.93</v>
      </c>
      <c r="C35" s="290" t="n">
        <v>2.75</v>
      </c>
      <c r="D35" s="290" t="n">
        <v>2.65</v>
      </c>
      <c r="E35" s="290" t="n">
        <v>2.63</v>
      </c>
      <c r="F35" s="290" t="n">
        <v>2.78</v>
      </c>
      <c r="G35" s="290" t="n">
        <v>2.8</v>
      </c>
      <c r="H35" s="290" t="n">
        <v>2.56</v>
      </c>
      <c r="I35" s="290" t="s">
        <v>85</v>
      </c>
      <c r="J35" s="290" t="n">
        <v>2.5</v>
      </c>
      <c r="K35" s="290" t="s">
        <v>85</v>
      </c>
      <c r="L35" s="290" t="s">
        <v>85</v>
      </c>
    </row>
    <row r="36" customFormat="false" ht="11.25" hidden="false" customHeight="false" outlineLevel="0" collapsed="false">
      <c r="A36" s="78" t="n">
        <v>36434</v>
      </c>
      <c r="B36" s="290" t="n">
        <v>2.71</v>
      </c>
      <c r="C36" s="290" t="n">
        <v>2.4</v>
      </c>
      <c r="D36" s="290" t="n">
        <v>2.53</v>
      </c>
      <c r="E36" s="290" t="n">
        <v>2.37</v>
      </c>
      <c r="F36" s="290" t="n">
        <v>2.42</v>
      </c>
      <c r="G36" s="290" t="n">
        <v>2.44</v>
      </c>
      <c r="H36" s="290" t="n">
        <v>2.39</v>
      </c>
      <c r="I36" s="290" t="s">
        <v>85</v>
      </c>
      <c r="J36" s="290" t="n">
        <v>2.39</v>
      </c>
      <c r="K36" s="290" t="s">
        <v>85</v>
      </c>
      <c r="L36" s="290" t="s">
        <v>85</v>
      </c>
    </row>
    <row r="37" customFormat="false" ht="11.25" hidden="false" customHeight="false" outlineLevel="0" collapsed="false">
      <c r="A37" s="78" t="n">
        <v>36465</v>
      </c>
      <c r="B37" s="290" t="n">
        <v>3.07</v>
      </c>
      <c r="C37" s="290" t="n">
        <v>2.86</v>
      </c>
      <c r="D37" s="290" t="n">
        <v>2.99</v>
      </c>
      <c r="E37" s="290" t="n">
        <v>2.84</v>
      </c>
      <c r="F37" s="290" t="n">
        <v>2.87</v>
      </c>
      <c r="G37" s="290" t="n">
        <v>2.9</v>
      </c>
      <c r="H37" s="290" t="n">
        <v>2.86</v>
      </c>
      <c r="I37" s="290" t="s">
        <v>85</v>
      </c>
      <c r="J37" s="290" t="n">
        <v>2.92</v>
      </c>
      <c r="K37" s="290" t="s">
        <v>85</v>
      </c>
      <c r="L37" s="290" t="s">
        <v>85</v>
      </c>
    </row>
    <row r="38" customFormat="false" ht="11.25" hidden="false" customHeight="false" outlineLevel="0" collapsed="false">
      <c r="A38" s="78" t="n">
        <v>36495</v>
      </c>
      <c r="B38" s="290" t="n">
        <v>2.37</v>
      </c>
      <c r="C38" s="290" t="n">
        <v>1.97</v>
      </c>
      <c r="D38" s="290" t="n">
        <v>2.31</v>
      </c>
      <c r="E38" s="290" t="n">
        <v>2.08</v>
      </c>
      <c r="F38" s="290" t="n">
        <v>2.08</v>
      </c>
      <c r="G38" s="290" t="n">
        <v>2.04</v>
      </c>
      <c r="H38" s="290" t="n">
        <v>2.1</v>
      </c>
      <c r="I38" s="290" t="s">
        <v>85</v>
      </c>
      <c r="J38" s="290" t="n">
        <v>2.28</v>
      </c>
      <c r="K38" s="290" t="s">
        <v>85</v>
      </c>
      <c r="L38" s="290" t="s">
        <v>85</v>
      </c>
    </row>
    <row r="39" customFormat="false" ht="11.25" hidden="false" customHeight="false" outlineLevel="0" collapsed="false">
      <c r="A39" s="78" t="n">
        <v>36526</v>
      </c>
      <c r="B39" s="290" t="n">
        <v>2.38</v>
      </c>
      <c r="C39" s="290" t="n">
        <v>2.2</v>
      </c>
      <c r="D39" s="290" t="n">
        <v>2.31</v>
      </c>
      <c r="E39" s="290" t="n">
        <v>2.18</v>
      </c>
      <c r="F39" s="290" t="n">
        <v>2.19</v>
      </c>
      <c r="G39" s="290" t="n">
        <v>2.23</v>
      </c>
      <c r="H39" s="290" t="n">
        <v>2.19</v>
      </c>
      <c r="I39" s="290" t="s">
        <v>85</v>
      </c>
      <c r="J39" s="290" t="n">
        <v>2.3</v>
      </c>
      <c r="K39" s="290" t="s">
        <v>85</v>
      </c>
      <c r="L39" s="290" t="s">
        <v>85</v>
      </c>
    </row>
    <row r="40" customFormat="false" ht="11.25" hidden="false" customHeight="false" outlineLevel="0" collapsed="false">
      <c r="A40" s="78" t="n">
        <v>36557</v>
      </c>
      <c r="B40" s="290" t="n">
        <v>2.55</v>
      </c>
      <c r="C40" s="290" t="n">
        <v>2.61</v>
      </c>
      <c r="D40" s="290" t="n">
        <v>2.49</v>
      </c>
      <c r="E40" s="290" t="n">
        <v>2.36</v>
      </c>
      <c r="F40" s="290" t="n">
        <v>2.41</v>
      </c>
      <c r="G40" s="290" t="n">
        <v>2.45</v>
      </c>
      <c r="H40" s="290" t="n">
        <v>2.37</v>
      </c>
      <c r="I40" s="290" t="s">
        <v>85</v>
      </c>
      <c r="J40" s="290" t="n">
        <v>2.36</v>
      </c>
      <c r="K40" s="290" t="s">
        <v>85</v>
      </c>
      <c r="L40" s="290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6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147</v>
      </c>
      <c r="B2" s="4" t="s">
        <v>150</v>
      </c>
      <c r="C2" s="4" t="s">
        <v>225</v>
      </c>
      <c r="D2" s="202" t="s">
        <v>133</v>
      </c>
      <c r="E2" s="199" t="s">
        <v>15</v>
      </c>
      <c r="F2" s="4" t="s">
        <v>226</v>
      </c>
      <c r="G2" s="4" t="s">
        <v>227</v>
      </c>
      <c r="K2" s="202"/>
      <c r="L2" s="202" t="n">
        <v>1.45</v>
      </c>
      <c r="M2" s="202"/>
      <c r="N2" s="202"/>
    </row>
    <row r="3" customFormat="false" ht="11.25" hidden="false" customHeight="false" outlineLevel="0" collapsed="false">
      <c r="A3" s="177" t="n">
        <v>35431</v>
      </c>
      <c r="B3" s="1" t="n">
        <v>2.37</v>
      </c>
      <c r="C3" s="238" t="n">
        <f aca="false">B3/$C$1</f>
        <v>1.63448275862069</v>
      </c>
      <c r="D3" s="16" t="n">
        <v>4.06</v>
      </c>
      <c r="E3" s="196" t="s">
        <v>85</v>
      </c>
      <c r="F3" s="16" t="n">
        <f aca="false">D3-C3</f>
        <v>2.42551724137931</v>
      </c>
      <c r="G3" s="8" t="s">
        <v>85</v>
      </c>
      <c r="K3" s="202" t="s">
        <v>150</v>
      </c>
      <c r="L3" s="202" t="s">
        <v>225</v>
      </c>
      <c r="M3" s="202" t="s">
        <v>15</v>
      </c>
      <c r="N3" s="202" t="s">
        <v>133</v>
      </c>
      <c r="O3" s="4" t="s">
        <v>226</v>
      </c>
      <c r="P3" s="4" t="s">
        <v>227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8" t="n">
        <f aca="false">B4/$C$1</f>
        <v>1.63448275862069</v>
      </c>
      <c r="D4" s="16" t="n">
        <v>4.06</v>
      </c>
      <c r="E4" s="196" t="s">
        <v>85</v>
      </c>
      <c r="F4" s="16" t="n">
        <f aca="false">D4-C4</f>
        <v>2.42551724137931</v>
      </c>
      <c r="G4" s="8" t="s">
        <v>85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85</v>
      </c>
      <c r="N4" s="16" t="s">
        <v>85</v>
      </c>
      <c r="O4" s="16" t="s">
        <v>85</v>
      </c>
      <c r="P4" s="16" t="s">
        <v>85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8" t="n">
        <f aca="false">B5/$C$1</f>
        <v>1.42068965517241</v>
      </c>
      <c r="D5" s="16" t="n">
        <v>2.97</v>
      </c>
      <c r="E5" s="196" t="s">
        <v>85</v>
      </c>
      <c r="F5" s="16" t="n">
        <f aca="false">D5-C5</f>
        <v>1.54931034482759</v>
      </c>
      <c r="G5" s="8" t="s">
        <v>85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85</v>
      </c>
      <c r="N5" s="16" t="s">
        <v>85</v>
      </c>
      <c r="O5" s="16" t="s">
        <v>85</v>
      </c>
      <c r="P5" s="16" t="s">
        <v>85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8" t="n">
        <f aca="false">B6/$C$1</f>
        <v>1.4</v>
      </c>
      <c r="D6" s="16" t="n">
        <v>2.9</v>
      </c>
      <c r="E6" s="196" t="s">
        <v>85</v>
      </c>
      <c r="F6" s="16" t="n">
        <f aca="false">D6-C6</f>
        <v>1.5</v>
      </c>
      <c r="G6" s="8" t="s">
        <v>85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85</v>
      </c>
      <c r="N6" s="16" t="s">
        <v>85</v>
      </c>
      <c r="O6" s="16" t="s">
        <v>85</v>
      </c>
      <c r="P6" s="16" t="s">
        <v>85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8" t="n">
        <f aca="false">B7/$C$1</f>
        <v>1.4</v>
      </c>
      <c r="D7" s="16" t="n">
        <v>2.9</v>
      </c>
      <c r="E7" s="196" t="s">
        <v>85</v>
      </c>
      <c r="F7" s="16" t="n">
        <f aca="false">D7-C7</f>
        <v>1.5</v>
      </c>
      <c r="G7" s="8" t="s">
        <v>85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85</v>
      </c>
      <c r="N7" s="16" t="s">
        <v>85</v>
      </c>
      <c r="O7" s="16" t="s">
        <v>85</v>
      </c>
      <c r="P7" s="16" t="s">
        <v>85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8" t="n">
        <f aca="false">B8/$C$1</f>
        <v>1.4</v>
      </c>
      <c r="D8" s="16" t="n">
        <v>2.9</v>
      </c>
      <c r="E8" s="196" t="s">
        <v>85</v>
      </c>
      <c r="F8" s="16" t="n">
        <f aca="false">D8-C8</f>
        <v>1.5</v>
      </c>
      <c r="G8" s="8" t="s">
        <v>85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85</v>
      </c>
      <c r="N8" s="16" t="s">
        <v>85</v>
      </c>
      <c r="O8" s="16" t="s">
        <v>85</v>
      </c>
      <c r="P8" s="16" t="s">
        <v>85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8" t="n">
        <f aca="false">B9/$C$1</f>
        <v>1.48275862068966</v>
      </c>
      <c r="D9" s="16" t="n">
        <v>3.73</v>
      </c>
      <c r="E9" s="196" t="s">
        <v>85</v>
      </c>
      <c r="F9" s="16" t="n">
        <f aca="false">D9-C9</f>
        <v>2.24724137931034</v>
      </c>
      <c r="G9" s="8" t="s">
        <v>85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85</v>
      </c>
      <c r="N9" s="16" t="s">
        <v>85</v>
      </c>
      <c r="O9" s="16" t="s">
        <v>85</v>
      </c>
      <c r="P9" s="16" t="s">
        <v>85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8" t="n">
        <f aca="false">B10/$C$1</f>
        <v>1.56551724137931</v>
      </c>
      <c r="D10" s="16" t="n">
        <v>4.03</v>
      </c>
      <c r="E10" s="196" t="s">
        <v>85</v>
      </c>
      <c r="F10" s="16" t="n">
        <f aca="false">D10-C10</f>
        <v>2.46448275862069</v>
      </c>
      <c r="G10" s="8" t="s">
        <v>85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85</v>
      </c>
      <c r="N10" s="16" t="s">
        <v>85</v>
      </c>
      <c r="O10" s="16" t="s">
        <v>85</v>
      </c>
      <c r="P10" s="16" t="s">
        <v>85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8" t="n">
        <f aca="false">B11/$C$1</f>
        <v>1.62758620689655</v>
      </c>
      <c r="D11" s="16" t="n">
        <v>4.01</v>
      </c>
      <c r="E11" s="196" t="s">
        <v>85</v>
      </c>
      <c r="F11" s="16" t="n">
        <f aca="false">D11-C11</f>
        <v>2.38241379310345</v>
      </c>
      <c r="G11" s="8" t="s">
        <v>85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85</v>
      </c>
      <c r="N11" s="16" t="s">
        <v>85</v>
      </c>
      <c r="O11" s="16" t="s">
        <v>85</v>
      </c>
      <c r="P11" s="16" t="s">
        <v>85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8" t="n">
        <f aca="false">B12/$C$1</f>
        <v>1.61379310344828</v>
      </c>
      <c r="D12" s="16" t="n">
        <v>3.97</v>
      </c>
      <c r="E12" s="196" t="s">
        <v>85</v>
      </c>
      <c r="F12" s="16" t="n">
        <f aca="false">D12-C12</f>
        <v>2.35620689655172</v>
      </c>
      <c r="G12" s="8" t="s">
        <v>85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85</v>
      </c>
      <c r="N12" s="16" t="s">
        <v>85</v>
      </c>
      <c r="O12" s="16" t="s">
        <v>85</v>
      </c>
      <c r="P12" s="16" t="s">
        <v>85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8" t="n">
        <f aca="false">B13/$C$1</f>
        <v>1.80689655172414</v>
      </c>
      <c r="D13" s="16" t="n">
        <v>5.76</v>
      </c>
      <c r="E13" s="196" t="s">
        <v>85</v>
      </c>
      <c r="F13" s="16" t="n">
        <f aca="false">D13-C13</f>
        <v>3.95310344827586</v>
      </c>
      <c r="G13" s="8" t="s">
        <v>85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85</v>
      </c>
      <c r="N13" s="16" t="s">
        <v>85</v>
      </c>
      <c r="O13" s="16" t="s">
        <v>85</v>
      </c>
      <c r="P13" s="16" t="s">
        <v>85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8" t="n">
        <f aca="false">B14/$C$1</f>
        <v>1.80689655172414</v>
      </c>
      <c r="D14" s="16" t="n">
        <v>5.76</v>
      </c>
      <c r="E14" s="196" t="s">
        <v>85</v>
      </c>
      <c r="F14" s="16" t="n">
        <f aca="false">D14-C14</f>
        <v>3.95310344827586</v>
      </c>
      <c r="G14" s="8" t="s">
        <v>85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85</v>
      </c>
      <c r="N14" s="16" t="s">
        <v>85</v>
      </c>
      <c r="O14" s="16" t="s">
        <v>85</v>
      </c>
      <c r="P14" s="16" t="s">
        <v>85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8" t="n">
        <f aca="false">B15/$C$1</f>
        <v>1.80689655172414</v>
      </c>
      <c r="D15" s="16" t="n">
        <v>5.76</v>
      </c>
      <c r="E15" s="196" t="s">
        <v>85</v>
      </c>
      <c r="F15" s="16" t="n">
        <f aca="false">D15-C15</f>
        <v>3.95310344827586</v>
      </c>
      <c r="G15" s="8" t="s">
        <v>85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85</v>
      </c>
      <c r="N15" s="16" t="s">
        <v>85</v>
      </c>
      <c r="O15" s="16" t="s">
        <v>85</v>
      </c>
      <c r="P15" s="16" t="s">
        <v>85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8" t="n">
        <f aca="false">B16/$C$1</f>
        <v>2.47586206896552</v>
      </c>
      <c r="D16" s="16" t="n">
        <v>4.07</v>
      </c>
      <c r="E16" s="196" t="s">
        <v>85</v>
      </c>
      <c r="F16" s="16" t="n">
        <f aca="false">D16-C16</f>
        <v>1.59413793103448</v>
      </c>
      <c r="G16" s="8" t="s">
        <v>85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85</v>
      </c>
      <c r="N16" s="16" t="s">
        <v>85</v>
      </c>
      <c r="O16" s="16"/>
      <c r="P16" s="16" t="s">
        <v>85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8" t="n">
        <f aca="false">B17/$C$1</f>
        <v>2.37931034482759</v>
      </c>
      <c r="D17" s="16" t="n">
        <v>4.25</v>
      </c>
      <c r="E17" s="196" t="s">
        <v>85</v>
      </c>
      <c r="F17" s="16" t="n">
        <f aca="false">D17-C17</f>
        <v>1.87068965517241</v>
      </c>
      <c r="G17" s="8" t="s">
        <v>85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85</v>
      </c>
      <c r="N17" s="16" t="s">
        <v>85</v>
      </c>
      <c r="O17" s="16"/>
      <c r="P17" s="16" t="s">
        <v>85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8" t="n">
        <f aca="false">B18/$C$1</f>
        <v>2.40689655172414</v>
      </c>
      <c r="D18" s="16" t="n">
        <v>6.22</v>
      </c>
      <c r="E18" s="196" t="s">
        <v>85</v>
      </c>
      <c r="F18" s="16" t="n">
        <f aca="false">D18-C18</f>
        <v>3.81310344827586</v>
      </c>
      <c r="G18" s="8" t="s">
        <v>85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85</v>
      </c>
      <c r="N18" s="16" t="n">
        <v>3.52</v>
      </c>
      <c r="O18" s="16" t="n">
        <f aca="false">N18-L18</f>
        <v>2.61187986651835</v>
      </c>
      <c r="P18" s="16" t="s">
        <v>85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8" t="n">
        <f aca="false">B19/$C$1</f>
        <v>2.3448275862069</v>
      </c>
      <c r="D19" s="16" t="n">
        <v>6.16</v>
      </c>
      <c r="E19" s="196" t="s">
        <v>85</v>
      </c>
      <c r="F19" s="16" t="n">
        <f aca="false">D19-C19</f>
        <v>3.8151724137931</v>
      </c>
      <c r="G19" s="8" t="s">
        <v>85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85</v>
      </c>
      <c r="N19" s="16" t="n">
        <v>2.501</v>
      </c>
      <c r="O19" s="16" t="n">
        <f aca="false">N19-L19</f>
        <v>1.68214942528736</v>
      </c>
      <c r="P19" s="16" t="s">
        <v>85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8" t="n">
        <f aca="false">B20/$C$1</f>
        <v>2.18620689655172</v>
      </c>
      <c r="D20" s="16" t="n">
        <v>3.95</v>
      </c>
      <c r="E20" s="196" t="s">
        <v>85</v>
      </c>
      <c r="F20" s="16" t="n">
        <f aca="false">D20-C20</f>
        <v>1.76379310344828</v>
      </c>
      <c r="G20" s="8" t="s">
        <v>85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85</v>
      </c>
      <c r="N20" s="16" t="n">
        <v>2.37967741935484</v>
      </c>
      <c r="O20" s="16" t="n">
        <f aca="false">N20-L20</f>
        <v>1.62528364849833</v>
      </c>
      <c r="P20" s="16" t="s">
        <v>85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8" t="n">
        <f aca="false">B21/$C$1</f>
        <v>2.18620689655172</v>
      </c>
      <c r="D21" s="16" t="n">
        <v>3.95</v>
      </c>
      <c r="E21" s="196" t="s">
        <v>85</v>
      </c>
      <c r="F21" s="16" t="n">
        <f aca="false">D21-C21</f>
        <v>1.76379310344828</v>
      </c>
      <c r="G21" s="8" t="s">
        <v>85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85</v>
      </c>
      <c r="N21" s="16" t="n">
        <v>2.494</v>
      </c>
      <c r="O21" s="16" t="n">
        <f aca="false">N21-L21</f>
        <v>1.73308045977012</v>
      </c>
      <c r="P21" s="16" t="s">
        <v>85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8" t="n">
        <f aca="false">B22/$C$1</f>
        <v>2.18620689655172</v>
      </c>
      <c r="D22" s="16" t="n">
        <v>3.95</v>
      </c>
      <c r="E22" s="196" t="s">
        <v>85</v>
      </c>
      <c r="F22" s="16" t="n">
        <f aca="false">D22-C22</f>
        <v>1.76379310344828</v>
      </c>
      <c r="G22" s="8" t="s">
        <v>85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85</v>
      </c>
      <c r="N22" s="16" t="n">
        <v>2.54</v>
      </c>
      <c r="O22" s="16" t="n">
        <f aca="false">N22-L22</f>
        <v>1.73744160177976</v>
      </c>
      <c r="P22" s="16" t="s">
        <v>85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8" t="n">
        <f aca="false">B23/$C$1</f>
        <v>1.86206896551724</v>
      </c>
      <c r="D23" s="16" t="n">
        <v>3.26</v>
      </c>
      <c r="E23" s="196" t="s">
        <v>85</v>
      </c>
      <c r="F23" s="16" t="n">
        <f aca="false">D23-C23</f>
        <v>1.39793103448276</v>
      </c>
      <c r="G23" s="8" t="s">
        <v>85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85</v>
      </c>
      <c r="N23" s="16" t="n">
        <v>2.10645161290323</v>
      </c>
      <c r="O23" s="16" t="n">
        <f aca="false">N23-L23</f>
        <v>1.3146829810901</v>
      </c>
      <c r="P23" s="16" t="s">
        <v>85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8" t="n">
        <f aca="false">B24/$C$1</f>
        <v>1.79310344827586</v>
      </c>
      <c r="D24" s="16" t="n">
        <v>3.16</v>
      </c>
      <c r="E24" s="196" t="s">
        <v>85</v>
      </c>
      <c r="F24" s="16" t="n">
        <f aca="false">D24-C24</f>
        <v>1.36689655172414</v>
      </c>
      <c r="G24" s="8" t="s">
        <v>85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85</v>
      </c>
      <c r="N24" s="16" t="n">
        <v>1.90983333333333</v>
      </c>
      <c r="O24" s="16" t="n">
        <f aca="false">N24-L24</f>
        <v>1.14121264367816</v>
      </c>
      <c r="P24" s="16" t="s">
        <v>85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8" t="n">
        <f aca="false">B25/$C$1</f>
        <v>1.88275862068966</v>
      </c>
      <c r="D25" s="16" t="n">
        <v>3.25</v>
      </c>
      <c r="E25" s="196" t="s">
        <v>85</v>
      </c>
      <c r="F25" s="16" t="n">
        <f aca="false">D25-C25</f>
        <v>1.36724137931034</v>
      </c>
      <c r="G25" s="8" t="s">
        <v>85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85</v>
      </c>
      <c r="N25" s="16" t="n">
        <v>2.53225806451613</v>
      </c>
      <c r="O25" s="16" t="n">
        <f aca="false">N25-L25</f>
        <v>1.5833147942158</v>
      </c>
      <c r="P25" s="16" t="s">
        <v>85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8" t="n">
        <f aca="false">B26/$C$1</f>
        <v>2.33103448275862</v>
      </c>
      <c r="D26" s="16" t="n">
        <v>3.18</v>
      </c>
      <c r="E26" s="196" t="s">
        <v>85</v>
      </c>
      <c r="F26" s="16" t="n">
        <f aca="false">D26-C26</f>
        <v>0.848965517241379</v>
      </c>
      <c r="G26" s="8" t="s">
        <v>85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85</v>
      </c>
      <c r="N26" s="16" t="n">
        <v>3.381</v>
      </c>
      <c r="O26" s="16" t="n">
        <f aca="false">N26-L26</f>
        <v>2.06651724137931</v>
      </c>
      <c r="P26" s="16" t="s">
        <v>85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8" t="n">
        <f aca="false">B27/$C$1</f>
        <v>2.57931034482759</v>
      </c>
      <c r="D27" s="16" t="n">
        <v>3</v>
      </c>
      <c r="E27" s="196" t="s">
        <v>85</v>
      </c>
      <c r="F27" s="16" t="n">
        <f aca="false">D27-C27</f>
        <v>0.420689655172414</v>
      </c>
      <c r="G27" s="8" t="s">
        <v>85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85</v>
      </c>
      <c r="N27" s="16" t="n">
        <v>3.89193548387097</v>
      </c>
      <c r="O27" s="16" t="n">
        <f aca="false">N27-L27</f>
        <v>2.39638487208009</v>
      </c>
      <c r="P27" s="16" t="s">
        <v>85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8" t="n">
        <f aca="false">B28/$C$1</f>
        <v>2.57931034482759</v>
      </c>
      <c r="D28" s="16" t="n">
        <v>3</v>
      </c>
      <c r="E28" s="196" t="s">
        <v>85</v>
      </c>
      <c r="F28" s="16" t="n">
        <f aca="false">D28-C28</f>
        <v>0.420689655172414</v>
      </c>
      <c r="G28" s="8" t="s">
        <v>85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85</v>
      </c>
      <c r="N28" s="16" t="n">
        <v>3.87322580645161</v>
      </c>
      <c r="O28" s="16" t="n">
        <f aca="false">N28-L28</f>
        <v>1.91749721913237</v>
      </c>
      <c r="P28" s="16" t="s">
        <v>85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8" t="n">
        <f aca="false">B29/$C$1</f>
        <v>2.57931034482759</v>
      </c>
      <c r="D29" s="16" t="n">
        <v>3</v>
      </c>
      <c r="E29" s="196" t="s">
        <v>85</v>
      </c>
      <c r="F29" s="16" t="n">
        <f aca="false">D29-C29</f>
        <v>0.420689655172414</v>
      </c>
      <c r="G29" s="8" t="s">
        <v>85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85</v>
      </c>
      <c r="N29" s="16" t="n">
        <v>2.34410714285714</v>
      </c>
      <c r="O29" s="16" t="n">
        <f aca="false">N29-L29</f>
        <v>1.04090517241379</v>
      </c>
      <c r="P29" s="16" t="s">
        <v>85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8" t="n">
        <f aca="false">B30/$C$1</f>
        <v>2.31034482758621</v>
      </c>
      <c r="D30" s="16" t="n">
        <v>3.21</v>
      </c>
      <c r="E30" s="196" t="s">
        <v>85</v>
      </c>
      <c r="F30" s="16" t="n">
        <f aca="false">D30-C30</f>
        <v>0.899655172413793</v>
      </c>
      <c r="G30" s="8" t="s">
        <v>85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85</v>
      </c>
      <c r="N30" s="16" t="n">
        <v>1.95612903225806</v>
      </c>
      <c r="O30" s="16" t="n">
        <f aca="false">N30-L30</f>
        <v>0.936106785317019</v>
      </c>
      <c r="P30" s="16" t="s">
        <v>85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8" t="n">
        <f aca="false">B31/$C$1</f>
        <v>2.17931034482759</v>
      </c>
      <c r="D31" s="16" t="n">
        <v>3.34</v>
      </c>
      <c r="E31" s="196" t="s">
        <v>85</v>
      </c>
      <c r="F31" s="16" t="n">
        <f aca="false">D31-C31</f>
        <v>1.16068965517241</v>
      </c>
      <c r="G31" s="8" t="s">
        <v>85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85</v>
      </c>
      <c r="N31" s="16" t="n">
        <v>2.098</v>
      </c>
      <c r="O31" s="16" t="n">
        <f aca="false">N31-L31</f>
        <v>0.872597701149426</v>
      </c>
      <c r="P31" s="16" t="s">
        <v>85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8" t="n">
        <f aca="false">B32/$C$1</f>
        <v>1.89655172413793</v>
      </c>
      <c r="D32" s="16" t="n">
        <v>3.15</v>
      </c>
      <c r="E32" s="196" t="s">
        <v>85</v>
      </c>
      <c r="F32" s="16" t="n">
        <f aca="false">D32-C32</f>
        <v>1.25344827586207</v>
      </c>
      <c r="G32" s="8" t="s">
        <v>85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85</v>
      </c>
      <c r="N32" s="16" t="n">
        <v>2.28661290322581</v>
      </c>
      <c r="O32" s="16" t="n">
        <f aca="false">N32-L32</f>
        <v>1.10196329254728</v>
      </c>
      <c r="P32" s="16" t="s">
        <v>85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8" t="n">
        <f aca="false">B33/$C$1</f>
        <v>1.86896551724138</v>
      </c>
      <c r="D33" s="16" t="n">
        <v>3.16</v>
      </c>
      <c r="E33" s="196" t="s">
        <v>85</v>
      </c>
      <c r="F33" s="16" t="n">
        <f aca="false">D33-C33</f>
        <v>1.29103448275862</v>
      </c>
      <c r="G33" s="8" t="s">
        <v>85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85</v>
      </c>
      <c r="N33" s="16" t="n">
        <v>2.2425</v>
      </c>
      <c r="O33" s="16" t="n">
        <f aca="false">N33-L33</f>
        <v>1.17192528735632</v>
      </c>
      <c r="P33" s="16" t="s">
        <v>85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8" t="n">
        <f aca="false">B34/$C$1</f>
        <v>1.84137931034483</v>
      </c>
      <c r="D34" s="16" t="n">
        <v>3.225</v>
      </c>
      <c r="E34" s="196" t="s">
        <v>85</v>
      </c>
      <c r="F34" s="16" t="n">
        <f aca="false">D34-C34</f>
        <v>1.38362068965517</v>
      </c>
      <c r="G34" s="8" t="s">
        <v>85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85</v>
      </c>
      <c r="N34" s="16" t="n">
        <v>2.24016129032258</v>
      </c>
      <c r="O34" s="16" t="n">
        <f aca="false">N34-L34</f>
        <v>1.20067296996663</v>
      </c>
      <c r="P34" s="16" t="s">
        <v>85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8" t="n">
        <f aca="false">B35/$C$1</f>
        <v>1.84137931034483</v>
      </c>
      <c r="D35" s="16" t="n">
        <v>3.225</v>
      </c>
      <c r="E35" s="196" t="s">
        <v>85</v>
      </c>
      <c r="F35" s="16" t="n">
        <f aca="false">D35-C35</f>
        <v>1.38362068965517</v>
      </c>
      <c r="G35" s="8" t="s">
        <v>85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85</v>
      </c>
      <c r="N35" s="16" t="n">
        <v>2.52967741935484</v>
      </c>
      <c r="O35" s="16" t="n">
        <f aca="false">N35-L35</f>
        <v>1.49730812013348</v>
      </c>
      <c r="P35" s="16" t="s">
        <v>85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8" t="n">
        <f aca="false">B36/$C$1</f>
        <v>1.84137931034483</v>
      </c>
      <c r="D36" s="16" t="n">
        <v>3.225</v>
      </c>
      <c r="E36" s="196" t="s">
        <v>85</v>
      </c>
      <c r="F36" s="16" t="n">
        <f aca="false">D36-C36</f>
        <v>1.38362068965517</v>
      </c>
      <c r="G36" s="8" t="s">
        <v>85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85</v>
      </c>
      <c r="N36" s="16" t="n">
        <v>2.9625</v>
      </c>
      <c r="O36" s="16" t="n">
        <f aca="false">N36-L36</f>
        <v>1.95227011494253</v>
      </c>
      <c r="P36" s="16" t="s">
        <v>85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8" t="n">
        <f aca="false">B37/$C$1</f>
        <v>1.62758620689655</v>
      </c>
      <c r="D37" s="16" t="n">
        <v>2.74</v>
      </c>
      <c r="E37" s="196" t="s">
        <v>85</v>
      </c>
      <c r="F37" s="16" t="n">
        <f aca="false">D37-C37</f>
        <v>1.11241379310345</v>
      </c>
      <c r="G37" s="8" t="s">
        <v>85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85</v>
      </c>
      <c r="N37" s="16" t="n">
        <v>3.21032258064516</v>
      </c>
      <c r="O37" s="16" t="n">
        <f aca="false">N37-L37</f>
        <v>2.01421579532814</v>
      </c>
      <c r="P37" s="16" t="s">
        <v>85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8" t="n">
        <f aca="false">B38/$C$1</f>
        <v>1.63103448275862</v>
      </c>
      <c r="D38" s="16" t="n">
        <v>2.73</v>
      </c>
      <c r="E38" s="196" t="s">
        <v>85</v>
      </c>
      <c r="F38" s="16" t="n">
        <f aca="false">D38-C38</f>
        <v>1.09896551724138</v>
      </c>
      <c r="G38" s="8" t="s">
        <v>85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85</v>
      </c>
      <c r="N38" s="16" t="n">
        <v>3.13666666666667</v>
      </c>
      <c r="O38" s="16" t="n">
        <f aca="false">N38-L38</f>
        <v>1.97885057471264</v>
      </c>
      <c r="P38" s="16" t="s">
        <v>85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8" t="n">
        <f aca="false">B39/$C$1</f>
        <v>1.78620689655172</v>
      </c>
      <c r="D39" s="16" t="n">
        <v>2.76</v>
      </c>
      <c r="E39" s="196" t="s">
        <v>85</v>
      </c>
      <c r="F39" s="16" t="n">
        <f aca="false">D39-C39</f>
        <v>0.973793103448276</v>
      </c>
      <c r="G39" s="8" t="s">
        <v>85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85</v>
      </c>
      <c r="N39" s="16" t="n">
        <v>2.36225806451613</v>
      </c>
      <c r="O39" s="16" t="n">
        <f aca="false">N39-L39</f>
        <v>1.43867630700779</v>
      </c>
      <c r="P39" s="16" t="s">
        <v>85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8" t="n">
        <f aca="false">B40/$C$1</f>
        <v>1.77241379310345</v>
      </c>
      <c r="D40" s="16" t="n">
        <v>2.645</v>
      </c>
      <c r="E40" s="196" t="s">
        <v>85</v>
      </c>
      <c r="F40" s="16" t="n">
        <f aca="false">D40-C40</f>
        <v>0.872586206896552</v>
      </c>
      <c r="G40" s="8" t="s">
        <v>85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85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8" t="n">
        <f aca="false">B41/$C$1</f>
        <v>1.62068965517241</v>
      </c>
      <c r="D41" s="16" t="n">
        <v>2.55</v>
      </c>
      <c r="E41" s="196" t="s">
        <v>85</v>
      </c>
      <c r="F41" s="16" t="n">
        <f aca="false">D41-C41</f>
        <v>0.929310344827586</v>
      </c>
      <c r="G41" s="8" t="s">
        <v>85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8" t="n">
        <f aca="false">B42/$C$1</f>
        <v>1.62068965517241</v>
      </c>
      <c r="D42" s="16" t="n">
        <v>2.55</v>
      </c>
      <c r="E42" s="196" t="s">
        <v>85</v>
      </c>
      <c r="F42" s="16" t="n">
        <f aca="false">D42-C42</f>
        <v>0.929310344827586</v>
      </c>
      <c r="G42" s="8" t="s">
        <v>85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8" t="n">
        <f aca="false">B43/$C$1</f>
        <v>1.62068965517241</v>
      </c>
      <c r="D43" s="16" t="n">
        <v>2.55</v>
      </c>
      <c r="E43" s="196" t="s">
        <v>85</v>
      </c>
      <c r="F43" s="16" t="n">
        <f aca="false">D43-C43</f>
        <v>0.929310344827586</v>
      </c>
      <c r="G43" s="8" t="s">
        <v>85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8" t="n">
        <f aca="false">B44/$C$1</f>
        <v>1.62413793103448</v>
      </c>
      <c r="D44" s="16" t="n">
        <v>2.495</v>
      </c>
      <c r="E44" s="196" t="s">
        <v>85</v>
      </c>
      <c r="F44" s="16" t="n">
        <f aca="false">D44-C44</f>
        <v>0.870862068965517</v>
      </c>
      <c r="G44" s="8" t="s">
        <v>85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8" t="n">
        <f aca="false">B45/$C$1</f>
        <v>1.56551724137931</v>
      </c>
      <c r="D45" s="16" t="n">
        <v>2.43</v>
      </c>
      <c r="E45" s="196" t="s">
        <v>85</v>
      </c>
      <c r="F45" s="16" t="n">
        <f aca="false">D45-C45</f>
        <v>0.86448275862069</v>
      </c>
      <c r="G45" s="8" t="s">
        <v>85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8" t="n">
        <f aca="false">B46/$C$1</f>
        <v>1.28275862068966</v>
      </c>
      <c r="D46" s="16" t="n">
        <v>2.47</v>
      </c>
      <c r="E46" s="196" t="s">
        <v>85</v>
      </c>
      <c r="F46" s="16" t="n">
        <f aca="false">D46-C46</f>
        <v>1.18724137931035</v>
      </c>
      <c r="G46" s="8" t="s">
        <v>85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8" t="n">
        <f aca="false">B47/$C$1</f>
        <v>1.1</v>
      </c>
      <c r="D47" s="16" t="n">
        <v>2.265</v>
      </c>
      <c r="E47" s="196" t="s">
        <v>85</v>
      </c>
      <c r="F47" s="16" t="n">
        <f aca="false">D47-C47</f>
        <v>1.165</v>
      </c>
      <c r="G47" s="8" t="s">
        <v>85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8" t="n">
        <f aca="false">B48/$C$1</f>
        <v>0.996551724137931</v>
      </c>
      <c r="D48" s="16" t="n">
        <v>2.14</v>
      </c>
      <c r="E48" s="196" t="s">
        <v>85</v>
      </c>
      <c r="F48" s="16" t="n">
        <f aca="false">D48-C48</f>
        <v>1.14344827586207</v>
      </c>
      <c r="G48" s="8" t="s">
        <v>85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8" t="n">
        <f aca="false">B49/$C$1</f>
        <v>0.996551724137931</v>
      </c>
      <c r="D49" s="16" t="n">
        <v>2.14</v>
      </c>
      <c r="E49" s="196" t="s">
        <v>85</v>
      </c>
      <c r="F49" s="16" t="n">
        <f aca="false">D49-C49</f>
        <v>1.14344827586207</v>
      </c>
      <c r="G49" s="8" t="s">
        <v>85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8" t="n">
        <f aca="false">B50/$C$1</f>
        <v>0.996551724137931</v>
      </c>
      <c r="D50" s="16" t="n">
        <v>2.14</v>
      </c>
      <c r="E50" s="196" t="s">
        <v>85</v>
      </c>
      <c r="F50" s="16" t="n">
        <f aca="false">D50-C50</f>
        <v>1.14344827586207</v>
      </c>
      <c r="G50" s="8" t="s">
        <v>85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8" t="n">
        <f aca="false">B51/$C$1</f>
        <v>0.996551724137931</v>
      </c>
      <c r="D51" s="16" t="n">
        <v>2.14</v>
      </c>
      <c r="E51" s="196" t="s">
        <v>85</v>
      </c>
      <c r="F51" s="16" t="n">
        <f aca="false">D51-C51</f>
        <v>1.14344827586207</v>
      </c>
      <c r="G51" s="8" t="s">
        <v>85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8" t="n">
        <f aca="false">B52/$C$1</f>
        <v>1.00689655172414</v>
      </c>
      <c r="D52" s="16" t="n">
        <v>1.855</v>
      </c>
      <c r="E52" s="196" t="s">
        <v>85</v>
      </c>
      <c r="F52" s="16" t="n">
        <f aca="false">D52-C52</f>
        <v>0.848103448275862</v>
      </c>
      <c r="G52" s="8" t="s">
        <v>85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8" t="n">
        <f aca="false">B53/$C$1</f>
        <v>1.02413793103448</v>
      </c>
      <c r="D53" s="16" t="n">
        <v>1.98</v>
      </c>
      <c r="E53" s="196" t="s">
        <v>85</v>
      </c>
      <c r="F53" s="16" t="n">
        <f aca="false">D53-C53</f>
        <v>0.955862068965517</v>
      </c>
      <c r="G53" s="8" t="s">
        <v>85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8" t="n">
        <f aca="false">B54/$C$1</f>
        <v>0.968965517241379</v>
      </c>
      <c r="D54" s="16" t="n">
        <v>1.935</v>
      </c>
      <c r="E54" s="196" t="s">
        <v>85</v>
      </c>
      <c r="F54" s="16" t="n">
        <f aca="false">D54-C54</f>
        <v>0.966034482758621</v>
      </c>
      <c r="G54" s="8" t="s">
        <v>85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8" t="n">
        <f aca="false">B55/$C$1</f>
        <v>0.896551724137931</v>
      </c>
      <c r="D55" s="16" t="n">
        <v>1.935</v>
      </c>
      <c r="E55" s="196" t="s">
        <v>85</v>
      </c>
      <c r="F55" s="16" t="n">
        <f aca="false">D55-C55</f>
        <v>1.03844827586207</v>
      </c>
      <c r="G55" s="8" t="s">
        <v>85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8" t="n">
        <f aca="false">B56/$C$1</f>
        <v>0.896551724137931</v>
      </c>
      <c r="D56" s="16" t="n">
        <v>1.935</v>
      </c>
      <c r="E56" s="196" t="s">
        <v>85</v>
      </c>
      <c r="F56" s="16" t="n">
        <f aca="false">D56-C56</f>
        <v>1.03844827586207</v>
      </c>
      <c r="G56" s="8" t="s">
        <v>85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8" t="n">
        <f aca="false">B57/$C$1</f>
        <v>0.896551724137931</v>
      </c>
      <c r="D57" s="16" t="n">
        <v>1.935</v>
      </c>
      <c r="E57" s="196" t="s">
        <v>85</v>
      </c>
      <c r="F57" s="16" t="n">
        <f aca="false">D57-C57</f>
        <v>1.03844827586207</v>
      </c>
      <c r="G57" s="8" t="s">
        <v>85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8" t="n">
        <f aca="false">B58/$C$1</f>
        <v>0.96551724137931</v>
      </c>
      <c r="D58" s="16" t="n">
        <v>1.945</v>
      </c>
      <c r="E58" s="196" t="s">
        <v>85</v>
      </c>
      <c r="F58" s="16" t="n">
        <f aca="false">D58-C58</f>
        <v>0.97948275862069</v>
      </c>
      <c r="G58" s="8" t="s">
        <v>85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8" t="n">
        <f aca="false">B59/$C$1</f>
        <v>0.955172413793104</v>
      </c>
      <c r="D59" s="16" t="n">
        <v>1.86</v>
      </c>
      <c r="E59" s="196" t="s">
        <v>85</v>
      </c>
      <c r="F59" s="16" t="n">
        <f aca="false">D59-C59</f>
        <v>0.904827586206897</v>
      </c>
      <c r="G59" s="8" t="s">
        <v>85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8" t="n">
        <f aca="false">B60/$C$1</f>
        <v>1.05862068965517</v>
      </c>
      <c r="D60" s="16" t="n">
        <v>1.94</v>
      </c>
      <c r="E60" s="196" t="s">
        <v>85</v>
      </c>
      <c r="F60" s="16" t="n">
        <f aca="false">D60-C60</f>
        <v>0.881379310344828</v>
      </c>
      <c r="G60" s="8" t="s">
        <v>85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8" t="n">
        <f aca="false">B61/$C$1</f>
        <v>1.05862068965517</v>
      </c>
      <c r="D61" s="16" t="n">
        <v>1.895</v>
      </c>
      <c r="E61" s="196" t="s">
        <v>85</v>
      </c>
      <c r="F61" s="16" t="n">
        <f aca="false">D61-C61</f>
        <v>0.836379310344828</v>
      </c>
      <c r="G61" s="8" t="s">
        <v>85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8" t="n">
        <f aca="false">B62/$C$1</f>
        <v>1.13793103448276</v>
      </c>
      <c r="D62" s="16" t="n">
        <v>1.865</v>
      </c>
      <c r="E62" s="196" t="s">
        <v>85</v>
      </c>
      <c r="F62" s="16" t="n">
        <f aca="false">D62-C62</f>
        <v>0.727068965517241</v>
      </c>
      <c r="G62" s="8" t="s">
        <v>85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8" t="n">
        <f aca="false">B63/$C$1</f>
        <v>1.13793103448276</v>
      </c>
      <c r="D63" s="16" t="n">
        <v>1.865</v>
      </c>
      <c r="E63" s="196" t="s">
        <v>85</v>
      </c>
      <c r="F63" s="16" t="n">
        <f aca="false">D63-C63</f>
        <v>0.727068965517241</v>
      </c>
      <c r="G63" s="8" t="s">
        <v>85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8" t="n">
        <f aca="false">B64/$C$1</f>
        <v>1.13793103448276</v>
      </c>
      <c r="D64" s="16" t="n">
        <v>1.865</v>
      </c>
      <c r="E64" s="196" t="s">
        <v>85</v>
      </c>
      <c r="F64" s="16" t="n">
        <f aca="false">D64-C64</f>
        <v>0.727068965517241</v>
      </c>
      <c r="G64" s="8" t="s">
        <v>85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8" t="n">
        <f aca="false">B65/$C$1</f>
        <v>0.951724137931034</v>
      </c>
      <c r="D65" s="16" t="n">
        <v>1.88</v>
      </c>
      <c r="E65" s="196" t="s">
        <v>85</v>
      </c>
      <c r="F65" s="16" t="n">
        <f aca="false">D65-C65</f>
        <v>0.928275862068966</v>
      </c>
      <c r="G65" s="8" t="s">
        <v>85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8" t="n">
        <f aca="false">B66/$C$1</f>
        <v>0.958620689655172</v>
      </c>
      <c r="D66" s="16" t="n">
        <v>1.935</v>
      </c>
      <c r="E66" s="196" t="s">
        <v>85</v>
      </c>
      <c r="F66" s="16" t="n">
        <f aca="false">D66-C66</f>
        <v>0.976379310344828</v>
      </c>
      <c r="G66" s="8" t="s">
        <v>85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8" t="n">
        <f aca="false">B67/$C$1</f>
        <v>0.948275862068966</v>
      </c>
      <c r="D67" s="16" t="n">
        <v>2.01</v>
      </c>
      <c r="E67" s="196" t="s">
        <v>85</v>
      </c>
      <c r="F67" s="16" t="n">
        <f aca="false">D67-C67</f>
        <v>1.06172413793103</v>
      </c>
      <c r="G67" s="8" t="s">
        <v>85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8" t="n">
        <f aca="false">B68/$C$1</f>
        <v>0.931034482758621</v>
      </c>
      <c r="D68" s="16" t="n">
        <v>1.915</v>
      </c>
      <c r="E68" s="196" t="s">
        <v>85</v>
      </c>
      <c r="F68" s="16" t="n">
        <f aca="false">D68-C68</f>
        <v>0.983965517241379</v>
      </c>
      <c r="G68" s="8" t="s">
        <v>85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8" t="n">
        <f aca="false">B69/$C$1</f>
        <v>0.951724137931034</v>
      </c>
      <c r="D69" s="16" t="n">
        <v>1.925</v>
      </c>
      <c r="E69" s="196" t="s">
        <v>85</v>
      </c>
      <c r="F69" s="16" t="n">
        <f aca="false">D69-C69</f>
        <v>0.973275862068966</v>
      </c>
      <c r="G69" s="8" t="s">
        <v>85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8" t="n">
        <f aca="false">B70/$C$1</f>
        <v>0.951724137931034</v>
      </c>
      <c r="D70" s="16" t="n">
        <v>1.925</v>
      </c>
      <c r="E70" s="196" t="s">
        <v>85</v>
      </c>
      <c r="F70" s="16" t="n">
        <f aca="false">D70-C70</f>
        <v>0.973275862068966</v>
      </c>
      <c r="G70" s="8" t="s">
        <v>85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8" t="n">
        <f aca="false">B71/$C$1</f>
        <v>0.951724137931034</v>
      </c>
      <c r="D71" s="16" t="n">
        <v>1.925</v>
      </c>
      <c r="E71" s="196" t="s">
        <v>85</v>
      </c>
      <c r="F71" s="16" t="n">
        <f aca="false">D71-C71</f>
        <v>0.973275862068966</v>
      </c>
      <c r="G71" s="8" t="s">
        <v>85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8" t="n">
        <f aca="false">B72/$C$1</f>
        <v>0.996551724137931</v>
      </c>
      <c r="D72" s="16" t="n">
        <v>1.965</v>
      </c>
      <c r="E72" s="196" t="s">
        <v>85</v>
      </c>
      <c r="F72" s="16" t="n">
        <f aca="false">D72-C72</f>
        <v>0.968448275862069</v>
      </c>
      <c r="G72" s="8" t="s">
        <v>85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8" t="n">
        <f aca="false">B73/$C$1</f>
        <v>1</v>
      </c>
      <c r="D73" s="16" t="n">
        <v>1.955</v>
      </c>
      <c r="E73" s="196" t="s">
        <v>85</v>
      </c>
      <c r="F73" s="16" t="n">
        <f aca="false">D73-C73</f>
        <v>0.955</v>
      </c>
      <c r="G73" s="8" t="s">
        <v>85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8" t="n">
        <f aca="false">B74/$C$1</f>
        <v>0.993103448275862</v>
      </c>
      <c r="D74" s="16" t="n">
        <v>2.015</v>
      </c>
      <c r="E74" s="196" t="s">
        <v>85</v>
      </c>
      <c r="F74" s="16" t="n">
        <f aca="false">D74-C74</f>
        <v>1.02189655172414</v>
      </c>
      <c r="G74" s="8" t="s">
        <v>85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8" t="n">
        <f aca="false">B75/$C$1</f>
        <v>1.02068965517241</v>
      </c>
      <c r="D75" s="16" t="n">
        <v>2.09</v>
      </c>
      <c r="E75" s="196" t="s">
        <v>85</v>
      </c>
      <c r="F75" s="16" t="n">
        <f aca="false">D75-C75</f>
        <v>1.06931034482759</v>
      </c>
      <c r="G75" s="8" t="s">
        <v>85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8" t="n">
        <f aca="false">B76/$C$1</f>
        <v>1.0551724137931</v>
      </c>
      <c r="D76" s="16" t="n">
        <v>2.02</v>
      </c>
      <c r="E76" s="196" t="s">
        <v>85</v>
      </c>
      <c r="F76" s="16" t="n">
        <f aca="false">D76-C76</f>
        <v>0.964827586206897</v>
      </c>
      <c r="G76" s="8" t="s">
        <v>85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8" t="n">
        <f aca="false">B77/$C$1</f>
        <v>1.0551724137931</v>
      </c>
      <c r="D77" s="16" t="n">
        <v>2.02</v>
      </c>
      <c r="E77" s="196" t="s">
        <v>85</v>
      </c>
      <c r="F77" s="16" t="n">
        <f aca="false">D77-C77</f>
        <v>0.964827586206897</v>
      </c>
      <c r="G77" s="8" t="s">
        <v>85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8" t="n">
        <f aca="false">B78/$C$1</f>
        <v>1.0551724137931</v>
      </c>
      <c r="D78" s="16" t="n">
        <v>2.02</v>
      </c>
      <c r="E78" s="196" t="s">
        <v>85</v>
      </c>
      <c r="F78" s="16" t="n">
        <f aca="false">D78-C78</f>
        <v>0.964827586206897</v>
      </c>
      <c r="G78" s="8" t="s">
        <v>85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8" t="n">
        <f aca="false">B79/$C$1</f>
        <v>1.08965517241379</v>
      </c>
      <c r="D79" s="16" t="n">
        <v>2.115</v>
      </c>
      <c r="E79" s="196" t="s">
        <v>85</v>
      </c>
      <c r="F79" s="16" t="n">
        <f aca="false">D79-C79</f>
        <v>1.02534482758621</v>
      </c>
      <c r="G79" s="8" t="s">
        <v>85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8" t="n">
        <f aca="false">B80/$C$1</f>
        <v>1.02413793103448</v>
      </c>
      <c r="D80" s="16" t="n">
        <v>2.035</v>
      </c>
      <c r="E80" s="196" t="s">
        <v>85</v>
      </c>
      <c r="F80" s="16" t="n">
        <f aca="false">D80-C80</f>
        <v>1.01086206896552</v>
      </c>
      <c r="G80" s="8" t="s">
        <v>85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8" t="n">
        <f aca="false">B81/$C$1</f>
        <v>0.948275862068966</v>
      </c>
      <c r="D81" s="16" t="n">
        <v>1.965</v>
      </c>
      <c r="E81" s="196" t="s">
        <v>85</v>
      </c>
      <c r="F81" s="16" t="n">
        <f aca="false">D81-C81</f>
        <v>1.01672413793103</v>
      </c>
      <c r="G81" s="8" t="s">
        <v>85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8" t="n">
        <f aca="false">B82/$C$1</f>
        <v>1.00344827586207</v>
      </c>
      <c r="D82" s="16" t="n">
        <v>1.93</v>
      </c>
      <c r="E82" s="196" t="s">
        <v>85</v>
      </c>
      <c r="F82" s="16" t="n">
        <f aca="false">D82-C82</f>
        <v>0.926551724137931</v>
      </c>
      <c r="G82" s="8" t="s">
        <v>85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8" t="n">
        <f aca="false">B83/$C$1</f>
        <v>1.01379310344828</v>
      </c>
      <c r="D83" s="16" t="n">
        <v>1.925</v>
      </c>
      <c r="E83" s="196" t="s">
        <v>85</v>
      </c>
      <c r="F83" s="16" t="n">
        <f aca="false">D83-C83</f>
        <v>0.911206896551724</v>
      </c>
      <c r="G83" s="8" t="s">
        <v>85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8" t="n">
        <f aca="false">B84/$C$1</f>
        <v>1.01379310344828</v>
      </c>
      <c r="D84" s="16" t="n">
        <v>1.925</v>
      </c>
      <c r="E84" s="196" t="s">
        <v>85</v>
      </c>
      <c r="F84" s="16" t="n">
        <f aca="false">D84-C84</f>
        <v>0.911206896551724</v>
      </c>
      <c r="G84" s="8" t="s">
        <v>85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8" t="n">
        <f aca="false">B85/$C$1</f>
        <v>1.01379310344828</v>
      </c>
      <c r="D85" s="16" t="n">
        <v>1.925</v>
      </c>
      <c r="E85" s="196" t="s">
        <v>85</v>
      </c>
      <c r="F85" s="16" t="n">
        <f aca="false">D85-C85</f>
        <v>0.911206896551724</v>
      </c>
      <c r="G85" s="8" t="s">
        <v>85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8" t="n">
        <f aca="false">B86/$C$1</f>
        <v>1.0448275862069</v>
      </c>
      <c r="D86" s="16" t="n">
        <v>1.925</v>
      </c>
      <c r="E86" s="196" t="s">
        <v>85</v>
      </c>
      <c r="F86" s="16" t="n">
        <f aca="false">D86-C86</f>
        <v>0.880172413793104</v>
      </c>
      <c r="G86" s="8" t="s">
        <v>85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8" t="n">
        <f aca="false">B87/$C$1</f>
        <v>1.03793103448276</v>
      </c>
      <c r="D87" s="16" t="n">
        <v>1.97</v>
      </c>
      <c r="E87" s="196" t="s">
        <v>85</v>
      </c>
      <c r="F87" s="16" t="n">
        <f aca="false">D87-C87</f>
        <v>0.932068965517241</v>
      </c>
      <c r="G87" s="8" t="s">
        <v>85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8" t="n">
        <f aca="false">B88/$C$1</f>
        <v>1.01724137931035</v>
      </c>
      <c r="D88" s="16" t="n">
        <v>1.95</v>
      </c>
      <c r="E88" s="196" t="s">
        <v>85</v>
      </c>
      <c r="F88" s="16" t="n">
        <f aca="false">D88-C88</f>
        <v>0.932758620689655</v>
      </c>
      <c r="G88" s="8" t="s">
        <v>85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8" t="n">
        <f aca="false">B89/$C$1</f>
        <v>1.0448275862069</v>
      </c>
      <c r="D89" s="16" t="n">
        <v>1.945</v>
      </c>
      <c r="E89" s="196" t="s">
        <v>85</v>
      </c>
      <c r="F89" s="16" t="n">
        <f aca="false">D89-C89</f>
        <v>0.900172413793104</v>
      </c>
      <c r="G89" s="8" t="s">
        <v>85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8" t="n">
        <f aca="false">B90/$C$1</f>
        <v>1.0448275862069</v>
      </c>
      <c r="D90" s="16" t="n">
        <v>1.945</v>
      </c>
      <c r="E90" s="196" t="s">
        <v>85</v>
      </c>
      <c r="F90" s="16" t="n">
        <f aca="false">D90-C90</f>
        <v>0.900172413793104</v>
      </c>
      <c r="G90" s="8" t="s">
        <v>85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8" t="n">
        <f aca="false">B91/$C$1</f>
        <v>1.0448275862069</v>
      </c>
      <c r="D91" s="16" t="n">
        <v>1.945</v>
      </c>
      <c r="E91" s="196" t="s">
        <v>85</v>
      </c>
      <c r="F91" s="16" t="n">
        <f aca="false">D91-C91</f>
        <v>0.900172413793104</v>
      </c>
      <c r="G91" s="8" t="s">
        <v>85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8" t="n">
        <f aca="false">B92/$C$1</f>
        <v>1.0448275862069</v>
      </c>
      <c r="D92" s="16" t="n">
        <v>1.945</v>
      </c>
      <c r="E92" s="196" t="s">
        <v>85</v>
      </c>
      <c r="F92" s="16" t="n">
        <f aca="false">D92-C92</f>
        <v>0.900172413793104</v>
      </c>
      <c r="G92" s="8" t="s">
        <v>85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8" t="n">
        <f aca="false">B93/$C$1</f>
        <v>1.07586206896552</v>
      </c>
      <c r="D93" s="16" t="n">
        <v>1.97</v>
      </c>
      <c r="E93" s="196" t="s">
        <v>85</v>
      </c>
      <c r="F93" s="16" t="n">
        <f aca="false">D93-C93</f>
        <v>0.894137931034483</v>
      </c>
      <c r="G93" s="8" t="s">
        <v>85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8" t="n">
        <f aca="false">B94/$C$1</f>
        <v>1.1448275862069</v>
      </c>
      <c r="D94" s="16" t="n">
        <v>1.985</v>
      </c>
      <c r="E94" s="196" t="s">
        <v>85</v>
      </c>
      <c r="F94" s="16" t="n">
        <f aca="false">D94-C94</f>
        <v>0.840172413793104</v>
      </c>
      <c r="G94" s="8" t="s">
        <v>85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8" t="n">
        <f aca="false">B95/$C$1</f>
        <v>1.20689655172414</v>
      </c>
      <c r="D95" s="16" t="n">
        <v>1.905</v>
      </c>
      <c r="E95" s="196" t="s">
        <v>85</v>
      </c>
      <c r="F95" s="16" t="n">
        <f aca="false">D95-C95</f>
        <v>0.698103448275862</v>
      </c>
      <c r="G95" s="8" t="s">
        <v>85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8" t="n">
        <f aca="false">B96/$C$1</f>
        <v>1.24137931034483</v>
      </c>
      <c r="D96" s="16" t="n">
        <v>1.91</v>
      </c>
      <c r="E96" s="196" t="s">
        <v>85</v>
      </c>
      <c r="F96" s="16" t="n">
        <f aca="false">D96-C96</f>
        <v>0.668620689655172</v>
      </c>
      <c r="G96" s="8" t="s">
        <v>85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8" t="n">
        <f aca="false">B97/$C$1</f>
        <v>1.21724137931034</v>
      </c>
      <c r="D97" s="16" t="n">
        <v>1.91</v>
      </c>
      <c r="E97" s="196" t="s">
        <v>85</v>
      </c>
      <c r="F97" s="16" t="n">
        <f aca="false">D97-C97</f>
        <v>0.692758620689655</v>
      </c>
      <c r="G97" s="8" t="s">
        <v>85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8" t="n">
        <f aca="false">B98/$C$1</f>
        <v>1.21724137931034</v>
      </c>
      <c r="D98" s="16" t="n">
        <v>1.91</v>
      </c>
      <c r="E98" s="196" t="s">
        <v>85</v>
      </c>
      <c r="F98" s="16" t="n">
        <f aca="false">D98-C98</f>
        <v>0.692758620689655</v>
      </c>
      <c r="G98" s="8" t="s">
        <v>85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8" t="n">
        <f aca="false">B99/$C$1</f>
        <v>1.21724137931034</v>
      </c>
      <c r="D99" s="16" t="n">
        <v>1.91</v>
      </c>
      <c r="E99" s="196" t="s">
        <v>85</v>
      </c>
      <c r="F99" s="16" t="n">
        <f aca="false">D99-C99</f>
        <v>0.692758620689655</v>
      </c>
      <c r="G99" s="8" t="s">
        <v>85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8" t="n">
        <f aca="false">B100/$C$1</f>
        <v>1.27586206896552</v>
      </c>
      <c r="D100" s="16" t="n">
        <v>2.075</v>
      </c>
      <c r="E100" s="196" t="s">
        <v>85</v>
      </c>
      <c r="F100" s="16" t="n">
        <f aca="false">D100-C100</f>
        <v>0.799137931034483</v>
      </c>
      <c r="G100" s="8" t="s">
        <v>85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8" t="n">
        <f aca="false">B101/$C$1</f>
        <v>1.27931034482759</v>
      </c>
      <c r="D101" s="16" t="n">
        <v>2.15</v>
      </c>
      <c r="E101" s="196" t="s">
        <v>85</v>
      </c>
      <c r="F101" s="16" t="n">
        <f aca="false">D101-C101</f>
        <v>0.870689655172414</v>
      </c>
      <c r="G101" s="8" t="s">
        <v>85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8" t="n">
        <f aca="false">B102/$C$1</f>
        <v>1.30344827586207</v>
      </c>
      <c r="D102" s="16" t="n">
        <v>2.185</v>
      </c>
      <c r="E102" s="196" t="s">
        <v>85</v>
      </c>
      <c r="F102" s="16" t="n">
        <f aca="false">D102-C102</f>
        <v>0.881551724137931</v>
      </c>
      <c r="G102" s="8" t="s">
        <v>85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8" t="n">
        <f aca="false">B103/$C$1</f>
        <v>1.25172413793103</v>
      </c>
      <c r="D103" s="16" t="n">
        <v>2.135</v>
      </c>
      <c r="E103" s="196" t="s">
        <v>85</v>
      </c>
      <c r="F103" s="16" t="n">
        <f aca="false">D103-C103</f>
        <v>0.883275862068965</v>
      </c>
      <c r="G103" s="8" t="s">
        <v>85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8" t="n">
        <f aca="false">B104/$C$1</f>
        <v>1.22068965517241</v>
      </c>
      <c r="D104" s="16" t="n">
        <v>2.11</v>
      </c>
      <c r="E104" s="196" t="s">
        <v>85</v>
      </c>
      <c r="F104" s="16" t="n">
        <f aca="false">D104-C104</f>
        <v>0.889310344827586</v>
      </c>
      <c r="G104" s="8" t="s">
        <v>85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8" t="n">
        <f aca="false">B105/$C$1</f>
        <v>1.22068965517241</v>
      </c>
      <c r="D105" s="16" t="n">
        <v>2.11</v>
      </c>
      <c r="E105" s="196" t="s">
        <v>85</v>
      </c>
      <c r="F105" s="16" t="n">
        <f aca="false">D105-C105</f>
        <v>0.889310344827586</v>
      </c>
      <c r="G105" s="8" t="s">
        <v>85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8" t="n">
        <f aca="false">B106/$C$1</f>
        <v>1.22068965517241</v>
      </c>
      <c r="D106" s="16" t="n">
        <v>2.11</v>
      </c>
      <c r="E106" s="196" t="s">
        <v>85</v>
      </c>
      <c r="F106" s="16" t="n">
        <f aca="false">D106-C106</f>
        <v>0.889310344827586</v>
      </c>
      <c r="G106" s="8" t="s">
        <v>85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8" t="n">
        <f aca="false">B107/$C$1</f>
        <v>1.16896551724138</v>
      </c>
      <c r="D107" s="16" t="n">
        <v>2.105</v>
      </c>
      <c r="E107" s="196" t="s">
        <v>85</v>
      </c>
      <c r="F107" s="16" t="n">
        <f aca="false">D107-C107</f>
        <v>0.936034482758621</v>
      </c>
      <c r="G107" s="8" t="s">
        <v>85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8" t="n">
        <f aca="false">B108/$C$1</f>
        <v>1.21379310344828</v>
      </c>
      <c r="D108" s="16" t="n">
        <v>2.115</v>
      </c>
      <c r="E108" s="196" t="s">
        <v>85</v>
      </c>
      <c r="F108" s="16" t="n">
        <f aca="false">D108-C108</f>
        <v>0.901206896551724</v>
      </c>
      <c r="G108" s="8" t="s">
        <v>85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8" t="n">
        <f aca="false">B109/$C$1</f>
        <v>1.23448275862069</v>
      </c>
      <c r="D109" s="16" t="n">
        <v>2.07</v>
      </c>
      <c r="E109" s="196" t="s">
        <v>85</v>
      </c>
      <c r="F109" s="16" t="n">
        <f aca="false">D109-C109</f>
        <v>0.83551724137931</v>
      </c>
      <c r="G109" s="8" t="s">
        <v>85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8" t="n">
        <f aca="false">B110/$C$1</f>
        <v>1.25862068965517</v>
      </c>
      <c r="D110" s="16" t="n">
        <v>2.125</v>
      </c>
      <c r="E110" s="196" t="s">
        <v>85</v>
      </c>
      <c r="F110" s="16" t="n">
        <f aca="false">D110-C110</f>
        <v>0.866379310344828</v>
      </c>
      <c r="G110" s="8" t="s">
        <v>85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8" t="n">
        <f aca="false">B111/$C$1</f>
        <v>1.27241379310345</v>
      </c>
      <c r="D111" s="16" t="n">
        <v>2.145</v>
      </c>
      <c r="E111" s="196" t="s">
        <v>85</v>
      </c>
      <c r="F111" s="16" t="n">
        <f aca="false">D111-C111</f>
        <v>0.872586206896552</v>
      </c>
      <c r="G111" s="8" t="s">
        <v>85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8" t="n">
        <f aca="false">B112/$C$1</f>
        <v>1.27241379310345</v>
      </c>
      <c r="D112" s="16" t="n">
        <v>2.145</v>
      </c>
      <c r="E112" s="196" t="s">
        <v>85</v>
      </c>
      <c r="F112" s="16" t="n">
        <f aca="false">D112-C112</f>
        <v>0.872586206896552</v>
      </c>
      <c r="G112" s="8" t="s">
        <v>85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8" t="n">
        <f aca="false">B113/$C$1</f>
        <v>1.27241379310345</v>
      </c>
      <c r="D113" s="16" t="n">
        <v>2.145</v>
      </c>
      <c r="E113" s="196" t="s">
        <v>85</v>
      </c>
      <c r="F113" s="16" t="n">
        <f aca="false">D113-C113</f>
        <v>0.872586206896552</v>
      </c>
      <c r="G113" s="8" t="s">
        <v>85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8" t="n">
        <f aca="false">B114/$C$1</f>
        <v>1.23448275862069</v>
      </c>
      <c r="D114" s="16" t="n">
        <v>2.11</v>
      </c>
      <c r="E114" s="196" t="s">
        <v>85</v>
      </c>
      <c r="F114" s="16" t="n">
        <f aca="false">D114-C114</f>
        <v>0.87551724137931</v>
      </c>
      <c r="G114" s="8" t="s">
        <v>85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8" t="n">
        <f aca="false">B115/$C$1</f>
        <v>1.21379310344828</v>
      </c>
      <c r="D115" s="16" t="n">
        <v>2.165</v>
      </c>
      <c r="E115" s="196" t="s">
        <v>85</v>
      </c>
      <c r="F115" s="16" t="n">
        <f aca="false">D115-C115</f>
        <v>0.951206896551724</v>
      </c>
      <c r="G115" s="8" t="s">
        <v>85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8" t="n">
        <f aca="false">B116/$C$1</f>
        <v>1.20689655172414</v>
      </c>
      <c r="D116" s="16" t="n">
        <v>2.365</v>
      </c>
      <c r="E116" s="196" t="s">
        <v>85</v>
      </c>
      <c r="F116" s="16" t="n">
        <f aca="false">D116-C116</f>
        <v>1.15810344827586</v>
      </c>
      <c r="G116" s="8" t="s">
        <v>85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8" t="n">
        <f aca="false">B117/$C$1</f>
        <v>1.22068965517241</v>
      </c>
      <c r="D117" s="16" t="n">
        <v>2.19</v>
      </c>
      <c r="E117" s="196" t="s">
        <v>85</v>
      </c>
      <c r="F117" s="16" t="n">
        <f aca="false">D117-C117</f>
        <v>0.969310344827586</v>
      </c>
      <c r="G117" s="8" t="s">
        <v>85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8" t="n">
        <f aca="false">B118/$C$1</f>
        <v>1.21034482758621</v>
      </c>
      <c r="D118" s="16" t="n">
        <v>2.215</v>
      </c>
      <c r="E118" s="196" t="s">
        <v>85</v>
      </c>
      <c r="F118" s="16" t="n">
        <f aca="false">D118-C118</f>
        <v>1.00465517241379</v>
      </c>
      <c r="G118" s="8" t="s">
        <v>85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8" t="n">
        <f aca="false">B119/$C$1</f>
        <v>1.21034482758621</v>
      </c>
      <c r="D119" s="16" t="n">
        <v>2.215</v>
      </c>
      <c r="E119" s="196" t="s">
        <v>85</v>
      </c>
      <c r="F119" s="16" t="n">
        <f aca="false">D119-C119</f>
        <v>1.00465517241379</v>
      </c>
      <c r="G119" s="8" t="s">
        <v>85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8" t="n">
        <f aca="false">B120/$C$1</f>
        <v>1.21034482758621</v>
      </c>
      <c r="D120" s="16" t="n">
        <v>2.215</v>
      </c>
      <c r="E120" s="196" t="s">
        <v>85</v>
      </c>
      <c r="F120" s="16" t="n">
        <f aca="false">D120-C120</f>
        <v>1.00465517241379</v>
      </c>
      <c r="G120" s="8" t="s">
        <v>85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8" t="n">
        <f aca="false">B121/$C$1</f>
        <v>1.20344827586207</v>
      </c>
      <c r="D121" s="16" t="n">
        <v>2.125</v>
      </c>
      <c r="E121" s="196" t="s">
        <v>85</v>
      </c>
      <c r="F121" s="16" t="n">
        <f aca="false">D121-C121</f>
        <v>0.921551724137931</v>
      </c>
      <c r="G121" s="8" t="s">
        <v>85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8" t="n">
        <f aca="false">B122/$C$1</f>
        <v>1.26551724137931</v>
      </c>
      <c r="D122" s="16" t="n">
        <v>2.115</v>
      </c>
      <c r="E122" s="196" t="s">
        <v>85</v>
      </c>
      <c r="F122" s="16" t="n">
        <f aca="false">D122-C122</f>
        <v>0.84948275862069</v>
      </c>
      <c r="G122" s="8" t="s">
        <v>85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8" t="n">
        <f aca="false">B123/$C$1</f>
        <v>1.32758620689655</v>
      </c>
      <c r="D123" s="16" t="n">
        <v>2.2</v>
      </c>
      <c r="E123" s="196" t="s">
        <v>85</v>
      </c>
      <c r="F123" s="16" t="n">
        <f aca="false">D123-C123</f>
        <v>0.872413793103448</v>
      </c>
      <c r="G123" s="8" t="s">
        <v>85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8" t="n">
        <f aca="false">B124/$C$1</f>
        <v>1.33103448275862</v>
      </c>
      <c r="D124" s="16" t="n">
        <v>2.285</v>
      </c>
      <c r="E124" s="196" t="s">
        <v>85</v>
      </c>
      <c r="F124" s="16" t="n">
        <f aca="false">D124-C124</f>
        <v>0.95396551724138</v>
      </c>
      <c r="G124" s="8" t="s">
        <v>85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8" t="n">
        <f aca="false">B125/$C$1</f>
        <v>1.3</v>
      </c>
      <c r="D125" s="16" t="n">
        <v>2.28</v>
      </c>
      <c r="E125" s="196" t="s">
        <v>85</v>
      </c>
      <c r="F125" s="16" t="n">
        <f aca="false">D125-C125</f>
        <v>0.98</v>
      </c>
      <c r="G125" s="8" t="s">
        <v>85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8" t="n">
        <f aca="false">B126/$C$1</f>
        <v>1.3</v>
      </c>
      <c r="D126" s="16" t="n">
        <v>2.28</v>
      </c>
      <c r="E126" s="196" t="s">
        <v>85</v>
      </c>
      <c r="F126" s="16" t="n">
        <f aca="false">D126-C126</f>
        <v>0.98</v>
      </c>
      <c r="G126" s="8" t="s">
        <v>85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8" t="n">
        <f aca="false">B127/$C$1</f>
        <v>1.3</v>
      </c>
      <c r="D127" s="16" t="n">
        <v>2.28</v>
      </c>
      <c r="E127" s="196" t="s">
        <v>85</v>
      </c>
      <c r="F127" s="16" t="n">
        <f aca="false">D127-C127</f>
        <v>0.98</v>
      </c>
      <c r="G127" s="8" t="s">
        <v>85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8" t="n">
        <f aca="false">B128/$C$1</f>
        <v>1.29655172413793</v>
      </c>
      <c r="D128" s="16" t="n">
        <v>2.31</v>
      </c>
      <c r="E128" s="196" t="s">
        <v>85</v>
      </c>
      <c r="F128" s="16" t="n">
        <f aca="false">D128-C128</f>
        <v>1.01344827586207</v>
      </c>
      <c r="G128" s="8" t="s">
        <v>85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8" t="n">
        <f aca="false">B129/$C$1</f>
        <v>1.29310344827586</v>
      </c>
      <c r="D129" s="16" t="n">
        <v>2.31</v>
      </c>
      <c r="E129" s="196" t="s">
        <v>85</v>
      </c>
      <c r="F129" s="16" t="n">
        <f aca="false">D129-C129</f>
        <v>1.01689655172414</v>
      </c>
      <c r="G129" s="8" t="s">
        <v>85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8" t="n">
        <f aca="false">B130/$C$1</f>
        <v>1.27586206896552</v>
      </c>
      <c r="D130" s="16" t="n">
        <v>2.4</v>
      </c>
      <c r="E130" s="196" t="s">
        <v>85</v>
      </c>
      <c r="F130" s="16" t="n">
        <f aca="false">D130-C130</f>
        <v>1.12413793103448</v>
      </c>
      <c r="G130" s="8" t="s">
        <v>85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8" t="n">
        <f aca="false">B131/$C$1</f>
        <v>1.25862068965517</v>
      </c>
      <c r="D131" s="16" t="n">
        <v>2.385</v>
      </c>
      <c r="E131" s="196" t="s">
        <v>85</v>
      </c>
      <c r="F131" s="16" t="n">
        <f aca="false">D131-C131</f>
        <v>1.12637931034483</v>
      </c>
      <c r="G131" s="8" t="s">
        <v>85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8" t="n">
        <f aca="false">B132/$C$1</f>
        <v>1.18620689655172</v>
      </c>
      <c r="D132" s="16" t="n">
        <v>2.335</v>
      </c>
      <c r="E132" s="196" t="s">
        <v>85</v>
      </c>
      <c r="F132" s="16" t="n">
        <f aca="false">D132-C132</f>
        <v>1.14879310344828</v>
      </c>
      <c r="G132" s="8" t="s">
        <v>85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8" t="n">
        <f aca="false">B133/$C$1</f>
        <v>1.18620689655172</v>
      </c>
      <c r="D133" s="16" t="n">
        <v>2.335</v>
      </c>
      <c r="E133" s="196" t="s">
        <v>85</v>
      </c>
      <c r="F133" s="16" t="n">
        <f aca="false">D133-C133</f>
        <v>1.14879310344828</v>
      </c>
      <c r="G133" s="8" t="s">
        <v>85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8" t="n">
        <f aca="false">B134/$C$1</f>
        <v>1.18620689655172</v>
      </c>
      <c r="D134" s="16" t="n">
        <v>2.335</v>
      </c>
      <c r="E134" s="196" t="s">
        <v>85</v>
      </c>
      <c r="F134" s="16" t="n">
        <f aca="false">D134-C134</f>
        <v>1.14879310344828</v>
      </c>
      <c r="G134" s="8" t="s">
        <v>85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8" t="n">
        <f aca="false">B135/$C$1</f>
        <v>1.13793103448276</v>
      </c>
      <c r="D135" s="16" t="n">
        <v>2.315</v>
      </c>
      <c r="E135" s="196" t="s">
        <v>85</v>
      </c>
      <c r="F135" s="16" t="n">
        <f aca="false">D135-C135</f>
        <v>1.17706896551724</v>
      </c>
      <c r="G135" s="8" t="s">
        <v>85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8" t="n">
        <f aca="false">B136/$C$1</f>
        <v>1.1551724137931</v>
      </c>
      <c r="D136" s="16" t="n">
        <v>2.29</v>
      </c>
      <c r="E136" s="196" t="s">
        <v>85</v>
      </c>
      <c r="F136" s="16" t="n">
        <f aca="false">D136-C136</f>
        <v>1.1348275862069</v>
      </c>
      <c r="G136" s="8" t="s">
        <v>85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8" t="n">
        <f aca="false">B137/$C$1</f>
        <v>1.14827586206897</v>
      </c>
      <c r="D137" s="16" t="n">
        <v>2.315</v>
      </c>
      <c r="E137" s="196" t="s">
        <v>85</v>
      </c>
      <c r="F137" s="16" t="n">
        <f aca="false">D137-C137</f>
        <v>1.16672413793103</v>
      </c>
      <c r="G137" s="8" t="s">
        <v>85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8" t="n">
        <f aca="false">B138/$C$1</f>
        <v>1.12413793103448</v>
      </c>
      <c r="D138" s="16" t="n">
        <v>2.34</v>
      </c>
      <c r="E138" s="196" t="s">
        <v>85</v>
      </c>
      <c r="F138" s="16" t="n">
        <f aca="false">D138-C138</f>
        <v>1.21586206896552</v>
      </c>
      <c r="G138" s="8" t="s">
        <v>85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8" t="n">
        <f aca="false">B139/$C$1</f>
        <v>1.10344827586207</v>
      </c>
      <c r="D139" s="16" t="n">
        <v>2.25</v>
      </c>
      <c r="E139" s="196" t="s">
        <v>85</v>
      </c>
      <c r="F139" s="16" t="n">
        <f aca="false">D139-C139</f>
        <v>1.14655172413793</v>
      </c>
      <c r="G139" s="8" t="s">
        <v>85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8" t="n">
        <f aca="false">B140/$C$1</f>
        <v>1.10344827586207</v>
      </c>
      <c r="D140" s="16" t="n">
        <v>2.25</v>
      </c>
      <c r="E140" s="196" t="s">
        <v>85</v>
      </c>
      <c r="F140" s="16" t="n">
        <f aca="false">D140-C140</f>
        <v>1.14655172413793</v>
      </c>
      <c r="G140" s="8" t="s">
        <v>85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8" t="n">
        <f aca="false">B141/$C$1</f>
        <v>1.10344827586207</v>
      </c>
      <c r="D141" s="16" t="n">
        <v>2.25</v>
      </c>
      <c r="E141" s="196" t="s">
        <v>85</v>
      </c>
      <c r="F141" s="16" t="n">
        <f aca="false">D141-C141</f>
        <v>1.14655172413793</v>
      </c>
      <c r="G141" s="8" t="s">
        <v>85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8" t="n">
        <f aca="false">B142/$C$1</f>
        <v>1.13103448275862</v>
      </c>
      <c r="D142" s="16" t="n">
        <v>2.285</v>
      </c>
      <c r="E142" s="196" t="s">
        <v>85</v>
      </c>
      <c r="F142" s="16" t="n">
        <f aca="false">D142-C142</f>
        <v>1.15396551724138</v>
      </c>
      <c r="G142" s="8" t="s">
        <v>85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8" t="n">
        <f aca="false">B143/$C$1</f>
        <v>1.09310344827586</v>
      </c>
      <c r="D143" s="16" t="n">
        <v>2.255</v>
      </c>
      <c r="E143" s="196" t="s">
        <v>85</v>
      </c>
      <c r="F143" s="16" t="n">
        <f aca="false">D143-C143</f>
        <v>1.16189655172414</v>
      </c>
      <c r="G143" s="8" t="s">
        <v>85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8" t="n">
        <f aca="false">B144/$C$1</f>
        <v>1.09655172413793</v>
      </c>
      <c r="D144" s="16" t="n">
        <v>2.25</v>
      </c>
      <c r="E144" s="196" t="s">
        <v>85</v>
      </c>
      <c r="F144" s="16" t="n">
        <f aca="false">D144-C144</f>
        <v>1.15344827586207</v>
      </c>
      <c r="G144" s="8" t="s">
        <v>85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8" t="n">
        <f aca="false">B145/$C$1</f>
        <v>1.19310344827586</v>
      </c>
      <c r="D145" s="16" t="n">
        <v>2.24</v>
      </c>
      <c r="E145" s="196" t="s">
        <v>85</v>
      </c>
      <c r="F145" s="16" t="n">
        <f aca="false">D145-C145</f>
        <v>1.04689655172414</v>
      </c>
      <c r="G145" s="8" t="s">
        <v>85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8" t="n">
        <f aca="false">B146/$C$1</f>
        <v>1.16551724137931</v>
      </c>
      <c r="D146" s="16" t="n">
        <v>2.215</v>
      </c>
      <c r="E146" s="196" t="s">
        <v>85</v>
      </c>
      <c r="F146" s="16" t="n">
        <f aca="false">D146-C146</f>
        <v>1.04948275862069</v>
      </c>
      <c r="G146" s="8" t="s">
        <v>85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8" t="n">
        <f aca="false">B147/$C$1</f>
        <v>1.16551724137931</v>
      </c>
      <c r="D147" s="16" t="n">
        <v>2.215</v>
      </c>
      <c r="E147" s="196" t="s">
        <v>85</v>
      </c>
      <c r="F147" s="16" t="n">
        <f aca="false">D147-C147</f>
        <v>1.04948275862069</v>
      </c>
      <c r="G147" s="8" t="s">
        <v>85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8" t="n">
        <f aca="false">B148/$C$1</f>
        <v>1.16551724137931</v>
      </c>
      <c r="D148" s="16" t="n">
        <v>2.215</v>
      </c>
      <c r="E148" s="196" t="s">
        <v>85</v>
      </c>
      <c r="F148" s="16" t="n">
        <f aca="false">D148-C148</f>
        <v>1.04948275862069</v>
      </c>
      <c r="G148" s="8" t="s">
        <v>85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8" t="n">
        <f aca="false">B149/$C$1</f>
        <v>1.16551724137931</v>
      </c>
      <c r="D149" s="16" t="n">
        <v>2.215</v>
      </c>
      <c r="E149" s="196" t="s">
        <v>85</v>
      </c>
      <c r="F149" s="16" t="n">
        <f aca="false">D149-C149</f>
        <v>1.04948275862069</v>
      </c>
      <c r="G149" s="8" t="s">
        <v>85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8" t="n">
        <f aca="false">B150/$C$1</f>
        <v>1.15862068965517</v>
      </c>
      <c r="D150" s="16" t="n">
        <v>2.325</v>
      </c>
      <c r="E150" s="196" t="s">
        <v>85</v>
      </c>
      <c r="F150" s="16" t="n">
        <f aca="false">D150-C150</f>
        <v>1.16637931034483</v>
      </c>
      <c r="G150" s="8" t="s">
        <v>85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8" t="n">
        <f aca="false">B151/$C$1</f>
        <v>1.1551724137931</v>
      </c>
      <c r="D151" s="16" t="n">
        <v>2.335</v>
      </c>
      <c r="E151" s="196" t="s">
        <v>85</v>
      </c>
      <c r="F151" s="16" t="n">
        <f aca="false">D151-C151</f>
        <v>1.1798275862069</v>
      </c>
      <c r="G151" s="8" t="s">
        <v>85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8" t="n">
        <f aca="false">B152/$C$1</f>
        <v>1.08620689655172</v>
      </c>
      <c r="D152" s="16" t="n">
        <v>2.325</v>
      </c>
      <c r="E152" s="196" t="s">
        <v>85</v>
      </c>
      <c r="F152" s="16" t="n">
        <f aca="false">D152-C152</f>
        <v>1.23879310344828</v>
      </c>
      <c r="G152" s="8" t="s">
        <v>85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8" t="n">
        <f aca="false">B153/$C$1</f>
        <v>1.03103448275862</v>
      </c>
      <c r="D153" s="16" t="n">
        <v>2.265</v>
      </c>
      <c r="E153" s="196" t="s">
        <v>85</v>
      </c>
      <c r="F153" s="16" t="n">
        <f aca="false">D153-C153</f>
        <v>1.23396551724138</v>
      </c>
      <c r="G153" s="8" t="s">
        <v>85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8" t="n">
        <f aca="false">B154/$C$1</f>
        <v>1.03103448275862</v>
      </c>
      <c r="D154" s="16" t="n">
        <v>2.265</v>
      </c>
      <c r="E154" s="196" t="s">
        <v>85</v>
      </c>
      <c r="F154" s="16" t="n">
        <f aca="false">D154-C154</f>
        <v>1.23396551724138</v>
      </c>
      <c r="G154" s="8" t="s">
        <v>85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8" t="n">
        <f aca="false">B155/$C$1</f>
        <v>1.03103448275862</v>
      </c>
      <c r="D155" s="16" t="n">
        <v>2.265</v>
      </c>
      <c r="E155" s="196" t="s">
        <v>85</v>
      </c>
      <c r="F155" s="16" t="n">
        <f aca="false">D155-C155</f>
        <v>1.23396551724138</v>
      </c>
      <c r="G155" s="8" t="s">
        <v>85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8" t="n">
        <f aca="false">B156/$C$1</f>
        <v>1.02413793103448</v>
      </c>
      <c r="D156" s="16" t="n">
        <v>2.23</v>
      </c>
      <c r="E156" s="196" t="s">
        <v>85</v>
      </c>
      <c r="F156" s="16" t="n">
        <f aca="false">D156-C156</f>
        <v>1.20586206896552</v>
      </c>
      <c r="G156" s="8" t="s">
        <v>85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8" t="n">
        <f aca="false">B157/$C$1</f>
        <v>1.03448275862069</v>
      </c>
      <c r="D157" s="16" t="n">
        <v>2.165</v>
      </c>
      <c r="E157" s="196" t="s">
        <v>85</v>
      </c>
      <c r="F157" s="16" t="n">
        <f aca="false">D157-C157</f>
        <v>1.13051724137931</v>
      </c>
      <c r="G157" s="8" t="s">
        <v>85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8" t="n">
        <f aca="false">B158/$C$1</f>
        <v>1.06551724137931</v>
      </c>
      <c r="D158" s="16" t="n">
        <v>2.23</v>
      </c>
      <c r="E158" s="196" t="s">
        <v>85</v>
      </c>
      <c r="F158" s="16" t="n">
        <f aca="false">D158-C158</f>
        <v>1.16448275862069</v>
      </c>
      <c r="G158" s="8" t="s">
        <v>85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8" t="n">
        <f aca="false">B159/$C$1</f>
        <v>1.0551724137931</v>
      </c>
      <c r="D159" s="16" t="n">
        <v>2.21</v>
      </c>
      <c r="E159" s="196" t="s">
        <v>85</v>
      </c>
      <c r="F159" s="16" t="n">
        <f aca="false">D159-C159</f>
        <v>1.1548275862069</v>
      </c>
      <c r="G159" s="8" t="s">
        <v>85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8" t="n">
        <f aca="false">B160/$C$1</f>
        <v>1.04137931034483</v>
      </c>
      <c r="D160" s="16" t="n">
        <v>2.22</v>
      </c>
      <c r="E160" s="196" t="s">
        <v>85</v>
      </c>
      <c r="F160" s="16" t="n">
        <f aca="false">D160-C160</f>
        <v>1.17862068965517</v>
      </c>
      <c r="G160" s="8" t="s">
        <v>85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8" t="n">
        <f aca="false">B161/$C$1</f>
        <v>1.04137931034483</v>
      </c>
      <c r="D161" s="16" t="n">
        <v>2.22</v>
      </c>
      <c r="E161" s="196" t="s">
        <v>85</v>
      </c>
      <c r="F161" s="16" t="n">
        <f aca="false">D161-C161</f>
        <v>1.17862068965517</v>
      </c>
      <c r="G161" s="8" t="s">
        <v>85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8" t="n">
        <f aca="false">B162/$C$1</f>
        <v>1.04137931034483</v>
      </c>
      <c r="D162" s="16" t="n">
        <v>2.22</v>
      </c>
      <c r="E162" s="196" t="s">
        <v>85</v>
      </c>
      <c r="F162" s="16" t="n">
        <f aca="false">D162-C162</f>
        <v>1.17862068965517</v>
      </c>
      <c r="G162" s="8" t="s">
        <v>85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8" t="n">
        <f aca="false">B163/$C$1</f>
        <v>1.03793103448276</v>
      </c>
      <c r="D163" s="16" t="n">
        <v>2.24</v>
      </c>
      <c r="E163" s="196" t="s">
        <v>85</v>
      </c>
      <c r="F163" s="16" t="n">
        <f aca="false">D163-C163</f>
        <v>1.20206896551724</v>
      </c>
      <c r="G163" s="8" t="s">
        <v>85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8" t="n">
        <f aca="false">B164/$C$1</f>
        <v>1.0551724137931</v>
      </c>
      <c r="D164" s="16" t="n">
        <v>2.2</v>
      </c>
      <c r="E164" s="196" t="s">
        <v>85</v>
      </c>
      <c r="F164" s="16" t="n">
        <f aca="false">D164-C164</f>
        <v>1.1448275862069</v>
      </c>
      <c r="G164" s="8" t="s">
        <v>85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8" t="n">
        <f aca="false">B165/$C$1</f>
        <v>1.06896551724138</v>
      </c>
      <c r="D165" s="16" t="n">
        <v>2.215</v>
      </c>
      <c r="E165" s="196" t="s">
        <v>85</v>
      </c>
      <c r="F165" s="16" t="n">
        <f aca="false">D165-C165</f>
        <v>1.14603448275862</v>
      </c>
      <c r="G165" s="8" t="s">
        <v>85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8" t="n">
        <f aca="false">B166/$C$1</f>
        <v>1.08275862068966</v>
      </c>
      <c r="D166" s="16" t="n">
        <v>2.18</v>
      </c>
      <c r="E166" s="196" t="s">
        <v>85</v>
      </c>
      <c r="F166" s="16" t="n">
        <f aca="false">D166-C166</f>
        <v>1.09724137931034</v>
      </c>
      <c r="G166" s="8" t="s">
        <v>85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8" t="n">
        <f aca="false">B167/$C$1</f>
        <v>1.07241379310345</v>
      </c>
      <c r="D167" s="16" t="n">
        <v>2.16</v>
      </c>
      <c r="E167" s="196" t="s">
        <v>85</v>
      </c>
      <c r="F167" s="16" t="n">
        <f aca="false">D167-C167</f>
        <v>1.08758620689655</v>
      </c>
      <c r="G167" s="8" t="s">
        <v>85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8" t="n">
        <f aca="false">B168/$C$1</f>
        <v>1.07241379310345</v>
      </c>
      <c r="D168" s="16" t="n">
        <v>2.16</v>
      </c>
      <c r="E168" s="196" t="s">
        <v>85</v>
      </c>
      <c r="F168" s="16" t="n">
        <f aca="false">D168-C168</f>
        <v>1.08758620689655</v>
      </c>
      <c r="G168" s="8" t="s">
        <v>85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8" t="n">
        <f aca="false">B169/$C$1</f>
        <v>1.07241379310345</v>
      </c>
      <c r="D169" s="16" t="n">
        <v>2.16</v>
      </c>
      <c r="E169" s="196" t="s">
        <v>85</v>
      </c>
      <c r="F169" s="16" t="n">
        <f aca="false">D169-C169</f>
        <v>1.08758620689655</v>
      </c>
      <c r="G169" s="8" t="s">
        <v>85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8" t="n">
        <f aca="false">B170/$C$1</f>
        <v>1.08275862068966</v>
      </c>
      <c r="D170" s="16" t="n">
        <v>2.2</v>
      </c>
      <c r="E170" s="196" t="s">
        <v>85</v>
      </c>
      <c r="F170" s="16" t="n">
        <f aca="false">D170-C170</f>
        <v>1.11724137931034</v>
      </c>
      <c r="G170" s="8" t="s">
        <v>85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8" t="n">
        <f aca="false">B171/$C$1</f>
        <v>1.14137931034483</v>
      </c>
      <c r="D171" s="16" t="n">
        <v>2.22</v>
      </c>
      <c r="E171" s="196" t="s">
        <v>85</v>
      </c>
      <c r="F171" s="16" t="n">
        <f aca="false">D171-C171</f>
        <v>1.07862068965517</v>
      </c>
      <c r="G171" s="8" t="s">
        <v>85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8" t="n">
        <f aca="false">B172/$C$1</f>
        <v>1.17241379310345</v>
      </c>
      <c r="D172" s="16" t="n">
        <v>2.235</v>
      </c>
      <c r="E172" s="196" t="s">
        <v>85</v>
      </c>
      <c r="F172" s="16" t="n">
        <f aca="false">D172-C172</f>
        <v>1.06258620689655</v>
      </c>
      <c r="G172" s="8" t="s">
        <v>85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8" t="n">
        <f aca="false">B173/$C$1</f>
        <v>1.10344827586207</v>
      </c>
      <c r="D173" s="16" t="n">
        <v>2.255</v>
      </c>
      <c r="E173" s="196" t="s">
        <v>85</v>
      </c>
      <c r="F173" s="16" t="n">
        <f aca="false">D173-C173</f>
        <v>1.15155172413793</v>
      </c>
      <c r="G173" s="8" t="s">
        <v>85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8" t="n">
        <f aca="false">B174/$C$1</f>
        <v>1.10689655172414</v>
      </c>
      <c r="D174" s="16" t="n">
        <v>2.29</v>
      </c>
      <c r="E174" s="196" t="s">
        <v>85</v>
      </c>
      <c r="F174" s="16" t="n">
        <f aca="false">D174-C174</f>
        <v>1.18310344827586</v>
      </c>
      <c r="G174" s="8" t="s">
        <v>85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8" t="n">
        <f aca="false">B175/$C$1</f>
        <v>1.10689655172414</v>
      </c>
      <c r="D175" s="16" t="n">
        <v>2.29</v>
      </c>
      <c r="E175" s="196" t="s">
        <v>85</v>
      </c>
      <c r="F175" s="16" t="n">
        <f aca="false">D175-C175</f>
        <v>1.18310344827586</v>
      </c>
      <c r="G175" s="8" t="s">
        <v>85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8" t="n">
        <f aca="false">B176/$C$1</f>
        <v>1.10689655172414</v>
      </c>
      <c r="D176" s="16" t="n">
        <v>2.29</v>
      </c>
      <c r="E176" s="196" t="s">
        <v>85</v>
      </c>
      <c r="F176" s="16" t="n">
        <f aca="false">D176-C176</f>
        <v>1.18310344827586</v>
      </c>
      <c r="G176" s="8" t="s">
        <v>85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8" t="n">
        <f aca="false">B177/$C$1</f>
        <v>1.08275862068966</v>
      </c>
      <c r="D177" s="16" t="n">
        <v>2.385</v>
      </c>
      <c r="E177" s="196" t="s">
        <v>85</v>
      </c>
      <c r="F177" s="16" t="n">
        <f aca="false">D177-C177</f>
        <v>1.30224137931034</v>
      </c>
      <c r="G177" s="8" t="s">
        <v>85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8" t="n">
        <f aca="false">B178/$C$1</f>
        <v>1.11379310344828</v>
      </c>
      <c r="D178" s="16" t="n">
        <v>2.41</v>
      </c>
      <c r="E178" s="196" t="s">
        <v>85</v>
      </c>
      <c r="F178" s="16" t="n">
        <f aca="false">D178-C178</f>
        <v>1.29620689655172</v>
      </c>
      <c r="G178" s="8" t="s">
        <v>85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8" t="n">
        <f aca="false">B179/$C$1</f>
        <v>1.1</v>
      </c>
      <c r="D179" s="16" t="n">
        <v>2.395</v>
      </c>
      <c r="E179" s="196" t="s">
        <v>85</v>
      </c>
      <c r="F179" s="16" t="n">
        <f aca="false">D179-C179</f>
        <v>1.295</v>
      </c>
      <c r="G179" s="8" t="s">
        <v>85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8" t="n">
        <f aca="false">B180/$C$1</f>
        <v>1.06896551724138</v>
      </c>
      <c r="D180" s="16" t="n">
        <v>2.29</v>
      </c>
      <c r="E180" s="196" t="s">
        <v>85</v>
      </c>
      <c r="F180" s="16" t="n">
        <f aca="false">D180-C180</f>
        <v>1.22103448275862</v>
      </c>
      <c r="G180" s="8" t="s">
        <v>85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8" t="n">
        <f aca="false">B181/$C$1</f>
        <v>1.03448275862069</v>
      </c>
      <c r="D181" s="16" t="n">
        <v>2.225</v>
      </c>
      <c r="E181" s="196" t="s">
        <v>85</v>
      </c>
      <c r="F181" s="16" t="n">
        <f aca="false">D181-C181</f>
        <v>1.19051724137931</v>
      </c>
      <c r="G181" s="8" t="s">
        <v>85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8" t="n">
        <f aca="false">B182/$C$1</f>
        <v>1.03448275862069</v>
      </c>
      <c r="D182" s="16" t="n">
        <v>2.225</v>
      </c>
      <c r="E182" s="196" t="s">
        <v>85</v>
      </c>
      <c r="F182" s="16" t="n">
        <f aca="false">D182-C182</f>
        <v>1.19051724137931</v>
      </c>
      <c r="G182" s="8" t="s">
        <v>85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8" t="n">
        <f aca="false">B183/$C$1</f>
        <v>1.03448275862069</v>
      </c>
      <c r="D183" s="16" t="n">
        <v>2.225</v>
      </c>
      <c r="E183" s="196" t="s">
        <v>85</v>
      </c>
      <c r="F183" s="16" t="n">
        <f aca="false">D183-C183</f>
        <v>1.19051724137931</v>
      </c>
      <c r="G183" s="8" t="s">
        <v>85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8" t="n">
        <f aca="false">B184/$C$1</f>
        <v>1.00344827586207</v>
      </c>
      <c r="D184" s="16" t="n">
        <v>2.215</v>
      </c>
      <c r="E184" s="196" t="s">
        <v>85</v>
      </c>
      <c r="F184" s="16" t="n">
        <f aca="false">D184-C184</f>
        <v>1.21155172413793</v>
      </c>
      <c r="G184" s="8" t="s">
        <v>85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8" t="n">
        <f aca="false">B185/$C$1</f>
        <v>1.01379310344828</v>
      </c>
      <c r="D185" s="16" t="n">
        <v>2.205</v>
      </c>
      <c r="E185" s="196" t="s">
        <v>85</v>
      </c>
      <c r="F185" s="16" t="n">
        <f aca="false">D185-C185</f>
        <v>1.19120689655172</v>
      </c>
      <c r="G185" s="8" t="s">
        <v>85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8" t="n">
        <f aca="false">B186/$C$1</f>
        <v>1.00689655172414</v>
      </c>
      <c r="D186" s="16" t="n">
        <v>2.165</v>
      </c>
      <c r="E186" s="196" t="s">
        <v>85</v>
      </c>
      <c r="F186" s="16" t="n">
        <f aca="false">D186-C186</f>
        <v>1.15810344827586</v>
      </c>
      <c r="G186" s="8" t="s">
        <v>85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8" t="n">
        <f aca="false">B187/$C$1</f>
        <v>1.03103448275862</v>
      </c>
      <c r="D187" s="16" t="n">
        <v>2.16</v>
      </c>
      <c r="E187" s="196" t="s">
        <v>85</v>
      </c>
      <c r="F187" s="16" t="n">
        <f aca="false">D187-C187</f>
        <v>1.12896551724138</v>
      </c>
      <c r="G187" s="8" t="s">
        <v>85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8" t="n">
        <f aca="false">B188/$C$1</f>
        <v>1.03103448275862</v>
      </c>
      <c r="D188" s="16" t="n">
        <v>2.16</v>
      </c>
      <c r="E188" s="196" t="s">
        <v>85</v>
      </c>
      <c r="F188" s="16" t="n">
        <f aca="false">D188-C188</f>
        <v>1.12896551724138</v>
      </c>
      <c r="G188" s="8" t="s">
        <v>85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8" t="n">
        <f aca="false">B189/$C$1</f>
        <v>1.03103448275862</v>
      </c>
      <c r="D189" s="16" t="n">
        <v>2.16</v>
      </c>
      <c r="E189" s="196" t="s">
        <v>85</v>
      </c>
      <c r="F189" s="16" t="n">
        <f aca="false">D189-C189</f>
        <v>1.12896551724138</v>
      </c>
      <c r="G189" s="8" t="s">
        <v>85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8" t="n">
        <f aca="false">B190/$C$1</f>
        <v>1.03103448275862</v>
      </c>
      <c r="D190" s="16" t="n">
        <v>2.16</v>
      </c>
      <c r="E190" s="196" t="s">
        <v>85</v>
      </c>
      <c r="F190" s="16" t="n">
        <f aca="false">D190-C190</f>
        <v>1.12896551724138</v>
      </c>
      <c r="G190" s="8" t="s">
        <v>85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8" t="n">
        <f aca="false">B191/$C$1</f>
        <v>1.03793103448276</v>
      </c>
      <c r="D191" s="16" t="n">
        <v>2.17</v>
      </c>
      <c r="E191" s="196" t="s">
        <v>85</v>
      </c>
      <c r="F191" s="16" t="n">
        <f aca="false">D191-C191</f>
        <v>1.13206896551724</v>
      </c>
      <c r="G191" s="8" t="s">
        <v>85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8" t="n">
        <f aca="false">B192/$C$1</f>
        <v>1.06896551724138</v>
      </c>
      <c r="D192" s="16" t="n">
        <v>2.165</v>
      </c>
      <c r="E192" s="196" t="s">
        <v>85</v>
      </c>
      <c r="F192" s="16" t="n">
        <f aca="false">D192-C192</f>
        <v>1.09603448275862</v>
      </c>
      <c r="G192" s="8" t="s">
        <v>85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8" t="n">
        <f aca="false">B193/$C$1</f>
        <v>1.08275862068966</v>
      </c>
      <c r="D193" s="16" t="n">
        <v>2.195</v>
      </c>
      <c r="E193" s="196" t="s">
        <v>85</v>
      </c>
      <c r="F193" s="16" t="n">
        <f aca="false">D193-C193</f>
        <v>1.11224137931034</v>
      </c>
      <c r="G193" s="8" t="s">
        <v>85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8" t="n">
        <f aca="false">B194/$C$1</f>
        <v>1.09310344827586</v>
      </c>
      <c r="D194" s="16" t="n">
        <v>2.19</v>
      </c>
      <c r="E194" s="196" t="s">
        <v>85</v>
      </c>
      <c r="F194" s="16" t="n">
        <f aca="false">D194-C194</f>
        <v>1.09689655172414</v>
      </c>
      <c r="G194" s="8" t="s">
        <v>85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8" t="n">
        <f aca="false">B195/$C$1</f>
        <v>1.08965517241379</v>
      </c>
      <c r="D195" s="16" t="n">
        <v>2.2</v>
      </c>
      <c r="E195" s="196" t="s">
        <v>85</v>
      </c>
      <c r="F195" s="16" t="n">
        <f aca="false">D195-C195</f>
        <v>1.11034482758621</v>
      </c>
      <c r="G195" s="8" t="s">
        <v>85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8" t="n">
        <f aca="false">B196/$C$1</f>
        <v>1.08965517241379</v>
      </c>
      <c r="D196" s="16" t="n">
        <v>2.2</v>
      </c>
      <c r="E196" s="196" t="s">
        <v>85</v>
      </c>
      <c r="F196" s="16" t="n">
        <f aca="false">D196-C196</f>
        <v>1.11034482758621</v>
      </c>
      <c r="G196" s="8" t="s">
        <v>85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8" t="n">
        <f aca="false">B197/$C$1</f>
        <v>1.08965517241379</v>
      </c>
      <c r="D197" s="16" t="n">
        <v>2.2</v>
      </c>
      <c r="E197" s="196" t="s">
        <v>85</v>
      </c>
      <c r="F197" s="16" t="n">
        <f aca="false">D197-C197</f>
        <v>1.11034482758621</v>
      </c>
      <c r="G197" s="8" t="s">
        <v>85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8" t="n">
        <f aca="false">B198/$C$1</f>
        <v>1.08965517241379</v>
      </c>
      <c r="D198" s="16" t="n">
        <v>2.255</v>
      </c>
      <c r="E198" s="196" t="s">
        <v>85</v>
      </c>
      <c r="F198" s="16" t="n">
        <f aca="false">D198-C198</f>
        <v>1.16534482758621</v>
      </c>
      <c r="G198" s="8" t="s">
        <v>85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8" t="n">
        <f aca="false">B199/$C$1</f>
        <v>1.06206896551724</v>
      </c>
      <c r="D199" s="16" t="n">
        <v>2.305</v>
      </c>
      <c r="E199" s="196" t="s">
        <v>85</v>
      </c>
      <c r="F199" s="16" t="n">
        <f aca="false">D199-C199</f>
        <v>1.24293103448276</v>
      </c>
      <c r="G199" s="8" t="s">
        <v>85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8" t="n">
        <f aca="false">B200/$C$1</f>
        <v>1.03793103448276</v>
      </c>
      <c r="D200" s="16" t="n">
        <v>2.275</v>
      </c>
      <c r="E200" s="196" t="s">
        <v>85</v>
      </c>
      <c r="F200" s="16" t="n">
        <f aca="false">D200-C200</f>
        <v>1.23706896551724</v>
      </c>
      <c r="G200" s="8" t="s">
        <v>85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8" t="n">
        <f aca="false">B201/$C$1</f>
        <v>1.0551724137931</v>
      </c>
      <c r="D201" s="16" t="n">
        <v>2.32</v>
      </c>
      <c r="E201" s="196" t="s">
        <v>85</v>
      </c>
      <c r="F201" s="16" t="n">
        <f aca="false">D201-C201</f>
        <v>1.2648275862069</v>
      </c>
      <c r="G201" s="8" t="s">
        <v>85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8" t="n">
        <f aca="false">B202/$C$1</f>
        <v>1.02758620689655</v>
      </c>
      <c r="D202" s="16" t="n">
        <v>2.28</v>
      </c>
      <c r="E202" s="196" t="s">
        <v>85</v>
      </c>
      <c r="F202" s="16" t="n">
        <f aca="false">D202-C202</f>
        <v>1.25241379310345</v>
      </c>
      <c r="G202" s="8" t="s">
        <v>85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8" t="n">
        <f aca="false">B203/$C$1</f>
        <v>1.02758620689655</v>
      </c>
      <c r="D203" s="16" t="n">
        <v>2.28</v>
      </c>
      <c r="E203" s="196" t="s">
        <v>85</v>
      </c>
      <c r="F203" s="16" t="n">
        <f aca="false">D203-C203</f>
        <v>1.25241379310345</v>
      </c>
      <c r="G203" s="8" t="s">
        <v>85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8" t="n">
        <f aca="false">B204/$C$1</f>
        <v>1.02758620689655</v>
      </c>
      <c r="D204" s="16" t="n">
        <v>2.28</v>
      </c>
      <c r="E204" s="196" t="s">
        <v>85</v>
      </c>
      <c r="F204" s="16" t="n">
        <f aca="false">D204-C204</f>
        <v>1.25241379310345</v>
      </c>
      <c r="G204" s="8" t="s">
        <v>85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8" t="n">
        <f aca="false">B205/$C$1</f>
        <v>1.01379310344828</v>
      </c>
      <c r="D205" s="16" t="n">
        <v>2.245</v>
      </c>
      <c r="E205" s="196" t="s">
        <v>85</v>
      </c>
      <c r="F205" s="16" t="n">
        <f aca="false">D205-C205</f>
        <v>1.23120689655172</v>
      </c>
      <c r="G205" s="8" t="s">
        <v>85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8" t="n">
        <f aca="false">B206/$C$1</f>
        <v>1.04827586206897</v>
      </c>
      <c r="D206" s="16" t="n">
        <v>2.235</v>
      </c>
      <c r="E206" s="196" t="s">
        <v>85</v>
      </c>
      <c r="F206" s="16" t="n">
        <f aca="false">D206-C206</f>
        <v>1.18672413793103</v>
      </c>
      <c r="G206" s="8" t="s">
        <v>85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8" t="n">
        <f aca="false">B207/$C$1</f>
        <v>1.02068965517241</v>
      </c>
      <c r="D207" s="16" t="n">
        <v>2.275</v>
      </c>
      <c r="E207" s="196" t="s">
        <v>85</v>
      </c>
      <c r="F207" s="16" t="n">
        <f aca="false">D207-C207</f>
        <v>1.25431034482759</v>
      </c>
      <c r="G207" s="8" t="s">
        <v>85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8" t="n">
        <f aca="false">B208/$C$1</f>
        <v>1.01034482758621</v>
      </c>
      <c r="D208" s="16" t="n">
        <v>2.335</v>
      </c>
      <c r="E208" s="196" t="s">
        <v>85</v>
      </c>
      <c r="F208" s="16" t="n">
        <f aca="false">D208-C208</f>
        <v>1.32465517241379</v>
      </c>
      <c r="G208" s="8" t="s">
        <v>85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8" t="n">
        <f aca="false">B209/$C$1</f>
        <v>1.01379310344828</v>
      </c>
      <c r="D209" s="16" t="n">
        <v>2.31</v>
      </c>
      <c r="E209" s="196" t="s">
        <v>85</v>
      </c>
      <c r="F209" s="16" t="n">
        <f aca="false">D209-C209</f>
        <v>1.29620689655172</v>
      </c>
      <c r="G209" s="8" t="s">
        <v>85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8" t="n">
        <f aca="false">B210/$C$1</f>
        <v>1.01379310344828</v>
      </c>
      <c r="D210" s="16" t="n">
        <v>2.31</v>
      </c>
      <c r="E210" s="196" t="s">
        <v>85</v>
      </c>
      <c r="F210" s="16" t="n">
        <f aca="false">D210-C210</f>
        <v>1.29620689655172</v>
      </c>
      <c r="G210" s="8" t="s">
        <v>85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8" t="n">
        <f aca="false">B211/$C$1</f>
        <v>1.01379310344828</v>
      </c>
      <c r="D211" s="16" t="n">
        <v>2.31</v>
      </c>
      <c r="E211" s="196" t="s">
        <v>85</v>
      </c>
      <c r="F211" s="16" t="n">
        <f aca="false">D211-C211</f>
        <v>1.29620689655172</v>
      </c>
      <c r="G211" s="8" t="s">
        <v>85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8" t="n">
        <f aca="false">B212/$C$1</f>
        <v>1.01034482758621</v>
      </c>
      <c r="D212" s="16" t="n">
        <v>2.27</v>
      </c>
      <c r="E212" s="196" t="s">
        <v>85</v>
      </c>
      <c r="F212" s="16" t="n">
        <f aca="false">D212-C212</f>
        <v>1.25965517241379</v>
      </c>
      <c r="G212" s="8" t="s">
        <v>85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8" t="n">
        <f aca="false">B213/$C$1</f>
        <v>1.01724137931035</v>
      </c>
      <c r="D213" s="16" t="n">
        <v>2.31</v>
      </c>
      <c r="E213" s="196" t="s">
        <v>85</v>
      </c>
      <c r="F213" s="16" t="n">
        <f aca="false">D213-C213</f>
        <v>1.29275862068966</v>
      </c>
      <c r="G213" s="8" t="s">
        <v>85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8" t="n">
        <f aca="false">B214/$C$1</f>
        <v>1.03448275862069</v>
      </c>
      <c r="D214" s="16" t="n">
        <v>2.305</v>
      </c>
      <c r="E214" s="196" t="s">
        <v>85</v>
      </c>
      <c r="F214" s="16" t="n">
        <f aca="false">D214-C214</f>
        <v>1.27051724137931</v>
      </c>
      <c r="G214" s="8" t="s">
        <v>85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8" t="n">
        <f aca="false">B215/$C$1</f>
        <v>1.01724137931035</v>
      </c>
      <c r="D215" s="16" t="n">
        <v>2.27</v>
      </c>
      <c r="E215" s="196" t="s">
        <v>85</v>
      </c>
      <c r="F215" s="16" t="n">
        <f aca="false">D215-C215</f>
        <v>1.25275862068966</v>
      </c>
      <c r="G215" s="8" t="s">
        <v>85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8" t="n">
        <f aca="false">B216/$C$1</f>
        <v>1.00344827586207</v>
      </c>
      <c r="D216" s="16" t="n">
        <v>2.305</v>
      </c>
      <c r="E216" s="196" t="s">
        <v>85</v>
      </c>
      <c r="F216" s="16" t="n">
        <f aca="false">D216-C216</f>
        <v>1.30155172413793</v>
      </c>
      <c r="G216" s="8" t="s">
        <v>85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8" t="n">
        <f aca="false">B217/$C$1</f>
        <v>1.00344827586207</v>
      </c>
      <c r="D217" s="16" t="n">
        <v>2.305</v>
      </c>
      <c r="E217" s="196" t="s">
        <v>85</v>
      </c>
      <c r="F217" s="16" t="n">
        <f aca="false">D217-C217</f>
        <v>1.30155172413793</v>
      </c>
      <c r="G217" s="8" t="s">
        <v>85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8" t="n">
        <f aca="false">B218/$C$1</f>
        <v>1.00344827586207</v>
      </c>
      <c r="D218" s="16" t="n">
        <v>2.305</v>
      </c>
      <c r="E218" s="196" t="s">
        <v>85</v>
      </c>
      <c r="F218" s="16" t="n">
        <f aca="false">D218-C218</f>
        <v>1.30155172413793</v>
      </c>
      <c r="G218" s="8" t="s">
        <v>85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8" t="n">
        <f aca="false">B219/$C$1</f>
        <v>0.982758620689655</v>
      </c>
      <c r="D219" s="16" t="n">
        <v>2.345</v>
      </c>
      <c r="E219" s="196" t="s">
        <v>85</v>
      </c>
      <c r="F219" s="16" t="n">
        <f aca="false">D219-C219</f>
        <v>1.36224137931035</v>
      </c>
      <c r="G219" s="8" t="s">
        <v>85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8" t="n">
        <f aca="false">B220/$C$1</f>
        <v>0.962068965517241</v>
      </c>
      <c r="D220" s="16" t="n">
        <v>2.4</v>
      </c>
      <c r="E220" s="196" t="s">
        <v>85</v>
      </c>
      <c r="F220" s="16" t="n">
        <f aca="false">D220-C220</f>
        <v>1.43793103448276</v>
      </c>
      <c r="G220" s="8" t="s">
        <v>85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8" t="n">
        <f aca="false">B221/$C$1</f>
        <v>1.00689655172414</v>
      </c>
      <c r="D221" s="16" t="n">
        <v>2.415</v>
      </c>
      <c r="E221" s="196" t="s">
        <v>85</v>
      </c>
      <c r="F221" s="16" t="n">
        <f aca="false">D221-C221</f>
        <v>1.40810344827586</v>
      </c>
      <c r="G221" s="8" t="s">
        <v>85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8" t="n">
        <f aca="false">B222/$C$1</f>
        <v>1.0448275862069</v>
      </c>
      <c r="D222" s="16" t="n">
        <v>2.56</v>
      </c>
      <c r="E222" s="196" t="s">
        <v>85</v>
      </c>
      <c r="F222" s="16" t="n">
        <f aca="false">D222-C222</f>
        <v>1.5151724137931</v>
      </c>
      <c r="G222" s="8" t="s">
        <v>85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8" t="n">
        <f aca="false">B223/$C$1</f>
        <v>1.02413793103448</v>
      </c>
      <c r="D223" s="16" t="n">
        <v>2.44</v>
      </c>
      <c r="E223" s="196" t="s">
        <v>85</v>
      </c>
      <c r="F223" s="16" t="n">
        <f aca="false">D223-C223</f>
        <v>1.41586206896552</v>
      </c>
      <c r="G223" s="8" t="s">
        <v>85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8" t="n">
        <f aca="false">B224/$C$1</f>
        <v>1.02413793103448</v>
      </c>
      <c r="D224" s="16" t="n">
        <v>2.44</v>
      </c>
      <c r="E224" s="196" t="s">
        <v>85</v>
      </c>
      <c r="F224" s="16" t="n">
        <f aca="false">D224-C224</f>
        <v>1.41586206896552</v>
      </c>
      <c r="G224" s="8" t="s">
        <v>85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8" t="n">
        <f aca="false">B225/$C$1</f>
        <v>1.02413793103448</v>
      </c>
      <c r="D225" s="16" t="n">
        <v>2.44</v>
      </c>
      <c r="E225" s="196" t="s">
        <v>85</v>
      </c>
      <c r="F225" s="16" t="n">
        <f aca="false">D225-C225</f>
        <v>1.41586206896552</v>
      </c>
      <c r="G225" s="8" t="s">
        <v>85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8" t="n">
        <f aca="false">B226/$C$1</f>
        <v>1.00344827586207</v>
      </c>
      <c r="D226" s="16" t="n">
        <v>2.595</v>
      </c>
      <c r="E226" s="196" t="s">
        <v>85</v>
      </c>
      <c r="F226" s="16" t="n">
        <f aca="false">D226-C226</f>
        <v>1.59155172413793</v>
      </c>
      <c r="G226" s="8" t="s">
        <v>85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8" t="n">
        <f aca="false">B227/$C$1</f>
        <v>1.00344827586207</v>
      </c>
      <c r="D227" s="16" t="n">
        <v>2.61</v>
      </c>
      <c r="E227" s="196" t="s">
        <v>85</v>
      </c>
      <c r="F227" s="16" t="n">
        <f aca="false">D227-C227</f>
        <v>1.60655172413793</v>
      </c>
      <c r="G227" s="8" t="s">
        <v>85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8" t="n">
        <f aca="false">B228/$C$1</f>
        <v>1.01034482758621</v>
      </c>
      <c r="D228" s="16" t="n">
        <v>2.51</v>
      </c>
      <c r="E228" s="196" t="s">
        <v>85</v>
      </c>
      <c r="F228" s="16" t="n">
        <f aca="false">D228-C228</f>
        <v>1.49965517241379</v>
      </c>
      <c r="G228" s="8" t="s">
        <v>85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8" t="n">
        <f aca="false">B229/$C$1</f>
        <v>1.01724137931035</v>
      </c>
      <c r="D229" s="16" t="n">
        <v>2.61</v>
      </c>
      <c r="E229" s="196" t="s">
        <v>85</v>
      </c>
      <c r="F229" s="16" t="n">
        <f aca="false">D229-C229</f>
        <v>1.59275862068966</v>
      </c>
      <c r="G229" s="8" t="s">
        <v>85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8" t="n">
        <f aca="false">B230/$C$1</f>
        <v>1.01379310344828</v>
      </c>
      <c r="D230" s="16" t="n">
        <v>2.605</v>
      </c>
      <c r="E230" s="196" t="s">
        <v>85</v>
      </c>
      <c r="F230" s="16" t="n">
        <f aca="false">D230-C230</f>
        <v>1.59120689655172</v>
      </c>
      <c r="G230" s="8" t="s">
        <v>85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8" t="n">
        <f aca="false">B231/$C$1</f>
        <v>1.01379310344828</v>
      </c>
      <c r="D231" s="16" t="n">
        <v>2.605</v>
      </c>
      <c r="E231" s="196" t="s">
        <v>85</v>
      </c>
      <c r="F231" s="16" t="n">
        <f aca="false">D231-C231</f>
        <v>1.59120689655172</v>
      </c>
      <c r="G231" s="8" t="s">
        <v>85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8" t="n">
        <f aca="false">B232/$C$1</f>
        <v>1.01379310344828</v>
      </c>
      <c r="D232" s="16" t="n">
        <v>2.605</v>
      </c>
      <c r="E232" s="196" t="s">
        <v>85</v>
      </c>
      <c r="F232" s="16" t="n">
        <f aca="false">D232-C232</f>
        <v>1.59120689655172</v>
      </c>
      <c r="G232" s="8" t="s">
        <v>85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8" t="n">
        <f aca="false">B233/$C$1</f>
        <v>1.01724137931035</v>
      </c>
      <c r="D233" s="16" t="n">
        <v>2.625</v>
      </c>
      <c r="E233" s="196" t="s">
        <v>85</v>
      </c>
      <c r="F233" s="16" t="n">
        <f aca="false">D233-C233</f>
        <v>1.60775862068966</v>
      </c>
      <c r="G233" s="8" t="s">
        <v>85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8" t="n">
        <f aca="false">B234/$C$1</f>
        <v>1.02413793103448</v>
      </c>
      <c r="D234" s="16" t="n">
        <v>2.665</v>
      </c>
      <c r="E234" s="196" t="s">
        <v>85</v>
      </c>
      <c r="F234" s="16" t="n">
        <f aca="false">D234-C234</f>
        <v>1.64086206896552</v>
      </c>
      <c r="G234" s="8" t="s">
        <v>85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8" t="n">
        <f aca="false">B235/$C$1</f>
        <v>1.03793103448276</v>
      </c>
      <c r="D235" s="16" t="n">
        <v>2.695</v>
      </c>
      <c r="E235" s="196" t="s">
        <v>85</v>
      </c>
      <c r="F235" s="16" t="n">
        <f aca="false">D235-C235</f>
        <v>1.65706896551724</v>
      </c>
      <c r="G235" s="8" t="s">
        <v>85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8" t="n">
        <f aca="false">B236/$C$1</f>
        <v>1.0551724137931</v>
      </c>
      <c r="D236" s="16" t="n">
        <v>2.52</v>
      </c>
      <c r="E236" s="196" t="s">
        <v>85</v>
      </c>
      <c r="F236" s="16" t="n">
        <f aca="false">D236-C236</f>
        <v>1.4648275862069</v>
      </c>
      <c r="G236" s="8" t="s">
        <v>85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8" t="n">
        <f aca="false">B237/$C$1</f>
        <v>1.0551724137931</v>
      </c>
      <c r="D237" s="16" t="n">
        <v>2.485</v>
      </c>
      <c r="E237" s="196" t="s">
        <v>85</v>
      </c>
      <c r="F237" s="16" t="n">
        <f aca="false">D237-C237</f>
        <v>1.4298275862069</v>
      </c>
      <c r="G237" s="8" t="s">
        <v>85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8" t="n">
        <f aca="false">B238/$C$1</f>
        <v>1.0551724137931</v>
      </c>
      <c r="D238" s="16" t="n">
        <v>2.485</v>
      </c>
      <c r="E238" s="196" t="s">
        <v>85</v>
      </c>
      <c r="F238" s="16" t="n">
        <f aca="false">D238-C238</f>
        <v>1.4298275862069</v>
      </c>
      <c r="G238" s="8" t="s">
        <v>85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8" t="n">
        <f aca="false">B239/$C$1</f>
        <v>1.0551724137931</v>
      </c>
      <c r="D239" s="16" t="n">
        <v>2.485</v>
      </c>
      <c r="E239" s="196" t="s">
        <v>85</v>
      </c>
      <c r="F239" s="16" t="n">
        <f aca="false">D239-C239</f>
        <v>1.4298275862069</v>
      </c>
      <c r="G239" s="8" t="s">
        <v>85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8" t="n">
        <f aca="false">B240/$C$1</f>
        <v>1.04827586206897</v>
      </c>
      <c r="D240" s="16" t="n">
        <v>2.62</v>
      </c>
      <c r="E240" s="196" t="s">
        <v>85</v>
      </c>
      <c r="F240" s="16" t="n">
        <f aca="false">D240-C240</f>
        <v>1.57172413793103</v>
      </c>
      <c r="G240" s="8" t="s">
        <v>85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8" t="n">
        <f aca="false">B241/$C$1</f>
        <v>1.05862068965517</v>
      </c>
      <c r="D241" s="16" t="n">
        <v>2.675</v>
      </c>
      <c r="E241" s="196" t="s">
        <v>85</v>
      </c>
      <c r="F241" s="16" t="n">
        <f aca="false">D241-C241</f>
        <v>1.61637931034483</v>
      </c>
      <c r="G241" s="8" t="s">
        <v>85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8" t="n">
        <f aca="false">B242/$C$1</f>
        <v>1.06896551724138</v>
      </c>
      <c r="D242" s="16" t="n">
        <v>2.595</v>
      </c>
      <c r="E242" s="196" t="s">
        <v>85</v>
      </c>
      <c r="F242" s="16" t="n">
        <f aca="false">D242-C242</f>
        <v>1.52603448275862</v>
      </c>
      <c r="G242" s="8" t="s">
        <v>85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8" t="n">
        <f aca="false">B243/$C$1</f>
        <v>1.09310344827586</v>
      </c>
      <c r="D243" s="16" t="n">
        <v>2.685</v>
      </c>
      <c r="E243" s="196" t="s">
        <v>85</v>
      </c>
      <c r="F243" s="16" t="n">
        <f aca="false">D243-C243</f>
        <v>1.59189655172414</v>
      </c>
      <c r="G243" s="8" t="s">
        <v>85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8" t="n">
        <f aca="false">B244/$C$1</f>
        <v>1.13103448275862</v>
      </c>
      <c r="D244" s="16" t="n">
        <v>2.76</v>
      </c>
      <c r="E244" s="196" t="s">
        <v>85</v>
      </c>
      <c r="F244" s="16" t="n">
        <f aca="false">D244-C244</f>
        <v>1.62896551724138</v>
      </c>
      <c r="G244" s="8" t="s">
        <v>85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8" t="n">
        <f aca="false">B245/$C$1</f>
        <v>1.13103448275862</v>
      </c>
      <c r="D245" s="16" t="n">
        <v>2.76</v>
      </c>
      <c r="E245" s="196" t="s">
        <v>85</v>
      </c>
      <c r="F245" s="16" t="n">
        <f aca="false">D245-C245</f>
        <v>1.62896551724138</v>
      </c>
      <c r="G245" s="8" t="s">
        <v>85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8" t="n">
        <f aca="false">B246/$C$1</f>
        <v>1.13103448275862</v>
      </c>
      <c r="D246" s="16" t="n">
        <v>2.76</v>
      </c>
      <c r="E246" s="196" t="s">
        <v>85</v>
      </c>
      <c r="F246" s="16" t="n">
        <f aca="false">D246-C246</f>
        <v>1.62896551724138</v>
      </c>
      <c r="G246" s="8" t="s">
        <v>85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8" t="n">
        <f aca="false">B247/$C$1</f>
        <v>1.13103448275862</v>
      </c>
      <c r="D247" s="16" t="n">
        <v>2.76</v>
      </c>
      <c r="E247" s="196" t="s">
        <v>85</v>
      </c>
      <c r="F247" s="16" t="n">
        <f aca="false">D247-C247</f>
        <v>1.62896551724138</v>
      </c>
      <c r="G247" s="8" t="s">
        <v>85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8" t="n">
        <f aca="false">B248/$C$1</f>
        <v>0.837931034482759</v>
      </c>
      <c r="D248" s="16" t="n">
        <v>2.855</v>
      </c>
      <c r="E248" s="196" t="s">
        <v>85</v>
      </c>
      <c r="F248" s="16" t="n">
        <f aca="false">D248-C248</f>
        <v>2.01706896551724</v>
      </c>
      <c r="G248" s="8" t="s">
        <v>85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8" t="n">
        <f aca="false">B249/$C$1</f>
        <v>0.817241379310345</v>
      </c>
      <c r="D249" s="16" t="n">
        <v>2.94</v>
      </c>
      <c r="E249" s="196" t="s">
        <v>85</v>
      </c>
      <c r="F249" s="16" t="n">
        <f aca="false">D249-C249</f>
        <v>2.12275862068966</v>
      </c>
      <c r="G249" s="8" t="s">
        <v>85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8" t="n">
        <f aca="false">B250/$C$1</f>
        <v>0.937931034482759</v>
      </c>
      <c r="D250" s="16" t="n">
        <v>2.805</v>
      </c>
      <c r="E250" s="196" t="s">
        <v>85</v>
      </c>
      <c r="F250" s="16" t="n">
        <f aca="false">D250-C250</f>
        <v>1.86706896551724</v>
      </c>
      <c r="G250" s="8" t="s">
        <v>85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8" t="n">
        <f aca="false">B251/$C$1</f>
        <v>0.944827586206897</v>
      </c>
      <c r="D251" s="16" t="n">
        <v>2.71</v>
      </c>
      <c r="E251" s="196" t="s">
        <v>85</v>
      </c>
      <c r="F251" s="16" t="n">
        <f aca="false">D251-C251</f>
        <v>1.7651724137931</v>
      </c>
      <c r="G251" s="8" t="s">
        <v>85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8" t="n">
        <f aca="false">B252/$C$1</f>
        <v>0.944827586206897</v>
      </c>
      <c r="D252" s="16" t="n">
        <v>2.71</v>
      </c>
      <c r="E252" s="196" t="s">
        <v>85</v>
      </c>
      <c r="F252" s="16" t="n">
        <f aca="false">D252-C252</f>
        <v>1.7651724137931</v>
      </c>
      <c r="G252" s="8" t="s">
        <v>85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8" t="n">
        <f aca="false">B253/$C$1</f>
        <v>0.944827586206897</v>
      </c>
      <c r="D253" s="16" t="n">
        <v>2.71</v>
      </c>
      <c r="E253" s="196" t="s">
        <v>85</v>
      </c>
      <c r="F253" s="16" t="n">
        <f aca="false">D253-C253</f>
        <v>1.7651724137931</v>
      </c>
      <c r="G253" s="8" t="s">
        <v>85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8" t="n">
        <f aca="false">B254/$C$1</f>
        <v>1.06551724137931</v>
      </c>
      <c r="D254" s="16" t="n">
        <v>2.705</v>
      </c>
      <c r="E254" s="196" t="s">
        <v>85</v>
      </c>
      <c r="F254" s="16" t="n">
        <f aca="false">D254-C254</f>
        <v>1.63948275862069</v>
      </c>
      <c r="G254" s="8" t="s">
        <v>85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8" t="n">
        <f aca="false">B255/$C$1</f>
        <v>1.13793103448276</v>
      </c>
      <c r="D255" s="16" t="n">
        <v>2.855</v>
      </c>
      <c r="E255" s="196" t="s">
        <v>85</v>
      </c>
      <c r="F255" s="16" t="n">
        <f aca="false">D255-C255</f>
        <v>1.71706896551724</v>
      </c>
      <c r="G255" s="8" t="s">
        <v>85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8" t="n">
        <f aca="false">B256/$C$1</f>
        <v>1.15862068965517</v>
      </c>
      <c r="D256" s="16" t="n">
        <v>2.83</v>
      </c>
      <c r="E256" s="196" t="s">
        <v>85</v>
      </c>
      <c r="F256" s="16" t="n">
        <f aca="false">D256-C256</f>
        <v>1.67137931034483</v>
      </c>
      <c r="G256" s="8" t="s">
        <v>85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8" t="n">
        <f aca="false">B257/$C$1</f>
        <v>0.875862068965517</v>
      </c>
      <c r="D257" s="16" t="n">
        <v>2.86</v>
      </c>
      <c r="E257" s="196" t="s">
        <v>85</v>
      </c>
      <c r="F257" s="16" t="n">
        <f aca="false">D257-C257</f>
        <v>1.98413793103448</v>
      </c>
      <c r="G257" s="8" t="s">
        <v>85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8" t="n">
        <f aca="false">B258/$C$1</f>
        <v>0.593103448275862</v>
      </c>
      <c r="D258" s="16" t="n">
        <v>2.95</v>
      </c>
      <c r="E258" s="196" t="s">
        <v>85</v>
      </c>
      <c r="F258" s="16" t="n">
        <f aca="false">D258-C258</f>
        <v>2.35689655172414</v>
      </c>
      <c r="G258" s="8" t="s">
        <v>85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8" t="n">
        <f aca="false">B259/$C$1</f>
        <v>0.593103448275862</v>
      </c>
      <c r="D259" s="16" t="n">
        <v>2.95</v>
      </c>
      <c r="E259" s="196" t="s">
        <v>85</v>
      </c>
      <c r="F259" s="16" t="n">
        <f aca="false">D259-C259</f>
        <v>2.35689655172414</v>
      </c>
      <c r="G259" s="8" t="s">
        <v>85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8" t="n">
        <f aca="false">B260/$C$1</f>
        <v>0.593103448275862</v>
      </c>
      <c r="D260" s="16" t="n">
        <v>2.95</v>
      </c>
      <c r="E260" s="196" t="s">
        <v>85</v>
      </c>
      <c r="F260" s="16" t="n">
        <f aca="false">D260-C260</f>
        <v>2.35689655172414</v>
      </c>
      <c r="G260" s="8" t="s">
        <v>85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8" t="n">
        <f aca="false">B261/$C$1</f>
        <v>1.16551724137931</v>
      </c>
      <c r="D261" s="16" t="n">
        <v>2.95</v>
      </c>
      <c r="E261" s="196" t="s">
        <v>85</v>
      </c>
      <c r="F261" s="16" t="n">
        <f aca="false">D261-C261</f>
        <v>1.78448275862069</v>
      </c>
      <c r="G261" s="8" t="s">
        <v>85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8" t="n">
        <f aca="false">B262/$C$1</f>
        <v>1.17241379310345</v>
      </c>
      <c r="D262" s="16" t="n">
        <v>2.93</v>
      </c>
      <c r="E262" s="196" t="s">
        <v>85</v>
      </c>
      <c r="F262" s="16" t="n">
        <f aca="false">D262-C262</f>
        <v>1.75758620689655</v>
      </c>
      <c r="G262" s="8" t="s">
        <v>85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8" t="n">
        <f aca="false">B263/$C$1</f>
        <v>1.07586206896552</v>
      </c>
      <c r="D263" s="16" t="n">
        <v>2.88</v>
      </c>
      <c r="E263" s="196" t="s">
        <v>85</v>
      </c>
      <c r="F263" s="16" t="n">
        <f aca="false">D263-C263</f>
        <v>1.80413793103448</v>
      </c>
      <c r="G263" s="8" t="s">
        <v>85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8" t="n">
        <f aca="false">B264/$C$1</f>
        <v>1.0448275862069</v>
      </c>
      <c r="D264" s="16" t="n">
        <v>2.975</v>
      </c>
      <c r="E264" s="196" t="s">
        <v>85</v>
      </c>
      <c r="F264" s="16" t="n">
        <f aca="false">D264-C264</f>
        <v>1.9301724137931</v>
      </c>
      <c r="G264" s="8" t="s">
        <v>85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8" t="n">
        <f aca="false">B265/$C$1</f>
        <v>0.996551724137931</v>
      </c>
      <c r="D265" s="16" t="n">
        <v>3.04</v>
      </c>
      <c r="E265" s="196" t="s">
        <v>85</v>
      </c>
      <c r="F265" s="16" t="n">
        <f aca="false">D265-C265</f>
        <v>2.04344827586207</v>
      </c>
      <c r="G265" s="8" t="s">
        <v>85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8" t="n">
        <f aca="false">B266/$C$1</f>
        <v>0.996551724137931</v>
      </c>
      <c r="D266" s="16" t="n">
        <v>3.04</v>
      </c>
      <c r="E266" s="196" t="s">
        <v>85</v>
      </c>
      <c r="F266" s="16" t="n">
        <f aca="false">D266-C266</f>
        <v>2.04344827586207</v>
      </c>
      <c r="G266" s="8" t="s">
        <v>85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8" t="n">
        <f aca="false">B267/$C$1</f>
        <v>0.996551724137931</v>
      </c>
      <c r="D267" s="16" t="n">
        <v>3.04</v>
      </c>
      <c r="E267" s="196" t="s">
        <v>85</v>
      </c>
      <c r="F267" s="16" t="n">
        <f aca="false">D267-C267</f>
        <v>2.04344827586207</v>
      </c>
      <c r="G267" s="8" t="s">
        <v>85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8" t="n">
        <f aca="false">B268/$C$1</f>
        <v>0.972413793103448</v>
      </c>
      <c r="D268" s="16" t="n">
        <v>3.045</v>
      </c>
      <c r="E268" s="196" t="s">
        <v>85</v>
      </c>
      <c r="F268" s="16" t="n">
        <f aca="false">D268-C268</f>
        <v>2.07258620689655</v>
      </c>
      <c r="G268" s="8" t="s">
        <v>85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8" t="n">
        <f aca="false">B269/$C$1</f>
        <v>1.15862068965517</v>
      </c>
      <c r="D269" s="16" t="n">
        <v>3.19</v>
      </c>
      <c r="E269" s="196" t="s">
        <v>85</v>
      </c>
      <c r="F269" s="16" t="n">
        <f aca="false">D269-C269</f>
        <v>2.03137931034483</v>
      </c>
      <c r="G269" s="8" t="s">
        <v>85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8" t="n">
        <f aca="false">B270/$C$1</f>
        <v>1.16896551724138</v>
      </c>
      <c r="D270" s="16" t="n">
        <v>3.125</v>
      </c>
      <c r="E270" s="196" t="s">
        <v>85</v>
      </c>
      <c r="F270" s="16" t="n">
        <f aca="false">D270-C270</f>
        <v>1.95603448275862</v>
      </c>
      <c r="G270" s="8" t="s">
        <v>85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8" t="n">
        <f aca="false">B271/$C$1</f>
        <v>1.16206896551724</v>
      </c>
      <c r="D271" s="16" t="n">
        <v>3.135</v>
      </c>
      <c r="E271" s="196" t="s">
        <v>85</v>
      </c>
      <c r="F271" s="16" t="n">
        <f aca="false">D271-C271</f>
        <v>1.97293103448276</v>
      </c>
      <c r="G271" s="8" t="s">
        <v>85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8" t="n">
        <f aca="false">B272/$C$1</f>
        <v>1.19310344827586</v>
      </c>
      <c r="D272" s="16" t="n">
        <v>3.355</v>
      </c>
      <c r="E272" s="196" t="s">
        <v>85</v>
      </c>
      <c r="F272" s="16" t="n">
        <f aca="false">D272-C272</f>
        <v>2.16189655172414</v>
      </c>
      <c r="G272" s="8" t="s">
        <v>85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8" t="n">
        <f aca="false">B273/$C$1</f>
        <v>1.19310344827586</v>
      </c>
      <c r="D273" s="16" t="n">
        <v>3.355</v>
      </c>
      <c r="E273" s="196" t="s">
        <v>85</v>
      </c>
      <c r="F273" s="16" t="n">
        <f aca="false">D273-C273</f>
        <v>2.16189655172414</v>
      </c>
      <c r="G273" s="8" t="s">
        <v>85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8" t="n">
        <f aca="false">B274/$C$1</f>
        <v>1.19310344827586</v>
      </c>
      <c r="D274" s="16" t="n">
        <v>3.355</v>
      </c>
      <c r="E274" s="196" t="s">
        <v>85</v>
      </c>
      <c r="F274" s="16" t="n">
        <f aca="false">D274-C274</f>
        <v>2.16189655172414</v>
      </c>
      <c r="G274" s="8" t="s">
        <v>85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8" t="n">
        <f aca="false">B275/$C$1</f>
        <v>1.11034482758621</v>
      </c>
      <c r="D275" s="16" t="n">
        <v>3.11</v>
      </c>
      <c r="E275" s="196" t="s">
        <v>85</v>
      </c>
      <c r="F275" s="16" t="n">
        <f aca="false">D275-C275</f>
        <v>1.99965517241379</v>
      </c>
      <c r="G275" s="8" t="s">
        <v>85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8" t="n">
        <f aca="false">B276/$C$1</f>
        <v>0.941379310344828</v>
      </c>
      <c r="D276" s="16" t="n">
        <v>3.135</v>
      </c>
      <c r="E276" s="196" t="s">
        <v>85</v>
      </c>
      <c r="F276" s="16" t="n">
        <f aca="false">D276-C276</f>
        <v>2.19362068965517</v>
      </c>
      <c r="G276" s="8" t="s">
        <v>85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8" t="n">
        <f aca="false">B277/$C$1</f>
        <v>0.975862068965517</v>
      </c>
      <c r="D277" s="16" t="n">
        <v>3.205</v>
      </c>
      <c r="E277" s="196" t="s">
        <v>85</v>
      </c>
      <c r="F277" s="16" t="n">
        <f aca="false">D277-C277</f>
        <v>2.22913793103448</v>
      </c>
      <c r="G277" s="8" t="s">
        <v>85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8" t="n">
        <f aca="false">B278/$C$1</f>
        <v>0.606896551724138</v>
      </c>
      <c r="D278" s="16" t="n">
        <v>3.065</v>
      </c>
      <c r="E278" s="196" t="s">
        <v>85</v>
      </c>
      <c r="F278" s="16" t="n">
        <f aca="false">D278-C278</f>
        <v>2.45810344827586</v>
      </c>
      <c r="G278" s="8" t="s">
        <v>85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8" t="n">
        <f aca="false">B279/$C$1</f>
        <v>0.424137931034483</v>
      </c>
      <c r="D279" s="16" t="n">
        <v>2.99</v>
      </c>
      <c r="E279" s="196" t="s">
        <v>85</v>
      </c>
      <c r="F279" s="16" t="n">
        <f aca="false">D279-C279</f>
        <v>2.56586206896552</v>
      </c>
      <c r="G279" s="8" t="s">
        <v>85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8" t="n">
        <f aca="false">B280/$C$1</f>
        <v>0.424137931034483</v>
      </c>
      <c r="D280" s="16" t="n">
        <v>2.99</v>
      </c>
      <c r="E280" s="196" t="s">
        <v>85</v>
      </c>
      <c r="F280" s="16" t="n">
        <f aca="false">D280-C280</f>
        <v>2.56586206896552</v>
      </c>
      <c r="G280" s="8" t="s">
        <v>85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8" t="n">
        <f aca="false">B281/$C$1</f>
        <v>0.424137931034483</v>
      </c>
      <c r="D281" s="16" t="n">
        <v>2.99</v>
      </c>
      <c r="E281" s="196" t="s">
        <v>85</v>
      </c>
      <c r="F281" s="16" t="n">
        <f aca="false">D281-C281</f>
        <v>2.56586206896552</v>
      </c>
      <c r="G281" s="8" t="s">
        <v>85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8" t="n">
        <f aca="false">B282/$C$1</f>
        <v>1.13103448275862</v>
      </c>
      <c r="D282" s="16" t="n">
        <v>3.125</v>
      </c>
      <c r="E282" s="196" t="s">
        <v>85</v>
      </c>
      <c r="F282" s="16" t="n">
        <f aca="false">D282-C282</f>
        <v>1.99396551724138</v>
      </c>
      <c r="G282" s="8" t="s">
        <v>85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8" t="n">
        <f aca="false">B283/$C$1</f>
        <v>1.09310344827586</v>
      </c>
      <c r="D283" s="16" t="n">
        <v>2.89</v>
      </c>
      <c r="E283" s="196" t="s">
        <v>85</v>
      </c>
      <c r="F283" s="16" t="n">
        <f aca="false">D283-C283</f>
        <v>1.79689655172414</v>
      </c>
      <c r="G283" s="8" t="s">
        <v>85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8" t="n">
        <f aca="false">B284/$C$1</f>
        <v>1.19310344827586</v>
      </c>
      <c r="D284" s="16" t="n">
        <v>2.875</v>
      </c>
      <c r="E284" s="196" t="s">
        <v>85</v>
      </c>
      <c r="F284" s="16" t="n">
        <f aca="false">D284-C284</f>
        <v>1.68189655172414</v>
      </c>
      <c r="G284" s="8" t="s">
        <v>85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8" t="n">
        <f aca="false">B285/$C$1</f>
        <v>1.31034482758621</v>
      </c>
      <c r="D285" s="16" t="n">
        <v>2.89</v>
      </c>
      <c r="E285" s="196" t="s">
        <v>85</v>
      </c>
      <c r="F285" s="16" t="n">
        <f aca="false">D285-C285</f>
        <v>1.57965517241379</v>
      </c>
      <c r="G285" s="8" t="s">
        <v>85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8" t="n">
        <f aca="false">B286/$C$1</f>
        <v>1.22758620689655</v>
      </c>
      <c r="D286" s="16" t="n">
        <v>2.87</v>
      </c>
      <c r="E286" s="196" t="s">
        <v>85</v>
      </c>
      <c r="F286" s="16" t="n">
        <f aca="false">D286-C286</f>
        <v>1.64241379310345</v>
      </c>
      <c r="G286" s="8" t="s">
        <v>85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8" t="n">
        <f aca="false">B287/$C$1</f>
        <v>1.22758620689655</v>
      </c>
      <c r="D287" s="16" t="n">
        <v>2.87</v>
      </c>
      <c r="E287" s="196" t="s">
        <v>85</v>
      </c>
      <c r="F287" s="16" t="n">
        <f aca="false">D287-C287</f>
        <v>1.64241379310345</v>
      </c>
      <c r="G287" s="8" t="s">
        <v>85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8" t="n">
        <f aca="false">B288/$C$1</f>
        <v>1.22758620689655</v>
      </c>
      <c r="D288" s="16" t="n">
        <v>2.87</v>
      </c>
      <c r="E288" s="196" t="s">
        <v>85</v>
      </c>
      <c r="F288" s="16" t="n">
        <f aca="false">D288-C288</f>
        <v>1.64241379310345</v>
      </c>
      <c r="G288" s="8" t="s">
        <v>85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8" t="n">
        <f aca="false">B289/$C$1</f>
        <v>1.25172413793103</v>
      </c>
      <c r="D289" s="16" t="n">
        <v>3.115</v>
      </c>
      <c r="E289" s="196" t="s">
        <v>85</v>
      </c>
      <c r="F289" s="16" t="n">
        <f aca="false">D289-C289</f>
        <v>1.86327586206897</v>
      </c>
      <c r="G289" s="8" t="s">
        <v>85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8" t="n">
        <f aca="false">B290/$C$1</f>
        <v>1.24827586206897</v>
      </c>
      <c r="D290" s="16" t="n">
        <v>3.01</v>
      </c>
      <c r="E290" s="196" t="s">
        <v>85</v>
      </c>
      <c r="F290" s="16" t="n">
        <f aca="false">D290-C290</f>
        <v>1.76172413793103</v>
      </c>
      <c r="G290" s="8" t="s">
        <v>85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8" t="n">
        <f aca="false">B291/$C$1</f>
        <v>1.28620689655172</v>
      </c>
      <c r="D291" s="16" t="n">
        <v>3.01</v>
      </c>
      <c r="E291" s="196" t="s">
        <v>85</v>
      </c>
      <c r="F291" s="16" t="n">
        <f aca="false">D291-C291</f>
        <v>1.72379310344828</v>
      </c>
      <c r="G291" s="8" t="s">
        <v>85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8" t="n">
        <f aca="false">B292/$C$1</f>
        <v>1.28965517241379</v>
      </c>
      <c r="D292" s="16" t="n">
        <v>3.085</v>
      </c>
      <c r="E292" s="196" t="s">
        <v>85</v>
      </c>
      <c r="F292" s="16" t="n">
        <f aca="false">D292-C292</f>
        <v>1.79534482758621</v>
      </c>
      <c r="G292" s="8" t="s">
        <v>85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8" t="n">
        <f aca="false">B293/$C$1</f>
        <v>1.28965517241379</v>
      </c>
      <c r="D293" s="16" t="n">
        <v>3.125</v>
      </c>
      <c r="E293" s="196" t="s">
        <v>85</v>
      </c>
      <c r="F293" s="16" t="n">
        <f aca="false">D293-C293</f>
        <v>1.83534482758621</v>
      </c>
      <c r="G293" s="8" t="s">
        <v>85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8" t="n">
        <f aca="false">B294/$C$1</f>
        <v>1.28965517241379</v>
      </c>
      <c r="D294" s="16" t="n">
        <v>3.125</v>
      </c>
      <c r="E294" s="196" t="s">
        <v>85</v>
      </c>
      <c r="F294" s="16" t="n">
        <f aca="false">D294-C294</f>
        <v>1.83534482758621</v>
      </c>
      <c r="G294" s="8" t="s">
        <v>85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8" t="n">
        <f aca="false">B295/$C$1</f>
        <v>1.28965517241379</v>
      </c>
      <c r="D295" s="16" t="n">
        <v>3.125</v>
      </c>
      <c r="E295" s="196" t="s">
        <v>85</v>
      </c>
      <c r="F295" s="16" t="n">
        <f aca="false">D295-C295</f>
        <v>1.83534482758621</v>
      </c>
      <c r="G295" s="8" t="s">
        <v>85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8" t="n">
        <f aca="false">B296/$C$1</f>
        <v>1.33103448275862</v>
      </c>
      <c r="D296" s="16" t="n">
        <v>3.3</v>
      </c>
      <c r="E296" s="196" t="s">
        <v>85</v>
      </c>
      <c r="F296" s="16" t="n">
        <f aca="false">D296-C296</f>
        <v>1.96896551724138</v>
      </c>
      <c r="G296" s="8" t="s">
        <v>85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8" t="n">
        <f aca="false">B297/$C$1</f>
        <v>1.39655172413793</v>
      </c>
      <c r="D297" s="16" t="n">
        <v>3.435</v>
      </c>
      <c r="E297" s="196" t="s">
        <v>85</v>
      </c>
      <c r="F297" s="16" t="n">
        <f aca="false">D297-C297</f>
        <v>2.03844827586207</v>
      </c>
      <c r="G297" s="8" t="s">
        <v>85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8" t="n">
        <f aca="false">B298/$C$1</f>
        <v>1.41379310344828</v>
      </c>
      <c r="D298" s="16" t="n">
        <v>3.56</v>
      </c>
      <c r="E298" s="196" t="s">
        <v>85</v>
      </c>
      <c r="F298" s="16" t="n">
        <f aca="false">D298-C298</f>
        <v>2.14620689655172</v>
      </c>
      <c r="G298" s="8" t="s">
        <v>85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8" t="n">
        <f aca="false">B299/$C$1</f>
        <v>1.48275862068966</v>
      </c>
      <c r="D299" s="16" t="n">
        <v>3.71</v>
      </c>
      <c r="E299" s="196" t="s">
        <v>85</v>
      </c>
      <c r="F299" s="16" t="n">
        <f aca="false">D299-C299</f>
        <v>2.22724137931034</v>
      </c>
      <c r="G299" s="8" t="s">
        <v>85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8" t="n">
        <f aca="false">B300/$C$1</f>
        <v>1.49655172413793</v>
      </c>
      <c r="D300" s="16" t="n">
        <v>3.515</v>
      </c>
      <c r="E300" s="196" t="s">
        <v>85</v>
      </c>
      <c r="F300" s="16" t="n">
        <f aca="false">D300-C300</f>
        <v>2.01844827586207</v>
      </c>
      <c r="G300" s="8" t="s">
        <v>85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8" t="n">
        <f aca="false">B301/$C$1</f>
        <v>1.49655172413793</v>
      </c>
      <c r="D301" s="16" t="n">
        <v>3.515</v>
      </c>
      <c r="E301" s="196" t="s">
        <v>85</v>
      </c>
      <c r="F301" s="16" t="n">
        <f aca="false">D301-C301</f>
        <v>2.01844827586207</v>
      </c>
      <c r="G301" s="8" t="s">
        <v>85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8" t="n">
        <f aca="false">B302/$C$1</f>
        <v>1.49655172413793</v>
      </c>
      <c r="D302" s="16" t="n">
        <v>3.515</v>
      </c>
      <c r="E302" s="196" t="s">
        <v>85</v>
      </c>
      <c r="F302" s="16" t="n">
        <f aca="false">D302-C302</f>
        <v>2.01844827586207</v>
      </c>
      <c r="G302" s="8" t="s">
        <v>85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8" t="n">
        <f aca="false">B303/$C$1</f>
        <v>1.51034482758621</v>
      </c>
      <c r="D303" s="16" t="n">
        <v>3.655</v>
      </c>
      <c r="E303" s="196" t="s">
        <v>85</v>
      </c>
      <c r="F303" s="16" t="n">
        <f aca="false">D303-C303</f>
        <v>2.14465517241379</v>
      </c>
      <c r="G303" s="8" t="s">
        <v>85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8" t="n">
        <f aca="false">B304/$C$1</f>
        <v>1.46551724137931</v>
      </c>
      <c r="D304" s="16" t="n">
        <v>3.81</v>
      </c>
      <c r="E304" s="196" t="s">
        <v>85</v>
      </c>
      <c r="F304" s="16" t="n">
        <f aca="false">D304-C304</f>
        <v>2.34448275862069</v>
      </c>
      <c r="G304" s="8" t="s">
        <v>85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8" t="n">
        <f aca="false">B305/$C$1</f>
        <v>1.42413793103448</v>
      </c>
      <c r="D305" s="16" t="n">
        <v>3.645</v>
      </c>
      <c r="E305" s="196" t="s">
        <v>85</v>
      </c>
      <c r="F305" s="16" t="n">
        <f aca="false">D305-C305</f>
        <v>2.22086206896552</v>
      </c>
      <c r="G305" s="8" t="s">
        <v>85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8" t="n">
        <f aca="false">B306/$C$1</f>
        <v>1.41379310344828</v>
      </c>
      <c r="D306" s="16" t="n">
        <v>3.5</v>
      </c>
      <c r="E306" s="196" t="s">
        <v>85</v>
      </c>
      <c r="F306" s="16" t="n">
        <f aca="false">D306-C306</f>
        <v>2.08620689655172</v>
      </c>
      <c r="G306" s="8" t="s">
        <v>85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8" t="n">
        <f aca="false">B307/$C$1</f>
        <v>1.3551724137931</v>
      </c>
      <c r="D307" s="16" t="n">
        <v>3.55</v>
      </c>
      <c r="E307" s="196" t="s">
        <v>85</v>
      </c>
      <c r="F307" s="16" t="n">
        <f aca="false">D307-C307</f>
        <v>2.1948275862069</v>
      </c>
      <c r="G307" s="8" t="s">
        <v>85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8" t="n">
        <f aca="false">B308/$C$1</f>
        <v>1.3551724137931</v>
      </c>
      <c r="D308" s="16" t="n">
        <v>3.55</v>
      </c>
      <c r="E308" s="196" t="s">
        <v>85</v>
      </c>
      <c r="F308" s="16" t="n">
        <f aca="false">D308-C308</f>
        <v>2.1948275862069</v>
      </c>
      <c r="G308" s="8" t="s">
        <v>85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8" t="n">
        <f aca="false">B309/$C$1</f>
        <v>1.3551724137931</v>
      </c>
      <c r="D309" s="16" t="n">
        <v>3.55</v>
      </c>
      <c r="E309" s="196" t="s">
        <v>85</v>
      </c>
      <c r="F309" s="16" t="n">
        <f aca="false">D309-C309</f>
        <v>2.1948275862069</v>
      </c>
      <c r="G309" s="8" t="s">
        <v>85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8" t="n">
        <f aca="false">B310/$C$1</f>
        <v>1.24137931034483</v>
      </c>
      <c r="D310" s="16" t="n">
        <v>3.6</v>
      </c>
      <c r="E310" s="196" t="s">
        <v>85</v>
      </c>
      <c r="F310" s="16" t="n">
        <f aca="false">D310-C310</f>
        <v>2.35862068965517</v>
      </c>
      <c r="G310" s="8" t="s">
        <v>85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8" t="n">
        <f aca="false">B311/$C$1</f>
        <v>1.25172413793103</v>
      </c>
      <c r="D311" s="16" t="n">
        <v>3.43</v>
      </c>
      <c r="E311" s="196" t="s">
        <v>85</v>
      </c>
      <c r="F311" s="16" t="n">
        <f aca="false">D311-C311</f>
        <v>2.17827586206897</v>
      </c>
      <c r="G311" s="8" t="s">
        <v>85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8" t="n">
        <f aca="false">B312/$C$1</f>
        <v>1.26896551724138</v>
      </c>
      <c r="D312" s="16" t="n">
        <v>3.505</v>
      </c>
      <c r="E312" s="196" t="s">
        <v>85</v>
      </c>
      <c r="F312" s="16" t="n">
        <f aca="false">D312-C312</f>
        <v>2.23603448275862</v>
      </c>
      <c r="G312" s="8" t="s">
        <v>85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8" t="n">
        <f aca="false">B313/$C$1</f>
        <v>1.22758620689655</v>
      </c>
      <c r="D313" s="16" t="n">
        <v>3.51</v>
      </c>
      <c r="E313" s="196" t="s">
        <v>85</v>
      </c>
      <c r="F313" s="16" t="n">
        <f aca="false">D313-C313</f>
        <v>2.28241379310345</v>
      </c>
      <c r="G313" s="8" t="s">
        <v>85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8" t="n">
        <f aca="false">B314/$C$1</f>
        <v>1.2448275862069</v>
      </c>
      <c r="D314" s="16" t="n">
        <v>3.265</v>
      </c>
      <c r="E314" s="196" t="s">
        <v>85</v>
      </c>
      <c r="F314" s="16" t="n">
        <f aca="false">D314-C314</f>
        <v>2.0201724137931</v>
      </c>
      <c r="G314" s="8" t="s">
        <v>85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8" t="n">
        <f aca="false">B315/$C$1</f>
        <v>1.2448275862069</v>
      </c>
      <c r="D315" s="16" t="n">
        <v>3.265</v>
      </c>
      <c r="E315" s="196" t="s">
        <v>85</v>
      </c>
      <c r="F315" s="16" t="n">
        <f aca="false">D315-C315</f>
        <v>2.0201724137931</v>
      </c>
      <c r="G315" s="8" t="s">
        <v>85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8" t="n">
        <f aca="false">B316/$C$1</f>
        <v>1.2448275862069</v>
      </c>
      <c r="D316" s="16" t="n">
        <v>3.265</v>
      </c>
      <c r="E316" s="196" t="s">
        <v>85</v>
      </c>
      <c r="F316" s="16" t="n">
        <f aca="false">D316-C316</f>
        <v>2.0201724137931</v>
      </c>
      <c r="G316" s="8" t="s">
        <v>85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8" t="n">
        <f aca="false">B317/$C$1</f>
        <v>1.2</v>
      </c>
      <c r="D317" s="16" t="n">
        <v>3.42</v>
      </c>
      <c r="E317" s="196" t="s">
        <v>85</v>
      </c>
      <c r="F317" s="16" t="n">
        <f aca="false">D317-C317</f>
        <v>2.22</v>
      </c>
      <c r="G317" s="8" t="s">
        <v>85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8" t="n">
        <f aca="false">B318/$C$1</f>
        <v>1.19655172413793</v>
      </c>
      <c r="D318" s="16" t="n">
        <v>3.465</v>
      </c>
      <c r="E318" s="196" t="s">
        <v>85</v>
      </c>
      <c r="F318" s="16" t="n">
        <f aca="false">D318-C318</f>
        <v>2.26844827586207</v>
      </c>
      <c r="G318" s="8" t="s">
        <v>85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8" t="n">
        <f aca="false">B319/$C$1</f>
        <v>1.18965517241379</v>
      </c>
      <c r="D319" s="16" t="n">
        <v>3.445</v>
      </c>
      <c r="E319" s="196" t="s">
        <v>85</v>
      </c>
      <c r="F319" s="16" t="n">
        <f aca="false">D319-C319</f>
        <v>2.25534482758621</v>
      </c>
      <c r="G319" s="8" t="s">
        <v>85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8" t="n">
        <f aca="false">B320/$C$1</f>
        <v>1.07586206896552</v>
      </c>
      <c r="D320" s="16" t="n">
        <v>3.46</v>
      </c>
      <c r="E320" s="196" t="s">
        <v>85</v>
      </c>
      <c r="F320" s="16" t="n">
        <f aca="false">D320-C320</f>
        <v>2.38413793103448</v>
      </c>
      <c r="G320" s="8" t="s">
        <v>85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8" t="n">
        <f aca="false">B321/$C$1</f>
        <v>1.10689655172414</v>
      </c>
      <c r="D321" s="16" t="n">
        <v>3.445</v>
      </c>
      <c r="E321" s="196" t="s">
        <v>85</v>
      </c>
      <c r="F321" s="16" t="n">
        <f aca="false">D321-C321</f>
        <v>2.33810344827586</v>
      </c>
      <c r="G321" s="8" t="s">
        <v>85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8" t="n">
        <f aca="false">B322/$C$1</f>
        <v>1.10689655172414</v>
      </c>
      <c r="D322" s="16" t="n">
        <v>3.445</v>
      </c>
      <c r="E322" s="196" t="s">
        <v>85</v>
      </c>
      <c r="F322" s="16" t="n">
        <f aca="false">D322-C322</f>
        <v>2.33810344827586</v>
      </c>
      <c r="G322" s="8" t="s">
        <v>85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8" t="n">
        <f aca="false">B323/$C$1</f>
        <v>1.10689655172414</v>
      </c>
      <c r="D323" s="16" t="n">
        <v>3.445</v>
      </c>
      <c r="E323" s="196" t="s">
        <v>85</v>
      </c>
      <c r="F323" s="16" t="n">
        <f aca="false">D323-C323</f>
        <v>2.33810344827586</v>
      </c>
      <c r="G323" s="8" t="s">
        <v>85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8" t="n">
        <f aca="false">B324/$C$1</f>
        <v>1.1551724137931</v>
      </c>
      <c r="D324" s="16" t="n">
        <v>3.27</v>
      </c>
      <c r="E324" s="196" t="s">
        <v>85</v>
      </c>
      <c r="F324" s="16" t="n">
        <f aca="false">D324-C324</f>
        <v>2.1148275862069</v>
      </c>
      <c r="G324" s="8" t="s">
        <v>85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8" t="n">
        <f aca="false">B325/$C$1</f>
        <v>1.17586206896552</v>
      </c>
      <c r="D325" s="16" t="n">
        <v>3.205</v>
      </c>
      <c r="E325" s="196" t="s">
        <v>85</v>
      </c>
      <c r="F325" s="16" t="n">
        <f aca="false">D325-C325</f>
        <v>2.02913793103448</v>
      </c>
      <c r="G325" s="8" t="s">
        <v>85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8" t="n">
        <f aca="false">B326/$C$1</f>
        <v>1.22068965517241</v>
      </c>
      <c r="D326" s="16" t="n">
        <v>3.185</v>
      </c>
      <c r="E326" s="196" t="s">
        <v>85</v>
      </c>
      <c r="F326" s="16" t="n">
        <f aca="false">D326-C326</f>
        <v>1.96431034482759</v>
      </c>
      <c r="G326" s="8" t="s">
        <v>85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8" t="n">
        <f aca="false">B327/$C$1</f>
        <v>1.16551724137931</v>
      </c>
      <c r="D327" s="16" t="n">
        <v>2.925</v>
      </c>
      <c r="E327" s="196" t="s">
        <v>85</v>
      </c>
      <c r="F327" s="16" t="n">
        <f aca="false">D327-C327</f>
        <v>1.75948275862069</v>
      </c>
      <c r="G327" s="8" t="s">
        <v>85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8" t="n">
        <f aca="false">B328/$C$1</f>
        <v>1.10689655172414</v>
      </c>
      <c r="D328" s="16" t="n">
        <v>2.68</v>
      </c>
      <c r="E328" s="196" t="s">
        <v>85</v>
      </c>
      <c r="F328" s="16" t="n">
        <f aca="false">D328-C328</f>
        <v>1.57310344827586</v>
      </c>
      <c r="G328" s="8" t="s">
        <v>85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8" t="n">
        <f aca="false">B329/$C$1</f>
        <v>1.10689655172414</v>
      </c>
      <c r="D329" s="16" t="n">
        <v>2.68</v>
      </c>
      <c r="E329" s="196" t="s">
        <v>85</v>
      </c>
      <c r="F329" s="16" t="n">
        <f aca="false">D329-C329</f>
        <v>1.57310344827586</v>
      </c>
      <c r="G329" s="8" t="s">
        <v>85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8" t="n">
        <f aca="false">B330/$C$1</f>
        <v>1.10689655172414</v>
      </c>
      <c r="D330" s="16" t="n">
        <v>2.68</v>
      </c>
      <c r="E330" s="196" t="s">
        <v>85</v>
      </c>
      <c r="F330" s="16" t="n">
        <f aca="false">D330-C330</f>
        <v>1.57310344827586</v>
      </c>
      <c r="G330" s="8" t="s">
        <v>85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8" t="n">
        <f aca="false">B331/$C$1</f>
        <v>1.08275862068966</v>
      </c>
      <c r="D331" s="16" t="n">
        <v>2.595</v>
      </c>
      <c r="E331" s="196" t="s">
        <v>85</v>
      </c>
      <c r="F331" s="16" t="n">
        <f aca="false">D331-C331</f>
        <v>1.51224137931034</v>
      </c>
      <c r="G331" s="8" t="s">
        <v>85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8" t="n">
        <f aca="false">B332/$C$1</f>
        <v>1.02068965517241</v>
      </c>
      <c r="D332" s="16" t="n">
        <v>2.565</v>
      </c>
      <c r="E332" s="196" t="s">
        <v>85</v>
      </c>
      <c r="F332" s="16" t="n">
        <f aca="false">D332-C332</f>
        <v>1.54431034482759</v>
      </c>
      <c r="G332" s="8" t="s">
        <v>85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8" t="n">
        <f aca="false">B333/$C$1</f>
        <v>0.955172413793104</v>
      </c>
      <c r="D333" s="16" t="n">
        <v>2.425</v>
      </c>
      <c r="E333" s="196" t="s">
        <v>85</v>
      </c>
      <c r="F333" s="16" t="n">
        <f aca="false">D333-C333</f>
        <v>1.4698275862069</v>
      </c>
      <c r="G333" s="8" t="s">
        <v>85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8" t="n">
        <f aca="false">B334/$C$1</f>
        <v>0.955172413793104</v>
      </c>
      <c r="D334" s="16" t="n">
        <v>2.425</v>
      </c>
      <c r="E334" s="196" t="s">
        <v>85</v>
      </c>
      <c r="F334" s="16" t="n">
        <f aca="false">D334-C334</f>
        <v>1.4698275862069</v>
      </c>
      <c r="G334" s="8" t="s">
        <v>85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8" t="n">
        <f aca="false">B335/$C$1</f>
        <v>0.955172413793104</v>
      </c>
      <c r="D335" s="16" t="n">
        <v>2.425</v>
      </c>
      <c r="E335" s="196" t="s">
        <v>85</v>
      </c>
      <c r="F335" s="16" t="n">
        <f aca="false">D335-C335</f>
        <v>1.4698275862069</v>
      </c>
      <c r="G335" s="8" t="s">
        <v>85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8" t="n">
        <f aca="false">B336/$C$1</f>
        <v>0.955172413793104</v>
      </c>
      <c r="D336" s="16" t="n">
        <v>2.425</v>
      </c>
      <c r="E336" s="196" t="s">
        <v>85</v>
      </c>
      <c r="F336" s="16" t="n">
        <f aca="false">D336-C336</f>
        <v>1.4698275862069</v>
      </c>
      <c r="G336" s="8" t="s">
        <v>85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8" t="n">
        <f aca="false">B337/$C$1</f>
        <v>0.955172413793104</v>
      </c>
      <c r="D337" s="16" t="n">
        <v>2.425</v>
      </c>
      <c r="E337" s="196" t="s">
        <v>85</v>
      </c>
      <c r="F337" s="16" t="n">
        <f aca="false">D337-C337</f>
        <v>1.4698275862069</v>
      </c>
      <c r="G337" s="8" t="s">
        <v>85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8" t="n">
        <f aca="false">B338/$C$1</f>
        <v>0.872413793103448</v>
      </c>
      <c r="D338" s="16" t="n">
        <v>2.59</v>
      </c>
      <c r="E338" s="196" t="s">
        <v>85</v>
      </c>
      <c r="F338" s="16" t="n">
        <f aca="false">D338-C338</f>
        <v>1.71758620689655</v>
      </c>
      <c r="G338" s="8" t="s">
        <v>85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8" t="n">
        <f aca="false">B339/$C$1</f>
        <v>0.920689655172414</v>
      </c>
      <c r="D339" s="16" t="n">
        <v>2.71</v>
      </c>
      <c r="E339" s="196" t="s">
        <v>85</v>
      </c>
      <c r="F339" s="16" t="n">
        <f aca="false">D339-C339</f>
        <v>1.78931034482759</v>
      </c>
      <c r="G339" s="8" t="s">
        <v>85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8" t="n">
        <f aca="false">B340/$C$1</f>
        <v>1.02068965517241</v>
      </c>
      <c r="D340" s="16" t="n">
        <v>2.66</v>
      </c>
      <c r="E340" s="196" t="s">
        <v>85</v>
      </c>
      <c r="F340" s="16" t="n">
        <f aca="false">D340-C340</f>
        <v>1.63931034482759</v>
      </c>
      <c r="G340" s="8" t="s">
        <v>85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8" t="n">
        <f aca="false">B341/$C$1</f>
        <v>0.96551724137931</v>
      </c>
      <c r="D341" s="16" t="n">
        <v>2.525</v>
      </c>
      <c r="E341" s="196" t="s">
        <v>85</v>
      </c>
      <c r="F341" s="16" t="n">
        <f aca="false">D341-C341</f>
        <v>1.55948275862069</v>
      </c>
      <c r="G341" s="8" t="s">
        <v>85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8" t="n">
        <f aca="false">B342/$C$1</f>
        <v>0.996551724137931</v>
      </c>
      <c r="D342" s="16" t="n">
        <v>2.49</v>
      </c>
      <c r="E342" s="196" t="s">
        <v>85</v>
      </c>
      <c r="F342" s="16" t="n">
        <f aca="false">D342-C342</f>
        <v>1.49344827586207</v>
      </c>
      <c r="G342" s="8" t="s">
        <v>85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8" t="n">
        <f aca="false">B343/$C$1</f>
        <v>0.996551724137931</v>
      </c>
      <c r="D343" s="16" t="n">
        <v>2.49</v>
      </c>
      <c r="E343" s="196" t="s">
        <v>85</v>
      </c>
      <c r="F343" s="16" t="n">
        <f aca="false">D343-C343</f>
        <v>1.49344827586207</v>
      </c>
      <c r="G343" s="8" t="s">
        <v>85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8" t="n">
        <f aca="false">B344/$C$1</f>
        <v>0.996551724137931</v>
      </c>
      <c r="D344" s="16" t="n">
        <v>2.49</v>
      </c>
      <c r="E344" s="196" t="s">
        <v>85</v>
      </c>
      <c r="F344" s="16" t="n">
        <f aca="false">D344-C344</f>
        <v>1.49344827586207</v>
      </c>
      <c r="G344" s="8" t="s">
        <v>85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8" t="n">
        <f aca="false">B345/$C$1</f>
        <v>0.96551724137931</v>
      </c>
      <c r="D345" s="16" t="n">
        <v>2.33</v>
      </c>
      <c r="E345" s="196" t="s">
        <v>85</v>
      </c>
      <c r="F345" s="16" t="n">
        <f aca="false">D345-C345</f>
        <v>1.36448275862069</v>
      </c>
      <c r="G345" s="8" t="s">
        <v>85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8" t="n">
        <f aca="false">B346/$C$1</f>
        <v>0.931034482758621</v>
      </c>
      <c r="D346" s="16" t="n">
        <v>2.4</v>
      </c>
      <c r="E346" s="196" t="s">
        <v>85</v>
      </c>
      <c r="F346" s="16" t="n">
        <f aca="false">D346-C346</f>
        <v>1.46896551724138</v>
      </c>
      <c r="G346" s="8" t="s">
        <v>85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8" t="n">
        <f aca="false">B347/$C$1</f>
        <v>0.941379310344828</v>
      </c>
      <c r="D347" s="16" t="n">
        <v>2.49</v>
      </c>
      <c r="E347" s="196" t="s">
        <v>85</v>
      </c>
      <c r="F347" s="16" t="n">
        <f aca="false">D347-C347</f>
        <v>1.54862068965517</v>
      </c>
      <c r="G347" s="8" t="s">
        <v>85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8" t="n">
        <f aca="false">B348/$C$1</f>
        <v>0.906896551724138</v>
      </c>
      <c r="D348" s="16" t="n">
        <v>2.305</v>
      </c>
      <c r="E348" s="196" t="s">
        <v>85</v>
      </c>
      <c r="F348" s="16" t="n">
        <f aca="false">D348-C348</f>
        <v>1.39810344827586</v>
      </c>
      <c r="G348" s="8" t="s">
        <v>85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8" t="n">
        <f aca="false">B349/$C$1</f>
        <v>0.9</v>
      </c>
      <c r="D349" s="16" t="n">
        <v>2.31</v>
      </c>
      <c r="E349" s="196" t="s">
        <v>85</v>
      </c>
      <c r="F349" s="16" t="n">
        <f aca="false">D349-C349</f>
        <v>1.41</v>
      </c>
      <c r="G349" s="8" t="s">
        <v>85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8" t="n">
        <f aca="false">B350/$C$1</f>
        <v>0.9</v>
      </c>
      <c r="D350" s="16" t="n">
        <v>2.31</v>
      </c>
      <c r="E350" s="196" t="s">
        <v>85</v>
      </c>
      <c r="F350" s="16" t="n">
        <f aca="false">D350-C350</f>
        <v>1.41</v>
      </c>
      <c r="G350" s="8" t="s">
        <v>85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8" t="n">
        <f aca="false">B351/$C$1</f>
        <v>0.9</v>
      </c>
      <c r="D351" s="16" t="n">
        <v>2.31</v>
      </c>
      <c r="E351" s="196" t="s">
        <v>85</v>
      </c>
      <c r="F351" s="16" t="n">
        <f aca="false">D351-C351</f>
        <v>1.41</v>
      </c>
      <c r="G351" s="8" t="s">
        <v>85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8" t="n">
        <f aca="false">B352/$C$1</f>
        <v>0.917241379310345</v>
      </c>
      <c r="D352" s="16" t="n">
        <v>2.235</v>
      </c>
      <c r="E352" s="196" t="s">
        <v>85</v>
      </c>
      <c r="F352" s="16" t="n">
        <f aca="false">D352-C352</f>
        <v>1.31775862068966</v>
      </c>
      <c r="G352" s="8" t="s">
        <v>85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8" t="n">
        <f aca="false">B353/$C$1</f>
        <v>0.937931034482759</v>
      </c>
      <c r="D353" s="16" t="n">
        <v>2.295</v>
      </c>
      <c r="E353" s="196" t="s">
        <v>85</v>
      </c>
      <c r="F353" s="16" t="n">
        <f aca="false">D353-C353</f>
        <v>1.35706896551724</v>
      </c>
      <c r="G353" s="8" t="s">
        <v>85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8" t="n">
        <f aca="false">B354/$C$1</f>
        <v>0.948275862068966</v>
      </c>
      <c r="D354" s="16" t="n">
        <v>2.38</v>
      </c>
      <c r="E354" s="196" t="s">
        <v>85</v>
      </c>
      <c r="F354" s="16" t="n">
        <f aca="false">D354-C354</f>
        <v>1.43172413793103</v>
      </c>
      <c r="G354" s="8" t="s">
        <v>85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8" t="n">
        <f aca="false">B355/$C$1</f>
        <v>0.941379310344828</v>
      </c>
      <c r="D355" s="16" t="n">
        <v>2.34</v>
      </c>
      <c r="E355" s="196" t="s">
        <v>85</v>
      </c>
      <c r="F355" s="16" t="n">
        <f aca="false">D355-C355</f>
        <v>1.39862068965517</v>
      </c>
      <c r="G355" s="8" t="s">
        <v>85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8" t="n">
        <f aca="false">B356/$C$1</f>
        <v>0.958620689655172</v>
      </c>
      <c r="D356" s="16" t="n">
        <v>2.395</v>
      </c>
      <c r="E356" s="196" t="s">
        <v>85</v>
      </c>
      <c r="F356" s="16" t="n">
        <f aca="false">D356-C356</f>
        <v>1.43637931034483</v>
      </c>
      <c r="G356" s="8" t="s">
        <v>85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8" t="n">
        <f aca="false">B357/$C$1</f>
        <v>0.958620689655172</v>
      </c>
      <c r="D357" s="16" t="n">
        <v>2.395</v>
      </c>
      <c r="E357" s="196" t="s">
        <v>85</v>
      </c>
      <c r="F357" s="16" t="n">
        <f aca="false">D357-C357</f>
        <v>1.43637931034483</v>
      </c>
      <c r="G357" s="8" t="s">
        <v>85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8" t="n">
        <f aca="false">B358/$C$1</f>
        <v>0.958620689655172</v>
      </c>
      <c r="D358" s="16" t="n">
        <v>2.395</v>
      </c>
      <c r="E358" s="196" t="s">
        <v>85</v>
      </c>
      <c r="F358" s="16" t="n">
        <f aca="false">D358-C358</f>
        <v>1.43637931034483</v>
      </c>
      <c r="G358" s="8" t="s">
        <v>85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8" t="n">
        <f aca="false">B359/$C$1</f>
        <v>0.962068965517241</v>
      </c>
      <c r="D359" s="16" t="n">
        <v>2.39</v>
      </c>
      <c r="E359" s="196" t="s">
        <v>85</v>
      </c>
      <c r="F359" s="16" t="n">
        <f aca="false">D359-C359</f>
        <v>1.42793103448276</v>
      </c>
      <c r="G359" s="8" t="s">
        <v>85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8" t="n">
        <f aca="false">B360/$C$1</f>
        <v>0.903448275862069</v>
      </c>
      <c r="D360" s="16" t="n">
        <v>2.26</v>
      </c>
      <c r="E360" s="196" t="s">
        <v>85</v>
      </c>
      <c r="F360" s="16" t="n">
        <f aca="false">D360-C360</f>
        <v>1.35655172413793</v>
      </c>
      <c r="G360" s="8" t="s">
        <v>85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8" t="n">
        <f aca="false">B361/$C$1</f>
        <v>0.848275862068966</v>
      </c>
      <c r="D361" s="16" t="n">
        <v>2.135</v>
      </c>
      <c r="E361" s="196" t="s">
        <v>85</v>
      </c>
      <c r="F361" s="16" t="n">
        <f aca="false">D361-C361</f>
        <v>1.28672413793103</v>
      </c>
      <c r="G361" s="8" t="s">
        <v>85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8" t="n">
        <f aca="false">B362/$C$1</f>
        <v>0.848275862068966</v>
      </c>
      <c r="D362" s="16" t="n">
        <v>2.135</v>
      </c>
      <c r="E362" s="196" t="s">
        <v>85</v>
      </c>
      <c r="F362" s="16" t="n">
        <f aca="false">D362-C362</f>
        <v>1.28672413793103</v>
      </c>
      <c r="G362" s="8" t="s">
        <v>85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8" t="n">
        <f aca="false">B363/$C$1</f>
        <v>0.848275862068966</v>
      </c>
      <c r="D363" s="16" t="n">
        <v>2.135</v>
      </c>
      <c r="E363" s="196" t="s">
        <v>85</v>
      </c>
      <c r="F363" s="16" t="n">
        <f aca="false">D363-C363</f>
        <v>1.28672413793103</v>
      </c>
      <c r="G363" s="8" t="s">
        <v>85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8" t="n">
        <f aca="false">B364/$C$1</f>
        <v>0.848275862068966</v>
      </c>
      <c r="D364" s="16" t="n">
        <v>2.135</v>
      </c>
      <c r="E364" s="196" t="s">
        <v>85</v>
      </c>
      <c r="F364" s="16" t="n">
        <f aca="false">D364-C364</f>
        <v>1.28672413793103</v>
      </c>
      <c r="G364" s="8" t="s">
        <v>85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8" t="n">
        <f aca="false">B365/$C$1</f>
        <v>0.848275862068966</v>
      </c>
      <c r="D365" s="16" t="n">
        <v>2.135</v>
      </c>
      <c r="E365" s="196" t="s">
        <v>85</v>
      </c>
      <c r="F365" s="16" t="n">
        <f aca="false">D365-C365</f>
        <v>1.28672413793103</v>
      </c>
      <c r="G365" s="8" t="s">
        <v>85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8" t="n">
        <f aca="false">B366/$C$1</f>
        <v>0.855172413793104</v>
      </c>
      <c r="D366" s="16" t="n">
        <v>2.32</v>
      </c>
      <c r="E366" s="196" t="s">
        <v>85</v>
      </c>
      <c r="F366" s="16" t="n">
        <f aca="false">D366-C366</f>
        <v>1.4648275862069</v>
      </c>
      <c r="G366" s="8" t="s">
        <v>85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8" t="n">
        <f aca="false">B367/$C$1</f>
        <v>0.879310344827586</v>
      </c>
      <c r="D367" s="16" t="n">
        <v>2.315</v>
      </c>
      <c r="E367" s="196" t="s">
        <v>85</v>
      </c>
      <c r="F367" s="16" t="n">
        <f aca="false">D367-C367</f>
        <v>1.43568965517241</v>
      </c>
      <c r="G367" s="8" t="s">
        <v>85</v>
      </c>
    </row>
    <row r="368" customFormat="false" ht="11.25" hidden="false" customHeight="false" outlineLevel="0" collapsed="false">
      <c r="A368" s="6" t="s">
        <v>147</v>
      </c>
      <c r="B368" s="4" t="s">
        <v>150</v>
      </c>
      <c r="C368" s="4" t="s">
        <v>225</v>
      </c>
      <c r="D368" s="202" t="s">
        <v>133</v>
      </c>
      <c r="E368" s="199" t="s">
        <v>15</v>
      </c>
      <c r="F368" s="4" t="s">
        <v>226</v>
      </c>
      <c r="G368" s="4" t="s">
        <v>227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8" t="n">
        <f aca="false">B369/$C$1</f>
        <v>0.924137931034483</v>
      </c>
      <c r="D369" s="16" t="n">
        <v>2.325</v>
      </c>
      <c r="E369" s="196" t="s">
        <v>85</v>
      </c>
      <c r="F369" s="16" t="n">
        <f aca="false">D369-C369</f>
        <v>1.40086206896552</v>
      </c>
      <c r="G369" s="8" t="s">
        <v>85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8" t="n">
        <f aca="false">B370/$C$1</f>
        <v>0.924137931034483</v>
      </c>
      <c r="D370" s="16" t="n">
        <v>2.325</v>
      </c>
      <c r="E370" s="196" t="s">
        <v>85</v>
      </c>
      <c r="F370" s="16" t="n">
        <f aca="false">D370-C370</f>
        <v>1.40086206896552</v>
      </c>
      <c r="G370" s="8" t="s">
        <v>85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8" t="n">
        <f aca="false">B371/$C$1</f>
        <v>0.979310344827586</v>
      </c>
      <c r="D371" s="16" t="n">
        <v>2.22</v>
      </c>
      <c r="E371" s="196" t="s">
        <v>85</v>
      </c>
      <c r="F371" s="16" t="n">
        <f aca="false">D371-C371</f>
        <v>1.24068965517241</v>
      </c>
      <c r="G371" s="8" t="s">
        <v>85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8" t="n">
        <f aca="false">B372/$C$1</f>
        <v>0.979310344827586</v>
      </c>
      <c r="D372" s="16" t="n">
        <v>2.22</v>
      </c>
      <c r="E372" s="196" t="s">
        <v>85</v>
      </c>
      <c r="F372" s="16" t="n">
        <f aca="false">D372-C372</f>
        <v>1.24068965517241</v>
      </c>
      <c r="G372" s="8" t="s">
        <v>85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8" t="n">
        <f aca="false">B373/$C$1</f>
        <v>0.979310344827586</v>
      </c>
      <c r="D373" s="16" t="n">
        <v>2.22</v>
      </c>
      <c r="E373" s="196" t="s">
        <v>85</v>
      </c>
      <c r="F373" s="16" t="n">
        <f aca="false">D373-C373</f>
        <v>1.24068965517241</v>
      </c>
      <c r="G373" s="8" t="s">
        <v>85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8" t="n">
        <f aca="false">B374/$C$1</f>
        <v>1.08275862068966</v>
      </c>
      <c r="D374" s="16" t="n">
        <v>2.095</v>
      </c>
      <c r="E374" s="196" t="s">
        <v>85</v>
      </c>
      <c r="F374" s="16" t="n">
        <f aca="false">D374-C374</f>
        <v>1.01224137931034</v>
      </c>
      <c r="G374" s="8" t="s">
        <v>85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8" t="n">
        <f aca="false">B375/$C$1</f>
        <v>1.09655172413793</v>
      </c>
      <c r="D375" s="16" t="n">
        <v>2.195</v>
      </c>
      <c r="E375" s="196" t="s">
        <v>85</v>
      </c>
      <c r="F375" s="16" t="n">
        <f aca="false">D375-C375</f>
        <v>1.09844827586207</v>
      </c>
      <c r="G375" s="8" t="s">
        <v>85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8" t="n">
        <f aca="false">B376/$C$1</f>
        <v>1.01034482758621</v>
      </c>
      <c r="D376" s="16" t="n">
        <v>2.18</v>
      </c>
      <c r="E376" s="196" t="s">
        <v>85</v>
      </c>
      <c r="F376" s="16" t="n">
        <f aca="false">D376-C376</f>
        <v>1.16965517241379</v>
      </c>
      <c r="G376" s="8" t="s">
        <v>85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8" t="n">
        <f aca="false">B377/$C$1</f>
        <v>1.00689655172414</v>
      </c>
      <c r="D377" s="16" t="n">
        <v>2.165</v>
      </c>
      <c r="E377" s="196" t="s">
        <v>85</v>
      </c>
      <c r="F377" s="16" t="n">
        <f aca="false">D377-C377</f>
        <v>1.15810344827586</v>
      </c>
      <c r="G377" s="8" t="s">
        <v>85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8" t="n">
        <f aca="false">B378/$C$1</f>
        <v>1</v>
      </c>
      <c r="D378" s="16" t="n">
        <v>2.165</v>
      </c>
      <c r="E378" s="196" t="s">
        <v>85</v>
      </c>
      <c r="F378" s="16" t="n">
        <f aca="false">D378-C378</f>
        <v>1.165</v>
      </c>
      <c r="G378" s="8" t="s">
        <v>85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8" t="n">
        <f aca="false">B379/$C$1</f>
        <v>1</v>
      </c>
      <c r="D379" s="16" t="n">
        <v>2.165</v>
      </c>
      <c r="E379" s="196" t="s">
        <v>85</v>
      </c>
      <c r="F379" s="16" t="n">
        <f aca="false">D379-C379</f>
        <v>1.165</v>
      </c>
      <c r="G379" s="8" t="s">
        <v>85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8" t="n">
        <f aca="false">B380/$C$1</f>
        <v>1</v>
      </c>
      <c r="D380" s="16" t="n">
        <v>2.165</v>
      </c>
      <c r="E380" s="196" t="s">
        <v>85</v>
      </c>
      <c r="F380" s="16" t="n">
        <f aca="false">D380-C380</f>
        <v>1.165</v>
      </c>
      <c r="G380" s="8" t="s">
        <v>85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8" t="n">
        <f aca="false">B381/$C$1</f>
        <v>0.982758620689655</v>
      </c>
      <c r="D381" s="16" t="n">
        <v>2.065</v>
      </c>
      <c r="E381" s="196" t="s">
        <v>85</v>
      </c>
      <c r="F381" s="16" t="n">
        <f aca="false">D381-C381</f>
        <v>1.08224137931034</v>
      </c>
      <c r="G381" s="8" t="s">
        <v>85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8" t="n">
        <f aca="false">B382/$C$1</f>
        <v>0.979310344827586</v>
      </c>
      <c r="D382" s="16" t="n">
        <v>2.045</v>
      </c>
      <c r="E382" s="196" t="s">
        <v>85</v>
      </c>
      <c r="F382" s="16" t="n">
        <f aca="false">D382-C382</f>
        <v>1.06568965517241</v>
      </c>
      <c r="G382" s="8" t="s">
        <v>85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8" t="n">
        <f aca="false">B383/$C$1</f>
        <v>0.968965517241379</v>
      </c>
      <c r="D383" s="16" t="n">
        <v>2.115</v>
      </c>
      <c r="E383" s="196" t="s">
        <v>85</v>
      </c>
      <c r="F383" s="16" t="n">
        <f aca="false">D383-C383</f>
        <v>1.14603448275862</v>
      </c>
      <c r="G383" s="8" t="s">
        <v>85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8" t="n">
        <f aca="false">B384/$C$1</f>
        <v>0.968965517241379</v>
      </c>
      <c r="D384" s="16" t="n">
        <v>2.14</v>
      </c>
      <c r="E384" s="196" t="s">
        <v>85</v>
      </c>
      <c r="F384" s="16" t="n">
        <f aca="false">D384-C384</f>
        <v>1.17103448275862</v>
      </c>
      <c r="G384" s="8" t="s">
        <v>85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8" t="n">
        <f aca="false">B385/$C$1</f>
        <v>0.968965517241379</v>
      </c>
      <c r="D385" s="16" t="n">
        <v>2.15</v>
      </c>
      <c r="E385" s="196" t="s">
        <v>85</v>
      </c>
      <c r="F385" s="16" t="n">
        <f aca="false">D385-C385</f>
        <v>1.18103448275862</v>
      </c>
      <c r="G385" s="8" t="s">
        <v>85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8" t="n">
        <f aca="false">B386/$C$1</f>
        <v>0.968965517241379</v>
      </c>
      <c r="D386" s="16" t="n">
        <v>2.15</v>
      </c>
      <c r="E386" s="196" t="s">
        <v>85</v>
      </c>
      <c r="F386" s="16" t="n">
        <f aca="false">D386-C386</f>
        <v>1.18103448275862</v>
      </c>
      <c r="G386" s="8" t="s">
        <v>85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8" t="n">
        <f aca="false">B387/$C$1</f>
        <v>0.968965517241379</v>
      </c>
      <c r="D387" s="16" t="n">
        <v>2.15</v>
      </c>
      <c r="E387" s="196" t="s">
        <v>85</v>
      </c>
      <c r="F387" s="16" t="n">
        <f aca="false">D387-C387</f>
        <v>1.18103448275862</v>
      </c>
      <c r="G387" s="8" t="s">
        <v>85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8" t="n">
        <f aca="false">B388/$C$1</f>
        <v>0.958620689655172</v>
      </c>
      <c r="D388" s="16" t="n">
        <v>2.205</v>
      </c>
      <c r="E388" s="196" t="s">
        <v>85</v>
      </c>
      <c r="F388" s="16" t="n">
        <f aca="false">D388-C388</f>
        <v>1.24637931034483</v>
      </c>
      <c r="G388" s="8" t="s">
        <v>85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8" t="n">
        <f aca="false">B389/$C$1</f>
        <v>0.962068965517241</v>
      </c>
      <c r="D389" s="16" t="n">
        <v>2.185</v>
      </c>
      <c r="E389" s="196" t="s">
        <v>85</v>
      </c>
      <c r="F389" s="16" t="n">
        <f aca="false">D389-C389</f>
        <v>1.22293103448276</v>
      </c>
      <c r="G389" s="8" t="s">
        <v>85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8" t="n">
        <f aca="false">B390/$C$1</f>
        <v>0.975862068965517</v>
      </c>
      <c r="D390" s="16" t="n">
        <v>2.16</v>
      </c>
      <c r="E390" s="196" t="s">
        <v>85</v>
      </c>
      <c r="F390" s="16" t="n">
        <f aca="false">D390-C390</f>
        <v>1.18413793103448</v>
      </c>
      <c r="G390" s="8" t="s">
        <v>85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8" t="n">
        <f aca="false">B391/$C$1</f>
        <v>0.993103448275862</v>
      </c>
      <c r="D391" s="16" t="n">
        <v>2.145</v>
      </c>
      <c r="E391" s="196" t="s">
        <v>85</v>
      </c>
      <c r="F391" s="16" t="n">
        <f aca="false">D391-C391</f>
        <v>1.15189655172414</v>
      </c>
      <c r="G391" s="8" t="s">
        <v>85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8" t="n">
        <f aca="false">B392/$C$1</f>
        <v>1.02068965517241</v>
      </c>
      <c r="D392" s="16" t="n">
        <v>2.16</v>
      </c>
      <c r="E392" s="196" t="s">
        <v>85</v>
      </c>
      <c r="F392" s="16" t="n">
        <f aca="false">D392-C392</f>
        <v>1.13931034482759</v>
      </c>
      <c r="G392" s="8" t="s">
        <v>85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8" t="n">
        <f aca="false">B393/$C$1</f>
        <v>1.02068965517241</v>
      </c>
      <c r="D393" s="16" t="n">
        <v>2.16</v>
      </c>
      <c r="E393" s="196" t="s">
        <v>85</v>
      </c>
      <c r="F393" s="16" t="n">
        <f aca="false">D393-C393</f>
        <v>1.13931034482759</v>
      </c>
      <c r="G393" s="8" t="s">
        <v>85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8" t="n">
        <f aca="false">B394/$C$1</f>
        <v>1.02068965517241</v>
      </c>
      <c r="D394" s="16" t="n">
        <v>2.16</v>
      </c>
      <c r="E394" s="196" t="s">
        <v>85</v>
      </c>
      <c r="F394" s="16" t="n">
        <f aca="false">D394-C394</f>
        <v>1.13931034482759</v>
      </c>
      <c r="G394" s="8" t="s">
        <v>85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8" t="n">
        <f aca="false">B395/$C$1</f>
        <v>1.01724137931035</v>
      </c>
      <c r="D395" s="16" t="n">
        <v>2.095</v>
      </c>
      <c r="E395" s="196" t="s">
        <v>85</v>
      </c>
      <c r="F395" s="16" t="n">
        <f aca="false">D395-C395</f>
        <v>1.07775862068966</v>
      </c>
      <c r="G395" s="8" t="s">
        <v>85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8" t="n">
        <f aca="false">B396/$C$1</f>
        <v>1.06551724137931</v>
      </c>
      <c r="D396" s="16" t="n">
        <v>2.07</v>
      </c>
      <c r="E396" s="196" t="s">
        <v>85</v>
      </c>
      <c r="F396" s="16" t="n">
        <f aca="false">D396-C396</f>
        <v>1.00448275862069</v>
      </c>
      <c r="G396" s="8" t="s">
        <v>85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8" t="n">
        <f aca="false">B397/$C$1</f>
        <v>1.08275862068966</v>
      </c>
      <c r="D397" s="16" t="n">
        <v>2.11</v>
      </c>
      <c r="E397" s="196" t="s">
        <v>85</v>
      </c>
      <c r="F397" s="16" t="n">
        <f aca="false">D397-C397</f>
        <v>1.02724137931034</v>
      </c>
      <c r="G397" s="8" t="s">
        <v>85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8" t="n">
        <f aca="false">B398/$C$1</f>
        <v>1.11034482758621</v>
      </c>
      <c r="D398" s="16" t="n">
        <v>2.1</v>
      </c>
      <c r="E398" s="196" t="s">
        <v>85</v>
      </c>
      <c r="F398" s="16" t="n">
        <f aca="false">D398-C398</f>
        <v>0.989655172413793</v>
      </c>
      <c r="G398" s="8" t="s">
        <v>85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8" t="n">
        <f aca="false">B399/$C$1</f>
        <v>1.1551724137931</v>
      </c>
      <c r="D399" s="16" t="n">
        <v>2.13</v>
      </c>
      <c r="E399" s="196" t="s">
        <v>85</v>
      </c>
      <c r="F399" s="16" t="n">
        <f aca="false">D399-C399</f>
        <v>0.974827586206897</v>
      </c>
      <c r="G399" s="8" t="s">
        <v>85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8" t="n">
        <f aca="false">B400/$C$1</f>
        <v>1.1551724137931</v>
      </c>
      <c r="D400" s="16" t="n">
        <v>2.13</v>
      </c>
      <c r="E400" s="196" t="s">
        <v>85</v>
      </c>
      <c r="F400" s="16" t="n">
        <f aca="false">D400-C400</f>
        <v>0.974827586206897</v>
      </c>
      <c r="G400" s="8" t="s">
        <v>85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8" t="n">
        <f aca="false">B401/$C$1</f>
        <v>1.1551724137931</v>
      </c>
      <c r="D401" s="16" t="n">
        <v>2.13</v>
      </c>
      <c r="E401" s="196" t="s">
        <v>85</v>
      </c>
      <c r="F401" s="16" t="n">
        <f aca="false">D401-C401</f>
        <v>0.974827586206897</v>
      </c>
      <c r="G401" s="8" t="s">
        <v>85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8" t="n">
        <f aca="false">B402/$C$1</f>
        <v>1.12758620689655</v>
      </c>
      <c r="D402" s="16" t="n">
        <v>2.265</v>
      </c>
      <c r="E402" s="196" t="s">
        <v>85</v>
      </c>
      <c r="F402" s="16" t="n">
        <f aca="false">D402-C402</f>
        <v>1.13741379310345</v>
      </c>
      <c r="G402" s="8" t="s">
        <v>85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8" t="n">
        <f aca="false">B403/$C$1</f>
        <v>1.10689655172414</v>
      </c>
      <c r="D403" s="16" t="n">
        <v>2.315</v>
      </c>
      <c r="E403" s="196" t="s">
        <v>85</v>
      </c>
      <c r="F403" s="16" t="n">
        <f aca="false">D403-C403</f>
        <v>1.20810344827586</v>
      </c>
      <c r="G403" s="8" t="s">
        <v>85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8" t="n">
        <f aca="false">B404/$C$1</f>
        <v>1.09655172413793</v>
      </c>
      <c r="D404" s="16" t="n">
        <v>2.26</v>
      </c>
      <c r="E404" s="196" t="s">
        <v>85</v>
      </c>
      <c r="F404" s="16" t="n">
        <f aca="false">D404-C404</f>
        <v>1.16344827586207</v>
      </c>
      <c r="G404" s="8" t="s">
        <v>85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8" t="n">
        <f aca="false">B405/$C$1</f>
        <v>1.12758620689655</v>
      </c>
      <c r="D405" s="16" t="n">
        <v>2.335</v>
      </c>
      <c r="E405" s="196" t="s">
        <v>85</v>
      </c>
      <c r="F405" s="16" t="n">
        <f aca="false">D405-C405</f>
        <v>1.20741379310345</v>
      </c>
      <c r="G405" s="8" t="s">
        <v>85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8" t="n">
        <f aca="false">B406/$C$1</f>
        <v>1.15172413793103</v>
      </c>
      <c r="D406" s="16" t="n">
        <v>2.365</v>
      </c>
      <c r="E406" s="196" t="s">
        <v>85</v>
      </c>
      <c r="F406" s="16" t="n">
        <f aca="false">D406-C406</f>
        <v>1.21327586206897</v>
      </c>
      <c r="G406" s="8" t="s">
        <v>85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8" t="n">
        <f aca="false">B407/$C$1</f>
        <v>1.15172413793103</v>
      </c>
      <c r="D407" s="16" t="n">
        <v>2.365</v>
      </c>
      <c r="E407" s="196" t="s">
        <v>85</v>
      </c>
      <c r="F407" s="16" t="n">
        <f aca="false">D407-C407</f>
        <v>1.21327586206897</v>
      </c>
      <c r="G407" s="8" t="s">
        <v>85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8" t="n">
        <f aca="false">B408/$C$1</f>
        <v>1.15172413793103</v>
      </c>
      <c r="D408" s="16" t="n">
        <v>2.365</v>
      </c>
      <c r="E408" s="196" t="s">
        <v>85</v>
      </c>
      <c r="F408" s="16" t="n">
        <f aca="false">D408-C408</f>
        <v>1.21327586206897</v>
      </c>
      <c r="G408" s="8" t="s">
        <v>85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8" t="n">
        <f aca="false">B409/$C$1</f>
        <v>1.14137931034483</v>
      </c>
      <c r="D409" s="16" t="n">
        <v>2.265</v>
      </c>
      <c r="E409" s="196" t="s">
        <v>85</v>
      </c>
      <c r="F409" s="16" t="n">
        <f aca="false">D409-C409</f>
        <v>1.12362068965517</v>
      </c>
      <c r="G409" s="8" t="s">
        <v>85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8" t="n">
        <f aca="false">B410/$C$1</f>
        <v>1.13793103448276</v>
      </c>
      <c r="D410" s="16" t="n">
        <v>2.22</v>
      </c>
      <c r="E410" s="196" t="s">
        <v>85</v>
      </c>
      <c r="F410" s="16" t="n">
        <f aca="false">D410-C410</f>
        <v>1.08206896551724</v>
      </c>
      <c r="G410" s="8" t="s">
        <v>85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8" t="n">
        <f aca="false">B411/$C$1</f>
        <v>1.18275862068966</v>
      </c>
      <c r="D411" s="16" t="n">
        <v>2.225</v>
      </c>
      <c r="E411" s="196" t="s">
        <v>85</v>
      </c>
      <c r="F411" s="16" t="n">
        <f aca="false">D411-C411</f>
        <v>1.04224137931034</v>
      </c>
      <c r="G411" s="8" t="s">
        <v>85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8" t="n">
        <f aca="false">B412/$C$1</f>
        <v>1.1551724137931</v>
      </c>
      <c r="D412" s="16" t="n">
        <v>2.22</v>
      </c>
      <c r="E412" s="196" t="s">
        <v>85</v>
      </c>
      <c r="F412" s="16" t="n">
        <f aca="false">D412-C412</f>
        <v>1.0648275862069</v>
      </c>
      <c r="G412" s="8" t="s">
        <v>85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8" t="n">
        <f aca="false">B413/$C$1</f>
        <v>1.11034482758621</v>
      </c>
      <c r="D413" s="16" t="n">
        <v>2.245</v>
      </c>
      <c r="E413" s="196" t="s">
        <v>85</v>
      </c>
      <c r="F413" s="16" t="n">
        <f aca="false">D413-C413</f>
        <v>1.13465517241379</v>
      </c>
      <c r="G413" s="8" t="s">
        <v>85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8" t="n">
        <f aca="false">B414/$C$1</f>
        <v>1.11034482758621</v>
      </c>
      <c r="D414" s="16" t="n">
        <v>2.245</v>
      </c>
      <c r="E414" s="196" t="s">
        <v>85</v>
      </c>
      <c r="F414" s="16" t="n">
        <f aca="false">D414-C414</f>
        <v>1.13465517241379</v>
      </c>
      <c r="G414" s="8" t="s">
        <v>85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8" t="n">
        <f aca="false">B415/$C$1</f>
        <v>1.11034482758621</v>
      </c>
      <c r="D415" s="16" t="n">
        <v>2.245</v>
      </c>
      <c r="E415" s="196" t="s">
        <v>85</v>
      </c>
      <c r="F415" s="16" t="n">
        <f aca="false">D415-C415</f>
        <v>1.13465517241379</v>
      </c>
      <c r="G415" s="8" t="s">
        <v>85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8" t="n">
        <f aca="false">B416/$C$1</f>
        <v>1.11034482758621</v>
      </c>
      <c r="D416" s="16" t="n">
        <v>2.245</v>
      </c>
      <c r="E416" s="196" t="s">
        <v>85</v>
      </c>
      <c r="F416" s="16" t="n">
        <f aca="false">D416-C416</f>
        <v>1.13465517241379</v>
      </c>
      <c r="G416" s="8" t="s">
        <v>85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8" t="n">
        <f aca="false">B417/$C$1</f>
        <v>1.11034482758621</v>
      </c>
      <c r="D417" s="16" t="n">
        <v>2.185</v>
      </c>
      <c r="E417" s="196" t="s">
        <v>85</v>
      </c>
      <c r="F417" s="16" t="n">
        <f aca="false">D417-C417</f>
        <v>1.07465517241379</v>
      </c>
      <c r="G417" s="8" t="s">
        <v>85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8" t="n">
        <f aca="false">B418/$C$1</f>
        <v>1.12758620689655</v>
      </c>
      <c r="D418" s="16" t="n">
        <v>2.185</v>
      </c>
      <c r="E418" s="196" t="s">
        <v>85</v>
      </c>
      <c r="F418" s="16" t="n">
        <f aca="false">D418-C418</f>
        <v>1.05741379310345</v>
      </c>
      <c r="G418" s="8" t="s">
        <v>85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8" t="n">
        <f aca="false">B419/$C$1</f>
        <v>1.13448275862069</v>
      </c>
      <c r="D419" s="16" t="n">
        <v>2.25</v>
      </c>
      <c r="E419" s="196" t="s">
        <v>85</v>
      </c>
      <c r="F419" s="16" t="n">
        <f aca="false">D419-C419</f>
        <v>1.11551724137931</v>
      </c>
      <c r="G419" s="8" t="s">
        <v>85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8" t="n">
        <f aca="false">B420/$C$1</f>
        <v>1.11034482758621</v>
      </c>
      <c r="D420" s="16" t="n">
        <v>2.195</v>
      </c>
      <c r="E420" s="196" t="s">
        <v>85</v>
      </c>
      <c r="F420" s="16" t="n">
        <f aca="false">D420-C420</f>
        <v>1.08465517241379</v>
      </c>
      <c r="G420" s="8" t="s">
        <v>85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8" t="n">
        <f aca="false">B421/$C$1</f>
        <v>1.11034482758621</v>
      </c>
      <c r="D421" s="16" t="n">
        <v>2.195</v>
      </c>
      <c r="E421" s="196" t="s">
        <v>85</v>
      </c>
      <c r="F421" s="16" t="n">
        <f aca="false">D421-C421</f>
        <v>1.08465517241379</v>
      </c>
      <c r="G421" s="8" t="s">
        <v>85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8" t="n">
        <f aca="false">B422/$C$1</f>
        <v>1.11034482758621</v>
      </c>
      <c r="D422" s="16" t="n">
        <v>2.195</v>
      </c>
      <c r="E422" s="196" t="s">
        <v>85</v>
      </c>
      <c r="F422" s="16" t="n">
        <f aca="false">D422-C422</f>
        <v>1.08465517241379</v>
      </c>
      <c r="G422" s="8" t="s">
        <v>85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8" t="n">
        <f aca="false">B423/$C$1</f>
        <v>1.12068965517241</v>
      </c>
      <c r="D423" s="16" t="n">
        <v>2.215</v>
      </c>
      <c r="E423" s="196" t="s">
        <v>85</v>
      </c>
      <c r="F423" s="16" t="n">
        <f aca="false">D423-C423</f>
        <v>1.09431034482759</v>
      </c>
      <c r="G423" s="8" t="s">
        <v>85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8" t="n">
        <f aca="false">B424/$C$1</f>
        <v>1.11379310344828</v>
      </c>
      <c r="D424" s="16" t="n">
        <v>2.215</v>
      </c>
      <c r="E424" s="196" t="s">
        <v>85</v>
      </c>
      <c r="F424" s="16" t="n">
        <f aca="false">D424-C424</f>
        <v>1.10120689655172</v>
      </c>
      <c r="G424" s="8" t="s">
        <v>85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8" t="n">
        <f aca="false">B425/$C$1</f>
        <v>1.12758620689655</v>
      </c>
      <c r="D425" s="16" t="n">
        <v>2.245</v>
      </c>
      <c r="E425" s="196" t="s">
        <v>85</v>
      </c>
      <c r="F425" s="16" t="n">
        <f aca="false">D425-C425</f>
        <v>1.11741379310345</v>
      </c>
      <c r="G425" s="8" t="s">
        <v>85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8" t="n">
        <f aca="false">B426/$C$1</f>
        <v>1.13448275862069</v>
      </c>
      <c r="D426" s="16" t="n">
        <v>2.305</v>
      </c>
      <c r="E426" s="196" t="s">
        <v>85</v>
      </c>
      <c r="F426" s="16" t="n">
        <f aca="false">D426-C426</f>
        <v>1.17051724137931</v>
      </c>
      <c r="G426" s="8" t="s">
        <v>85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8" t="n">
        <f aca="false">B427/$C$1</f>
        <v>1.1448275862069</v>
      </c>
      <c r="D427" s="16" t="n">
        <v>2.265</v>
      </c>
      <c r="E427" s="196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8" t="n">
        <f aca="false">B428/$C$1</f>
        <v>1.14827586206897</v>
      </c>
      <c r="D428" s="16" t="n">
        <v>2.29</v>
      </c>
      <c r="E428" s="196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8" t="n">
        <f aca="false">B429/$C$1</f>
        <v>1.14827586206897</v>
      </c>
      <c r="D429" s="16" t="n">
        <v>2.29</v>
      </c>
      <c r="E429" s="196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8" t="n">
        <f aca="false">B430/$C$1</f>
        <v>1.16206896551724</v>
      </c>
      <c r="D430" s="16" t="n">
        <v>2.375</v>
      </c>
      <c r="E430" s="196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8" t="n">
        <f aca="false">B431/$C$1</f>
        <v>1.15862068965517</v>
      </c>
      <c r="D431" s="16" t="n">
        <v>2.305</v>
      </c>
      <c r="E431" s="196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8" t="n">
        <f aca="false">B432/$C$1</f>
        <v>1.16551724137931</v>
      </c>
      <c r="D432" s="16" t="n">
        <v>2.26</v>
      </c>
      <c r="E432" s="196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8" t="n">
        <f aca="false">B433/$C$1</f>
        <v>1.18620689655172</v>
      </c>
      <c r="D433" s="16" t="n">
        <v>2.22</v>
      </c>
      <c r="E433" s="196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8" t="n">
        <f aca="false">B434/$C$1</f>
        <v>1.17586206896552</v>
      </c>
      <c r="D434" s="16" t="n">
        <v>2.21</v>
      </c>
      <c r="E434" s="196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8" t="n">
        <f aca="false">B435/$C$1</f>
        <v>1.17586206896552</v>
      </c>
      <c r="D435" s="16" t="n">
        <v>2.21</v>
      </c>
      <c r="E435" s="196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8" t="n">
        <f aca="false">B436/$C$1</f>
        <v>1.17586206896552</v>
      </c>
      <c r="D436" s="16" t="n">
        <v>2.21</v>
      </c>
      <c r="E436" s="196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8" t="n">
        <f aca="false">B437/$C$1</f>
        <v>1.24137931034483</v>
      </c>
      <c r="D437" s="16" t="n">
        <v>2.335</v>
      </c>
      <c r="E437" s="196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8" t="n">
        <f aca="false">B438/$C$1</f>
        <v>1.21379310344828</v>
      </c>
      <c r="D438" s="16" t="n">
        <v>2.38</v>
      </c>
      <c r="E438" s="196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8" t="n">
        <f aca="false">B439/$C$1</f>
        <v>1.17931034482759</v>
      </c>
      <c r="D439" s="16" t="n">
        <v>2.36</v>
      </c>
      <c r="E439" s="196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8" t="n">
        <f aca="false">B440/$C$1</f>
        <v>1.17586206896552</v>
      </c>
      <c r="D440" s="16" t="n">
        <v>2.33</v>
      </c>
      <c r="E440" s="196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8" t="n">
        <f aca="false">B441/$C$1</f>
        <v>1.17586206896552</v>
      </c>
      <c r="D441" s="16" t="n">
        <v>2.31</v>
      </c>
      <c r="E441" s="196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8" t="n">
        <f aca="false">B442/$C$1</f>
        <v>1.17586206896552</v>
      </c>
      <c r="D442" s="16" t="n">
        <v>2.31</v>
      </c>
      <c r="E442" s="196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8" t="n">
        <f aca="false">B443/$C$1</f>
        <v>1.17586206896552</v>
      </c>
      <c r="D443" s="16" t="n">
        <v>2.31</v>
      </c>
      <c r="E443" s="196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8" t="n">
        <f aca="false">B444/$C$1</f>
        <v>1.19655172413793</v>
      </c>
      <c r="D444" s="16" t="n">
        <v>2.28</v>
      </c>
      <c r="E444" s="196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8" t="n">
        <f aca="false">B445/$C$1</f>
        <v>1.21724137931034</v>
      </c>
      <c r="D445" s="16" t="n">
        <v>2.295</v>
      </c>
      <c r="E445" s="196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8" t="n">
        <f aca="false">B446/$C$1</f>
        <v>1.21724137931034</v>
      </c>
      <c r="D446" s="16" t="n">
        <v>2.275</v>
      </c>
      <c r="E446" s="196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8" t="n">
        <f aca="false">B447/$C$1</f>
        <v>1.23448275862069</v>
      </c>
      <c r="D447" s="16" t="n">
        <v>2.335</v>
      </c>
      <c r="E447" s="196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8" t="n">
        <f aca="false">B448/$C$1</f>
        <v>1.23793103448276</v>
      </c>
      <c r="D448" s="16" t="n">
        <v>2.365</v>
      </c>
      <c r="E448" s="196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8" t="n">
        <f aca="false">B449/$C$1</f>
        <v>1.23793103448276</v>
      </c>
      <c r="D449" s="16" t="n">
        <v>2.365</v>
      </c>
      <c r="E449" s="196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8" t="n">
        <f aca="false">B450/$C$1</f>
        <v>1.23793103448276</v>
      </c>
      <c r="D450" s="16" t="n">
        <v>2.365</v>
      </c>
      <c r="E450" s="196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8" t="n">
        <f aca="false">B451/$C$1</f>
        <v>1.23103448275862</v>
      </c>
      <c r="D451" s="16" t="n">
        <v>2.375</v>
      </c>
      <c r="E451" s="196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8" t="n">
        <f aca="false">B452/$C$1</f>
        <v>1.22413793103448</v>
      </c>
      <c r="D452" s="16" t="n">
        <v>2.325</v>
      </c>
      <c r="E452" s="196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8" t="n">
        <f aca="false">B453/$C$1</f>
        <v>1.23793103448276</v>
      </c>
      <c r="D453" s="16" t="n">
        <v>2.375</v>
      </c>
      <c r="E453" s="196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8" t="n">
        <f aca="false">B454/$C$1</f>
        <v>1.24137931034483</v>
      </c>
      <c r="D454" s="16" t="n">
        <v>2.335</v>
      </c>
      <c r="E454" s="196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8" t="n">
        <f aca="false">B455/$C$1</f>
        <v>1.27241379310345</v>
      </c>
      <c r="D455" s="16" t="n">
        <v>2.315</v>
      </c>
      <c r="E455" s="196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8" t="n">
        <f aca="false">B456/$C$1</f>
        <v>1.27241379310345</v>
      </c>
      <c r="D456" s="16" t="n">
        <v>2.315</v>
      </c>
      <c r="E456" s="196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8" t="n">
        <f aca="false">B457/$C$1</f>
        <v>1.27241379310345</v>
      </c>
      <c r="D457" s="16" t="n">
        <v>2.315</v>
      </c>
      <c r="E457" s="196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8" t="n">
        <f aca="false">B458/$C$1</f>
        <v>1.33103448275862</v>
      </c>
      <c r="D458" s="16" t="n">
        <v>2.35</v>
      </c>
      <c r="E458" s="196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8" t="n">
        <f aca="false">B459/$C$1</f>
        <v>1.34137931034483</v>
      </c>
      <c r="D459" s="16" t="n">
        <v>2.43</v>
      </c>
      <c r="E459" s="196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8" t="n">
        <f aca="false">B460/$C$1</f>
        <v>1.40689655172414</v>
      </c>
      <c r="D460" s="16" t="n">
        <v>2.57</v>
      </c>
      <c r="E460" s="196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8" t="n">
        <f aca="false">B461/$C$1</f>
        <v>1.52413793103448</v>
      </c>
      <c r="D461" s="16" t="n">
        <v>2.505</v>
      </c>
      <c r="E461" s="196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8" t="n">
        <f aca="false">B462/$C$1</f>
        <v>1.57241379310345</v>
      </c>
      <c r="D462" s="16" t="n">
        <v>2.57</v>
      </c>
      <c r="E462" s="196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8" t="n">
        <f aca="false">B463/$C$1</f>
        <v>1.57241379310345</v>
      </c>
      <c r="D463" s="16" t="n">
        <v>2.57</v>
      </c>
      <c r="E463" s="196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8" t="n">
        <f aca="false">B464/$C$1</f>
        <v>1.57241379310345</v>
      </c>
      <c r="D464" s="16" t="n">
        <v>2.57</v>
      </c>
      <c r="E464" s="196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8" t="n">
        <f aca="false">B465/$C$1</f>
        <v>1.50344827586207</v>
      </c>
      <c r="D465" s="16" t="n">
        <v>2.56</v>
      </c>
      <c r="E465" s="196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8" t="n">
        <f aca="false">B466/$C$1</f>
        <v>1.54137931034483</v>
      </c>
      <c r="D466" s="16" t="n">
        <v>2.56</v>
      </c>
      <c r="E466" s="196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8" t="n">
        <f aca="false">B467/$C$1</f>
        <v>1.58965517241379</v>
      </c>
      <c r="D467" s="16" t="n">
        <v>2.7</v>
      </c>
      <c r="E467" s="196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8" t="n">
        <f aca="false">B468/$C$1</f>
        <v>1.62758620689655</v>
      </c>
      <c r="D468" s="16" t="n">
        <v>2.64</v>
      </c>
      <c r="E468" s="196" t="s">
        <v>85</v>
      </c>
      <c r="F468" s="16" t="n">
        <f aca="false">D468-C468</f>
        <v>1.01241379310345</v>
      </c>
      <c r="G468" s="8" t="s">
        <v>85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8" t="n">
        <f aca="false">B469/$C$1</f>
        <v>1.62758620689655</v>
      </c>
      <c r="D469" s="16" t="n">
        <v>2.64</v>
      </c>
      <c r="E469" s="196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8" t="n">
        <f aca="false">B470/$C$1</f>
        <v>1.62758620689655</v>
      </c>
      <c r="D470" s="16" t="n">
        <v>2.64</v>
      </c>
      <c r="E470" s="196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8" t="n">
        <f aca="false">B471/$C$1</f>
        <v>1.62758620689655</v>
      </c>
      <c r="D471" s="16" t="n">
        <v>2.64</v>
      </c>
      <c r="E471" s="196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8" t="n">
        <f aca="false">B472/$C$1</f>
        <v>1.57586206896552</v>
      </c>
      <c r="D472" s="16" t="n">
        <v>2.59</v>
      </c>
      <c r="E472" s="196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8" t="n">
        <f aca="false">B473/$C$1</f>
        <v>1.58620689655172</v>
      </c>
      <c r="D473" s="16" t="n">
        <v>2.47</v>
      </c>
      <c r="E473" s="196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8" t="n">
        <f aca="false">B474/$C$1</f>
        <v>1.61034482758621</v>
      </c>
      <c r="D474" s="16" t="n">
        <v>2.53</v>
      </c>
      <c r="E474" s="196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8" t="n">
        <f aca="false">B475/$C$1</f>
        <v>1.63103448275862</v>
      </c>
      <c r="D475" s="16" t="n">
        <v>2.545</v>
      </c>
      <c r="E475" s="196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8" t="n">
        <f aca="false">B476/$C$1</f>
        <v>1.63103448275862</v>
      </c>
      <c r="D476" s="16" t="n">
        <v>2.455</v>
      </c>
      <c r="E476" s="196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8" t="n">
        <f aca="false">B477/$C$1</f>
        <v>1.63103448275862</v>
      </c>
      <c r="D477" s="16" t="n">
        <v>2.455</v>
      </c>
      <c r="E477" s="196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8" t="n">
        <f aca="false">B478/$C$1</f>
        <v>1.63103448275862</v>
      </c>
      <c r="D478" s="16" t="n">
        <v>2.455</v>
      </c>
      <c r="E478" s="196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8" t="n">
        <f aca="false">B479/$C$1</f>
        <v>1.57241379310345</v>
      </c>
      <c r="D479" s="16" t="n">
        <v>2.445</v>
      </c>
      <c r="E479" s="196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8" t="n">
        <f aca="false">B480/$C$1</f>
        <v>1.56551724137931</v>
      </c>
      <c r="D480" s="16" t="n">
        <v>2.495</v>
      </c>
      <c r="E480" s="196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8" t="n">
        <f aca="false">B481/$C$1</f>
        <v>1.48965517241379</v>
      </c>
      <c r="D481" s="16" t="n">
        <v>2.57</v>
      </c>
      <c r="E481" s="196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8" t="n">
        <f aca="false">B482/$C$1</f>
        <v>1.4</v>
      </c>
      <c r="D482" s="16" t="n">
        <v>2.415</v>
      </c>
      <c r="E482" s="196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8" t="n">
        <f aca="false">B483/$C$1</f>
        <v>1.38275862068966</v>
      </c>
      <c r="D483" s="16" t="n">
        <v>2.345</v>
      </c>
      <c r="E483" s="196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8" t="n">
        <f aca="false">B484/$C$1</f>
        <v>1.38275862068966</v>
      </c>
      <c r="D484" s="16" t="n">
        <v>2.345</v>
      </c>
      <c r="E484" s="196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8" t="n">
        <f aca="false">B485/$C$1</f>
        <v>1.38275862068966</v>
      </c>
      <c r="D485" s="16" t="n">
        <v>2.345</v>
      </c>
      <c r="E485" s="196" t="s">
        <v>85</v>
      </c>
      <c r="F485" s="16" t="n">
        <f aca="false">D485-C485</f>
        <v>0.962241379310345</v>
      </c>
      <c r="G485" s="8" t="s">
        <v>85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8" t="n">
        <f aca="false">B486/$C$1</f>
        <v>1.41379310344828</v>
      </c>
      <c r="D486" s="16" t="n">
        <v>2.335</v>
      </c>
      <c r="E486" s="196" t="s">
        <v>85</v>
      </c>
      <c r="F486" s="16" t="n">
        <f aca="false">D486-C486</f>
        <v>0.921206896551724</v>
      </c>
      <c r="G486" s="8" t="s">
        <v>85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8" t="n">
        <f aca="false">B487/$C$1</f>
        <v>1.40689655172414</v>
      </c>
      <c r="D487" s="16" t="n">
        <v>2.335</v>
      </c>
      <c r="E487" s="196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8" t="n">
        <f aca="false">B488/$C$1</f>
        <v>1.42758620689655</v>
      </c>
      <c r="D488" s="16" t="n">
        <v>2.37</v>
      </c>
      <c r="E488" s="196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8" t="n">
        <f aca="false">B489/$C$1</f>
        <v>1.39655172413793</v>
      </c>
      <c r="D489" s="16" t="n">
        <v>2.33</v>
      </c>
      <c r="E489" s="196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8" t="n">
        <f aca="false">B490/$C$1</f>
        <v>1.35862068965517</v>
      </c>
      <c r="D490" s="16" t="n">
        <v>2.245</v>
      </c>
      <c r="E490" s="196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8" t="n">
        <f aca="false">B491/$C$1</f>
        <v>1.35862068965517</v>
      </c>
      <c r="D491" s="16" t="n">
        <v>2.245</v>
      </c>
      <c r="E491" s="196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8" t="n">
        <f aca="false">B492/$C$1</f>
        <v>1.35862068965517</v>
      </c>
      <c r="D492" s="16" t="n">
        <v>2.245</v>
      </c>
      <c r="E492" s="196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8" t="n">
        <f aca="false">B493/$C$1</f>
        <v>1.32068965517241</v>
      </c>
      <c r="D493" s="16" t="n">
        <v>2.235</v>
      </c>
      <c r="E493" s="196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8" t="n">
        <f aca="false">B494/$C$1</f>
        <v>1.46551724137931</v>
      </c>
      <c r="D494" s="16" t="n">
        <v>2.31</v>
      </c>
      <c r="E494" s="196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8" t="n">
        <f aca="false">B495/$C$1</f>
        <v>1.3448275862069</v>
      </c>
      <c r="D495" s="16" t="n">
        <v>2.235</v>
      </c>
      <c r="E495" s="196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8" t="n">
        <f aca="false">B496/$C$1</f>
        <v>1.28965517241379</v>
      </c>
      <c r="D496" s="16" t="n">
        <v>2.26</v>
      </c>
      <c r="E496" s="196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8" t="n">
        <f aca="false">B497/$C$1</f>
        <v>1.27586206896552</v>
      </c>
      <c r="D497" s="16" t="n">
        <v>2.25</v>
      </c>
      <c r="E497" s="196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8" t="n">
        <f aca="false">B498/$C$1</f>
        <v>1.27586206896552</v>
      </c>
      <c r="D498" s="16" t="n">
        <v>2.25</v>
      </c>
      <c r="E498" s="196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8" t="n">
        <f aca="false">B499/$C$1</f>
        <v>1.27586206896552</v>
      </c>
      <c r="D499" s="16" t="n">
        <v>2.25</v>
      </c>
      <c r="E499" s="196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8" t="n">
        <f aca="false">B500/$C$1</f>
        <v>1.11379310344828</v>
      </c>
      <c r="D500" s="16" t="n">
        <v>2.32</v>
      </c>
      <c r="E500" s="196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8" t="n">
        <f aca="false">B501/$C$1</f>
        <v>0.903448275862069</v>
      </c>
      <c r="D501" s="16" t="n">
        <v>2.345</v>
      </c>
      <c r="E501" s="196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8" t="n">
        <f aca="false">B502/$C$1</f>
        <v>1.22758620689655</v>
      </c>
      <c r="D502" s="16" t="n">
        <v>2.355</v>
      </c>
      <c r="E502" s="196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8" t="n">
        <f aca="false">B503/$C$1</f>
        <v>1.22068965517241</v>
      </c>
      <c r="D503" s="16" t="n">
        <v>2.29</v>
      </c>
      <c r="E503" s="196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8" t="n">
        <f aca="false">B504/$C$1</f>
        <v>1.13448275862069</v>
      </c>
      <c r="D504" s="16" t="n">
        <v>2.285</v>
      </c>
      <c r="E504" s="196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8" t="n">
        <f aca="false">B505/$C$1</f>
        <v>1.13448275862069</v>
      </c>
      <c r="D505" s="16" t="n">
        <v>2.285</v>
      </c>
      <c r="E505" s="196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8" t="n">
        <f aca="false">B506/$C$1</f>
        <v>1.13448275862069</v>
      </c>
      <c r="D506" s="16" t="n">
        <v>2.285</v>
      </c>
      <c r="E506" s="196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8" t="n">
        <f aca="false">B507/$C$1</f>
        <v>1.07586206896552</v>
      </c>
      <c r="D507" s="16" t="n">
        <v>2.34</v>
      </c>
      <c r="E507" s="196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8" t="n">
        <f aca="false">B508/$C$1</f>
        <v>1.12758620689655</v>
      </c>
      <c r="D508" s="16" t="n">
        <v>2.265</v>
      </c>
      <c r="E508" s="196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8" t="n">
        <f aca="false">B509/$C$1</f>
        <v>1.07931034482759</v>
      </c>
      <c r="D509" s="16" t="n">
        <v>2.29</v>
      </c>
      <c r="E509" s="196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8" t="n">
        <f aca="false">B510/$C$1</f>
        <v>1.1</v>
      </c>
      <c r="D510" s="16" t="n">
        <v>2.215</v>
      </c>
      <c r="E510" s="196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8" t="n">
        <f aca="false">B511/$C$1</f>
        <v>1.16551724137931</v>
      </c>
      <c r="D511" s="16" t="n">
        <v>2.065</v>
      </c>
      <c r="E511" s="196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8" t="n">
        <f aca="false">B512/$C$1</f>
        <v>1.16551724137931</v>
      </c>
      <c r="D512" s="16" t="n">
        <v>2.065</v>
      </c>
      <c r="E512" s="196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8" t="n">
        <f aca="false">B513/$C$1</f>
        <v>1.16551724137931</v>
      </c>
      <c r="D513" s="16" t="n">
        <v>2.065</v>
      </c>
      <c r="E513" s="196" t="s">
        <v>85</v>
      </c>
      <c r="F513" s="16" t="n">
        <f aca="false">D513-C513</f>
        <v>0.89948275862069</v>
      </c>
      <c r="G513" s="8" t="s">
        <v>85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8" t="n">
        <f aca="false">B514/$C$1</f>
        <v>1.16551724137931</v>
      </c>
      <c r="D514" s="16" t="n">
        <v>2.065</v>
      </c>
      <c r="E514" s="196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8" t="n">
        <f aca="false">B515/$C$1</f>
        <v>1.17241379310345</v>
      </c>
      <c r="D515" s="16" t="n">
        <v>2.19</v>
      </c>
      <c r="E515" s="196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8" t="n">
        <f aca="false">B516/$C$1</f>
        <v>1.17241379310345</v>
      </c>
      <c r="D516" s="16" t="n">
        <v>2.175</v>
      </c>
      <c r="E516" s="196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8" t="n">
        <f aca="false">B517/$C$1</f>
        <v>1.18965517241379</v>
      </c>
      <c r="D517" s="16" t="n">
        <v>2.2</v>
      </c>
      <c r="E517" s="196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8" t="n">
        <f aca="false">B518/$C$1</f>
        <v>1.23448275862069</v>
      </c>
      <c r="D518" s="16" t="n">
        <v>2.225</v>
      </c>
      <c r="E518" s="196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8" t="n">
        <f aca="false">B519/$C$1</f>
        <v>1.23448275862069</v>
      </c>
      <c r="D519" s="16" t="n">
        <v>2.225</v>
      </c>
      <c r="E519" s="196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8" t="n">
        <f aca="false">B520/$C$1</f>
        <v>1.23448275862069</v>
      </c>
      <c r="D520" s="16" t="n">
        <v>2.175</v>
      </c>
      <c r="E520" s="196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8" t="n">
        <f aca="false">B521/$C$1</f>
        <v>1.17241379310345</v>
      </c>
      <c r="D521" s="16" t="n">
        <v>2.255</v>
      </c>
      <c r="E521" s="196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8" t="n">
        <f aca="false">B522/$C$1</f>
        <v>1.20689655172414</v>
      </c>
      <c r="D522" s="16" t="n">
        <v>2.255</v>
      </c>
      <c r="E522" s="196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8" t="n">
        <f aca="false">B523/$C$1</f>
        <v>1.21034482758621</v>
      </c>
      <c r="D523" s="16" t="n">
        <v>2.19</v>
      </c>
      <c r="E523" s="196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8" t="n">
        <f aca="false">B524/$C$1</f>
        <v>1.1551724137931</v>
      </c>
      <c r="D524" s="16" t="n">
        <v>2.095</v>
      </c>
      <c r="E524" s="196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8" t="n">
        <f aca="false">B525/$C$1</f>
        <v>1.12758620689655</v>
      </c>
      <c r="D525" s="16" t="n">
        <v>2.07</v>
      </c>
      <c r="E525" s="196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8" t="n">
        <f aca="false">B526/$C$1</f>
        <v>1.12758620689655</v>
      </c>
      <c r="D526" s="16" t="n">
        <v>2.07</v>
      </c>
      <c r="E526" s="196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8" t="n">
        <f aca="false">B527/$C$1</f>
        <v>1.12758620689655</v>
      </c>
      <c r="D527" s="16" t="n">
        <v>2.07</v>
      </c>
      <c r="E527" s="196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8" t="n">
        <f aca="false">B528/$C$1</f>
        <v>1.09655172413793</v>
      </c>
      <c r="D528" s="16" t="n">
        <v>2.06</v>
      </c>
      <c r="E528" s="196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8" t="n">
        <f aca="false">B529/$C$1</f>
        <v>1.11034482758621</v>
      </c>
      <c r="D529" s="16" t="n">
        <v>2.04</v>
      </c>
      <c r="E529" s="196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8" t="n">
        <f aca="false">B530/$C$1</f>
        <v>1.13448275862069</v>
      </c>
      <c r="D530" s="16" t="n">
        <v>2.015</v>
      </c>
      <c r="E530" s="196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8" t="n">
        <f aca="false">B531/$C$1</f>
        <v>1.14827586206897</v>
      </c>
      <c r="D531" s="16" t="n">
        <v>2.04</v>
      </c>
      <c r="E531" s="196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8" t="n">
        <f aca="false">B532/$C$1</f>
        <v>1.14137931034483</v>
      </c>
      <c r="D532" s="16" t="n">
        <v>2.055</v>
      </c>
      <c r="E532" s="196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8" t="n">
        <f aca="false">B533/$C$1</f>
        <v>1.14137931034483</v>
      </c>
      <c r="D533" s="16" t="n">
        <v>2.055</v>
      </c>
      <c r="E533" s="196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8" t="n">
        <f aca="false">B534/$C$1</f>
        <v>1.14137931034483</v>
      </c>
      <c r="D534" s="16" t="n">
        <v>2.055</v>
      </c>
      <c r="E534" s="196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8" t="n">
        <f aca="false">B535/$C$1</f>
        <v>1.17931034482759</v>
      </c>
      <c r="D535" s="16" t="n">
        <v>2.13</v>
      </c>
      <c r="E535" s="196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8" t="n">
        <f aca="false">B536/$C$1</f>
        <v>1.26896551724138</v>
      </c>
      <c r="D536" s="16" t="n">
        <v>2.14</v>
      </c>
      <c r="E536" s="196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8" t="n">
        <f aca="false">B537/$C$1</f>
        <v>1.27586206896552</v>
      </c>
      <c r="D537" s="16" t="n">
        <v>2.08</v>
      </c>
      <c r="E537" s="196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8" t="n">
        <f aca="false">B538/$C$1</f>
        <v>1.29655172413793</v>
      </c>
      <c r="D538" s="16" t="n">
        <v>2.19</v>
      </c>
      <c r="E538" s="196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8" t="n">
        <f aca="false">B539/$C$1</f>
        <v>1.3448275862069</v>
      </c>
      <c r="D539" s="16" t="n">
        <v>2.265</v>
      </c>
      <c r="E539" s="196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8" t="n">
        <f aca="false">B540/$C$1</f>
        <v>1.3448275862069</v>
      </c>
      <c r="D540" s="16" t="n">
        <v>2.265</v>
      </c>
      <c r="E540" s="196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8" t="n">
        <f aca="false">B541/$C$1</f>
        <v>1.3448275862069</v>
      </c>
      <c r="D541" s="16" t="n">
        <v>2.265</v>
      </c>
      <c r="E541" s="196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8" t="n">
        <f aca="false">B542/$C$1</f>
        <v>1.36551724137931</v>
      </c>
      <c r="D542" s="16" t="n">
        <v>2.435</v>
      </c>
      <c r="E542" s="196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8" t="n">
        <f aca="false">B543/$C$1</f>
        <v>1.32758620689655</v>
      </c>
      <c r="D543" s="16" t="n">
        <v>2.435</v>
      </c>
      <c r="E543" s="196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8" t="n">
        <f aca="false">B544/$C$1</f>
        <v>1.41034482758621</v>
      </c>
      <c r="D544" s="16" t="n">
        <v>2.505</v>
      </c>
      <c r="E544" s="196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8" t="n">
        <f aca="false">B545/$C$1</f>
        <v>1.41724137931034</v>
      </c>
      <c r="D545" s="16" t="n">
        <v>2.465</v>
      </c>
      <c r="E545" s="196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8" t="n">
        <f aca="false">B546/$C$1</f>
        <v>1.39310344827586</v>
      </c>
      <c r="D546" s="16" t="n">
        <v>2.48</v>
      </c>
      <c r="E546" s="196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8" t="n">
        <f aca="false">B547/$C$1</f>
        <v>1.39310344827586</v>
      </c>
      <c r="D547" s="16" t="n">
        <v>2.48</v>
      </c>
      <c r="E547" s="196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8" t="n">
        <f aca="false">B548/$C$1</f>
        <v>1.39310344827586</v>
      </c>
      <c r="D548" s="16" t="n">
        <v>2.48</v>
      </c>
      <c r="E548" s="196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8" t="n">
        <f aca="false">B549/$C$1</f>
        <v>1.36206896551724</v>
      </c>
      <c r="D549" s="16" t="n">
        <v>2.46</v>
      </c>
      <c r="E549" s="196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8" t="n">
        <f aca="false">B550/$C$1</f>
        <v>1.37931034482759</v>
      </c>
      <c r="D550" s="16" t="n">
        <v>2.44</v>
      </c>
      <c r="E550" s="196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8" t="n">
        <f aca="false">B551/$C$1</f>
        <v>1.37586206896552</v>
      </c>
      <c r="D551" s="16" t="n">
        <v>2.47</v>
      </c>
      <c r="E551" s="196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8" t="n">
        <f aca="false">B552/$C$1</f>
        <v>1.35862068965517</v>
      </c>
      <c r="D552" s="16" t="n">
        <v>2.385</v>
      </c>
      <c r="E552" s="196" t="s">
        <v>85</v>
      </c>
      <c r="F552" s="16" t="n">
        <f aca="false">D552-C552</f>
        <v>1.02637931034483</v>
      </c>
      <c r="G552" s="8" t="s">
        <v>85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8" t="n">
        <f aca="false">B553/$C$1</f>
        <v>1.35862068965517</v>
      </c>
      <c r="D553" s="16" t="n">
        <v>2.385</v>
      </c>
      <c r="E553" s="196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8" t="n">
        <f aca="false">B554/$C$1</f>
        <v>1.35862068965517</v>
      </c>
      <c r="D554" s="16" t="n">
        <v>2.385</v>
      </c>
      <c r="E554" s="196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8" t="n">
        <f aca="false">B555/$C$1</f>
        <v>1.35862068965517</v>
      </c>
      <c r="D555" s="16" t="n">
        <v>2.385</v>
      </c>
      <c r="E555" s="196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8" t="n">
        <f aca="false">B556/$C$1</f>
        <v>1.32758620689655</v>
      </c>
      <c r="D556" s="16" t="n">
        <v>2.38</v>
      </c>
      <c r="E556" s="196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8" t="n">
        <f aca="false">B557/$C$1</f>
        <v>1.4</v>
      </c>
      <c r="D557" s="16" t="n">
        <v>2.385</v>
      </c>
      <c r="E557" s="196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8" t="n">
        <f aca="false">B558/$C$1</f>
        <v>1.42758620689655</v>
      </c>
      <c r="D558" s="16" t="n">
        <v>2.42</v>
      </c>
      <c r="E558" s="196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8" t="n">
        <f aca="false">B559/$C$1</f>
        <v>1.46551724137931</v>
      </c>
      <c r="D559" s="16" t="n">
        <v>2.41</v>
      </c>
      <c r="E559" s="196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8" t="n">
        <f aca="false">B560/$C$1</f>
        <v>1.38620689655172</v>
      </c>
      <c r="D560" s="16" t="n">
        <v>2.32</v>
      </c>
      <c r="E560" s="196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8" t="n">
        <f aca="false">B561/$C$1</f>
        <v>1.38620689655172</v>
      </c>
      <c r="D561" s="16" t="n">
        <v>2.32</v>
      </c>
      <c r="E561" s="196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8" t="n">
        <f aca="false">B562/$C$1</f>
        <v>1.38620689655172</v>
      </c>
      <c r="D562" s="16" t="n">
        <v>2.32</v>
      </c>
      <c r="E562" s="196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8" t="n">
        <f aca="false">B563/$C$1</f>
        <v>1.25862068965517</v>
      </c>
      <c r="D563" s="16" t="n">
        <v>2.315</v>
      </c>
      <c r="E563" s="196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8" t="n">
        <f aca="false">B564/$C$1</f>
        <v>1.27586206896552</v>
      </c>
      <c r="D564" s="16" t="n">
        <v>2.285</v>
      </c>
      <c r="E564" s="196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8" t="n">
        <f aca="false">B565/$C$1</f>
        <v>1.30689655172414</v>
      </c>
      <c r="D565" s="16" t="n">
        <v>2.275</v>
      </c>
      <c r="E565" s="196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8" t="n">
        <f aca="false">B566/$C$1</f>
        <v>1.34827586206897</v>
      </c>
      <c r="D566" s="16" t="n">
        <v>2.195</v>
      </c>
      <c r="E566" s="196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8" t="n">
        <f aca="false">B567/$C$1</f>
        <v>1.32758620689655</v>
      </c>
      <c r="D567" s="16" t="n">
        <v>2.195</v>
      </c>
      <c r="E567" s="196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8" t="n">
        <f aca="false">B568/$C$1</f>
        <v>1.32758620689655</v>
      </c>
      <c r="D568" s="16" t="n">
        <v>2.195</v>
      </c>
      <c r="E568" s="196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8" t="n">
        <f aca="false">B569/$C$1</f>
        <v>1.32758620689655</v>
      </c>
      <c r="D569" s="16" t="n">
        <v>2.195</v>
      </c>
      <c r="E569" s="196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8" t="n">
        <f aca="false">B570/$C$1</f>
        <v>1.35862068965517</v>
      </c>
      <c r="D570" s="16" t="n">
        <v>2.25</v>
      </c>
      <c r="E570" s="196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8" t="n">
        <f aca="false">B571/$C$1</f>
        <v>1.38275862068966</v>
      </c>
      <c r="D571" s="16" t="n">
        <v>2.125</v>
      </c>
      <c r="E571" s="196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8" t="n">
        <f aca="false">B572/$C$1</f>
        <v>1.3551724137931</v>
      </c>
      <c r="D572" s="16" t="n">
        <v>2.04</v>
      </c>
      <c r="E572" s="196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8" t="n">
        <f aca="false">B573/$C$1</f>
        <v>1.32413793103448</v>
      </c>
      <c r="D573" s="16" t="n">
        <v>2.025</v>
      </c>
      <c r="E573" s="196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8" t="n">
        <f aca="false">B574/$C$1</f>
        <v>1.32413793103448</v>
      </c>
      <c r="D574" s="16" t="n">
        <v>1.99</v>
      </c>
      <c r="E574" s="196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8" t="n">
        <f aca="false">B575/$C$1</f>
        <v>1.32413793103448</v>
      </c>
      <c r="D575" s="16" t="n">
        <v>1.99</v>
      </c>
      <c r="E575" s="196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8" t="n">
        <f aca="false">B576/$C$1</f>
        <v>1.32413793103448</v>
      </c>
      <c r="D576" s="16" t="n">
        <v>1.99</v>
      </c>
      <c r="E576" s="196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8" t="n">
        <f aca="false">B577/$C$1</f>
        <v>1.39655172413793</v>
      </c>
      <c r="D577" s="16" t="n">
        <v>2.03</v>
      </c>
      <c r="E577" s="196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8" t="n">
        <f aca="false">B578/$C$1</f>
        <v>1.45172413793103</v>
      </c>
      <c r="D578" s="16" t="n">
        <v>2.015</v>
      </c>
      <c r="E578" s="196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8" t="n">
        <f aca="false">B579/$C$1</f>
        <v>1.42068965517241</v>
      </c>
      <c r="D579" s="16" t="n">
        <v>2.025</v>
      </c>
      <c r="E579" s="196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8" t="n">
        <f aca="false">B580/$C$1</f>
        <v>1.40344827586207</v>
      </c>
      <c r="D580" s="16" t="n">
        <v>2.02</v>
      </c>
      <c r="E580" s="196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8" t="n">
        <f aca="false">B581/$C$1</f>
        <v>1.38275862068966</v>
      </c>
      <c r="D581" s="16" t="n">
        <v>1.965</v>
      </c>
      <c r="E581" s="196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8" t="n">
        <f aca="false">B582/$C$1</f>
        <v>1.38275862068966</v>
      </c>
      <c r="D582" s="16" t="n">
        <v>1.965</v>
      </c>
      <c r="E582" s="196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8" t="n">
        <f aca="false">B583/$C$1</f>
        <v>1.38275862068966</v>
      </c>
      <c r="D583" s="16" t="n">
        <v>1.965</v>
      </c>
      <c r="E583" s="196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8" t="n">
        <f aca="false">B584/$C$1</f>
        <v>1.24137931034483</v>
      </c>
      <c r="D584" s="16" t="n">
        <v>1.89</v>
      </c>
      <c r="E584" s="196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8" t="n">
        <f aca="false">B585/$C$1</f>
        <v>1.3</v>
      </c>
      <c r="D585" s="16" t="n">
        <v>1.96</v>
      </c>
      <c r="E585" s="196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8" t="n">
        <f aca="false">B586/$C$1</f>
        <v>1.26896551724138</v>
      </c>
      <c r="D586" s="16" t="n">
        <v>1.955</v>
      </c>
      <c r="E586" s="196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8" t="n">
        <f aca="false">B587/$C$1</f>
        <v>1.38275862068966</v>
      </c>
      <c r="D587" s="16" t="n">
        <v>1.895</v>
      </c>
      <c r="E587" s="196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8" t="n">
        <f aca="false">B588/$C$1</f>
        <v>1.27931034482759</v>
      </c>
      <c r="D588" s="16" t="n">
        <v>1.86</v>
      </c>
      <c r="E588" s="196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8" t="n">
        <f aca="false">B589/$C$1</f>
        <v>1.27931034482759</v>
      </c>
      <c r="D589" s="16" t="n">
        <v>1.86</v>
      </c>
      <c r="E589" s="196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8" t="n">
        <f aca="false">B590/$C$1</f>
        <v>1.27931034482759</v>
      </c>
      <c r="D590" s="16" t="n">
        <v>1.86</v>
      </c>
      <c r="E590" s="196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8" t="n">
        <f aca="false">B591/$C$1</f>
        <v>1.44137931034483</v>
      </c>
      <c r="D591" s="16" t="n">
        <v>1.92</v>
      </c>
      <c r="E591" s="196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8" t="n">
        <f aca="false">B592/$C$1</f>
        <v>1.32068965517241</v>
      </c>
      <c r="D592" s="16" t="n">
        <v>1.945</v>
      </c>
      <c r="E592" s="196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8" t="n">
        <f aca="false">B593/$C$1</f>
        <v>1.37586206896552</v>
      </c>
      <c r="D593" s="16" t="n">
        <v>1.89</v>
      </c>
      <c r="E593" s="196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8" t="n">
        <f aca="false">B594/$C$1</f>
        <v>1.28965517241379</v>
      </c>
      <c r="D594" s="16" t="n">
        <v>1.875</v>
      </c>
      <c r="E594" s="196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8" t="n">
        <f aca="false">B595/$C$1</f>
        <v>1.23793103448276</v>
      </c>
      <c r="D595" s="16" t="n">
        <v>1.88</v>
      </c>
      <c r="E595" s="196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8" t="n">
        <f aca="false">B596/$C$1</f>
        <v>1.23793103448276</v>
      </c>
      <c r="D596" s="16" t="n">
        <v>1.88</v>
      </c>
      <c r="E596" s="196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8" t="n">
        <f aca="false">B597/$C$1</f>
        <v>1.23793103448276</v>
      </c>
      <c r="D597" s="16" t="n">
        <v>1.88</v>
      </c>
      <c r="E597" s="196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8" t="n">
        <f aca="false">B598/$C$1</f>
        <v>1.33103448275862</v>
      </c>
      <c r="D598" s="16" t="n">
        <v>2.005</v>
      </c>
      <c r="E598" s="196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8" t="n">
        <f aca="false">B599/$C$1</f>
        <v>1.36551724137931</v>
      </c>
      <c r="D599" s="16" t="n">
        <v>2.01</v>
      </c>
      <c r="E599" s="196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8" t="n">
        <f aca="false">B600/$C$1</f>
        <v>1.36896551724138</v>
      </c>
      <c r="D600" s="16" t="n">
        <v>2.04</v>
      </c>
      <c r="E600" s="196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8" t="n">
        <f aca="false">B601/$C$1</f>
        <v>1.27241379310345</v>
      </c>
      <c r="D601" s="16" t="n">
        <v>1.98</v>
      </c>
      <c r="E601" s="196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8" t="n">
        <f aca="false">B602/$C$1</f>
        <v>1.06896551724138</v>
      </c>
      <c r="D602" s="16" t="n">
        <v>2.01</v>
      </c>
      <c r="E602" s="196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8" t="n">
        <f aca="false">B603/$C$1</f>
        <v>1.06896551724138</v>
      </c>
      <c r="D603" s="16" t="n">
        <v>2.01</v>
      </c>
      <c r="E603" s="196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8" t="n">
        <f aca="false">B604/$C$1</f>
        <v>1.06896551724138</v>
      </c>
      <c r="D604" s="16" t="n">
        <v>2.01</v>
      </c>
      <c r="E604" s="196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8" t="n">
        <f aca="false">B605/$C$1</f>
        <v>1.08965517241379</v>
      </c>
      <c r="D605" s="16" t="n">
        <v>1.985</v>
      </c>
      <c r="E605" s="196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8" t="n">
        <f aca="false">B606/$C$1</f>
        <v>0.793103448275862</v>
      </c>
      <c r="D606" s="16" t="n">
        <v>1.95</v>
      </c>
      <c r="E606" s="196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8" t="n">
        <f aca="false">B607/$C$1</f>
        <v>1.03103448275862</v>
      </c>
      <c r="D607" s="16" t="n">
        <v>1.865</v>
      </c>
      <c r="E607" s="196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8" t="n">
        <f aca="false">B608/$C$1</f>
        <v>1.02068965517241</v>
      </c>
      <c r="D608" s="16" t="n">
        <v>1.795</v>
      </c>
      <c r="E608" s="196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8" t="n">
        <f aca="false">B609/$C$1</f>
        <v>0.958620689655172</v>
      </c>
      <c r="D609" s="16" t="n">
        <v>1.7</v>
      </c>
      <c r="E609" s="196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8" t="n">
        <f aca="false">B610/$C$1</f>
        <v>0.958620689655172</v>
      </c>
      <c r="D610" s="16" t="n">
        <v>1.7</v>
      </c>
      <c r="E610" s="196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8" t="n">
        <f aca="false">B611/$C$1</f>
        <v>0.958620689655172</v>
      </c>
      <c r="D611" s="16" t="n">
        <v>1.7</v>
      </c>
      <c r="E611" s="196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8" t="n">
        <f aca="false">B612/$C$1</f>
        <v>1.16206896551724</v>
      </c>
      <c r="D612" s="16" t="n">
        <v>1.7</v>
      </c>
      <c r="E612" s="196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8" t="n">
        <f aca="false">B613/$C$1</f>
        <v>1.16551724137931</v>
      </c>
      <c r="D613" s="16" t="n">
        <v>1.825</v>
      </c>
      <c r="E613" s="196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8" t="n">
        <f aca="false">B614/$C$1</f>
        <v>1.20689655172414</v>
      </c>
      <c r="D614" s="16" t="n">
        <v>1.71</v>
      </c>
      <c r="E614" s="196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8" t="n">
        <f aca="false">B615/$C$1</f>
        <v>1.34827586206897</v>
      </c>
      <c r="D615" s="16" t="n">
        <v>1.71</v>
      </c>
      <c r="E615" s="196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8" t="n">
        <f aca="false">B616/$C$1</f>
        <v>1.23793103448276</v>
      </c>
      <c r="D616" s="16" t="n">
        <v>1.74</v>
      </c>
      <c r="E616" s="196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8" t="n">
        <f aca="false">B617/$C$1</f>
        <v>1.23793103448276</v>
      </c>
      <c r="D617" s="16" t="n">
        <v>1.74</v>
      </c>
      <c r="E617" s="196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8" t="n">
        <f aca="false">B618/$C$1</f>
        <v>1.23793103448276</v>
      </c>
      <c r="D618" s="16" t="n">
        <v>1.74</v>
      </c>
      <c r="E618" s="196" t="s">
        <v>85</v>
      </c>
      <c r="F618" s="16" t="n">
        <f aca="false">D618-C618</f>
        <v>0.502068965517242</v>
      </c>
      <c r="G618" s="8" t="s">
        <v>85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8" t="n">
        <f aca="false">B619/$C$1</f>
        <v>1.23793103448276</v>
      </c>
      <c r="D619" s="16" t="n">
        <v>1.74</v>
      </c>
      <c r="E619" s="196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8" t="n">
        <f aca="false">B620/$C$1</f>
        <v>1.02413793103448</v>
      </c>
      <c r="D620" s="16" t="n">
        <v>1.815</v>
      </c>
      <c r="E620" s="196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8" t="n">
        <f aca="false">B621/$C$1</f>
        <v>1.1448275862069</v>
      </c>
      <c r="D621" s="16" t="n">
        <v>1.805</v>
      </c>
      <c r="E621" s="196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8" t="n">
        <f aca="false">B622/$C$1</f>
        <v>1.3551724137931</v>
      </c>
      <c r="D622" s="16" t="n">
        <v>1.905</v>
      </c>
      <c r="E622" s="196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8" t="n">
        <f aca="false">B623/$C$1</f>
        <v>1.32758620689655</v>
      </c>
      <c r="D623" s="16" t="n">
        <v>1.91</v>
      </c>
      <c r="E623" s="196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8" t="n">
        <f aca="false">B624/$C$1</f>
        <v>1.32758620689655</v>
      </c>
      <c r="D624" s="16" t="n">
        <v>1.91</v>
      </c>
      <c r="E624" s="196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8" t="n">
        <f aca="false">B625/$C$1</f>
        <v>1.32758620689655</v>
      </c>
      <c r="D625" s="16" t="n">
        <v>1.91</v>
      </c>
      <c r="E625" s="196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8" t="n">
        <f aca="false">B626/$C$1</f>
        <v>1.38275862068966</v>
      </c>
      <c r="D626" s="16" t="n">
        <v>1.895</v>
      </c>
      <c r="E626" s="196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8" t="n">
        <f aca="false">B627/$C$1</f>
        <v>1.47241379310345</v>
      </c>
      <c r="D627" s="16" t="n">
        <v>1.98</v>
      </c>
      <c r="E627" s="196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8" t="n">
        <f aca="false">B628/$C$1</f>
        <v>1.57241379310345</v>
      </c>
      <c r="D628" s="16" t="n">
        <v>2.17</v>
      </c>
      <c r="E628" s="196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8" t="n">
        <f aca="false">B629/$C$1</f>
        <v>1.48965517241379</v>
      </c>
      <c r="D629" s="16" t="n">
        <v>2.16</v>
      </c>
      <c r="E629" s="196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8" t="n">
        <f aca="false">B630/$C$1</f>
        <v>1.51724137931035</v>
      </c>
      <c r="D630" s="16" t="n">
        <v>2.295</v>
      </c>
      <c r="E630" s="196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8" t="n">
        <f aca="false">B631/$C$1</f>
        <v>1.51724137931035</v>
      </c>
      <c r="D631" s="16" t="n">
        <v>2.295</v>
      </c>
      <c r="E631" s="196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8" t="n">
        <f aca="false">B632/$C$1</f>
        <v>1.51724137931035</v>
      </c>
      <c r="D632" s="16" t="n">
        <v>2.295</v>
      </c>
      <c r="E632" s="196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8" t="n">
        <f aca="false">B633/$C$1</f>
        <v>1.51379310344828</v>
      </c>
      <c r="D633" s="16" t="n">
        <v>2.21</v>
      </c>
      <c r="E633" s="196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8" t="n">
        <f aca="false">B634/$C$1</f>
        <v>1.56896551724138</v>
      </c>
      <c r="D634" s="16" t="n">
        <v>2.33</v>
      </c>
      <c r="E634" s="196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8" t="n">
        <f aca="false">B635/$C$1</f>
        <v>1.48620689655172</v>
      </c>
      <c r="D635" s="16" t="n">
        <v>2.23</v>
      </c>
      <c r="E635" s="196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8" t="n">
        <f aca="false">B636/$C$1</f>
        <v>1.49310344827586</v>
      </c>
      <c r="D636" s="16" t="n">
        <v>2.215</v>
      </c>
      <c r="E636" s="196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8" t="n">
        <f aca="false">B637/$C$1</f>
        <v>1.53448275862069</v>
      </c>
      <c r="D637" s="16" t="n">
        <v>2.325</v>
      </c>
      <c r="E637" s="196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8" t="n">
        <f aca="false">B638/$C$1</f>
        <v>1.53448275862069</v>
      </c>
      <c r="D638" s="16" t="n">
        <v>2.325</v>
      </c>
      <c r="E638" s="196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8" t="n">
        <f aca="false">B639/$C$1</f>
        <v>1.53448275862069</v>
      </c>
      <c r="D639" s="16" t="n">
        <v>2.325</v>
      </c>
      <c r="E639" s="196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8" t="n">
        <f aca="false">B640/$C$1</f>
        <v>1.48965517241379</v>
      </c>
      <c r="D640" s="16" t="n">
        <v>2.23</v>
      </c>
      <c r="E640" s="196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8" t="n">
        <f aca="false">B641/$C$1</f>
        <v>1.55862068965517</v>
      </c>
      <c r="D641" s="16" t="n">
        <v>2.195</v>
      </c>
      <c r="E641" s="196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8" t="n">
        <f aca="false">B642/$C$1</f>
        <v>1.7551724137931</v>
      </c>
      <c r="D642" s="16" t="n">
        <v>2.335</v>
      </c>
      <c r="E642" s="196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8" t="n">
        <f aca="false">B643/$C$1</f>
        <v>1.74137931034483</v>
      </c>
      <c r="D643" s="16" t="n">
        <v>2.425</v>
      </c>
      <c r="E643" s="196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8" t="n">
        <f aca="false">B644/$C$1</f>
        <v>1.58965517241379</v>
      </c>
      <c r="D644" s="16" t="n">
        <v>2.2</v>
      </c>
      <c r="E644" s="196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8" t="n">
        <f aca="false">B645/$C$1</f>
        <v>1.58965517241379</v>
      </c>
      <c r="D645" s="16" t="n">
        <v>2.2</v>
      </c>
      <c r="E645" s="196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8" t="n">
        <f aca="false">B646/$C$1</f>
        <v>1.58965517241379</v>
      </c>
      <c r="D646" s="16" t="n">
        <v>2.2</v>
      </c>
      <c r="E646" s="196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8" t="n">
        <f aca="false">B647/$C$1</f>
        <v>1.61034482758621</v>
      </c>
      <c r="D647" s="16" t="n">
        <v>2.15</v>
      </c>
      <c r="E647" s="196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8" t="n">
        <f aca="false">B648/$C$1</f>
        <v>1.54137931034483</v>
      </c>
      <c r="D648" s="16" t="n">
        <v>2.065</v>
      </c>
      <c r="E648" s="196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8" t="n">
        <f aca="false">B649/$C$1</f>
        <v>1.57241379310345</v>
      </c>
      <c r="D649" s="16" t="n">
        <v>2.095</v>
      </c>
      <c r="E649" s="196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8" t="n">
        <f aca="false">B650/$C$1</f>
        <v>1.52068965517241</v>
      </c>
      <c r="D650" s="16" t="n">
        <v>2.085</v>
      </c>
      <c r="E650" s="196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8" t="n">
        <f aca="false">B651/$C$1</f>
        <v>1.56896551724138</v>
      </c>
      <c r="D651" s="16" t="n">
        <v>1.93</v>
      </c>
      <c r="E651" s="196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8" t="n">
        <f aca="false">B652/$C$1</f>
        <v>1.56896551724138</v>
      </c>
      <c r="D652" s="16" t="n">
        <v>1.93</v>
      </c>
      <c r="E652" s="196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8" t="n">
        <f aca="false">B653/$C$1</f>
        <v>1.56896551724138</v>
      </c>
      <c r="D653" s="16" t="n">
        <v>1.93</v>
      </c>
      <c r="E653" s="196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8" t="n">
        <f aca="false">B654/$C$1</f>
        <v>1.75172413793103</v>
      </c>
      <c r="D654" s="16" t="n">
        <v>1.895</v>
      </c>
      <c r="E654" s="196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8" t="n">
        <f aca="false">B655/$C$1</f>
        <v>1.77241379310345</v>
      </c>
      <c r="D655" s="16" t="n">
        <v>1.865</v>
      </c>
      <c r="E655" s="196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8" t="n">
        <f aca="false">B656/$C$1</f>
        <v>1.83103448275862</v>
      </c>
      <c r="D656" s="16" t="n">
        <v>1.925</v>
      </c>
      <c r="E656" s="196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8" t="n">
        <f aca="false">B657/$C$1</f>
        <v>1.8551724137931</v>
      </c>
      <c r="D657" s="16" t="n">
        <v>1.88</v>
      </c>
      <c r="E657" s="196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8" t="n">
        <f aca="false">B658/$C$1</f>
        <v>1.71379310344828</v>
      </c>
      <c r="D658" s="16" t="n">
        <v>1.825</v>
      </c>
      <c r="E658" s="196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8" t="n">
        <f aca="false">B659/$C$1</f>
        <v>1.71379310344828</v>
      </c>
      <c r="D659" s="16" t="n">
        <v>1.825</v>
      </c>
      <c r="E659" s="196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8" t="n">
        <f aca="false">B660/$C$1</f>
        <v>1.71379310344828</v>
      </c>
      <c r="D660" s="16" t="n">
        <v>1.825</v>
      </c>
      <c r="E660" s="196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8" t="n">
        <f aca="false">B661/$C$1</f>
        <v>1.76206896551724</v>
      </c>
      <c r="D661" s="16" t="n">
        <v>1.965</v>
      </c>
      <c r="E661" s="196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8" t="n">
        <f aca="false">B662/$C$1</f>
        <v>1.8</v>
      </c>
      <c r="D662" s="16" t="n">
        <v>2.16</v>
      </c>
      <c r="E662" s="196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8" t="n">
        <f aca="false">B663/$C$1</f>
        <v>1.7551724137931</v>
      </c>
      <c r="D663" s="16" t="n">
        <v>2.18</v>
      </c>
      <c r="E663" s="196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8" t="n">
        <f aca="false">B664/$C$1</f>
        <v>1.76551724137931</v>
      </c>
      <c r="D664" s="16" t="n">
        <v>2.025</v>
      </c>
      <c r="E664" s="196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8" t="n">
        <f aca="false">B665/$C$1</f>
        <v>1.76206896551724</v>
      </c>
      <c r="D665" s="16" t="n">
        <v>1.935</v>
      </c>
      <c r="E665" s="196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8" t="n">
        <f aca="false">B666/$C$1</f>
        <v>1.76206896551724</v>
      </c>
      <c r="D666" s="16" t="n">
        <v>1.935</v>
      </c>
      <c r="E666" s="196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8" t="n">
        <f aca="false">B667/$C$1</f>
        <v>1.76206896551724</v>
      </c>
      <c r="D667" s="16" t="n">
        <v>1.935</v>
      </c>
      <c r="E667" s="196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8" t="n">
        <f aca="false">B668/$C$1</f>
        <v>1.09310344827586</v>
      </c>
      <c r="D668" s="16" t="n">
        <v>1.95</v>
      </c>
      <c r="E668" s="196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8" t="n">
        <f aca="false">B669/$C$1</f>
        <v>1.04827586206897</v>
      </c>
      <c r="D669" s="16" t="n">
        <v>1.925</v>
      </c>
      <c r="E669" s="196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8" t="n">
        <f aca="false">B670/$C$1</f>
        <v>1.43103448275862</v>
      </c>
      <c r="D670" s="16" t="n">
        <v>1.73</v>
      </c>
      <c r="E670" s="196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8" t="n">
        <f aca="false">B671/$C$1</f>
        <v>1.56206896551724</v>
      </c>
      <c r="D671" s="16" t="n">
        <v>1.77</v>
      </c>
      <c r="E671" s="196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8" t="n">
        <f aca="false">B672/$C$1</f>
        <v>1.2448275862069</v>
      </c>
      <c r="D672" s="16" t="n">
        <v>1.84</v>
      </c>
      <c r="E672" s="196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8" t="n">
        <f aca="false">B673/$C$1</f>
        <v>1.27241379310345</v>
      </c>
      <c r="D673" s="16" t="n">
        <v>1.97</v>
      </c>
      <c r="E673" s="196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8" t="n">
        <f aca="false">B674/$C$1</f>
        <v>1.27241379310345</v>
      </c>
      <c r="D674" s="16" t="n">
        <v>1.97</v>
      </c>
      <c r="E674" s="196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8" t="n">
        <f aca="false">B675/$C$1</f>
        <v>1.77931034482759</v>
      </c>
      <c r="D675" s="16" t="n">
        <v>1.885</v>
      </c>
      <c r="E675" s="196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8" t="n">
        <f aca="false">B676/$C$1</f>
        <v>1.66206896551724</v>
      </c>
      <c r="D676" s="16" t="n">
        <v>2.24</v>
      </c>
      <c r="E676" s="196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8" t="n">
        <f aca="false">B677/$C$1</f>
        <v>1.70344827586207</v>
      </c>
      <c r="D677" s="16" t="n">
        <v>2.35</v>
      </c>
      <c r="E677" s="196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8" t="n">
        <f aca="false">B678/$C$1</f>
        <v>1.86896551724138</v>
      </c>
      <c r="D678" s="16" t="n">
        <v>2.425</v>
      </c>
      <c r="E678" s="196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8" t="n">
        <f aca="false">B679/$C$1</f>
        <v>1.77586206896552</v>
      </c>
      <c r="D679" s="16" t="n">
        <v>2.345</v>
      </c>
      <c r="E679" s="196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8" t="n">
        <f aca="false">B680/$C$1</f>
        <v>1.77586206896552</v>
      </c>
      <c r="D680" s="16" t="n">
        <v>2.345</v>
      </c>
      <c r="E680" s="196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8" t="n">
        <f aca="false">B681/$C$1</f>
        <v>1.77586206896552</v>
      </c>
      <c r="D681" s="16" t="n">
        <v>2.345</v>
      </c>
      <c r="E681" s="196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8" t="n">
        <f aca="false">B682/$C$1</f>
        <v>1.63448275862069</v>
      </c>
      <c r="D682" s="16" t="n">
        <v>2.4</v>
      </c>
      <c r="E682" s="196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8" t="n">
        <f aca="false">B683/$C$1</f>
        <v>1.78965517241379</v>
      </c>
      <c r="D683" s="16" t="n">
        <v>2.44</v>
      </c>
      <c r="E683" s="196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8" t="n">
        <f aca="false">B684/$C$1</f>
        <v>1.80689655172414</v>
      </c>
      <c r="D684" s="16" t="n">
        <v>2.445</v>
      </c>
      <c r="E684" s="196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8" t="n">
        <f aca="false">B685/$C$1</f>
        <v>1.79310344827586</v>
      </c>
      <c r="D685" s="16" t="n">
        <v>2.315</v>
      </c>
      <c r="E685" s="196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8" t="n">
        <f aca="false">B686/$C$1</f>
        <v>1.74827586206897</v>
      </c>
      <c r="D686" s="16" t="n">
        <v>2.3</v>
      </c>
      <c r="E686" s="196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8" t="n">
        <f aca="false">B687/$C$1</f>
        <v>1.74827586206897</v>
      </c>
      <c r="D687" s="16" t="n">
        <v>2.3</v>
      </c>
      <c r="E687" s="196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8" t="n">
        <f aca="false">B688/$C$1</f>
        <v>1.74827586206897</v>
      </c>
      <c r="D688" s="16" t="n">
        <v>2.3</v>
      </c>
      <c r="E688" s="196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8" t="n">
        <f aca="false">B689/$C$1</f>
        <v>1.91724137931034</v>
      </c>
      <c r="D689" s="16" t="n">
        <v>2.28</v>
      </c>
      <c r="E689" s="196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8" t="n">
        <f aca="false">B690/$C$1</f>
        <v>1.93103448275862</v>
      </c>
      <c r="D690" s="16" t="n">
        <v>2.2</v>
      </c>
      <c r="E690" s="196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8" t="n">
        <f aca="false">B691/$C$1</f>
        <v>1.96551724137931</v>
      </c>
      <c r="D691" s="16" t="n">
        <v>2.2</v>
      </c>
      <c r="E691" s="196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8" t="n">
        <f aca="false">B692/$C$1</f>
        <v>1.87586206896552</v>
      </c>
      <c r="D692" s="16" t="n">
        <v>2.195</v>
      </c>
      <c r="E692" s="196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8" t="n">
        <f aca="false">B693/$C$1</f>
        <v>1.7448275862069</v>
      </c>
      <c r="D693" s="16" t="n">
        <v>2.135</v>
      </c>
      <c r="E693" s="196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8" t="n">
        <f aca="false">B694/$C$1</f>
        <v>1.7448275862069</v>
      </c>
      <c r="D694" s="16" t="n">
        <v>2.135</v>
      </c>
      <c r="E694" s="196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8" t="n">
        <f aca="false">B695/$C$1</f>
        <v>1.7448275862069</v>
      </c>
      <c r="D695" s="16" t="n">
        <v>2.135</v>
      </c>
      <c r="E695" s="196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8" t="n">
        <f aca="false">B696/$C$1</f>
        <v>1.8</v>
      </c>
      <c r="D696" s="16" t="n">
        <v>2.07</v>
      </c>
      <c r="E696" s="196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8" t="n">
        <f aca="false">B697/$C$1</f>
        <v>1.78965517241379</v>
      </c>
      <c r="D697" s="16" t="n">
        <v>2.01</v>
      </c>
      <c r="E697" s="196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8" t="n">
        <f aca="false">B698/$C$1</f>
        <v>1.71379310344828</v>
      </c>
      <c r="D698" s="16" t="n">
        <v>1.89</v>
      </c>
      <c r="E698" s="196" t="s">
        <v>85</v>
      </c>
      <c r="F698" s="16" t="n">
        <f aca="false">D698-C698</f>
        <v>0.176206896551724</v>
      </c>
      <c r="G698" s="8" t="s">
        <v>85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8" t="n">
        <f aca="false">B699/$C$1</f>
        <v>1.71379310344828</v>
      </c>
      <c r="D699" s="16" t="n">
        <v>1.89</v>
      </c>
      <c r="E699" s="196" t="s">
        <v>85</v>
      </c>
      <c r="F699" s="16" t="n">
        <f aca="false">D699-C699</f>
        <v>0.176206896551724</v>
      </c>
      <c r="G699" s="8" t="s">
        <v>85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8" t="n">
        <f aca="false">B700/$C$1</f>
        <v>1.71379310344828</v>
      </c>
      <c r="D700" s="16" t="n">
        <v>1.89</v>
      </c>
      <c r="E700" s="196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8" t="n">
        <f aca="false">B701/$C$1</f>
        <v>1.71379310344828</v>
      </c>
      <c r="D701" s="16" t="n">
        <v>1.89</v>
      </c>
      <c r="E701" s="196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8" t="n">
        <f aca="false">B702/$C$1</f>
        <v>1.71379310344828</v>
      </c>
      <c r="D702" s="16" t="n">
        <v>1.89</v>
      </c>
      <c r="E702" s="196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8" t="n">
        <f aca="false">B703/$C$1</f>
        <v>1.58965517241379</v>
      </c>
      <c r="D703" s="16" t="n">
        <v>1.815</v>
      </c>
      <c r="E703" s="196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8" t="n">
        <f aca="false">B704/$C$1</f>
        <v>1.45172413793103</v>
      </c>
      <c r="D704" s="16" t="n">
        <v>1.48</v>
      </c>
      <c r="E704" s="196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8" t="n">
        <f aca="false">B705/$C$1</f>
        <v>1.43448275862069</v>
      </c>
      <c r="D705" s="16" t="n">
        <v>1.47</v>
      </c>
      <c r="E705" s="196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8" t="n">
        <f aca="false">B706/$C$1</f>
        <v>1.17586206896552</v>
      </c>
      <c r="D706" s="16" t="n">
        <v>1.29</v>
      </c>
      <c r="E706" s="196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8" t="n">
        <f aca="false">B707/$C$1</f>
        <v>0.779310344827586</v>
      </c>
      <c r="D707" s="16" t="n">
        <v>1.16</v>
      </c>
      <c r="E707" s="196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8" t="n">
        <f aca="false">B708/$C$1</f>
        <v>0.779310344827586</v>
      </c>
      <c r="D708" s="16" t="n">
        <v>1.16</v>
      </c>
      <c r="E708" s="196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8" t="n">
        <f aca="false">B709/$C$1</f>
        <v>0.779310344827586</v>
      </c>
      <c r="D709" s="16" t="n">
        <v>1.16</v>
      </c>
      <c r="E709" s="196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8" t="n">
        <f aca="false">B710/$C$1</f>
        <v>1.4551724137931</v>
      </c>
      <c r="D710" s="16" t="n">
        <v>1.63</v>
      </c>
      <c r="E710" s="196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8" t="n">
        <f aca="false">B711/$C$1</f>
        <v>1.4551724137931</v>
      </c>
      <c r="D711" s="16" t="n">
        <v>1.96</v>
      </c>
      <c r="E711" s="196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8" t="n">
        <f aca="false">B712/$C$1</f>
        <v>1.50689655172414</v>
      </c>
      <c r="D712" s="16" t="n">
        <v>1.74</v>
      </c>
      <c r="E712" s="196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8" t="n">
        <f aca="false">B713/$C$1</f>
        <v>1.4</v>
      </c>
      <c r="D713" s="16" t="n">
        <v>1.66</v>
      </c>
      <c r="E713" s="196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8" t="n">
        <f aca="false">B714/$C$1</f>
        <v>1.35172413793103</v>
      </c>
      <c r="D714" s="16" t="n">
        <v>1.605</v>
      </c>
      <c r="E714" s="196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8" t="n">
        <f aca="false">B715/$C$1</f>
        <v>1.35172413793103</v>
      </c>
      <c r="D715" s="16" t="n">
        <v>1.605</v>
      </c>
      <c r="E715" s="196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8" t="n">
        <f aca="false">B716/$C$1</f>
        <v>1.35172413793103</v>
      </c>
      <c r="D716" s="16" t="n">
        <v>1.605</v>
      </c>
      <c r="E716" s="196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8" t="n">
        <f aca="false">B717/$C$1</f>
        <v>1.57586206896552</v>
      </c>
      <c r="D717" s="16" t="n">
        <v>1.905</v>
      </c>
      <c r="E717" s="196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8" t="n">
        <f aca="false">B718/$C$1</f>
        <v>1.62758620689655</v>
      </c>
      <c r="D718" s="16" t="n">
        <v>1.935</v>
      </c>
      <c r="E718" s="196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8" t="n">
        <f aca="false">B719/$C$1</f>
        <v>1.7448275862069</v>
      </c>
      <c r="D719" s="16" t="n">
        <v>2.02</v>
      </c>
      <c r="E719" s="196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8" t="n">
        <f aca="false">B720/$C$1</f>
        <v>1.66206896551724</v>
      </c>
      <c r="D720" s="16" t="n">
        <v>2.035</v>
      </c>
      <c r="E720" s="196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8" t="n">
        <f aca="false">B721/$C$1</f>
        <v>1.88275862068966</v>
      </c>
      <c r="D721" s="16" t="n">
        <v>2.095</v>
      </c>
      <c r="E721" s="196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8" t="n">
        <f aca="false">B722/$C$1</f>
        <v>1.88275862068966</v>
      </c>
      <c r="D722" s="16" t="n">
        <v>2.095</v>
      </c>
      <c r="E722" s="196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8" t="n">
        <f aca="false">B723/$C$1</f>
        <v>1.88275862068966</v>
      </c>
      <c r="D723" s="16" t="n">
        <v>2.095</v>
      </c>
      <c r="E723" s="196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8" t="n">
        <f aca="false">B724/$C$1</f>
        <v>1.79310344827586</v>
      </c>
      <c r="D724" s="16" t="n">
        <v>2.17</v>
      </c>
      <c r="E724" s="196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8" t="n">
        <f aca="false">B725/$C$1</f>
        <v>1.83448275862069</v>
      </c>
      <c r="D725" s="16" t="n">
        <v>2.06</v>
      </c>
      <c r="E725" s="196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8" t="n">
        <f aca="false">B726/$C$1</f>
        <v>1.72758620689655</v>
      </c>
      <c r="D726" s="16" t="n">
        <v>1.95</v>
      </c>
      <c r="E726" s="196" t="s">
        <v>85</v>
      </c>
      <c r="F726" s="16" t="n">
        <f aca="false">D726-C726</f>
        <v>0.222413793103448</v>
      </c>
      <c r="G726" s="8" t="s">
        <v>85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8" t="n">
        <f aca="false">B727/$C$1</f>
        <v>1.72758620689655</v>
      </c>
      <c r="D727" s="16" t="n">
        <v>1.95</v>
      </c>
      <c r="E727" s="196" t="s">
        <v>85</v>
      </c>
      <c r="F727" s="16" t="n">
        <f aca="false">D727-C727</f>
        <v>0.222413793103448</v>
      </c>
      <c r="G727" s="8" t="s">
        <v>85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8" t="n">
        <f aca="false">B728/$C$1</f>
        <v>1.72758620689655</v>
      </c>
      <c r="D728" s="16" t="n">
        <v>1.95</v>
      </c>
      <c r="E728" s="196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8" t="n">
        <f aca="false">B729/$C$1</f>
        <v>1.72758620689655</v>
      </c>
      <c r="D729" s="16" t="n">
        <v>1.95</v>
      </c>
      <c r="E729" s="196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8" t="n">
        <f aca="false">B730/$C$1</f>
        <v>1.72758620689655</v>
      </c>
      <c r="D730" s="16" t="n">
        <v>1.95</v>
      </c>
      <c r="E730" s="196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8" t="n">
        <f aca="false">B731/$C$1</f>
        <v>1.68275862068966</v>
      </c>
      <c r="D731" s="16" t="n">
        <v>1.88</v>
      </c>
      <c r="E731" s="196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8" t="n">
        <f aca="false">B732/$C$1</f>
        <v>1.70344827586207</v>
      </c>
      <c r="D732" s="16" t="n">
        <v>1.9</v>
      </c>
      <c r="E732" s="196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8" t="n">
        <f aca="false">B733/$C$1</f>
        <v>1.73793103448276</v>
      </c>
      <c r="D733" s="16" t="n">
        <v>1.935</v>
      </c>
      <c r="E733" s="196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147</v>
      </c>
      <c r="B734" s="4" t="s">
        <v>150</v>
      </c>
      <c r="C734" s="4" t="s">
        <v>225</v>
      </c>
      <c r="D734" s="202" t="s">
        <v>133</v>
      </c>
      <c r="E734" s="199" t="s">
        <v>15</v>
      </c>
      <c r="F734" s="4" t="s">
        <v>226</v>
      </c>
      <c r="G734" s="4" t="s">
        <v>227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8" t="n">
        <f aca="false">B735/$C$1</f>
        <v>1.67241379310345</v>
      </c>
      <c r="D735" s="16" t="n">
        <v>1.955</v>
      </c>
      <c r="E735" s="196" t="s">
        <v>85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8" t="n">
        <f aca="false">B736/$C$1</f>
        <v>1.67241379310345</v>
      </c>
      <c r="D736" s="16" t="n">
        <v>1.955</v>
      </c>
      <c r="E736" s="196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8" t="n">
        <f aca="false">B737/$C$1</f>
        <v>1.67241379310345</v>
      </c>
      <c r="D737" s="16" t="n">
        <v>1.955</v>
      </c>
      <c r="E737" s="196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8" t="n">
        <f aca="false">B738/$C$1</f>
        <v>1.67241379310345</v>
      </c>
      <c r="D738" s="16" t="n">
        <v>1.955</v>
      </c>
      <c r="E738" s="196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8" t="n">
        <f aca="false">B739/$C$1</f>
        <v>1.73103448275862</v>
      </c>
      <c r="D739" s="16" t="n">
        <v>2.28</v>
      </c>
      <c r="E739" s="196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8" t="n">
        <f aca="false">B740/$C$1</f>
        <v>1.7</v>
      </c>
      <c r="D740" s="16" t="n">
        <v>2.26</v>
      </c>
      <c r="E740" s="196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8" t="n">
        <f aca="false">B741/$C$1</f>
        <v>1.68275862068966</v>
      </c>
      <c r="D741" s="16" t="n">
        <v>2.465</v>
      </c>
      <c r="E741" s="196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8" t="n">
        <f aca="false">B742/$C$1</f>
        <v>1.56896551724138</v>
      </c>
      <c r="D742" s="16" t="n">
        <v>2.295</v>
      </c>
      <c r="E742" s="196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8" t="n">
        <f aca="false">B743/$C$1</f>
        <v>1.57931034482759</v>
      </c>
      <c r="D743" s="16" t="n">
        <v>2.115</v>
      </c>
      <c r="E743" s="196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8" t="n">
        <f aca="false">B744/$C$1</f>
        <v>1.57931034482759</v>
      </c>
      <c r="D744" s="16" t="n">
        <v>2.115</v>
      </c>
      <c r="E744" s="196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8" t="n">
        <f aca="false">B745/$C$1</f>
        <v>1.57931034482759</v>
      </c>
      <c r="D745" s="16" t="n">
        <v>2.115</v>
      </c>
      <c r="E745" s="196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8" t="n">
        <f aca="false">B746/$C$1</f>
        <v>1.53103448275862</v>
      </c>
      <c r="D746" s="16" t="n">
        <v>2.015</v>
      </c>
      <c r="E746" s="196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8" t="n">
        <f aca="false">B747/$C$1</f>
        <v>1.56206896551724</v>
      </c>
      <c r="D747" s="16" t="n">
        <v>1.995</v>
      </c>
      <c r="E747" s="196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8" t="n">
        <f aca="false">B748/$C$1</f>
        <v>1.57931034482759</v>
      </c>
      <c r="D748" s="16" t="n">
        <v>1.935</v>
      </c>
      <c r="E748" s="196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8" t="n">
        <f aca="false">B749/$C$1</f>
        <v>1.51724137931035</v>
      </c>
      <c r="D749" s="16" t="n">
        <v>1.825</v>
      </c>
      <c r="E749" s="196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8" t="n">
        <f aca="false">B750/$C$1</f>
        <v>1.5551724137931</v>
      </c>
      <c r="D750" s="16" t="n">
        <v>1.845</v>
      </c>
      <c r="E750" s="196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8" t="n">
        <f aca="false">B751/$C$1</f>
        <v>1.5551724137931</v>
      </c>
      <c r="D751" s="16" t="n">
        <v>1.845</v>
      </c>
      <c r="E751" s="196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8" t="n">
        <f aca="false">B752/$C$1</f>
        <v>1.5551724137931</v>
      </c>
      <c r="D752" s="16" t="n">
        <v>1.845</v>
      </c>
      <c r="E752" s="196" t="s">
        <v>85</v>
      </c>
      <c r="F752" s="16" t="n">
        <f aca="false">D752-C752</f>
        <v>0.289827586206897</v>
      </c>
      <c r="G752" s="8" t="s">
        <v>85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8" t="n">
        <f aca="false">B753/$C$1</f>
        <v>1.5551724137931</v>
      </c>
      <c r="D753" s="16" t="n">
        <v>1.845</v>
      </c>
      <c r="E753" s="196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8" t="n">
        <f aca="false">B754/$C$1</f>
        <v>1.55172413793103</v>
      </c>
      <c r="D754" s="16" t="n">
        <v>1.825</v>
      </c>
      <c r="E754" s="196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8" t="n">
        <f aca="false">B755/$C$1</f>
        <v>1.58965517241379</v>
      </c>
      <c r="D755" s="16" t="n">
        <v>1.84</v>
      </c>
      <c r="E755" s="196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8" t="n">
        <f aca="false">B756/$C$1</f>
        <v>1.62068965517241</v>
      </c>
      <c r="D756" s="16" t="n">
        <v>1.9</v>
      </c>
      <c r="E756" s="196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8" t="n">
        <f aca="false">B757/$C$1</f>
        <v>1.6</v>
      </c>
      <c r="D757" s="16" t="n">
        <v>1.87</v>
      </c>
      <c r="E757" s="196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8" t="n">
        <f aca="false">B758/$C$1</f>
        <v>1.6</v>
      </c>
      <c r="D758" s="16" t="n">
        <v>1.87</v>
      </c>
      <c r="E758" s="196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8" t="n">
        <f aca="false">B759/$C$1</f>
        <v>1.6</v>
      </c>
      <c r="D759" s="16" t="n">
        <v>1.87</v>
      </c>
      <c r="E759" s="196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8" t="n">
        <f aca="false">B760/$C$1</f>
        <v>1.55862068965517</v>
      </c>
      <c r="D760" s="16" t="n">
        <v>1.805</v>
      </c>
      <c r="E760" s="196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8" t="n">
        <f aca="false">B761/$C$1</f>
        <v>1.55862068965517</v>
      </c>
      <c r="D761" s="16" t="n">
        <v>1.795</v>
      </c>
      <c r="E761" s="196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8" t="n">
        <f aca="false">B762/$C$1</f>
        <v>1.56551724137931</v>
      </c>
      <c r="D762" s="16" t="n">
        <v>1.8</v>
      </c>
      <c r="E762" s="196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8" t="n">
        <f aca="false">B763/$C$1</f>
        <v>1.57241379310345</v>
      </c>
      <c r="D763" s="16" t="n">
        <v>1.83</v>
      </c>
      <c r="E763" s="196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8" t="n">
        <f aca="false">B764/$C$1</f>
        <v>1.5551724137931</v>
      </c>
      <c r="D764" s="16" t="n">
        <v>1.86</v>
      </c>
      <c r="E764" s="196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8" t="n">
        <f aca="false">B765/$C$1</f>
        <v>1.5551724137931</v>
      </c>
      <c r="D765" s="16" t="n">
        <v>1.86</v>
      </c>
      <c r="E765" s="196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8" t="n">
        <f aca="false">B766/$C$1</f>
        <v>1.5551724137931</v>
      </c>
      <c r="D766" s="16" t="n">
        <v>1.875</v>
      </c>
      <c r="E766" s="196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8" t="n">
        <f aca="false">B767/$C$1</f>
        <v>1.54137931034483</v>
      </c>
      <c r="D767" s="16" t="n">
        <v>1.79</v>
      </c>
      <c r="E767" s="196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8" t="n">
        <f aca="false">B768/$C$1</f>
        <v>1.55862068965517</v>
      </c>
      <c r="D768" s="16" t="n">
        <v>1.81</v>
      </c>
      <c r="E768" s="196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8" t="n">
        <f aca="false">B769/$C$1</f>
        <v>1.54827586206897</v>
      </c>
      <c r="D769" s="16" t="n">
        <v>1.82</v>
      </c>
      <c r="E769" s="196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8" t="n">
        <f aca="false">B770/$C$1</f>
        <v>1.5551724137931</v>
      </c>
      <c r="D770" s="16" t="n">
        <v>1.815</v>
      </c>
      <c r="E770" s="196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8" t="n">
        <f aca="false">B771/$C$1</f>
        <v>1.5551724137931</v>
      </c>
      <c r="D771" s="16" t="n">
        <v>1.81</v>
      </c>
      <c r="E771" s="196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8" t="n">
        <f aca="false">B772/$C$1</f>
        <v>1.5551724137931</v>
      </c>
      <c r="D772" s="16" t="n">
        <v>1.81</v>
      </c>
      <c r="E772" s="196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8" t="n">
        <f aca="false">B773/$C$1</f>
        <v>1.5551724137931</v>
      </c>
      <c r="D773" s="16" t="n">
        <v>1.81</v>
      </c>
      <c r="E773" s="196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8" t="n">
        <f aca="false">B774/$C$1</f>
        <v>1.6448275862069</v>
      </c>
      <c r="D774" s="16" t="n">
        <v>1.81</v>
      </c>
      <c r="E774" s="196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8" t="n">
        <f aca="false">B775/$C$1</f>
        <v>1.57586206896552</v>
      </c>
      <c r="D775" s="16" t="n">
        <v>1.835</v>
      </c>
      <c r="E775" s="196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8" t="n">
        <f aca="false">B776/$C$1</f>
        <v>1.56206896551724</v>
      </c>
      <c r="D776" s="16" t="n">
        <v>1.82</v>
      </c>
      <c r="E776" s="196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8" t="n">
        <f aca="false">B777/$C$1</f>
        <v>1.57586206896552</v>
      </c>
      <c r="D777" s="16" t="n">
        <v>1.825</v>
      </c>
      <c r="E777" s="196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8" t="n">
        <f aca="false">B778/$C$1</f>
        <v>1.56896551724138</v>
      </c>
      <c r="D778" s="16" t="n">
        <v>1.84</v>
      </c>
      <c r="E778" s="196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8" t="n">
        <f aca="false">B779/$C$1</f>
        <v>1.56896551724138</v>
      </c>
      <c r="D779" s="16" t="n">
        <v>1.84</v>
      </c>
      <c r="E779" s="196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8" t="n">
        <f aca="false">B780/$C$1</f>
        <v>1.56896551724138</v>
      </c>
      <c r="D780" s="16" t="n">
        <v>1.84</v>
      </c>
      <c r="E780" s="196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8" t="n">
        <f aca="false">B781/$C$1</f>
        <v>1.56896551724138</v>
      </c>
      <c r="D781" s="16" t="n">
        <v>1.84</v>
      </c>
      <c r="E781" s="196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8" t="n">
        <f aca="false">B782/$C$1</f>
        <v>1.5448275862069</v>
      </c>
      <c r="D782" s="16" t="n">
        <v>1.82</v>
      </c>
      <c r="E782" s="196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8" t="n">
        <f aca="false">B783/$C$1</f>
        <v>1.55862068965517</v>
      </c>
      <c r="D783" s="16" t="n">
        <v>1.815</v>
      </c>
      <c r="E783" s="196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8" t="n">
        <f aca="false">B784/$C$1</f>
        <v>1.5551724137931</v>
      </c>
      <c r="D784" s="16" t="n">
        <v>1.825</v>
      </c>
      <c r="E784" s="196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8" t="n">
        <f aca="false">B785/$C$1</f>
        <v>1.5448275862069</v>
      </c>
      <c r="D785" s="16" t="n">
        <v>1.81</v>
      </c>
      <c r="E785" s="196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8" t="n">
        <f aca="false">B786/$C$1</f>
        <v>1.5448275862069</v>
      </c>
      <c r="D786" s="16" t="n">
        <v>1.81</v>
      </c>
      <c r="E786" s="196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8" t="n">
        <f aca="false">B787/$C$1</f>
        <v>1.5448275862069</v>
      </c>
      <c r="D787" s="16" t="n">
        <v>1.81</v>
      </c>
      <c r="E787" s="196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8" t="n">
        <f aca="false">B788/$C$1</f>
        <v>1.5448275862069</v>
      </c>
      <c r="D788" s="16" t="n">
        <v>1.815</v>
      </c>
      <c r="E788" s="196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8" t="n">
        <f aca="false">B789/$C$1</f>
        <v>1.52758620689655</v>
      </c>
      <c r="D789" s="16" t="n">
        <v>1.77</v>
      </c>
      <c r="E789" s="196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8" t="n">
        <f aca="false">B790/$C$1</f>
        <v>1.53448275862069</v>
      </c>
      <c r="D790" s="16" t="n">
        <v>1.755</v>
      </c>
      <c r="E790" s="196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8" t="n">
        <f aca="false">B791/$C$1</f>
        <v>1.49310344827586</v>
      </c>
      <c r="D791" s="16" t="n">
        <v>1.68</v>
      </c>
      <c r="E791" s="196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8" t="n">
        <f aca="false">B792/$C$1</f>
        <v>1.43793103448276</v>
      </c>
      <c r="D792" s="16" t="n">
        <v>1.65</v>
      </c>
      <c r="E792" s="196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8" t="n">
        <f aca="false">B793/$C$1</f>
        <v>1.43793103448276</v>
      </c>
      <c r="D793" s="16" t="n">
        <v>1.65</v>
      </c>
      <c r="E793" s="196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8" t="n">
        <f aca="false">B794/$C$1</f>
        <v>1.43103448275862</v>
      </c>
      <c r="D794" s="16" t="n">
        <v>1.64</v>
      </c>
      <c r="E794" s="196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8" t="n">
        <f aca="false">B795/$C$1</f>
        <v>1.49655172413793</v>
      </c>
      <c r="D795" s="16" t="n">
        <v>1.67</v>
      </c>
      <c r="E795" s="196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8" t="n">
        <f aca="false">B796/$C$1</f>
        <v>1.51379310344828</v>
      </c>
      <c r="D796" s="16" t="n">
        <v>1.71</v>
      </c>
      <c r="E796" s="196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8" t="n">
        <f aca="false">B797/$C$1</f>
        <v>1.52068965517241</v>
      </c>
      <c r="D797" s="16" t="n">
        <v>1.705</v>
      </c>
      <c r="E797" s="196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8" t="n">
        <f aca="false">B798/$C$1</f>
        <v>1.55172413793103</v>
      </c>
      <c r="D798" s="16" t="n">
        <v>1.73</v>
      </c>
      <c r="E798" s="196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8" t="n">
        <f aca="false">B799/$C$1</f>
        <v>1.56896551724138</v>
      </c>
      <c r="D799" s="16" t="n">
        <v>1.75</v>
      </c>
      <c r="E799" s="196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8" t="n">
        <f aca="false">B800/$C$1</f>
        <v>1.56896551724138</v>
      </c>
      <c r="D800" s="16" t="n">
        <v>1.75</v>
      </c>
      <c r="E800" s="196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8" t="n">
        <f aca="false">B801/$C$1</f>
        <v>1.56896551724138</v>
      </c>
      <c r="D801" s="16" t="n">
        <v>1.75</v>
      </c>
      <c r="E801" s="196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8" t="n">
        <f aca="false">B802/$C$1</f>
        <v>1.61379310344828</v>
      </c>
      <c r="D802" s="16" t="n">
        <v>1.905</v>
      </c>
      <c r="E802" s="196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8" t="n">
        <f aca="false">B803/$C$1</f>
        <v>1.58620689655172</v>
      </c>
      <c r="D803" s="16" t="n">
        <v>1.89</v>
      </c>
      <c r="E803" s="196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8" t="n">
        <f aca="false">B804/$C$1</f>
        <v>1.63793103448276</v>
      </c>
      <c r="D804" s="16" t="n">
        <v>1.955</v>
      </c>
      <c r="E804" s="196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8" t="n">
        <f aca="false">B805/$C$1</f>
        <v>1.58965517241379</v>
      </c>
      <c r="D805" s="16" t="n">
        <v>1.905</v>
      </c>
      <c r="E805" s="196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8" t="n">
        <f aca="false">B806/$C$1</f>
        <v>1.53793103448276</v>
      </c>
      <c r="D806" s="16" t="n">
        <v>1.845</v>
      </c>
      <c r="E806" s="196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8" t="n">
        <f aca="false">B807/$C$1</f>
        <v>1.53793103448276</v>
      </c>
      <c r="D807" s="16" t="n">
        <v>1.845</v>
      </c>
      <c r="E807" s="196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8" t="n">
        <f aca="false">B808/$C$1</f>
        <v>1.53793103448276</v>
      </c>
      <c r="D808" s="16" t="n">
        <v>1.845</v>
      </c>
      <c r="E808" s="196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8" t="n">
        <f aca="false">B809/$C$1</f>
        <v>1.50344827586207</v>
      </c>
      <c r="D809" s="16" t="n">
        <v>1.765</v>
      </c>
      <c r="E809" s="196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8" t="n">
        <f aca="false">B810/$C$1</f>
        <v>1.47931034482759</v>
      </c>
      <c r="D810" s="16" t="n">
        <v>1.76</v>
      </c>
      <c r="E810" s="196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8" t="n">
        <f aca="false">B811/$C$1</f>
        <v>1.48620689655172</v>
      </c>
      <c r="D811" s="16" t="n">
        <v>1.765</v>
      </c>
      <c r="E811" s="196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8" t="n">
        <f aca="false">B812/$C$1</f>
        <v>1.49655172413793</v>
      </c>
      <c r="D812" s="16" t="n">
        <v>1.755</v>
      </c>
      <c r="E812" s="196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8" t="n">
        <f aca="false">B813/$C$1</f>
        <v>1.46206896551724</v>
      </c>
      <c r="D813" s="16" t="n">
        <v>1.75</v>
      </c>
      <c r="E813" s="196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8" t="n">
        <f aca="false">B814/$C$1</f>
        <v>1.46206896551724</v>
      </c>
      <c r="D814" s="16" t="n">
        <v>1.75</v>
      </c>
      <c r="E814" s="196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8" t="n">
        <f aca="false">B815/$C$1</f>
        <v>1.46206896551724</v>
      </c>
      <c r="D815" s="16" t="n">
        <v>1.75</v>
      </c>
      <c r="E815" s="196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8" t="n">
        <f aca="false">B816/$C$1</f>
        <v>1.43103448275862</v>
      </c>
      <c r="D816" s="16" t="n">
        <v>1.775</v>
      </c>
      <c r="E816" s="196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8" t="n">
        <f aca="false">B817/$C$1</f>
        <v>1.49310344827586</v>
      </c>
      <c r="D817" s="16" t="n">
        <v>1.835</v>
      </c>
      <c r="E817" s="196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8" t="n">
        <f aca="false">B818/$C$1</f>
        <v>1.49310344827586</v>
      </c>
      <c r="D818" s="16" t="n">
        <v>1.805</v>
      </c>
      <c r="E818" s="196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8" t="n">
        <f aca="false">B819/$C$1</f>
        <v>1.50689655172414</v>
      </c>
      <c r="D819" s="16" t="n">
        <v>1.81</v>
      </c>
      <c r="E819" s="196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8" t="n">
        <f aca="false">B820/$C$1</f>
        <v>1.49655172413793</v>
      </c>
      <c r="D820" s="16" t="n">
        <v>1.825</v>
      </c>
      <c r="E820" s="196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8" t="n">
        <f aca="false">B821/$C$1</f>
        <v>1.49655172413793</v>
      </c>
      <c r="D821" s="16" t="n">
        <v>1.825</v>
      </c>
      <c r="E821" s="196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8" t="n">
        <f aca="false">B822/$C$1</f>
        <v>1.49655172413793</v>
      </c>
      <c r="D822" s="16" t="n">
        <v>1.825</v>
      </c>
      <c r="E822" s="196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8" t="n">
        <f aca="false">B823/$C$1</f>
        <v>1.51379310344828</v>
      </c>
      <c r="D823" s="16" t="n">
        <v>1.815</v>
      </c>
      <c r="E823" s="196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8" t="n">
        <f aca="false">B824/$C$1</f>
        <v>1.54827586206897</v>
      </c>
      <c r="D824" s="16" t="n">
        <v>1.85</v>
      </c>
      <c r="E824" s="196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8" t="n">
        <f aca="false">B825/$C$1</f>
        <v>1.57931034482759</v>
      </c>
      <c r="D825" s="16" t="n">
        <v>1.97</v>
      </c>
      <c r="E825" s="196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8" t="n">
        <f aca="false">B826/$C$1</f>
        <v>1.6</v>
      </c>
      <c r="D826" s="16" t="n">
        <v>1.9</v>
      </c>
      <c r="E826" s="196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8" t="n">
        <f aca="false">B827/$C$1</f>
        <v>1.6</v>
      </c>
      <c r="D827" s="16" t="n">
        <v>1.9</v>
      </c>
      <c r="E827" s="196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8" t="n">
        <f aca="false">B828/$C$1</f>
        <v>1.6</v>
      </c>
      <c r="D828" s="16" t="n">
        <v>1.9</v>
      </c>
      <c r="E828" s="196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8" t="n">
        <f aca="false">B829/$C$1</f>
        <v>1.6</v>
      </c>
      <c r="D829" s="16" t="n">
        <v>1.9</v>
      </c>
      <c r="E829" s="196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8" t="n">
        <f aca="false">B830/$C$1</f>
        <v>1.67241379310345</v>
      </c>
      <c r="D830" s="16" t="n">
        <v>2.005</v>
      </c>
      <c r="E830" s="196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8" t="n">
        <f aca="false">B831/$C$1</f>
        <v>1.65862068965517</v>
      </c>
      <c r="D831" s="16" t="n">
        <v>1.97</v>
      </c>
      <c r="E831" s="196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8" t="n">
        <f aca="false">B832/$C$1</f>
        <v>1.67931034482759</v>
      </c>
      <c r="D832" s="16" t="n">
        <v>2.025</v>
      </c>
      <c r="E832" s="196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8" t="n">
        <f aca="false">B833/$C$1</f>
        <v>1.69655172413793</v>
      </c>
      <c r="D833" s="16" t="n">
        <v>2.065</v>
      </c>
      <c r="E833" s="196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8" t="n">
        <f aca="false">B834/$C$1</f>
        <v>1.72413793103448</v>
      </c>
      <c r="D834" s="16" t="n">
        <v>2.12</v>
      </c>
      <c r="E834" s="196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8" t="n">
        <f aca="false">B835/$C$1</f>
        <v>1.72413793103448</v>
      </c>
      <c r="D835" s="16" t="n">
        <v>2.12</v>
      </c>
      <c r="E835" s="196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8" t="n">
        <f aca="false">B836/$C$1</f>
        <v>1.72413793103448</v>
      </c>
      <c r="D836" s="16" t="n">
        <v>2.12</v>
      </c>
      <c r="E836" s="196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8" t="n">
        <f aca="false">B837/$C$1</f>
        <v>1.72413793103448</v>
      </c>
      <c r="D837" s="16" t="n">
        <v>2.1</v>
      </c>
      <c r="E837" s="196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8" t="n">
        <f aca="false">B838/$C$1</f>
        <v>1.7551724137931</v>
      </c>
      <c r="D838" s="16" t="n">
        <v>2.17</v>
      </c>
      <c r="E838" s="196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8" t="n">
        <f aca="false">B839/$C$1</f>
        <v>1.74827586206897</v>
      </c>
      <c r="D839" s="16" t="n">
        <v>2.165</v>
      </c>
      <c r="E839" s="196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8" t="n">
        <f aca="false">B840/$C$1</f>
        <v>1.75862068965517</v>
      </c>
      <c r="D840" s="16" t="n">
        <v>2.21</v>
      </c>
      <c r="E840" s="196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8" t="n">
        <f aca="false">B841/$C$1</f>
        <v>1.75862068965517</v>
      </c>
      <c r="D841" s="16" t="n">
        <v>2.255</v>
      </c>
      <c r="E841" s="196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8" t="n">
        <f aca="false">B842/$C$1</f>
        <v>1.75862068965517</v>
      </c>
      <c r="D842" s="16" t="n">
        <v>2.255</v>
      </c>
      <c r="E842" s="196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8" t="n">
        <f aca="false">B843/$C$1</f>
        <v>1.75862068965517</v>
      </c>
      <c r="D843" s="16" t="n">
        <v>2.255</v>
      </c>
      <c r="E843" s="196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8" t="n">
        <f aca="false">B844/$C$1</f>
        <v>1.74827586206897</v>
      </c>
      <c r="D844" s="16" t="n">
        <v>2.145</v>
      </c>
      <c r="E844" s="196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8" t="n">
        <f aca="false">B845/$C$1</f>
        <v>1.76206896551724</v>
      </c>
      <c r="D845" s="16" t="n">
        <v>2.18</v>
      </c>
      <c r="E845" s="196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8" t="n">
        <f aca="false">B846/$C$1</f>
        <v>1.76896551724138</v>
      </c>
      <c r="D846" s="16" t="n">
        <v>2.19</v>
      </c>
      <c r="E846" s="196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8" t="n">
        <f aca="false">B847/$C$1</f>
        <v>1.83103448275862</v>
      </c>
      <c r="D847" s="16" t="n">
        <v>2.255</v>
      </c>
      <c r="E847" s="196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8" t="n">
        <f aca="false">B848/$C$1</f>
        <v>1.82413793103448</v>
      </c>
      <c r="D848" s="16" t="n">
        <v>2.23</v>
      </c>
      <c r="E848" s="196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8" t="n">
        <f aca="false">B849/$C$1</f>
        <v>1.82413793103448</v>
      </c>
      <c r="D849" s="16" t="n">
        <v>2.23</v>
      </c>
      <c r="E849" s="196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8" t="n">
        <f aca="false">B850/$C$1</f>
        <v>1.82413793103448</v>
      </c>
      <c r="D850" s="16" t="n">
        <v>2.23</v>
      </c>
      <c r="E850" s="196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8" t="n">
        <f aca="false">B851/$C$1</f>
        <v>1.83103448275862</v>
      </c>
      <c r="D851" s="16" t="n">
        <v>2.235</v>
      </c>
      <c r="E851" s="196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8" t="n">
        <f aca="false">B852/$C$1</f>
        <v>1.89655172413793</v>
      </c>
      <c r="D852" s="16" t="n">
        <v>2.375</v>
      </c>
      <c r="E852" s="196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8" t="n">
        <f aca="false">B853/$C$1</f>
        <v>1.89655172413793</v>
      </c>
      <c r="D853" s="16" t="n">
        <v>2.37</v>
      </c>
      <c r="E853" s="196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8" t="n">
        <f aca="false">B854/$C$1</f>
        <v>1.93448275862069</v>
      </c>
      <c r="D854" s="16" t="n">
        <v>2.39</v>
      </c>
      <c r="E854" s="196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8" t="n">
        <f aca="false">B855/$C$1</f>
        <v>1.84137931034483</v>
      </c>
      <c r="D855" s="16" t="n">
        <v>2.305</v>
      </c>
      <c r="E855" s="196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8" t="n">
        <f aca="false">B856/$C$1</f>
        <v>1.84137931034483</v>
      </c>
      <c r="D856" s="16" t="n">
        <v>2.305</v>
      </c>
      <c r="E856" s="196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8" t="n">
        <f aca="false">B857/$C$1</f>
        <v>1.84137931034483</v>
      </c>
      <c r="D857" s="16" t="n">
        <v>2.305</v>
      </c>
      <c r="E857" s="196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8" t="n">
        <f aca="false">B858/$C$1</f>
        <v>1.82068965517241</v>
      </c>
      <c r="D858" s="16" t="n">
        <v>2.275</v>
      </c>
      <c r="E858" s="196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8" t="n">
        <f aca="false">B859/$C$1</f>
        <v>1.88965517241379</v>
      </c>
      <c r="D859" s="16" t="n">
        <v>2.38</v>
      </c>
      <c r="E859" s="196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8" t="n">
        <f aca="false">B860/$C$1</f>
        <v>1.91379310344828</v>
      </c>
      <c r="D860" s="16" t="n">
        <v>2.44</v>
      </c>
      <c r="E860" s="196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8" t="n">
        <f aca="false">B861/$C$1</f>
        <v>1.86896551724138</v>
      </c>
      <c r="D861" s="16" t="n">
        <v>2.39</v>
      </c>
      <c r="E861" s="196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8" t="n">
        <f aca="false">B862/$C$1</f>
        <v>1.78965517241379</v>
      </c>
      <c r="D862" s="16" t="n">
        <v>2.305</v>
      </c>
      <c r="E862" s="196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8" t="n">
        <f aca="false">B863/$C$1</f>
        <v>1.78965517241379</v>
      </c>
      <c r="D863" s="16" t="n">
        <v>2.305</v>
      </c>
      <c r="E863" s="196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8" t="n">
        <f aca="false">B864/$C$1</f>
        <v>1.78965517241379</v>
      </c>
      <c r="D864" s="16" t="n">
        <v>2.305</v>
      </c>
      <c r="E864" s="196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8" t="n">
        <f aca="false">B865/$C$1</f>
        <v>1.84827586206897</v>
      </c>
      <c r="D865" s="16" t="n">
        <v>2.29</v>
      </c>
      <c r="E865" s="196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8" t="n">
        <f aca="false">B866/$C$1</f>
        <v>1.86551724137931</v>
      </c>
      <c r="D866" s="16" t="n">
        <v>2.34</v>
      </c>
      <c r="E866" s="196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8" t="n">
        <f aca="false">B867/$C$1</f>
        <v>1.81379310344828</v>
      </c>
      <c r="D867" s="16" t="n">
        <v>2.25</v>
      </c>
      <c r="E867" s="196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8" t="n">
        <f aca="false">B868/$C$1</f>
        <v>1.8448275862069</v>
      </c>
      <c r="D868" s="16" t="n">
        <v>2.27</v>
      </c>
      <c r="E868" s="196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8" t="n">
        <f aca="false">B869/$C$1</f>
        <v>1.86206896551724</v>
      </c>
      <c r="D869" s="16" t="n">
        <v>2.315</v>
      </c>
      <c r="E869" s="196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8" t="n">
        <f aca="false">B870/$C$1</f>
        <v>1.86206896551724</v>
      </c>
      <c r="D870" s="16" t="n">
        <v>2.315</v>
      </c>
      <c r="E870" s="196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8" t="n">
        <f aca="false">B871/$C$1</f>
        <v>1.86206896551724</v>
      </c>
      <c r="D871" s="16" t="n">
        <v>2.315</v>
      </c>
      <c r="E871" s="196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8" t="n">
        <f aca="false">B872/$C$1</f>
        <v>1.9</v>
      </c>
      <c r="D872" s="16" t="n">
        <v>2.35</v>
      </c>
      <c r="E872" s="196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8" t="n">
        <f aca="false">B873/$C$1</f>
        <v>1.88620689655172</v>
      </c>
      <c r="D873" s="16" t="n">
        <v>2.355</v>
      </c>
      <c r="E873" s="196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8" t="n">
        <f aca="false">B874/$C$1</f>
        <v>1.89655172413793</v>
      </c>
      <c r="D874" s="16" t="n">
        <v>2.315</v>
      </c>
      <c r="E874" s="196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8" t="n">
        <f aca="false">B875/$C$1</f>
        <v>1.91034482758621</v>
      </c>
      <c r="D875" s="16" t="n">
        <v>2.3</v>
      </c>
      <c r="E875" s="196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8" t="n">
        <f aca="false">B876/$C$1</f>
        <v>1.86206896551724</v>
      </c>
      <c r="D876" s="16" t="n">
        <v>2.26</v>
      </c>
      <c r="E876" s="196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8" t="n">
        <f aca="false">B877/$C$1</f>
        <v>1.86206896551724</v>
      </c>
      <c r="D877" s="16" t="n">
        <v>2.26</v>
      </c>
      <c r="E877" s="196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8" t="n">
        <f aca="false">B878/$C$1</f>
        <v>1.86206896551724</v>
      </c>
      <c r="D878" s="16" t="n">
        <v>2.26</v>
      </c>
      <c r="E878" s="196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8" t="n">
        <f aca="false">B879/$C$1</f>
        <v>1.82068965517241</v>
      </c>
      <c r="D879" s="16" t="n">
        <v>2.245</v>
      </c>
      <c r="E879" s="196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8" t="n">
        <f aca="false">B880/$C$1</f>
        <v>1.85172413793103</v>
      </c>
      <c r="D880" s="16" t="n">
        <v>2.245</v>
      </c>
      <c r="E880" s="196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8" t="n">
        <f aca="false">B881/$C$1</f>
        <v>1.90344827586207</v>
      </c>
      <c r="D881" s="16" t="n">
        <v>2.275</v>
      </c>
      <c r="E881" s="196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8" t="n">
        <f aca="false">B882/$C$1</f>
        <v>1.92068965517241</v>
      </c>
      <c r="D882" s="16" t="n">
        <v>2.29</v>
      </c>
      <c r="E882" s="196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8" t="n">
        <f aca="false">B883/$C$1</f>
        <v>1.89655172413793</v>
      </c>
      <c r="D883" s="16" t="n">
        <v>2.255</v>
      </c>
      <c r="E883" s="196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8" t="n">
        <f aca="false">B884/$C$1</f>
        <v>1.89655172413793</v>
      </c>
      <c r="D884" s="16" t="n">
        <v>2.255</v>
      </c>
      <c r="E884" s="196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8" t="n">
        <f aca="false">B885/$C$1</f>
        <v>1.89655172413793</v>
      </c>
      <c r="D885" s="16" t="n">
        <v>2.255</v>
      </c>
      <c r="E885" s="196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8" t="n">
        <f aca="false">B886/$C$1</f>
        <v>1.95862068965517</v>
      </c>
      <c r="D886" s="16" t="n">
        <v>2.225</v>
      </c>
      <c r="E886" s="196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8" t="n">
        <f aca="false">B887/$C$1</f>
        <v>1.95172413793103</v>
      </c>
      <c r="D887" s="16" t="n">
        <v>2.325</v>
      </c>
      <c r="E887" s="196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8" t="n">
        <f aca="false">B888/$C$1</f>
        <v>1.9551724137931</v>
      </c>
      <c r="D888" s="16" t="n">
        <v>2.335</v>
      </c>
      <c r="E888" s="196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8" t="n">
        <f aca="false">B889/$C$1</f>
        <v>1.93793103448276</v>
      </c>
      <c r="D889" s="16" t="n">
        <v>2.355</v>
      </c>
      <c r="E889" s="196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8" t="n">
        <f aca="false">B890/$C$1</f>
        <v>1.9448275862069</v>
      </c>
      <c r="D890" s="16" t="n">
        <v>2.315</v>
      </c>
      <c r="E890" s="196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8" t="n">
        <f aca="false">B891/$C$1</f>
        <v>1.9448275862069</v>
      </c>
      <c r="D891" s="16" t="n">
        <v>2.315</v>
      </c>
      <c r="E891" s="196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8" t="n">
        <f aca="false">B892/$C$1</f>
        <v>1.9448275862069</v>
      </c>
      <c r="D892" s="16" t="n">
        <v>2.315</v>
      </c>
      <c r="E892" s="196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8" t="n">
        <f aca="false">B893/$C$1</f>
        <v>1.99310344827586</v>
      </c>
      <c r="D893" s="16" t="n">
        <v>2.445</v>
      </c>
      <c r="E893" s="196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8" t="n">
        <f aca="false">B894/$C$1</f>
        <v>1.97586206896552</v>
      </c>
      <c r="D894" s="16" t="n">
        <v>2.375</v>
      </c>
      <c r="E894" s="196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8" t="n">
        <f aca="false">B895/$C$1</f>
        <v>1.97931034482759</v>
      </c>
      <c r="D895" s="16" t="n">
        <v>2.4</v>
      </c>
      <c r="E895" s="196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8" t="n">
        <f aca="false">B896/$C$1</f>
        <v>1.95862068965517</v>
      </c>
      <c r="D896" s="16" t="n">
        <v>2.395</v>
      </c>
      <c r="E896" s="196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8" t="n">
        <f aca="false">B897/$C$1</f>
        <v>1.93448275862069</v>
      </c>
      <c r="D897" s="16" t="n">
        <v>2.33</v>
      </c>
      <c r="E897" s="196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8" t="n">
        <f aca="false">B898/$C$1</f>
        <v>1.93448275862069</v>
      </c>
      <c r="D898" s="16" t="n">
        <v>2.33</v>
      </c>
      <c r="E898" s="196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8" t="n">
        <f aca="false">B899/$C$1</f>
        <v>1.93448275862069</v>
      </c>
      <c r="D899" s="16" t="n">
        <v>2.33</v>
      </c>
      <c r="E899" s="196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8" t="n">
        <f aca="false">B900/$C$1</f>
        <v>1.88965517241379</v>
      </c>
      <c r="D900" s="16" t="n">
        <v>2.32</v>
      </c>
      <c r="E900" s="196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8" t="n">
        <f aca="false">B901/$C$1</f>
        <v>1.92413793103448</v>
      </c>
      <c r="D901" s="16" t="n">
        <v>2.325</v>
      </c>
      <c r="E901" s="196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8" t="n">
        <f aca="false">B902/$C$1</f>
        <v>1.93793103448276</v>
      </c>
      <c r="D902" s="16" t="n">
        <v>2.325</v>
      </c>
      <c r="E902" s="196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8" t="n">
        <f aca="false">B903/$C$1</f>
        <v>1.93793103448276</v>
      </c>
      <c r="D903" s="16" t="n">
        <v>2.27</v>
      </c>
      <c r="E903" s="196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8" t="n">
        <f aca="false">B904/$C$1</f>
        <v>1.93448275862069</v>
      </c>
      <c r="D904" s="16" t="n">
        <v>2.265</v>
      </c>
      <c r="E904" s="196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8" t="n">
        <f aca="false">B905/$C$1</f>
        <v>1.93448275862069</v>
      </c>
      <c r="D905" s="16" t="n">
        <v>2.265</v>
      </c>
      <c r="E905" s="196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8" t="n">
        <f aca="false">B906/$C$1</f>
        <v>1.93448275862069</v>
      </c>
      <c r="D906" s="16" t="n">
        <v>2.265</v>
      </c>
      <c r="E906" s="196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8" t="n">
        <f aca="false">B907/$C$1</f>
        <v>1.9</v>
      </c>
      <c r="D907" s="16" t="n">
        <v>2.24</v>
      </c>
      <c r="E907" s="196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8" t="n">
        <f aca="false">B908/$C$1</f>
        <v>1.89655172413793</v>
      </c>
      <c r="D908" s="16" t="n">
        <v>2.25</v>
      </c>
      <c r="E908" s="196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8" t="n">
        <f aca="false">B909/$C$1</f>
        <v>1.88965517241379</v>
      </c>
      <c r="D909" s="16" t="n">
        <v>2.295</v>
      </c>
      <c r="E909" s="196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8" t="n">
        <f aca="false">B910/$C$1</f>
        <v>1.87241379310345</v>
      </c>
      <c r="D910" s="16" t="n">
        <v>2.29</v>
      </c>
      <c r="E910" s="196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8" t="n">
        <f aca="false">B911/$C$1</f>
        <v>1.86551724137931</v>
      </c>
      <c r="D911" s="16" t="n">
        <v>2.295</v>
      </c>
      <c r="E911" s="196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8" t="n">
        <f aca="false">B912/$C$1</f>
        <v>1.86551724137931</v>
      </c>
      <c r="D912" s="16" t="n">
        <v>2.295</v>
      </c>
      <c r="E912" s="196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8" t="n">
        <f aca="false">B913/$C$1</f>
        <v>1.86551724137931</v>
      </c>
      <c r="D913" s="16" t="n">
        <v>2.295</v>
      </c>
      <c r="E913" s="196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8" t="n">
        <f aca="false">B914/$C$1</f>
        <v>1.86896551724138</v>
      </c>
      <c r="D914" s="16" t="n">
        <v>2.265</v>
      </c>
      <c r="E914" s="196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8" t="n">
        <f aca="false">B915/$C$1</f>
        <v>1.9</v>
      </c>
      <c r="D915" s="16" t="n">
        <v>2.35</v>
      </c>
      <c r="E915" s="196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8" t="n">
        <f aca="false">B916/$C$1</f>
        <v>1.87241379310345</v>
      </c>
      <c r="D916" s="16" t="n">
        <v>2.335</v>
      </c>
      <c r="E916" s="196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8" t="n">
        <f aca="false">B917/$C$1</f>
        <v>1.87241379310345</v>
      </c>
      <c r="D917" s="16" t="n">
        <v>2.295</v>
      </c>
      <c r="E917" s="196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8" t="n">
        <f aca="false">B918/$C$1</f>
        <v>1.87586206896552</v>
      </c>
      <c r="D918" s="16" t="n">
        <v>2.29</v>
      </c>
      <c r="E918" s="196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8" t="n">
        <f aca="false">B919/$C$1</f>
        <v>1.87586206896552</v>
      </c>
      <c r="D919" s="16" t="n">
        <v>2.29</v>
      </c>
      <c r="E919" s="196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8" t="n">
        <f aca="false">B920/$C$1</f>
        <v>1.87586206896552</v>
      </c>
      <c r="D920" s="16" t="n">
        <v>2.29</v>
      </c>
      <c r="E920" s="196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8" t="n">
        <f aca="false">B921/$C$1</f>
        <v>1.87586206896552</v>
      </c>
      <c r="D921" s="16" t="n">
        <v>2.29</v>
      </c>
      <c r="E921" s="196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8" t="n">
        <f aca="false">B922/$C$1</f>
        <v>1.87586206896552</v>
      </c>
      <c r="D922" s="16" t="n">
        <v>2.34</v>
      </c>
      <c r="E922" s="196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8" t="n">
        <f aca="false">B923/$C$1</f>
        <v>1.86896551724138</v>
      </c>
      <c r="D923" s="16" t="n">
        <v>2.21</v>
      </c>
      <c r="E923" s="196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8" t="n">
        <f aca="false">B924/$C$1</f>
        <v>1.87586206896552</v>
      </c>
      <c r="D924" s="16" t="n">
        <v>2.215</v>
      </c>
      <c r="E924" s="196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8" t="n">
        <f aca="false">B925/$C$1</f>
        <v>1.86206896551724</v>
      </c>
      <c r="D925" s="16" t="n">
        <v>2.17</v>
      </c>
      <c r="E925" s="196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8" t="n">
        <f aca="false">B926/$C$1</f>
        <v>1.86206896551724</v>
      </c>
      <c r="D926" s="16" t="n">
        <v>2.17</v>
      </c>
      <c r="E926" s="196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8" t="n">
        <f aca="false">B927/$C$1</f>
        <v>1.86206896551724</v>
      </c>
      <c r="D927" s="16" t="n">
        <v>2.17</v>
      </c>
      <c r="E927" s="196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8" t="n">
        <f aca="false">B928/$C$1</f>
        <v>1.84137931034483</v>
      </c>
      <c r="D928" s="16" t="n">
        <v>2.145</v>
      </c>
      <c r="E928" s="196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8" t="n">
        <f aca="false">B929/$C$1</f>
        <v>1.86896551724138</v>
      </c>
      <c r="D929" s="16" t="n">
        <v>2.175</v>
      </c>
      <c r="E929" s="196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8" t="n">
        <f aca="false">B930/$C$1</f>
        <v>1.87931034482759</v>
      </c>
      <c r="D930" s="16" t="n">
        <v>2.19</v>
      </c>
      <c r="E930" s="196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8" t="n">
        <f aca="false">B931/$C$1</f>
        <v>1.8448275862069</v>
      </c>
      <c r="D931" s="16" t="n">
        <v>2.175</v>
      </c>
      <c r="E931" s="196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8" t="n">
        <f aca="false">B932/$C$1</f>
        <v>1.87586206896552</v>
      </c>
      <c r="D932" s="16" t="n">
        <v>2.215</v>
      </c>
      <c r="E932" s="196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8" t="n">
        <f aca="false">B933/$C$1</f>
        <v>1.87586206896552</v>
      </c>
      <c r="D933" s="16" t="n">
        <v>2.215</v>
      </c>
      <c r="E933" s="196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8" t="n">
        <f aca="false">B934/$C$1</f>
        <v>1.87586206896552</v>
      </c>
      <c r="D934" s="16" t="n">
        <v>2.215</v>
      </c>
      <c r="E934" s="196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8" t="n">
        <f aca="false">B935/$C$1</f>
        <v>1.87586206896552</v>
      </c>
      <c r="D935" s="16" t="n">
        <v>2.225</v>
      </c>
      <c r="E935" s="196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8" t="n">
        <f aca="false">B936/$C$1</f>
        <v>1.88965517241379</v>
      </c>
      <c r="D936" s="16" t="n">
        <v>2.285</v>
      </c>
      <c r="E936" s="196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8" t="n">
        <f aca="false">B937/$C$1</f>
        <v>1.90344827586207</v>
      </c>
      <c r="D937" s="16" t="n">
        <v>2.32</v>
      </c>
      <c r="E937" s="196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8" t="n">
        <f aca="false">B938/$C$1</f>
        <v>1.94137931034483</v>
      </c>
      <c r="D938" s="16" t="n">
        <v>2.405</v>
      </c>
      <c r="E938" s="196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8" t="n">
        <f aca="false">B939/$C$1</f>
        <v>1.96896551724138</v>
      </c>
      <c r="D939" s="16" t="n">
        <v>2.53</v>
      </c>
      <c r="E939" s="196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8" t="n">
        <f aca="false">B940/$C$1</f>
        <v>1.96896551724138</v>
      </c>
      <c r="D940" s="16" t="n">
        <v>2.53</v>
      </c>
      <c r="E940" s="196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8" t="n">
        <f aca="false">B941/$C$1</f>
        <v>1.96896551724138</v>
      </c>
      <c r="D941" s="16" t="n">
        <v>2.53</v>
      </c>
      <c r="E941" s="196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8" t="n">
        <f aca="false">B942/$C$1</f>
        <v>2.03103448275862</v>
      </c>
      <c r="D942" s="16" t="n">
        <v>2.6</v>
      </c>
      <c r="E942" s="196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8" t="n">
        <f aca="false">B943/$C$1</f>
        <v>2.05172413793103</v>
      </c>
      <c r="D943" s="16" t="n">
        <v>2.595</v>
      </c>
      <c r="E943" s="196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8" t="n">
        <f aca="false">B944/$C$1</f>
        <v>2.06896551724138</v>
      </c>
      <c r="D944" s="16" t="n">
        <v>2.67</v>
      </c>
      <c r="E944" s="196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8" t="n">
        <f aca="false">B945/$C$1</f>
        <v>2.1551724137931</v>
      </c>
      <c r="D945" s="16" t="n">
        <v>2.75</v>
      </c>
      <c r="E945" s="196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8" t="n">
        <f aca="false">B946/$C$1</f>
        <v>2.12068965517241</v>
      </c>
      <c r="D946" s="16" t="n">
        <v>2.585</v>
      </c>
      <c r="E946" s="196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8" t="n">
        <f aca="false">B947/$C$1</f>
        <v>2.11724137931035</v>
      </c>
      <c r="D947" s="16" t="n">
        <v>2.6</v>
      </c>
      <c r="E947" s="196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8" t="n">
        <f aca="false">B948/$C$1</f>
        <v>2.11724137931035</v>
      </c>
      <c r="D948" s="16" t="n">
        <v>2.6</v>
      </c>
      <c r="E948" s="196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8" t="n">
        <f aca="false">B949/$C$1</f>
        <v>2.1</v>
      </c>
      <c r="D949" s="16" t="n">
        <v>2.565</v>
      </c>
      <c r="E949" s="196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8" t="n">
        <f aca="false">B950/$C$1</f>
        <v>2.12413793103448</v>
      </c>
      <c r="D950" s="16" t="n">
        <v>2.64</v>
      </c>
      <c r="E950" s="196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8" t="n">
        <f aca="false">B951/$C$1</f>
        <v>2.16206896551724</v>
      </c>
      <c r="D951" s="16" t="n">
        <v>2.67</v>
      </c>
      <c r="E951" s="196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8" t="n">
        <f aca="false">B952/$C$1</f>
        <v>2.18965517241379</v>
      </c>
      <c r="D952" s="16" t="n">
        <v>2.7</v>
      </c>
      <c r="E952" s="196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8" t="n">
        <f aca="false">B953/$C$1</f>
        <v>2.22413793103448</v>
      </c>
      <c r="D953" s="16" t="n">
        <v>2.72</v>
      </c>
      <c r="E953" s="196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8" t="n">
        <f aca="false">B954/$C$1</f>
        <v>2.22413793103448</v>
      </c>
      <c r="D954" s="16" t="n">
        <v>2.72</v>
      </c>
      <c r="E954" s="196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8" t="n">
        <f aca="false">B955/$C$1</f>
        <v>2.22413793103448</v>
      </c>
      <c r="D955" s="16" t="n">
        <v>2.72</v>
      </c>
      <c r="E955" s="196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8" t="n">
        <f aca="false">B956/$C$1</f>
        <v>2.23103448275862</v>
      </c>
      <c r="D956" s="16" t="n">
        <v>2.755</v>
      </c>
      <c r="E956" s="196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8" t="n">
        <f aca="false">B957/$C$1</f>
        <v>2.22068965517241</v>
      </c>
      <c r="D957" s="16" t="n">
        <v>2.795</v>
      </c>
      <c r="E957" s="196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8" t="n">
        <f aca="false">B958/$C$1</f>
        <v>2.25862068965517</v>
      </c>
      <c r="D958" s="16" t="n">
        <v>2.815</v>
      </c>
      <c r="E958" s="196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8" t="n">
        <f aca="false">B959/$C$1</f>
        <v>2.22758620689655</v>
      </c>
      <c r="D959" s="16" t="n">
        <v>2.8</v>
      </c>
      <c r="E959" s="196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8" t="n">
        <f aca="false">B960/$C$1</f>
        <v>2.18620689655172</v>
      </c>
      <c r="D960" s="16" t="n">
        <v>2.78</v>
      </c>
      <c r="E960" s="196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8" t="n">
        <f aca="false">B961/$C$1</f>
        <v>2.18620689655172</v>
      </c>
      <c r="D961" s="16" t="n">
        <v>2.78</v>
      </c>
      <c r="E961" s="196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8" t="n">
        <f aca="false">B962/$C$1</f>
        <v>2.18620689655172</v>
      </c>
      <c r="D962" s="16" t="n">
        <v>2.78</v>
      </c>
      <c r="E962" s="196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8" t="n">
        <f aca="false">B963/$C$1</f>
        <v>2.18275862068966</v>
      </c>
      <c r="D963" s="16" t="n">
        <v>2.795</v>
      </c>
      <c r="E963" s="196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8" t="n">
        <f aca="false">B964/$C$1</f>
        <v>2.16206896551724</v>
      </c>
      <c r="D964" s="16" t="n">
        <v>2.745</v>
      </c>
      <c r="E964" s="196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8" t="n">
        <f aca="false">B965/$C$1</f>
        <v>2.17931034482759</v>
      </c>
      <c r="D965" s="16" t="n">
        <v>2.8</v>
      </c>
      <c r="E965" s="196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8" t="n">
        <f aca="false">B966/$C$1</f>
        <v>2.23103448275862</v>
      </c>
      <c r="D966" s="16" t="n">
        <v>2.925</v>
      </c>
      <c r="E966" s="196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8" t="n">
        <f aca="false">B967/$C$1</f>
        <v>2.27586206896552</v>
      </c>
      <c r="D967" s="16" t="n">
        <v>3.005</v>
      </c>
      <c r="E967" s="196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8" t="n">
        <f aca="false">B968/$C$1</f>
        <v>2.27586206896552</v>
      </c>
      <c r="D968" s="16" t="n">
        <v>3.005</v>
      </c>
      <c r="E968" s="196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8" t="n">
        <f aca="false">B969/$C$1</f>
        <v>2.27586206896552</v>
      </c>
      <c r="D969" s="16" t="n">
        <v>3.005</v>
      </c>
      <c r="E969" s="196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8" t="n">
        <f aca="false">B970/$C$1</f>
        <v>2.33103448275862</v>
      </c>
      <c r="D970" s="16" t="n">
        <v>3.01</v>
      </c>
      <c r="E970" s="196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8" t="n">
        <f aca="false">B971/$C$1</f>
        <v>2.36551724137931</v>
      </c>
      <c r="D971" s="16" t="n">
        <v>3.07</v>
      </c>
      <c r="E971" s="196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8" t="n">
        <f aca="false">B972/$C$1</f>
        <v>2.44827586206897</v>
      </c>
      <c r="D972" s="16" t="n">
        <v>3.145</v>
      </c>
      <c r="E972" s="196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8" t="n">
        <f aca="false">B973/$C$1</f>
        <v>2.4</v>
      </c>
      <c r="D973" s="16" t="n">
        <v>3.01</v>
      </c>
      <c r="E973" s="196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8" t="n">
        <f aca="false">B974/$C$1</f>
        <v>2.35172413793103</v>
      </c>
      <c r="D974" s="16" t="n">
        <v>2.93</v>
      </c>
      <c r="E974" s="196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8" t="n">
        <f aca="false">B975/$C$1</f>
        <v>2.35172413793103</v>
      </c>
      <c r="D975" s="16" t="n">
        <v>2.93</v>
      </c>
      <c r="E975" s="196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8" t="n">
        <f aca="false">B976/$C$1</f>
        <v>2.35172413793103</v>
      </c>
      <c r="D976" s="16" t="n">
        <v>2.93</v>
      </c>
      <c r="E976" s="196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8" t="n">
        <f aca="false">B977/$C$1</f>
        <v>2.32758620689655</v>
      </c>
      <c r="D977" s="16" t="n">
        <v>2.915</v>
      </c>
      <c r="E977" s="196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8" t="n">
        <f aca="false">B978/$C$1</f>
        <v>2.32758620689655</v>
      </c>
      <c r="D978" s="16" t="n">
        <v>2.915</v>
      </c>
      <c r="E978" s="196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8" t="n">
        <f aca="false">B979/$C$1</f>
        <v>2.29655172413793</v>
      </c>
      <c r="D979" s="16" t="n">
        <v>2.78</v>
      </c>
      <c r="E979" s="196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8" t="n">
        <f aca="false">B980/$C$1</f>
        <v>2.16551724137931</v>
      </c>
      <c r="D980" s="16" t="n">
        <v>2.615</v>
      </c>
      <c r="E980" s="196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8" t="n">
        <f aca="false">B981/$C$1</f>
        <v>2.12068965517241</v>
      </c>
      <c r="D981" s="16" t="n">
        <v>2.545</v>
      </c>
      <c r="E981" s="196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8" t="n">
        <f aca="false">B982/$C$1</f>
        <v>2.12068965517241</v>
      </c>
      <c r="D982" s="16" t="n">
        <v>2.545</v>
      </c>
      <c r="E982" s="196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8" t="n">
        <f aca="false">B983/$C$1</f>
        <v>2.12068965517241</v>
      </c>
      <c r="D983" s="16" t="n">
        <v>2.545</v>
      </c>
      <c r="E983" s="196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8" t="n">
        <f aca="false">B984/$C$1</f>
        <v>2.12068965517241</v>
      </c>
      <c r="D984" s="16" t="n">
        <v>2.545</v>
      </c>
      <c r="E984" s="196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8" t="n">
        <f aca="false">B985/$C$1</f>
        <v>2.12413793103448</v>
      </c>
      <c r="D985" s="16" t="n">
        <v>2.625</v>
      </c>
      <c r="E985" s="196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8" t="n">
        <f aca="false">B986/$C$1</f>
        <v>2.12758620689655</v>
      </c>
      <c r="D986" s="16" t="n">
        <v>2.715</v>
      </c>
      <c r="E986" s="196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8" t="n">
        <f aca="false">B987/$C$1</f>
        <v>2.22068965517241</v>
      </c>
      <c r="D987" s="16" t="n">
        <v>2.825</v>
      </c>
      <c r="E987" s="196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8" t="n">
        <f aca="false">B988/$C$1</f>
        <v>2.27241379310345</v>
      </c>
      <c r="D988" s="16" t="n">
        <v>2.905</v>
      </c>
      <c r="E988" s="196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8" t="n">
        <f aca="false">B989/$C$1</f>
        <v>2.27241379310345</v>
      </c>
      <c r="D989" s="16" t="n">
        <v>2.905</v>
      </c>
      <c r="E989" s="196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8" t="n">
        <f aca="false">B990/$C$1</f>
        <v>2.27241379310345</v>
      </c>
      <c r="D990" s="16" t="n">
        <v>2.905</v>
      </c>
      <c r="E990" s="196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8" t="n">
        <f aca="false">B991/$C$1</f>
        <v>2.25172413793103</v>
      </c>
      <c r="D991" s="16" t="n">
        <v>2.84</v>
      </c>
      <c r="E991" s="196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8" t="n">
        <f aca="false">B992/$C$1</f>
        <v>2.2</v>
      </c>
      <c r="D992" s="16" t="n">
        <v>2.725</v>
      </c>
      <c r="E992" s="196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8" t="n">
        <f aca="false">B993/$C$1</f>
        <v>2.12413793103448</v>
      </c>
      <c r="D993" s="16" t="n">
        <v>2.63</v>
      </c>
      <c r="E993" s="196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8" t="n">
        <f aca="false">B994/$C$1</f>
        <v>2.08965517241379</v>
      </c>
      <c r="D994" s="16" t="n">
        <v>2.575</v>
      </c>
      <c r="E994" s="196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8" t="n">
        <f aca="false">B995/$C$1</f>
        <v>2.06551724137931</v>
      </c>
      <c r="D995" s="16" t="n">
        <v>2.57</v>
      </c>
      <c r="E995" s="196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8" t="n">
        <f aca="false">B996/$C$1</f>
        <v>2.06551724137931</v>
      </c>
      <c r="D996" s="16" t="n">
        <v>2.57</v>
      </c>
      <c r="E996" s="196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8" t="n">
        <f aca="false">B997/$C$1</f>
        <v>2.06551724137931</v>
      </c>
      <c r="D997" s="16" t="n">
        <v>2.57</v>
      </c>
      <c r="E997" s="196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8" t="n">
        <f aca="false">B998/$C$1</f>
        <v>2.06206896551724</v>
      </c>
      <c r="D998" s="16" t="n">
        <v>2.59</v>
      </c>
      <c r="E998" s="196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8" t="n">
        <f aca="false">B999/$C$1</f>
        <v>1.92068965517241</v>
      </c>
      <c r="D999" s="16" t="n">
        <v>2.445</v>
      </c>
      <c r="E999" s="196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8" t="n">
        <f aca="false">B1000/$C$1</f>
        <v>1.92413793103448</v>
      </c>
      <c r="D1000" s="16" t="n">
        <v>2.455</v>
      </c>
      <c r="E1000" s="196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8" t="n">
        <f aca="false">B1001/$C$1</f>
        <v>2.04827586206897</v>
      </c>
      <c r="D1001" s="16" t="n">
        <v>2.59</v>
      </c>
      <c r="E1001" s="196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8" t="n">
        <f aca="false">B1002/$C$1</f>
        <v>2.13103448275862</v>
      </c>
      <c r="D1002" s="16" t="n">
        <v>2.605</v>
      </c>
      <c r="E1002" s="196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8" t="n">
        <f aca="false">B1003/$C$1</f>
        <v>2.13103448275862</v>
      </c>
      <c r="D1003" s="16" t="n">
        <v>2.605</v>
      </c>
      <c r="E1003" s="196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8" t="n">
        <f aca="false">B1004/$C$1</f>
        <v>2.13103448275862</v>
      </c>
      <c r="D1004" s="16" t="n">
        <v>2.605</v>
      </c>
      <c r="E1004" s="196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8" t="n">
        <f aca="false">B1005/$C$1</f>
        <v>2.16896551724138</v>
      </c>
      <c r="D1005" s="16" t="n">
        <v>2.6</v>
      </c>
      <c r="E1005" s="196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8" t="n">
        <f aca="false">B1006/$C$1</f>
        <v>2.2448275862069</v>
      </c>
      <c r="D1006" s="16" t="n">
        <v>2.645</v>
      </c>
      <c r="E1006" s="196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8" t="n">
        <f aca="false">B1007/$C$1</f>
        <v>2.26206896551724</v>
      </c>
      <c r="D1007" s="16" t="n">
        <v>2.605</v>
      </c>
      <c r="E1007" s="196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8" t="n">
        <f aca="false">B1008/$C$1</f>
        <v>2.15862068965517</v>
      </c>
      <c r="D1008" s="16" t="n">
        <v>2.355</v>
      </c>
      <c r="E1008" s="196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8" t="n">
        <f aca="false">B1009/$C$1</f>
        <v>2.22068965517241</v>
      </c>
      <c r="D1009" s="16" t="n">
        <v>2.42</v>
      </c>
      <c r="E1009" s="196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8" t="n">
        <f aca="false">B1010/$C$1</f>
        <v>2.22068965517241</v>
      </c>
      <c r="D1010" s="16" t="n">
        <v>2.42</v>
      </c>
      <c r="E1010" s="196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8" t="n">
        <f aca="false">B1011/$C$1</f>
        <v>2.22068965517241</v>
      </c>
      <c r="D1011" s="16" t="n">
        <v>2.42</v>
      </c>
      <c r="E1011" s="196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8" t="n">
        <f aca="false">B1012/$C$1</f>
        <v>2.20689655172414</v>
      </c>
      <c r="D1012" s="16" t="n">
        <v>2.545</v>
      </c>
      <c r="E1012" s="196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8" t="n">
        <f aca="false">B1013/$C$1</f>
        <v>2.21034482758621</v>
      </c>
      <c r="D1013" s="16" t="n">
        <v>2.54</v>
      </c>
      <c r="E1013" s="196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8" t="n">
        <f aca="false">B1014/$C$1</f>
        <v>2.23793103448276</v>
      </c>
      <c r="D1014" s="16" t="n">
        <v>2.535</v>
      </c>
      <c r="E1014" s="196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8" t="n">
        <f aca="false">B1015/$C$1</f>
        <v>2.25862068965517</v>
      </c>
      <c r="D1015" s="16" t="n">
        <v>2.54</v>
      </c>
      <c r="E1015" s="196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8" t="n">
        <f aca="false">B1016/$C$1</f>
        <v>2.23103448275862</v>
      </c>
      <c r="D1016" s="16" t="n">
        <v>2.415</v>
      </c>
      <c r="E1016" s="196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8" t="n">
        <f aca="false">B1017/$C$1</f>
        <v>2.23103448275862</v>
      </c>
      <c r="D1017" s="16" t="n">
        <v>2.415</v>
      </c>
      <c r="E1017" s="196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8" t="n">
        <f aca="false">B1018/$C$1</f>
        <v>2.23103448275862</v>
      </c>
      <c r="D1018" s="16" t="n">
        <v>2.415</v>
      </c>
      <c r="E1018" s="196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8" t="n">
        <f aca="false">B1019/$C$1</f>
        <v>2.23103448275862</v>
      </c>
      <c r="D1019" s="16" t="n">
        <v>2.59</v>
      </c>
      <c r="E1019" s="196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8" t="n">
        <f aca="false">B1020/$C$1</f>
        <v>2.40344827586207</v>
      </c>
      <c r="D1020" s="16" t="n">
        <v>2.7</v>
      </c>
      <c r="E1020" s="196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8" t="n">
        <f aca="false">B1021/$C$1</f>
        <v>2.59310344827586</v>
      </c>
      <c r="D1021" s="16" t="n">
        <v>2.87</v>
      </c>
      <c r="E1021" s="196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8" t="n">
        <f aca="false">B1022/$C$1</f>
        <v>2.52758620689655</v>
      </c>
      <c r="D1022" s="16" t="n">
        <v>2.745</v>
      </c>
      <c r="E1022" s="196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8" t="n">
        <f aca="false">B1023/$C$1</f>
        <v>2.56206896551724</v>
      </c>
      <c r="D1023" s="16" t="n">
        <v>2.795</v>
      </c>
      <c r="E1023" s="196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8" t="n">
        <f aca="false">B1024/$C$1</f>
        <v>2.56206896551724</v>
      </c>
      <c r="D1024" s="16" t="n">
        <v>2.795</v>
      </c>
      <c r="E1024" s="196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8" t="n">
        <f aca="false">B1025/$C$1</f>
        <v>2.56206896551724</v>
      </c>
      <c r="D1025" s="16" t="n">
        <v>2.795</v>
      </c>
      <c r="E1025" s="196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8" t="n">
        <f aca="false">B1026/$C$1</f>
        <v>2.61034482758621</v>
      </c>
      <c r="D1026" s="16" t="n">
        <v>2.91</v>
      </c>
      <c r="E1026" s="196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8" t="n">
        <f aca="false">B1027/$C$1</f>
        <v>2.67586206896552</v>
      </c>
      <c r="D1027" s="16" t="n">
        <v>3.025</v>
      </c>
      <c r="E1027" s="196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8" t="n">
        <f aca="false">B1028/$C$1</f>
        <v>2.68275862068966</v>
      </c>
      <c r="D1028" s="16" t="n">
        <v>3.05</v>
      </c>
      <c r="E1028" s="196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8" t="n">
        <f aca="false">B1029/$C$1</f>
        <v>2.72758620689655</v>
      </c>
      <c r="D1029" s="16" t="n">
        <v>3.165</v>
      </c>
      <c r="E1029" s="196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8" t="n">
        <f aca="false">B1030/$C$1</f>
        <v>2.70344827586207</v>
      </c>
      <c r="D1030" s="16" t="n">
        <v>3.2</v>
      </c>
      <c r="E1030" s="196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8" t="n">
        <f aca="false">B1031/$C$1</f>
        <v>2.70344827586207</v>
      </c>
      <c r="D1031" s="16" t="n">
        <v>3.2</v>
      </c>
      <c r="E1031" s="196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8" t="n">
        <f aca="false">B1032/$C$1</f>
        <v>2.70344827586207</v>
      </c>
      <c r="D1032" s="16" t="n">
        <v>3.2</v>
      </c>
      <c r="E1032" s="196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8" t="n">
        <f aca="false">B1033/$C$1</f>
        <v>2.66206896551724</v>
      </c>
      <c r="D1033" s="16" t="n">
        <v>3.15</v>
      </c>
      <c r="E1033" s="196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8" t="n">
        <f aca="false">B1034/$C$1</f>
        <v>2.63103448275862</v>
      </c>
      <c r="D1034" s="16" t="n">
        <v>3.13</v>
      </c>
      <c r="E1034" s="196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8" t="n">
        <f aca="false">B1035/$C$1</f>
        <v>2.69655172413793</v>
      </c>
      <c r="D1035" s="16" t="n">
        <v>3.15</v>
      </c>
      <c r="E1035" s="196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8" t="n">
        <f aca="false">B1036/$C$1</f>
        <v>2.67241379310345</v>
      </c>
      <c r="D1036" s="16" t="n">
        <v>3.025</v>
      </c>
      <c r="E1036" s="196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8" t="n">
        <f aca="false">B1037/$C$1</f>
        <v>2.57931034482759</v>
      </c>
      <c r="D1037" s="16" t="n">
        <v>2.79</v>
      </c>
      <c r="E1037" s="196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8" t="n">
        <f aca="false">B1038/$C$1</f>
        <v>2.57931034482759</v>
      </c>
      <c r="D1038" s="16" t="n">
        <v>2.79</v>
      </c>
      <c r="E1038" s="196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8" t="n">
        <f aca="false">B1039/$C$1</f>
        <v>2.57931034482759</v>
      </c>
      <c r="D1039" s="16" t="n">
        <v>2.815</v>
      </c>
      <c r="E1039" s="196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8" t="n">
        <f aca="false">B1040/$C$1</f>
        <v>2.37931034482759</v>
      </c>
      <c r="D1040" s="16" t="n">
        <v>2.79</v>
      </c>
      <c r="E1040" s="196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8" t="n">
        <f aca="false">B1041/$C$1</f>
        <v>2.34137931034483</v>
      </c>
      <c r="D1041" s="16" t="n">
        <v>2.91</v>
      </c>
      <c r="E1041" s="196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8" t="n">
        <f aca="false">B1042/$C$1</f>
        <v>2.27586206896552</v>
      </c>
      <c r="D1042" s="16" t="n">
        <v>2.865</v>
      </c>
      <c r="E1042" s="196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8" t="n">
        <f aca="false">B1043/$C$1</f>
        <v>2.26206896551724</v>
      </c>
      <c r="D1043" s="16" t="n">
        <v>2.74</v>
      </c>
      <c r="E1043" s="196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8" t="n">
        <f aca="false">B1044/$C$1</f>
        <v>2.21379310344828</v>
      </c>
      <c r="D1044" s="16" t="n">
        <v>2.695</v>
      </c>
      <c r="E1044" s="196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8" t="n">
        <f aca="false">B1045/$C$1</f>
        <v>2.21379310344828</v>
      </c>
      <c r="D1045" s="16" t="n">
        <v>2.695</v>
      </c>
      <c r="E1045" s="196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8" t="n">
        <f aca="false">B1046/$C$1</f>
        <v>2.21379310344828</v>
      </c>
      <c r="D1046" s="16" t="n">
        <v>2.695</v>
      </c>
      <c r="E1046" s="196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8" t="n">
        <f aca="false">B1047/$C$1</f>
        <v>2.16206896551724</v>
      </c>
      <c r="D1047" s="16" t="n">
        <v>2.59</v>
      </c>
      <c r="E1047" s="196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8" t="n">
        <f aca="false">B1048/$C$1</f>
        <v>2.03103448275862</v>
      </c>
      <c r="D1048" s="16" t="n">
        <v>2.435</v>
      </c>
      <c r="E1048" s="196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8" t="n">
        <f aca="false">B1049/$C$1</f>
        <v>1.97586206896552</v>
      </c>
      <c r="D1049" s="16" t="n">
        <v>2.425</v>
      </c>
      <c r="E1049" s="196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8" t="n">
        <f aca="false">B1050/$C$1</f>
        <v>1.98965517241379</v>
      </c>
      <c r="D1050" s="16" t="n">
        <v>2.42</v>
      </c>
      <c r="E1050" s="196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8" t="n">
        <f aca="false">B1051/$C$1</f>
        <v>1.88275862068966</v>
      </c>
      <c r="D1051" s="16" t="n">
        <v>2.2</v>
      </c>
      <c r="E1051" s="196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8" t="n">
        <f aca="false">B1052/$C$1</f>
        <v>1.88275862068966</v>
      </c>
      <c r="D1052" s="16" t="n">
        <v>2.2</v>
      </c>
      <c r="E1052" s="196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8" t="n">
        <f aca="false">B1053/$C$1</f>
        <v>1.88275862068966</v>
      </c>
      <c r="D1053" s="16" t="n">
        <v>2.2</v>
      </c>
      <c r="E1053" s="196" t="n">
        <f aca="false">VLOOKUP($A1052,[4]Sheet1!$A$1:$U$10001,13,0)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8" t="n">
        <f aca="false">B1054/$C$1</f>
        <v>1.76551724137931</v>
      </c>
      <c r="D1054" s="16" t="n">
        <v>2.35</v>
      </c>
      <c r="E1054" s="196" t="n">
        <f aca="false">VLOOKUP($A1053,[4]Sheet1!$A$1:$U$10001,13,0)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8" t="n">
        <f aca="false">B1055/$C$1</f>
        <v>1.78965517241379</v>
      </c>
      <c r="D1055" s="16" t="n">
        <v>2.265</v>
      </c>
      <c r="E1055" s="196" t="n">
        <f aca="false">VLOOKUP($A1054,[4]Sheet1!$A$1:$U$10001,13,0)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8" t="n">
        <f aca="false">B1056/$C$1</f>
        <v>1.88620689655172</v>
      </c>
      <c r="D1056" s="16" t="n">
        <v>2.285</v>
      </c>
      <c r="E1056" s="196" t="n">
        <f aca="false">VLOOKUP($A1055,[4]Sheet1!$A$1:$U$10001,13,0)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8" t="n">
        <f aca="false">B1057/$C$1</f>
        <v>1.9448275862069</v>
      </c>
      <c r="D1057" s="16" t="n">
        <v>2.27</v>
      </c>
      <c r="E1057" s="196" t="n">
        <f aca="false">VLOOKUP($A1056,[4]Sheet1!$A$1:$U$10001,13,0)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8" t="n">
        <f aca="false">B1058/$C$1</f>
        <v>1.91034482758621</v>
      </c>
      <c r="D1058" s="16" t="n">
        <v>2.195</v>
      </c>
      <c r="E1058" s="196" t="n">
        <f aca="false">VLOOKUP($A1057,[4]Sheet1!$A$1:$U$10001,13,0)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8" t="n">
        <f aca="false">B1059/$C$1</f>
        <v>1.91034482758621</v>
      </c>
      <c r="D1059" s="16" t="n">
        <v>2.195</v>
      </c>
      <c r="E1059" s="196" t="n">
        <f aca="false">VLOOKUP($A1058,[4]Sheet1!$A$1:$U$10001,13,0)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8" t="n">
        <f aca="false">B1060/$C$1</f>
        <v>1.91034482758621</v>
      </c>
      <c r="D1060" s="16" t="n">
        <v>2.195</v>
      </c>
      <c r="E1060" s="196" t="n">
        <f aca="false">VLOOKUP($A1059,[4]Sheet1!$A$1:$U$10001,13,0)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8" t="n">
        <f aca="false">B1061/$C$1</f>
        <v>1.73448275862069</v>
      </c>
      <c r="D1061" s="16" t="n">
        <v>2.07</v>
      </c>
      <c r="E1061" s="196" t="n">
        <f aca="false">VLOOKUP($A1060,[4]Sheet1!$A$1:$U$10001,13,0)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8" t="n">
        <f aca="false">B1062/$C$1</f>
        <v>1.79655172413793</v>
      </c>
      <c r="D1062" s="16" t="n">
        <v>2.075</v>
      </c>
      <c r="E1062" s="196" t="n">
        <f aca="false">VLOOKUP($A1061,[4]Sheet1!$A$1:$U$10001,13,0)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8" t="n">
        <f aca="false">B1063/$C$1</f>
        <v>1.82068965517241</v>
      </c>
      <c r="D1063" s="16" t="n">
        <v>2.05</v>
      </c>
      <c r="E1063" s="196" t="n">
        <f aca="false">VLOOKUP($A1062,[4]Sheet1!$A$1:$U$10001,13,0)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8" t="n">
        <f aca="false">B1064/$C$1</f>
        <v>1.82068965517241</v>
      </c>
      <c r="D1064" s="16" t="n">
        <v>2.05</v>
      </c>
      <c r="E1064" s="196" t="n">
        <f aca="false">VLOOKUP($A1063,[4]Sheet1!$A$1:$U$10001,13,0)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8" t="n">
        <f aca="false">B1065/$C$1</f>
        <v>1.82068965517241</v>
      </c>
      <c r="D1065" s="16" t="n">
        <v>2.05</v>
      </c>
      <c r="E1065" s="196" t="n">
        <f aca="false">VLOOKUP($A1064,[4]Sheet1!$A$1:$U$10001,13,0)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8" t="n">
        <f aca="false">B1066/$C$1</f>
        <v>1.82068965517241</v>
      </c>
      <c r="D1066" s="16" t="n">
        <v>2.05</v>
      </c>
      <c r="E1066" s="196" t="n">
        <f aca="false">VLOOKUP($A1065,[4]Sheet1!$A$1:$U$10001,13,0)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8" t="n">
        <f aca="false">B1067/$C$1</f>
        <v>1.82068965517241</v>
      </c>
      <c r="D1067" s="16" t="n">
        <v>2.05</v>
      </c>
      <c r="E1067" s="196" t="n">
        <f aca="false">VLOOKUP($A1066,[4]Sheet1!$A$1:$U$10001,13,0)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8" t="n">
        <f aca="false">B1068/$C$1</f>
        <v>1.84827586206897</v>
      </c>
      <c r="D1068" s="16" t="n">
        <v>2.255</v>
      </c>
      <c r="E1068" s="196" t="n">
        <f aca="false">VLOOKUP($A1067,[4]Sheet1!$A$1:$U$10001,13,0)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8" t="n">
        <f aca="false">B1069/$C$1</f>
        <v>1.92413793103448</v>
      </c>
      <c r="D1069" s="16" t="n">
        <v>2.15</v>
      </c>
      <c r="E1069" s="196" t="n">
        <f aca="false">VLOOKUP($A1068,[4]Sheet1!$A$1:$U$10001,13,0)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8" t="n">
        <f aca="false">B1070/$C$1</f>
        <v>1.87586206896552</v>
      </c>
      <c r="D1070" s="16" t="n">
        <v>2.155</v>
      </c>
      <c r="E1070" s="196" t="n">
        <f aca="false">VLOOKUP($A1069,[4]Sheet1!$A$1:$U$10001,13,0)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8" t="n">
        <f aca="false">B1071/$C$1</f>
        <v>1.88620689655172</v>
      </c>
      <c r="D1071" s="16" t="n">
        <v>2.19</v>
      </c>
      <c r="E1071" s="196" t="n">
        <f aca="false">VLOOKUP($A1070,[4]Sheet1!$A$1:$U$10001,13,0)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8" t="n">
        <f aca="false">B1072/$C$1</f>
        <v>1.86206896551724</v>
      </c>
      <c r="D1072" s="16" t="n">
        <v>2.17</v>
      </c>
      <c r="E1072" s="196" t="n">
        <f aca="false">VLOOKUP($A1071,[4]Sheet1!$A$1:$U$10001,13,0)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8" t="n">
        <f aca="false">B1073/$C$1</f>
        <v>1.86206896551724</v>
      </c>
      <c r="D1073" s="16" t="n">
        <v>2.17</v>
      </c>
      <c r="E1073" s="196" t="n">
        <f aca="false">VLOOKUP($A1072,[4]Sheet1!$A$1:$U$10001,13,0)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8" t="n">
        <f aca="false">B1074/$C$1</f>
        <v>1.86206896551724</v>
      </c>
      <c r="D1074" s="16" t="n">
        <v>2.17</v>
      </c>
      <c r="E1074" s="196" t="n">
        <f aca="false">VLOOKUP($A1073,[4]Sheet1!$A$1:$U$10001,13,0)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8" t="n">
        <f aca="false">B1075/$C$1</f>
        <v>1.77931034482759</v>
      </c>
      <c r="D1075" s="16" t="n">
        <v>2.185</v>
      </c>
      <c r="E1075" s="196" t="n">
        <f aca="false">VLOOKUP($A1074,[4]Sheet1!$A$1:$U$10001,13,0)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8" t="n">
        <f aca="false">B1076/$C$1</f>
        <v>1.81034482758621</v>
      </c>
      <c r="D1076" s="16" t="n">
        <v>2.175</v>
      </c>
      <c r="E1076" s="196" t="n">
        <f aca="false">VLOOKUP($A1075,[4]Sheet1!$A$1:$U$10001,13,0)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8" t="n">
        <f aca="false">B1077/$C$1</f>
        <v>1.83793103448276</v>
      </c>
      <c r="D1077" s="16" t="n">
        <v>2.235</v>
      </c>
      <c r="E1077" s="196" t="n">
        <f aca="false">VLOOKUP($A1076,[4]Sheet1!$A$1:$U$10001,13,0)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8" t="n">
        <f aca="false">B1078/$C$1</f>
        <v>1.83793103448276</v>
      </c>
      <c r="D1078" s="16" t="n">
        <v>2.225</v>
      </c>
      <c r="E1078" s="196" t="n">
        <f aca="false">VLOOKUP($A1077,[4]Sheet1!$A$1:$U$10001,13,0)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8" t="n">
        <f aca="false">B1079/$C$1</f>
        <v>1.91034482758621</v>
      </c>
      <c r="D1079" s="16" t="n">
        <v>2.27</v>
      </c>
      <c r="E1079" s="196" t="n">
        <f aca="false">VLOOKUP($A1078,[4]Sheet1!$A$1:$U$10001,13,0)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8" t="n">
        <f aca="false">B1080/$C$1</f>
        <v>1.91034482758621</v>
      </c>
      <c r="D1080" s="16" t="n">
        <v>2.27</v>
      </c>
      <c r="E1080" s="196" t="n">
        <f aca="false">VLOOKUP($A1079,[4]Sheet1!$A$1:$U$10001,13,0)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8" t="n">
        <f aca="false">B1081/$C$1</f>
        <v>1.91034482758621</v>
      </c>
      <c r="D1081" s="16" t="n">
        <v>2.27</v>
      </c>
      <c r="E1081" s="196" t="n">
        <f aca="false">VLOOKUP($A1080,[4]Sheet1!$A$1:$U$10001,13,0)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8" t="n">
        <f aca="false">B1082/$C$1</f>
        <v>1.9448275862069</v>
      </c>
      <c r="D1082" s="16" t="n">
        <v>2.385</v>
      </c>
      <c r="E1082" s="196" t="n">
        <f aca="false">VLOOKUP($A1081,[4]Sheet1!$A$1:$U$10001,13,0)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8" t="n">
        <f aca="false">B1083/$C$1</f>
        <v>2.11034482758621</v>
      </c>
      <c r="D1083" s="16" t="n">
        <v>2.52</v>
      </c>
      <c r="E1083" s="196" t="n">
        <f aca="false">VLOOKUP($A1082,[4]Sheet1!$A$1:$U$10001,13,0)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8" t="n">
        <f aca="false">B1084/$C$1</f>
        <v>2.13103448275862</v>
      </c>
      <c r="D1084" s="16" t="n">
        <v>2.565</v>
      </c>
      <c r="E1084" s="196" t="n">
        <f aca="false">VLOOKUP($A1083,[4]Sheet1!$A$1:$U$10001,13,0)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8" t="n">
        <f aca="false">B1085/$C$1</f>
        <v>2.11724137931035</v>
      </c>
      <c r="D1085" s="16" t="n">
        <v>2.575</v>
      </c>
      <c r="E1085" s="196" t="n">
        <f aca="false">VLOOKUP($A1084,[4]Sheet1!$A$1:$U$10001,13,0)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8" t="n">
        <f aca="false">B1086/$C$1</f>
        <v>2.09310344827586</v>
      </c>
      <c r="D1086" s="16" t="n">
        <v>2.585</v>
      </c>
      <c r="E1086" s="196" t="n">
        <f aca="false">VLOOKUP($A1085,[4]Sheet1!$A$1:$U$10001,13,0)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8" t="n">
        <f aca="false">B1087/$C$1</f>
        <v>2.09310344827586</v>
      </c>
      <c r="D1087" s="16" t="n">
        <v>2.585</v>
      </c>
      <c r="E1087" s="196" t="n">
        <f aca="false">VLOOKUP($A1086,[4]Sheet1!$A$1:$U$10001,13,0)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8" t="n">
        <f aca="false">B1088/$C$1</f>
        <v>2.09310344827586</v>
      </c>
      <c r="D1088" s="16" t="n">
        <v>2.585</v>
      </c>
      <c r="E1088" s="196" t="n">
        <f aca="false">VLOOKUP($A1087,[4]Sheet1!$A$1:$U$10001,13,0)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8" t="n">
        <f aca="false">B1089/$C$1</f>
        <v>2.10689655172414</v>
      </c>
      <c r="D1089" s="16" t="n">
        <v>2.81</v>
      </c>
      <c r="E1089" s="196" t="n">
        <f aca="false">VLOOKUP($A1088,[4]Sheet1!$A$1:$U$10001,13,0)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8" t="n">
        <f aca="false">B1090/$C$1</f>
        <v>1.99310344827586</v>
      </c>
      <c r="D1090" s="16" t="n">
        <v>2.79</v>
      </c>
      <c r="E1090" s="196" t="n">
        <f aca="false">VLOOKUP($A1089,[4]Sheet1!$A$1:$U$10001,13,0)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8" t="n">
        <f aca="false">B1091/$C$1</f>
        <v>1.89655172413793</v>
      </c>
      <c r="D1091" s="16" t="n">
        <v>2.515</v>
      </c>
      <c r="E1091" s="196" t="n">
        <f aca="false">VLOOKUP($A1090,[4]Sheet1!$A$1:$U$10001,13,0)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8" t="n">
        <f aca="false">B1092/$C$1</f>
        <v>1.87931034482759</v>
      </c>
      <c r="D1092" s="16" t="n">
        <v>2.49</v>
      </c>
      <c r="E1092" s="196" t="n">
        <f aca="false">VLOOKUP($A1091,[4]Sheet1!$A$1:$U$10001,13,0)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8" t="n">
        <f aca="false">B1093/$C$1</f>
        <v>1.87931034482759</v>
      </c>
      <c r="D1093" s="16" t="n">
        <v>2.49</v>
      </c>
      <c r="E1093" s="196" t="n">
        <f aca="false">VLOOKUP($A1092,[4]Sheet1!$A$1:$U$10001,13,0)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8" t="n">
        <f aca="false">B1094/$C$1</f>
        <v>1.87931034482759</v>
      </c>
      <c r="D1094" s="16" t="n">
        <v>2.49</v>
      </c>
      <c r="E1094" s="196" t="n">
        <f aca="false">VLOOKUP($A1093,[4]Sheet1!$A$1:$U$10001,13,0)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8" t="n">
        <f aca="false">B1095/$C$1</f>
        <v>1.87931034482759</v>
      </c>
      <c r="D1095" s="16" t="n">
        <v>2.49</v>
      </c>
      <c r="E1095" s="196" t="n">
        <f aca="false">VLOOKUP($A1094,[4]Sheet1!$A$1:$U$10001,13,0)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8" t="n">
        <f aca="false">B1096/$C$1</f>
        <v>1.8</v>
      </c>
      <c r="D1096" s="16" t="n">
        <v>2.4</v>
      </c>
      <c r="E1096" s="196" t="n">
        <f aca="false">VLOOKUP($A1095,[4]Sheet1!$A$1:$U$10001,13,0)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8" t="n">
        <f aca="false">B1097/$C$1</f>
        <v>1.80344827586207</v>
      </c>
      <c r="D1097" s="16" t="n">
        <v>2.395</v>
      </c>
      <c r="E1097" s="196" t="n">
        <f aca="false">VLOOKUP($A1096,[4]Sheet1!$A$1:$U$10001,13,0)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8" t="n">
        <f aca="false">B1098/$C$1</f>
        <v>1.83793103448276</v>
      </c>
      <c r="D1098" s="16" t="n">
        <v>2.4</v>
      </c>
      <c r="E1098" s="196" t="n">
        <f aca="false">VLOOKUP($A1097,[4]Sheet1!$A$1:$U$10001,13,0)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8" t="n">
        <f aca="false">B1099/$C$1</f>
        <v>1.84827586206897</v>
      </c>
      <c r="D1099" s="16" t="n">
        <v>2.375</v>
      </c>
      <c r="E1099" s="196" t="n">
        <f aca="false">VLOOKUP($A1098,[4]Sheet1!$A$1:$U$10001,13,0)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147</v>
      </c>
      <c r="B1100" s="4" t="s">
        <v>150</v>
      </c>
      <c r="C1100" s="4" t="s">
        <v>225</v>
      </c>
      <c r="D1100" s="202" t="s">
        <v>133</v>
      </c>
      <c r="E1100" s="199" t="s">
        <v>15</v>
      </c>
      <c r="F1100" s="4" t="s">
        <v>226</v>
      </c>
      <c r="G1100" s="4" t="s">
        <v>227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8" t="n">
        <f aca="false">B1101/$C$1</f>
        <v>1.8448275862069</v>
      </c>
      <c r="D1101" s="16" t="n">
        <v>2.36</v>
      </c>
      <c r="E1101" s="8" t="s">
        <v>85</v>
      </c>
      <c r="F1101" s="16" t="n">
        <f aca="false">D1101-C1101</f>
        <v>0.515172413793103</v>
      </c>
      <c r="G1101" s="8" t="s">
        <v>85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8" t="n">
        <f aca="false">B1102/$C$1</f>
        <v>1.8448275862069</v>
      </c>
      <c r="D1102" s="16" t="n">
        <v>2.36</v>
      </c>
      <c r="E1102" s="196" t="n">
        <f aca="false">VLOOKUP($A1101,[4]Sheet1!$A$1:$U$10001,13,0)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8" t="n">
        <f aca="false">B1103/$C$1</f>
        <v>1.8448275862069</v>
      </c>
      <c r="D1103" s="16" t="n">
        <v>2.36</v>
      </c>
      <c r="E1103" s="196" t="n">
        <f aca="false">VLOOKUP($A1102,[4]Sheet1!$A$1:$U$10001,13,0)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8" t="n">
        <f aca="false">B1104/$C$1</f>
        <v>1.8448275862069</v>
      </c>
      <c r="D1104" s="16" t="n">
        <v>2.355</v>
      </c>
      <c r="E1104" s="196" t="n">
        <f aca="false">VLOOKUP($A1103,[4]Sheet1!$A$1:$U$10001,13,0)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8" t="n">
        <f aca="false">B1105/$C$1</f>
        <v>1.78620689655172</v>
      </c>
      <c r="D1105" s="198" t="n">
        <f aca="false">VLOOKUP($A1104,[4]Sheet1!$A$1:$AB$10001,25,0)</f>
        <v>2.355</v>
      </c>
      <c r="E1105" s="196" t="n">
        <f aca="false">VLOOKUP($A1104,[4]Sheet1!$A$1:$U$10001,13,0)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8" t="n">
        <f aca="false">B1106/$C$1</f>
        <v>1.79310344827586</v>
      </c>
      <c r="D1106" s="198" t="n">
        <f aca="false">VLOOKUP($A1105,[4]Sheet1!$A$1:$AB$10001,25,0)</f>
        <v>2.22</v>
      </c>
      <c r="E1106" s="196" t="n">
        <f aca="false">VLOOKUP($A1105,[4]Sheet1!$A$1:$U$10001,13,0)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8" t="n">
        <f aca="false">B1107/$C$1</f>
        <v>1.80344827586207</v>
      </c>
      <c r="D1107" s="198" t="n">
        <f aca="false">VLOOKUP($A1106,[4]Sheet1!$A$1:$AB$10001,25,0)</f>
        <v>2.23</v>
      </c>
      <c r="E1107" s="196" t="n">
        <f aca="false">VLOOKUP($A1106,[4]Sheet1!$A$1:$U$10001,13,0)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8" t="n">
        <f aca="false">B1108/$C$1</f>
        <v>1.82068965517241</v>
      </c>
      <c r="D1108" s="198" t="n">
        <f aca="false">VLOOKUP($A1107,[4]Sheet1!$A$1:$AB$10001,25,0)</f>
        <v>2.245</v>
      </c>
      <c r="E1108" s="196" t="n">
        <f aca="false">VLOOKUP($A1107,[4]Sheet1!$A$1:$U$10001,13,0)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8" t="n">
        <f aca="false">B1109/$C$1</f>
        <v>1.82068965517241</v>
      </c>
      <c r="D1109" s="198" t="n">
        <f aca="false">VLOOKUP($A1108,[4]Sheet1!$A$1:$AB$10001,25,0)</f>
        <v>2.24</v>
      </c>
      <c r="E1109" s="196" t="n">
        <f aca="false">VLOOKUP($A1108,[4]Sheet1!$A$1:$U$10001,13,0)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8" t="n">
        <f aca="false">B1110/$C$1</f>
        <v>1.82068965517241</v>
      </c>
      <c r="D1110" s="198" t="n">
        <f aca="false">VLOOKUP($A1109,[4]Sheet1!$A$1:$AB$10001,25,0)</f>
        <v>2.24</v>
      </c>
      <c r="E1110" s="196" t="n">
        <f aca="false">VLOOKUP($A1109,[4]Sheet1!$A$1:$U$10001,13,0)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8" t="n">
        <f aca="false">B1111/$C$1</f>
        <v>1.82413793103448</v>
      </c>
      <c r="D1111" s="198" t="n">
        <f aca="false">VLOOKUP($A1110,[4]Sheet1!$A$1:$AB$10001,25,0)</f>
        <v>2.24</v>
      </c>
      <c r="E1111" s="196" t="n">
        <f aca="false">VLOOKUP($A1110,[4]Sheet1!$A$1:$U$10001,13,0)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8" t="n">
        <f aca="false">B1112/$C$1</f>
        <v>1.89655172413793</v>
      </c>
      <c r="D1112" s="198" t="n">
        <f aca="false">VLOOKUP($A1111,[4]Sheet1!$A$1:$AB$10001,25,0)</f>
        <v>2.25</v>
      </c>
      <c r="E1112" s="196" t="n">
        <f aca="false">VLOOKUP($A1111,[4]Sheet1!$A$1:$U$10001,13,0)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8" t="n">
        <f aca="false">B1113/$C$1</f>
        <v>1.89310344827586</v>
      </c>
      <c r="D1113" s="198" t="n">
        <f aca="false">VLOOKUP($A1112,[4]Sheet1!$A$1:$AB$10001,25,0)</f>
        <v>2.28</v>
      </c>
      <c r="E1113" s="196" t="n">
        <f aca="false">VLOOKUP($A1112,[4]Sheet1!$A$1:$U$10001,13,0)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8" t="n">
        <f aca="false">B1114/$C$1</f>
        <v>1.91724137931034</v>
      </c>
      <c r="D1114" s="198" t="n">
        <f aca="false">VLOOKUP($A1113,[4]Sheet1!$A$1:$AB$10001,25,0)</f>
        <v>2.3</v>
      </c>
      <c r="E1114" s="196" t="n">
        <f aca="false">VLOOKUP($A1113,[4]Sheet1!$A$1:$U$10001,13,0)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8" t="n">
        <f aca="false">B1115/$C$1</f>
        <v>1.96551724137931</v>
      </c>
      <c r="D1115" s="198" t="n">
        <f aca="false">VLOOKUP($A1114,[4]Sheet1!$A$1:$AB$10001,25,0)</f>
        <v>2.34</v>
      </c>
      <c r="E1115" s="196" t="n">
        <f aca="false">VLOOKUP($A1114,[4]Sheet1!$A$1:$U$10001,13,0)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8" t="n">
        <f aca="false">B1116/$C$1</f>
        <v>1.96551724137931</v>
      </c>
      <c r="D1116" s="198" t="n">
        <f aca="false">VLOOKUP($A1115,[4]Sheet1!$A$1:$AB$10001,25,0)</f>
        <v>2.335</v>
      </c>
      <c r="E1116" s="196" t="n">
        <f aca="false">VLOOKUP($A1115,[4]Sheet1!$A$1:$U$10001,13,0)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8" t="n">
        <f aca="false">B1117/$C$1</f>
        <v>1.96551724137931</v>
      </c>
      <c r="D1117" s="198" t="n">
        <f aca="false">VLOOKUP($A1116,[4]Sheet1!$A$1:$AB$10001,25,0)</f>
        <v>2.335</v>
      </c>
      <c r="E1117" s="196" t="n">
        <f aca="false">VLOOKUP($A1116,[4]Sheet1!$A$1:$U$10001,13,0)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8" t="n">
        <f aca="false">B1118/$C$1</f>
        <v>1.96551724137931</v>
      </c>
      <c r="D1118" s="198" t="n">
        <f aca="false">VLOOKUP($A1117,[4]Sheet1!$A$1:$AB$10001,25,0)</f>
        <v>2.335</v>
      </c>
      <c r="E1118" s="196" t="n">
        <f aca="false">VLOOKUP($A1117,[4]Sheet1!$A$1:$U$10001,13,0)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8" t="n">
        <f aca="false">B1119/$C$1</f>
        <v>1.97931034482759</v>
      </c>
      <c r="D1119" s="198" t="n">
        <f aca="false">VLOOKUP($A1118,[4]Sheet1!$A$1:$AB$10001,25,0)</f>
        <v>2.335</v>
      </c>
      <c r="E1119" s="196" t="n">
        <f aca="false">VLOOKUP($A1118,[4]Sheet1!$A$1:$U$10001,13,0)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8" t="n">
        <f aca="false">B1120/$C$1</f>
        <v>2.0448275862069</v>
      </c>
      <c r="D1120" s="198" t="n">
        <f aca="false">VLOOKUP($A1119,[4]Sheet1!$A$1:$AB$10001,25,0)</f>
        <v>2.405</v>
      </c>
      <c r="E1120" s="196" t="n">
        <f aca="false">VLOOKUP($A1119,[4]Sheet1!$A$1:$U$10001,13,0)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8" t="n">
        <f aca="false">B1121/$C$1</f>
        <v>2.12758620689655</v>
      </c>
      <c r="D1121" s="198" t="n">
        <f aca="false">VLOOKUP($A1120,[4]Sheet1!$A$1:$AB$10001,25,0)</f>
        <v>2.475</v>
      </c>
      <c r="E1121" s="196" t="n">
        <f aca="false">VLOOKUP($A1120,[4]Sheet1!$A$1:$U$10001,13,0)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8" t="n">
        <f aca="false">B1122/$C$1</f>
        <v>2.13448275862069</v>
      </c>
      <c r="D1122" s="198" t="n">
        <f aca="false">VLOOKUP($A1121,[4]Sheet1!$A$1:$AB$10001,25,0)</f>
        <v>2.62</v>
      </c>
      <c r="E1122" s="196" t="n">
        <f aca="false">VLOOKUP($A1121,[4]Sheet1!$A$1:$U$10001,13,0)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8" t="n">
        <f aca="false">B1123/$C$1</f>
        <v>2.13448275862069</v>
      </c>
      <c r="D1123" s="198" t="n">
        <f aca="false">VLOOKUP($A1122,[4]Sheet1!$A$1:$AB$10001,25,0)</f>
        <v>2.585</v>
      </c>
      <c r="E1123" s="196" t="n">
        <f aca="false">VLOOKUP($A1122,[4]Sheet1!$A$1:$U$10001,13,0)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8" t="n">
        <f aca="false">B1124/$C$1</f>
        <v>2.13448275862069</v>
      </c>
      <c r="D1124" s="198" t="n">
        <f aca="false">VLOOKUP($A1123,[4]Sheet1!$A$1:$AB$10001,25,0)</f>
        <v>2.585</v>
      </c>
      <c r="E1124" s="196" t="n">
        <f aca="false">VLOOKUP($A1123,[4]Sheet1!$A$1:$U$10001,13,0)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8" t="n">
        <f aca="false">B1125/$C$1</f>
        <v>2.02068965517241</v>
      </c>
      <c r="D1125" s="198" t="n">
        <f aca="false">VLOOKUP($A1124,[4]Sheet1!$A$1:$AB$10001,25,0)</f>
        <v>2.585</v>
      </c>
      <c r="E1125" s="196" t="n">
        <f aca="false">VLOOKUP($A1124,[4]Sheet1!$A$1:$U$10001,13,0)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8" t="n">
        <f aca="false">B1126/$C$1</f>
        <v>2.07931034482759</v>
      </c>
      <c r="D1126" s="198" t="n">
        <f aca="false">VLOOKUP($A1125,[4]Sheet1!$A$1:$AB$10001,25,0)</f>
        <v>2.65</v>
      </c>
      <c r="E1126" s="196" t="n">
        <f aca="false">VLOOKUP($A1125,[4]Sheet1!$A$1:$U$10001,13,0)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8" t="n">
        <f aca="false">B1127/$C$1</f>
        <v>2.05862068965517</v>
      </c>
      <c r="D1127" s="198" t="n">
        <f aca="false">VLOOKUP($A1126,[4]Sheet1!$A$1:$AB$10001,25,0)</f>
        <v>2.765</v>
      </c>
      <c r="E1127" s="196" t="n">
        <f aca="false">VLOOKUP($A1126,[4]Sheet1!$A$1:$U$10001,13,0)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8" t="n">
        <f aca="false">B1128/$C$1</f>
        <v>2.01724137931034</v>
      </c>
      <c r="D1128" s="198" t="n">
        <f aca="false">VLOOKUP($A1127,[4]Sheet1!$A$1:$AB$10001,25,0)</f>
        <v>2.78</v>
      </c>
      <c r="E1128" s="196" t="n">
        <f aca="false">VLOOKUP($A1127,[4]Sheet1!$A$1:$U$10001,13,0)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8" t="n">
        <f aca="false">B1129/$C$1</f>
        <v>2.03103448275862</v>
      </c>
      <c r="D1129" s="198" t="n">
        <f aca="false">VLOOKUP($A1128,[4]Sheet1!$A$1:$AB$10001,25,0)</f>
        <v>2.73</v>
      </c>
      <c r="E1129" s="196" t="n">
        <f aca="false">VLOOKUP($A1128,[4]Sheet1!$A$1:$U$10001,13,0)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8" t="n">
        <f aca="false">B1130/$C$1</f>
        <v>2.03103448275862</v>
      </c>
      <c r="D1130" s="198" t="n">
        <f aca="false">VLOOKUP($A1129,[4]Sheet1!$A$1:$AB$10001,25,0)</f>
        <v>2.755</v>
      </c>
      <c r="E1130" s="196" t="n">
        <f aca="false">VLOOKUP($A1129,[4]Sheet1!$A$1:$U$10001,13,0)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8" t="n">
        <f aca="false">B1131/$C$1</f>
        <v>2.03103448275862</v>
      </c>
      <c r="D1131" s="198" t="n">
        <f aca="false">VLOOKUP($A1130,[4]Sheet1!$A$1:$AB$10001,25,0)</f>
        <v>2.755</v>
      </c>
      <c r="E1131" s="196" t="n">
        <f aca="false">VLOOKUP($A1130,[4]Sheet1!$A$1:$U$10001,13,0)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8" t="n">
        <f aca="false">B1132/$C$1</f>
        <v>2.06896551724138</v>
      </c>
      <c r="D1132" s="198" t="n">
        <f aca="false">VLOOKUP($A1131,[4]Sheet1!$A$1:$AB$10001,25,0)</f>
        <v>2.755</v>
      </c>
      <c r="E1132" s="196" t="n">
        <f aca="false">VLOOKUP($A1131,[4]Sheet1!$A$1:$U$10001,13,0)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8" t="n">
        <f aca="false">B1133/$C$1</f>
        <v>2.10689655172414</v>
      </c>
      <c r="D1133" s="198" t="n">
        <f aca="false">VLOOKUP($A1132,[4]Sheet1!$A$1:$AB$10001,25,0)</f>
        <v>2.7</v>
      </c>
      <c r="E1133" s="196" t="n">
        <f aca="false">VLOOKUP($A1132,[4]Sheet1!$A$1:$U$10001,13,0)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8" t="n">
        <f aca="false">B1134/$C$1</f>
        <v>2.17586206896552</v>
      </c>
      <c r="D1134" s="198" t="n">
        <f aca="false">VLOOKUP($A1133,[4]Sheet1!$A$1:$AB$10001,25,0)</f>
        <v>2.795</v>
      </c>
      <c r="E1134" s="196" t="n">
        <f aca="false">VLOOKUP($A1133,[4]Sheet1!$A$1:$U$10001,13,0)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8" t="n">
        <f aca="false">B1135/$C$1</f>
        <v>2.11034482758621</v>
      </c>
      <c r="D1135" s="198" t="n">
        <f aca="false">VLOOKUP($A1134,[4]Sheet1!$A$1:$AB$10001,25,0)</f>
        <v>2.875</v>
      </c>
      <c r="E1135" s="196" t="n">
        <f aca="false">VLOOKUP($A1134,[4]Sheet1!$A$1:$U$10001,13,0)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8" t="n">
        <f aca="false">B1136/$C$1</f>
        <v>2.09655172413793</v>
      </c>
      <c r="D1136" s="198" t="n">
        <f aca="false">VLOOKUP($A1135,[4]Sheet1!$A$1:$AB$10001,25,0)</f>
        <v>2.795</v>
      </c>
      <c r="E1136" s="196" t="n">
        <f aca="false">VLOOKUP($A1135,[4]Sheet1!$A$1:$U$10001,13,0)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8" t="n">
        <f aca="false">B1137/$C$1</f>
        <v>2.09655172413793</v>
      </c>
      <c r="D1137" s="198" t="n">
        <f aca="false">VLOOKUP($A1136,[4]Sheet1!$A$1:$AB$10001,25,0)</f>
        <v>2.715</v>
      </c>
      <c r="E1137" s="196" t="n">
        <f aca="false">VLOOKUP($A1136,[4]Sheet1!$A$1:$U$10001,13,0)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8" t="n">
        <f aca="false">B1138/$C$1</f>
        <v>2.09655172413793</v>
      </c>
      <c r="D1138" s="198" t="n">
        <f aca="false">VLOOKUP($A1137,[4]Sheet1!$A$1:$AB$10001,25,0)</f>
        <v>2.715</v>
      </c>
      <c r="E1138" s="196" t="n">
        <f aca="false">VLOOKUP($A1137,[4]Sheet1!$A$1:$U$10001,13,0)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8" t="n">
        <f aca="false">B1139/$C$1</f>
        <v>2.11379310344828</v>
      </c>
      <c r="D1139" s="198" t="n">
        <f aca="false">VLOOKUP($A1138,[4]Sheet1!$A$1:$AB$10001,25,0)</f>
        <v>2.715</v>
      </c>
      <c r="E1139" s="196" t="n">
        <f aca="false">VLOOKUP($A1138,[4]Sheet1!$A$1:$U$10001,13,0)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8" t="n">
        <f aca="false">B1140/$C$1</f>
        <v>2.03793103448276</v>
      </c>
      <c r="D1140" s="198" t="n">
        <f aca="false">VLOOKUP($A1139,[4]Sheet1!$A$1:$AB$10001,25,0)</f>
        <v>2.74</v>
      </c>
      <c r="E1140" s="196" t="n">
        <f aca="false">VLOOKUP($A1139,[4]Sheet1!$A$1:$U$10001,13,0)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8" t="n">
        <f aca="false">B1141/$C$1</f>
        <v>2.09310344827586</v>
      </c>
      <c r="D1141" s="198" t="n">
        <f aca="false">VLOOKUP($A1140,[4]Sheet1!$A$1:$AB$10001,25,0)</f>
        <v>2.605</v>
      </c>
      <c r="E1141" s="196" t="n">
        <f aca="false">VLOOKUP($A1140,[4]Sheet1!$A$1:$U$10001,13,0)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8" t="n">
        <f aca="false">B1142/$C$1</f>
        <v>2.1448275862069</v>
      </c>
      <c r="D1142" s="198" t="n">
        <f aca="false">VLOOKUP($A1141,[4]Sheet1!$A$1:$AB$10001,25,0)</f>
        <v>2.64</v>
      </c>
      <c r="E1142" s="196" t="n">
        <f aca="false">VLOOKUP($A1141,[4]Sheet1!$A$1:$U$10001,13,0)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8" t="n">
        <f aca="false">B1143/$C$1</f>
        <v>2.16896551724138</v>
      </c>
      <c r="D1143" s="198" t="n">
        <f aca="false">VLOOKUP($A1142,[4]Sheet1!$A$1:$AB$10001,25,0)</f>
        <v>2.66</v>
      </c>
      <c r="E1143" s="196" t="n">
        <f aca="false">VLOOKUP($A1142,[4]Sheet1!$A$1:$U$10001,13,0)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8" t="n">
        <f aca="false">B1144/$C$1</f>
        <v>2.16896551724138</v>
      </c>
      <c r="D1144" s="198" t="n">
        <f aca="false">VLOOKUP($A1143,[4]Sheet1!$A$1:$AB$10001,25,0)</f>
        <v>2.675</v>
      </c>
      <c r="E1144" s="196" t="n">
        <f aca="false">VLOOKUP($A1143,[4]Sheet1!$A$1:$U$10001,13,0)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8" t="n">
        <f aca="false">B1145/$C$1</f>
        <v>2.16896551724138</v>
      </c>
      <c r="D1145" s="198" t="n">
        <f aca="false">VLOOKUP($A1144,[4]Sheet1!$A$1:$AB$10001,25,0)</f>
        <v>2.675</v>
      </c>
      <c r="E1145" s="196" t="n">
        <f aca="false">VLOOKUP($A1144,[4]Sheet1!$A$1:$U$10001,13,0)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8" t="n">
        <f aca="false">B1146/$C$1</f>
        <v>2.11379310344828</v>
      </c>
      <c r="D1146" s="198" t="n">
        <f aca="false">VLOOKUP($A1145,[4]Sheet1!$A$1:$AB$10001,25,0)</f>
        <v>2.675</v>
      </c>
      <c r="E1146" s="196" t="n">
        <f aca="false">VLOOKUP($A1145,[4]Sheet1!$A$1:$U$10001,13,0)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8" t="n">
        <f aca="false">B1147/$C$1</f>
        <v>2.16896551724138</v>
      </c>
      <c r="D1147" s="198" t="n">
        <f aca="false">VLOOKUP($A1146,[4]Sheet1!$A$1:$AB$10001,25,0)</f>
        <v>2.625</v>
      </c>
      <c r="E1147" s="196" t="n">
        <f aca="false">VLOOKUP($A1146,[4]Sheet1!$A$1:$U$10001,13,0)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8" t="n">
        <f aca="false">B1148/$C$1</f>
        <v>2.17241379310345</v>
      </c>
      <c r="D1148" s="198" t="n">
        <f aca="false">VLOOKUP($A1147,[4]Sheet1!$A$1:$AB$10001,25,0)</f>
        <v>2.65</v>
      </c>
      <c r="E1148" s="196" t="n">
        <f aca="false">VLOOKUP($A1147,[4]Sheet1!$A$1:$U$10001,13,0)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8" t="n">
        <f aca="false">B1149/$C$1</f>
        <v>2.16896551724138</v>
      </c>
      <c r="D1149" s="198" t="n">
        <f aca="false">VLOOKUP($A1148,[4]Sheet1!$A$1:$AB$10001,25,0)</f>
        <v>2.675</v>
      </c>
      <c r="E1149" s="196" t="n">
        <f aca="false">VLOOKUP($A1148,[4]Sheet1!$A$1:$U$10001,13,0)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8" t="n">
        <f aca="false">B1150/$C$1</f>
        <v>2.18620689655172</v>
      </c>
      <c r="D1150" s="198" t="n">
        <f aca="false">VLOOKUP($A1149,[4]Sheet1!$A$1:$AB$10001,25,0)</f>
        <v>2.695</v>
      </c>
      <c r="E1150" s="196" t="n">
        <f aca="false">VLOOKUP($A1149,[4]Sheet1!$A$1:$U$10001,13,0)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8" t="n">
        <f aca="false">B1151/$C$1</f>
        <v>2.18620689655172</v>
      </c>
      <c r="D1151" s="198" t="n">
        <f aca="false">VLOOKUP($A1150,[4]Sheet1!$A$1:$AB$10001,25,0)</f>
        <v>2.69</v>
      </c>
      <c r="E1151" s="196" t="n">
        <f aca="false">VLOOKUP($A1150,[4]Sheet1!$A$1:$U$10001,13,0)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8" t="n">
        <f aca="false">B1152/$C$1</f>
        <v>2.18620689655172</v>
      </c>
      <c r="D1152" s="198" t="n">
        <f aca="false">VLOOKUP($A1151,[4]Sheet1!$A$1:$AB$10001,25,0)</f>
        <v>2.69</v>
      </c>
      <c r="E1152" s="196" t="n">
        <f aca="false">VLOOKUP($A1151,[4]Sheet1!$A$1:$U$10001,13,0)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8" t="n">
        <f aca="false">B1153/$C$1</f>
        <v>2.18620689655172</v>
      </c>
      <c r="D1153" s="198" t="n">
        <f aca="false">VLOOKUP($A1152,[4]Sheet1!$A$1:$AB$10001,25,0)</f>
        <v>2.69</v>
      </c>
      <c r="E1153" s="196" t="n">
        <f aca="false">VLOOKUP($A1152,[4]Sheet1!$A$1:$U$10001,13,0)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8" t="n">
        <f aca="false">B1154/$C$1</f>
        <v>2.12413793103448</v>
      </c>
      <c r="D1154" s="198" t="n">
        <f aca="false">VLOOKUP($A1153,[4]Sheet1!$A$1:$AB$10001,25,0)</f>
        <v>2.69</v>
      </c>
      <c r="E1154" s="196" t="n">
        <f aca="false">VLOOKUP($A1153,[4]Sheet1!$A$1:$U$10001,13,0)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8" t="n">
        <f aca="false">B1155/$C$1</f>
        <v>2.10689655172414</v>
      </c>
      <c r="D1155" s="198" t="n">
        <f aca="false">VLOOKUP($A1154,[4]Sheet1!$A$1:$AB$10001,25,0)</f>
        <v>2.585</v>
      </c>
      <c r="E1155" s="196" t="n">
        <f aca="false">VLOOKUP($A1154,[4]Sheet1!$A$1:$U$10001,13,0)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8" t="n">
        <f aca="false">B1156/$C$1</f>
        <v>2.14137931034483</v>
      </c>
      <c r="D1156" s="198" t="n">
        <f aca="false">VLOOKUP($A1155,[4]Sheet1!$A$1:$AB$10001,25,0)</f>
        <v>2.535</v>
      </c>
      <c r="E1156" s="196" t="n">
        <f aca="false">VLOOKUP($A1155,[4]Sheet1!$A$1:$U$10001,13,0)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8" t="n">
        <f aca="false">B1157/$C$1</f>
        <v>2.1551724137931</v>
      </c>
      <c r="D1157" s="198" t="n">
        <f aca="false">VLOOKUP($A1156,[4]Sheet1!$A$1:$AB$10001,25,0)</f>
        <v>2.565</v>
      </c>
      <c r="E1157" s="196" t="n">
        <f aca="false">VLOOKUP($A1156,[4]Sheet1!$A$1:$U$10001,13,0)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8" t="n">
        <f aca="false">B1158/$C$1</f>
        <v>2.1551724137931</v>
      </c>
      <c r="D1158" s="198" t="n">
        <f aca="false">VLOOKUP($A1157,[4]Sheet1!$A$1:$AB$10001,25,0)</f>
        <v>2.57</v>
      </c>
      <c r="E1158" s="196" t="n">
        <f aca="false">VLOOKUP($A1157,[4]Sheet1!$A$1:$U$10001,13,0)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8" t="n">
        <f aca="false">B1159/$C$1</f>
        <v>2.1551724137931</v>
      </c>
      <c r="D1159" s="198" t="n">
        <f aca="false">VLOOKUP($A1158,[4]Sheet1!$A$1:$AB$10001,25,0)</f>
        <v>2.57</v>
      </c>
      <c r="E1159" s="196" t="n">
        <f aca="false">VLOOKUP($A1158,[4]Sheet1!$A$1:$U$10001,13,0)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85</v>
      </c>
      <c r="C1160" s="238" t="e">
        <f aca="false">B1160/$C$1</f>
        <v>#VALUE!</v>
      </c>
      <c r="D1160" s="198" t="s">
        <v>85</v>
      </c>
      <c r="E1160" s="196" t="s">
        <v>85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85</v>
      </c>
      <c r="C1161" s="238" t="e">
        <f aca="false">B1161/$C$1</f>
        <v>#VALUE!</v>
      </c>
      <c r="D1161" s="198" t="s">
        <v>85</v>
      </c>
      <c r="E1161" s="196" t="s">
        <v>85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85</v>
      </c>
      <c r="C1162" s="238" t="e">
        <f aca="false">B1162/$C$1</f>
        <v>#VALUE!</v>
      </c>
      <c r="D1162" s="198" t="s">
        <v>85</v>
      </c>
      <c r="E1162" s="196" t="s">
        <v>85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85</v>
      </c>
      <c r="C1163" s="238" t="e">
        <f aca="false">B1163/$C$1</f>
        <v>#VALUE!</v>
      </c>
      <c r="D1163" s="198" t="s">
        <v>85</v>
      </c>
      <c r="E1163" s="196" t="s">
        <v>85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85</v>
      </c>
      <c r="C1164" s="238" t="e">
        <f aca="false">B1164/$C$1</f>
        <v>#VALUE!</v>
      </c>
      <c r="D1164" s="198" t="s">
        <v>85</v>
      </c>
      <c r="E1164" s="196" t="s">
        <v>85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85</v>
      </c>
      <c r="C1165" s="238" t="e">
        <f aca="false">B1165/$C$1</f>
        <v>#VALUE!</v>
      </c>
      <c r="D1165" s="198" t="s">
        <v>85</v>
      </c>
      <c r="E1165" s="196" t="s">
        <v>85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85</v>
      </c>
      <c r="C1166" s="238" t="e">
        <f aca="false">B1166/$C$1</f>
        <v>#VALUE!</v>
      </c>
      <c r="D1166" s="198" t="s">
        <v>85</v>
      </c>
      <c r="E1166" s="196" t="s">
        <v>85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85</v>
      </c>
      <c r="C1167" s="238" t="e">
        <f aca="false">B1167/$C$1</f>
        <v>#VALUE!</v>
      </c>
      <c r="D1167" s="198" t="s">
        <v>85</v>
      </c>
      <c r="E1167" s="196" t="s">
        <v>85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85</v>
      </c>
      <c r="C1168" s="238" t="e">
        <f aca="false">B1168/$C$1</f>
        <v>#VALUE!</v>
      </c>
      <c r="D1168" s="198" t="s">
        <v>85</v>
      </c>
      <c r="E1168" s="196" t="s">
        <v>85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85</v>
      </c>
      <c r="C1169" s="238" t="e">
        <f aca="false">B1169/$C$1</f>
        <v>#VALUE!</v>
      </c>
      <c r="D1169" s="198" t="s">
        <v>85</v>
      </c>
      <c r="E1169" s="196" t="s">
        <v>85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85</v>
      </c>
      <c r="C1170" s="238" t="e">
        <f aca="false">B1170/$C$1</f>
        <v>#VALUE!</v>
      </c>
      <c r="D1170" s="198" t="s">
        <v>85</v>
      </c>
      <c r="E1170" s="196" t="s">
        <v>85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85</v>
      </c>
      <c r="C1171" s="238" t="e">
        <f aca="false">B1171/$C$1</f>
        <v>#VALUE!</v>
      </c>
      <c r="D1171" s="198" t="s">
        <v>85</v>
      </c>
      <c r="E1171" s="196" t="s">
        <v>85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85</v>
      </c>
      <c r="C1172" s="238" t="e">
        <f aca="false">B1172/$C$1</f>
        <v>#VALUE!</v>
      </c>
      <c r="D1172" s="198" t="s">
        <v>85</v>
      </c>
      <c r="E1172" s="196" t="s">
        <v>85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85</v>
      </c>
      <c r="C1173" s="238" t="e">
        <f aca="false">B1173/$C$1</f>
        <v>#VALUE!</v>
      </c>
      <c r="D1173" s="198" t="s">
        <v>85</v>
      </c>
      <c r="E1173" s="196" t="s">
        <v>85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85</v>
      </c>
      <c r="C1174" s="238" t="e">
        <f aca="false">B1174/$C$1</f>
        <v>#VALUE!</v>
      </c>
      <c r="D1174" s="198" t="s">
        <v>85</v>
      </c>
      <c r="E1174" s="196" t="s">
        <v>85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85</v>
      </c>
      <c r="C1175" s="238" t="e">
        <f aca="false">B1175/$C$1</f>
        <v>#VALUE!</v>
      </c>
      <c r="D1175" s="198" t="s">
        <v>85</v>
      </c>
      <c r="E1175" s="196" t="s">
        <v>85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85</v>
      </c>
      <c r="C1176" s="238" t="e">
        <f aca="false">B1176/$C$1</f>
        <v>#VALUE!</v>
      </c>
      <c r="D1176" s="198" t="s">
        <v>85</v>
      </c>
      <c r="E1176" s="196" t="s">
        <v>85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85</v>
      </c>
      <c r="C1177" s="238" t="e">
        <f aca="false">B1177/$C$1</f>
        <v>#VALUE!</v>
      </c>
      <c r="D1177" s="198" t="s">
        <v>85</v>
      </c>
      <c r="E1177" s="196" t="s">
        <v>85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85</v>
      </c>
      <c r="C1178" s="238" t="e">
        <f aca="false">B1178/$C$1</f>
        <v>#VALUE!</v>
      </c>
      <c r="D1178" s="198" t="s">
        <v>85</v>
      </c>
      <c r="E1178" s="196" t="s">
        <v>85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85</v>
      </c>
      <c r="C1179" s="238" t="e">
        <f aca="false">B1179/$C$1</f>
        <v>#VALUE!</v>
      </c>
      <c r="D1179" s="198" t="s">
        <v>85</v>
      </c>
      <c r="E1179" s="196" t="s">
        <v>85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85</v>
      </c>
      <c r="C1180" s="238" t="e">
        <f aca="false">B1180/$C$1</f>
        <v>#VALUE!</v>
      </c>
      <c r="D1180" s="198" t="s">
        <v>85</v>
      </c>
      <c r="E1180" s="196" t="s">
        <v>85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85</v>
      </c>
      <c r="C1181" s="238" t="e">
        <f aca="false">B1181/$C$1</f>
        <v>#VALUE!</v>
      </c>
      <c r="D1181" s="198" t="s">
        <v>85</v>
      </c>
      <c r="E1181" s="196" t="s">
        <v>85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85</v>
      </c>
      <c r="C1182" s="238" t="e">
        <f aca="false">B1182/$C$1</f>
        <v>#VALUE!</v>
      </c>
      <c r="D1182" s="198" t="s">
        <v>85</v>
      </c>
      <c r="E1182" s="196" t="s">
        <v>85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85</v>
      </c>
      <c r="C1183" s="238" t="e">
        <f aca="false">B1183/$C$1</f>
        <v>#VALUE!</v>
      </c>
      <c r="D1183" s="198" t="s">
        <v>85</v>
      </c>
      <c r="E1183" s="196" t="s">
        <v>85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85</v>
      </c>
      <c r="C1184" s="238" t="e">
        <f aca="false">B1184/$C$1</f>
        <v>#VALUE!</v>
      </c>
      <c r="D1184" s="198" t="s">
        <v>85</v>
      </c>
      <c r="E1184" s="196" t="s">
        <v>85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85</v>
      </c>
      <c r="C1185" s="238" t="e">
        <f aca="false">B1185/$C$1</f>
        <v>#VALUE!</v>
      </c>
      <c r="D1185" s="198" t="s">
        <v>85</v>
      </c>
      <c r="E1185" s="196" t="s">
        <v>85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85</v>
      </c>
      <c r="C1186" s="238" t="e">
        <f aca="false">B1186/$C$1</f>
        <v>#VALUE!</v>
      </c>
      <c r="D1186" s="198" t="s">
        <v>85</v>
      </c>
      <c r="E1186" s="196" t="s">
        <v>85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85</v>
      </c>
      <c r="C1187" s="238" t="e">
        <f aca="false">B1187/$C$1</f>
        <v>#VALUE!</v>
      </c>
      <c r="D1187" s="198" t="s">
        <v>85</v>
      </c>
      <c r="E1187" s="196" t="s">
        <v>85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85</v>
      </c>
      <c r="C1188" s="238" t="e">
        <f aca="false">B1188/$C$1</f>
        <v>#VALUE!</v>
      </c>
      <c r="D1188" s="198" t="s">
        <v>85</v>
      </c>
      <c r="E1188" s="196" t="s">
        <v>85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85</v>
      </c>
      <c r="C1189" s="238" t="e">
        <f aca="false">B1189/$C$1</f>
        <v>#VALUE!</v>
      </c>
      <c r="D1189" s="198" t="s">
        <v>85</v>
      </c>
      <c r="E1189" s="196" t="s">
        <v>85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85</v>
      </c>
      <c r="C1190" s="238" t="e">
        <f aca="false">B1190/$C$1</f>
        <v>#VALUE!</v>
      </c>
      <c r="D1190" s="198" t="s">
        <v>85</v>
      </c>
      <c r="E1190" s="196" t="s">
        <v>85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85</v>
      </c>
      <c r="C1191" s="238" t="e">
        <f aca="false">B1191/$C$1</f>
        <v>#VALUE!</v>
      </c>
      <c r="D1191" s="198" t="s">
        <v>85</v>
      </c>
      <c r="E1191" s="196" t="s">
        <v>85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85</v>
      </c>
      <c r="C1192" s="238" t="e">
        <f aca="false">B1192/$C$1</f>
        <v>#VALUE!</v>
      </c>
      <c r="D1192" s="198" t="s">
        <v>85</v>
      </c>
      <c r="E1192" s="196" t="s">
        <v>85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85</v>
      </c>
      <c r="C1193" s="238" t="e">
        <f aca="false">B1193/$C$1</f>
        <v>#VALUE!</v>
      </c>
      <c r="D1193" s="198" t="s">
        <v>85</v>
      </c>
      <c r="E1193" s="196" t="s">
        <v>85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85</v>
      </c>
      <c r="C1194" s="238" t="e">
        <f aca="false">B1194/$C$1</f>
        <v>#VALUE!</v>
      </c>
      <c r="D1194" s="198" t="s">
        <v>85</v>
      </c>
      <c r="E1194" s="196" t="s">
        <v>85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85</v>
      </c>
      <c r="C1195" s="238" t="e">
        <f aca="false">B1195/$C$1</f>
        <v>#VALUE!</v>
      </c>
      <c r="D1195" s="198" t="s">
        <v>85</v>
      </c>
      <c r="E1195" s="196" t="s">
        <v>85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85</v>
      </c>
      <c r="C1196" s="238" t="e">
        <f aca="false">B1196/$C$1</f>
        <v>#VALUE!</v>
      </c>
      <c r="D1196" s="198" t="s">
        <v>85</v>
      </c>
      <c r="E1196" s="196" t="s">
        <v>85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85</v>
      </c>
      <c r="C1197" s="238" t="e">
        <f aca="false">B1197/$C$1</f>
        <v>#VALUE!</v>
      </c>
      <c r="D1197" s="198" t="s">
        <v>85</v>
      </c>
      <c r="E1197" s="196" t="s">
        <v>85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85</v>
      </c>
      <c r="C1198" s="238" t="e">
        <f aca="false">B1198/$C$1</f>
        <v>#VALUE!</v>
      </c>
      <c r="D1198" s="198" t="s">
        <v>85</v>
      </c>
      <c r="E1198" s="196" t="s">
        <v>85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85</v>
      </c>
      <c r="C1199" s="238" t="e">
        <f aca="false">B1199/$C$1</f>
        <v>#VALUE!</v>
      </c>
      <c r="D1199" s="198" t="s">
        <v>85</v>
      </c>
      <c r="E1199" s="196" t="s">
        <v>85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85</v>
      </c>
      <c r="C1200" s="238" t="e">
        <f aca="false">B1200/$C$1</f>
        <v>#VALUE!</v>
      </c>
      <c r="D1200" s="198" t="s">
        <v>85</v>
      </c>
      <c r="E1200" s="196" t="s">
        <v>85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85</v>
      </c>
      <c r="C1201" s="238" t="e">
        <f aca="false">B1201/$C$1</f>
        <v>#VALUE!</v>
      </c>
      <c r="D1201" s="198" t="s">
        <v>85</v>
      </c>
      <c r="E1201" s="196" t="s">
        <v>85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85</v>
      </c>
      <c r="C1202" s="238" t="e">
        <f aca="false">B1202/$C$1</f>
        <v>#VALUE!</v>
      </c>
      <c r="D1202" s="198" t="s">
        <v>85</v>
      </c>
      <c r="E1202" s="196" t="s">
        <v>85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85</v>
      </c>
      <c r="C1203" s="238" t="e">
        <f aca="false">B1203/$C$1</f>
        <v>#VALUE!</v>
      </c>
      <c r="D1203" s="198" t="s">
        <v>85</v>
      </c>
      <c r="E1203" s="196" t="s">
        <v>85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85</v>
      </c>
      <c r="C1204" s="238" t="e">
        <f aca="false">B1204/$C$1</f>
        <v>#VALUE!</v>
      </c>
      <c r="D1204" s="198" t="s">
        <v>85</v>
      </c>
      <c r="E1204" s="196" t="s">
        <v>85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85</v>
      </c>
      <c r="C1205" s="238" t="e">
        <f aca="false">B1205/$C$1</f>
        <v>#VALUE!</v>
      </c>
      <c r="D1205" s="198" t="s">
        <v>85</v>
      </c>
      <c r="E1205" s="196" t="s">
        <v>85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85</v>
      </c>
      <c r="C1206" s="238" t="e">
        <f aca="false">B1206/$C$1</f>
        <v>#VALUE!</v>
      </c>
      <c r="D1206" s="198" t="s">
        <v>85</v>
      </c>
      <c r="E1206" s="196" t="s">
        <v>85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85</v>
      </c>
      <c r="C1207" s="238" t="e">
        <f aca="false">B1207/$C$1</f>
        <v>#VALUE!</v>
      </c>
      <c r="D1207" s="198" t="s">
        <v>85</v>
      </c>
      <c r="E1207" s="196" t="s">
        <v>85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85</v>
      </c>
      <c r="C1208" s="238" t="e">
        <f aca="false">B1208/$C$1</f>
        <v>#VALUE!</v>
      </c>
      <c r="D1208" s="198" t="s">
        <v>85</v>
      </c>
      <c r="E1208" s="196" t="s">
        <v>85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85</v>
      </c>
      <c r="C1209" s="238" t="e">
        <f aca="false">B1209/$C$1</f>
        <v>#VALUE!</v>
      </c>
      <c r="D1209" s="198" t="s">
        <v>85</v>
      </c>
      <c r="E1209" s="196" t="s">
        <v>85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85</v>
      </c>
      <c r="C1210" s="238" t="e">
        <f aca="false">B1210/$C$1</f>
        <v>#VALUE!</v>
      </c>
      <c r="D1210" s="198" t="s">
        <v>85</v>
      </c>
      <c r="E1210" s="196" t="s">
        <v>85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85</v>
      </c>
      <c r="C1211" s="238" t="e">
        <f aca="false">B1211/$C$1</f>
        <v>#VALUE!</v>
      </c>
      <c r="D1211" s="198" t="s">
        <v>85</v>
      </c>
      <c r="E1211" s="196" t="s">
        <v>85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85</v>
      </c>
      <c r="C1212" s="238" t="e">
        <f aca="false">B1212/$C$1</f>
        <v>#VALUE!</v>
      </c>
      <c r="D1212" s="198" t="s">
        <v>85</v>
      </c>
      <c r="E1212" s="196" t="s">
        <v>85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85</v>
      </c>
      <c r="C1213" s="238" t="e">
        <f aca="false">B1213/$C$1</f>
        <v>#VALUE!</v>
      </c>
      <c r="D1213" s="198" t="s">
        <v>85</v>
      </c>
      <c r="E1213" s="196" t="s">
        <v>85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85</v>
      </c>
      <c r="C1214" s="238" t="e">
        <f aca="false">B1214/$C$1</f>
        <v>#VALUE!</v>
      </c>
      <c r="D1214" s="198" t="s">
        <v>85</v>
      </c>
      <c r="E1214" s="196" t="s">
        <v>85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85</v>
      </c>
      <c r="C1215" s="238" t="e">
        <f aca="false">B1215/$C$1</f>
        <v>#VALUE!</v>
      </c>
      <c r="D1215" s="198" t="s">
        <v>85</v>
      </c>
      <c r="E1215" s="196" t="s">
        <v>85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85</v>
      </c>
      <c r="C1216" s="238" t="e">
        <f aca="false">B1216/$C$1</f>
        <v>#VALUE!</v>
      </c>
      <c r="D1216" s="198" t="s">
        <v>85</v>
      </c>
      <c r="E1216" s="196" t="s">
        <v>85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85</v>
      </c>
      <c r="C1217" s="238" t="e">
        <f aca="false">B1217/$C$1</f>
        <v>#VALUE!</v>
      </c>
      <c r="D1217" s="198" t="s">
        <v>85</v>
      </c>
      <c r="E1217" s="196" t="s">
        <v>85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85</v>
      </c>
      <c r="C1218" s="238" t="e">
        <f aca="false">B1218/$C$1</f>
        <v>#VALUE!</v>
      </c>
      <c r="D1218" s="198" t="s">
        <v>85</v>
      </c>
      <c r="E1218" s="196" t="s">
        <v>85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85</v>
      </c>
      <c r="C1219" s="238" t="e">
        <f aca="false">B1219/$C$1</f>
        <v>#VALUE!</v>
      </c>
      <c r="D1219" s="198" t="s">
        <v>85</v>
      </c>
      <c r="E1219" s="196" t="s">
        <v>85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85</v>
      </c>
      <c r="C1220" s="238" t="e">
        <f aca="false">B1220/$C$1</f>
        <v>#VALUE!</v>
      </c>
      <c r="D1220" s="198" t="s">
        <v>85</v>
      </c>
      <c r="E1220" s="196" t="s">
        <v>85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85</v>
      </c>
      <c r="C1221" s="238" t="e">
        <f aca="false">B1221/$C$1</f>
        <v>#VALUE!</v>
      </c>
      <c r="D1221" s="198" t="s">
        <v>85</v>
      </c>
      <c r="E1221" s="196" t="s">
        <v>85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85</v>
      </c>
      <c r="C1222" s="238" t="e">
        <f aca="false">B1222/$C$1</f>
        <v>#VALUE!</v>
      </c>
      <c r="D1222" s="198" t="s">
        <v>85</v>
      </c>
      <c r="E1222" s="196" t="s">
        <v>85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85</v>
      </c>
      <c r="C1223" s="238" t="e">
        <f aca="false">B1223/$C$1</f>
        <v>#VALUE!</v>
      </c>
      <c r="D1223" s="198" t="s">
        <v>85</v>
      </c>
      <c r="E1223" s="196" t="s">
        <v>85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85</v>
      </c>
      <c r="C1224" s="238" t="e">
        <f aca="false">B1224/$C$1</f>
        <v>#VALUE!</v>
      </c>
      <c r="D1224" s="198" t="s">
        <v>85</v>
      </c>
      <c r="E1224" s="196" t="s">
        <v>85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85</v>
      </c>
      <c r="C1225" s="238" t="e">
        <f aca="false">B1225/$C$1</f>
        <v>#VALUE!</v>
      </c>
      <c r="D1225" s="198" t="s">
        <v>85</v>
      </c>
      <c r="E1225" s="196" t="s">
        <v>85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85</v>
      </c>
      <c r="C1226" s="238" t="e">
        <f aca="false">B1226/$C$1</f>
        <v>#VALUE!</v>
      </c>
      <c r="D1226" s="198" t="s">
        <v>85</v>
      </c>
      <c r="E1226" s="196" t="s">
        <v>85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85</v>
      </c>
      <c r="C1227" s="238" t="e">
        <f aca="false">B1227/$C$1</f>
        <v>#VALUE!</v>
      </c>
      <c r="D1227" s="198" t="s">
        <v>85</v>
      </c>
      <c r="E1227" s="196" t="s">
        <v>85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85</v>
      </c>
      <c r="C1228" s="238" t="e">
        <f aca="false">B1228/$C$1</f>
        <v>#VALUE!</v>
      </c>
      <c r="D1228" s="198" t="s">
        <v>85</v>
      </c>
      <c r="E1228" s="196" t="s">
        <v>85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85</v>
      </c>
      <c r="C1229" s="238" t="e">
        <f aca="false">B1229/$C$1</f>
        <v>#VALUE!</v>
      </c>
      <c r="D1229" s="198" t="s">
        <v>85</v>
      </c>
      <c r="E1229" s="196" t="s">
        <v>85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85</v>
      </c>
      <c r="C1230" s="238" t="e">
        <f aca="false">B1230/$C$1</f>
        <v>#VALUE!</v>
      </c>
      <c r="D1230" s="198" t="s">
        <v>85</v>
      </c>
      <c r="E1230" s="196" t="s">
        <v>85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85</v>
      </c>
      <c r="C1231" s="238" t="e">
        <f aca="false">B1231/$C$1</f>
        <v>#VALUE!</v>
      </c>
      <c r="D1231" s="198" t="s">
        <v>85</v>
      </c>
      <c r="E1231" s="196" t="s">
        <v>85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85</v>
      </c>
      <c r="C1232" s="238" t="e">
        <f aca="false">B1232/$C$1</f>
        <v>#VALUE!</v>
      </c>
      <c r="D1232" s="198" t="s">
        <v>85</v>
      </c>
      <c r="E1232" s="196" t="s">
        <v>85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85</v>
      </c>
      <c r="C1233" s="238" t="e">
        <f aca="false">B1233/$C$1</f>
        <v>#VALUE!</v>
      </c>
      <c r="D1233" s="198" t="s">
        <v>85</v>
      </c>
      <c r="E1233" s="196" t="s">
        <v>85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85</v>
      </c>
      <c r="C1234" s="238" t="e">
        <f aca="false">B1234/$C$1</f>
        <v>#VALUE!</v>
      </c>
      <c r="D1234" s="198" t="s">
        <v>85</v>
      </c>
      <c r="E1234" s="196" t="s">
        <v>85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85</v>
      </c>
      <c r="C1235" s="238" t="e">
        <f aca="false">B1235/$C$1</f>
        <v>#VALUE!</v>
      </c>
      <c r="D1235" s="198" t="s">
        <v>85</v>
      </c>
      <c r="E1235" s="196" t="s">
        <v>85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85</v>
      </c>
      <c r="C1236" s="238" t="e">
        <f aca="false">B1236/$C$1</f>
        <v>#VALUE!</v>
      </c>
      <c r="D1236" s="198" t="s">
        <v>85</v>
      </c>
      <c r="E1236" s="196" t="s">
        <v>85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85</v>
      </c>
      <c r="C1237" s="238" t="e">
        <f aca="false">B1237/$C$1</f>
        <v>#VALUE!</v>
      </c>
      <c r="D1237" s="198" t="s">
        <v>85</v>
      </c>
      <c r="E1237" s="196" t="s">
        <v>85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85</v>
      </c>
      <c r="C1238" s="238" t="e">
        <f aca="false">B1238/$C$1</f>
        <v>#VALUE!</v>
      </c>
      <c r="D1238" s="198" t="s">
        <v>85</v>
      </c>
      <c r="E1238" s="196" t="s">
        <v>85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85</v>
      </c>
      <c r="C1239" s="238" t="e">
        <f aca="false">B1239/$C$1</f>
        <v>#VALUE!</v>
      </c>
      <c r="D1239" s="198" t="s">
        <v>85</v>
      </c>
      <c r="E1239" s="196" t="s">
        <v>85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85</v>
      </c>
      <c r="C1240" s="238" t="e">
        <f aca="false">B1240/$C$1</f>
        <v>#VALUE!</v>
      </c>
      <c r="D1240" s="198" t="s">
        <v>85</v>
      </c>
      <c r="E1240" s="196" t="s">
        <v>85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85</v>
      </c>
      <c r="C1241" s="238" t="e">
        <f aca="false">B1241/$C$1</f>
        <v>#VALUE!</v>
      </c>
      <c r="D1241" s="198" t="s">
        <v>85</v>
      </c>
      <c r="E1241" s="196" t="s">
        <v>85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85</v>
      </c>
      <c r="C1242" s="238" t="e">
        <f aca="false">B1242/$C$1</f>
        <v>#VALUE!</v>
      </c>
      <c r="D1242" s="198" t="s">
        <v>85</v>
      </c>
      <c r="E1242" s="196" t="s">
        <v>85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85</v>
      </c>
      <c r="C1243" s="238" t="e">
        <f aca="false">B1243/$C$1</f>
        <v>#VALUE!</v>
      </c>
      <c r="D1243" s="198" t="s">
        <v>85</v>
      </c>
      <c r="E1243" s="196" t="s">
        <v>85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85</v>
      </c>
      <c r="C1244" s="238" t="e">
        <f aca="false">B1244/$C$1</f>
        <v>#VALUE!</v>
      </c>
      <c r="D1244" s="198" t="s">
        <v>85</v>
      </c>
      <c r="E1244" s="196" t="s">
        <v>85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85</v>
      </c>
      <c r="C1245" s="238" t="e">
        <f aca="false">B1245/$C$1</f>
        <v>#VALUE!</v>
      </c>
      <c r="D1245" s="198" t="s">
        <v>85</v>
      </c>
      <c r="E1245" s="196" t="s">
        <v>85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85</v>
      </c>
      <c r="C1246" s="238" t="e">
        <f aca="false">B1246/$C$1</f>
        <v>#VALUE!</v>
      </c>
      <c r="D1246" s="198" t="s">
        <v>85</v>
      </c>
      <c r="E1246" s="196" t="s">
        <v>85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85</v>
      </c>
      <c r="C1247" s="238" t="e">
        <f aca="false">B1247/$C$1</f>
        <v>#VALUE!</v>
      </c>
      <c r="D1247" s="198" t="s">
        <v>85</v>
      </c>
      <c r="E1247" s="196" t="s">
        <v>85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85</v>
      </c>
      <c r="C1248" s="238" t="e">
        <f aca="false">B1248/$C$1</f>
        <v>#VALUE!</v>
      </c>
      <c r="D1248" s="198" t="s">
        <v>85</v>
      </c>
      <c r="E1248" s="196" t="s">
        <v>85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85</v>
      </c>
      <c r="C1249" s="238" t="e">
        <f aca="false">B1249/$C$1</f>
        <v>#VALUE!</v>
      </c>
      <c r="D1249" s="198" t="s">
        <v>85</v>
      </c>
      <c r="E1249" s="196" t="s">
        <v>85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85</v>
      </c>
      <c r="C1250" s="238" t="e">
        <f aca="false">B1250/$C$1</f>
        <v>#VALUE!</v>
      </c>
      <c r="D1250" s="198" t="s">
        <v>85</v>
      </c>
      <c r="E1250" s="196" t="s">
        <v>85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85</v>
      </c>
      <c r="C1251" s="238" t="e">
        <f aca="false">B1251/$C$1</f>
        <v>#VALUE!</v>
      </c>
      <c r="D1251" s="198" t="s">
        <v>85</v>
      </c>
      <c r="E1251" s="196" t="s">
        <v>85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85</v>
      </c>
      <c r="C1252" s="238" t="e">
        <f aca="false">B1252/$C$1</f>
        <v>#VALUE!</v>
      </c>
      <c r="D1252" s="198" t="s">
        <v>85</v>
      </c>
      <c r="E1252" s="196" t="s">
        <v>85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85</v>
      </c>
      <c r="C1253" s="238" t="e">
        <f aca="false">B1253/$C$1</f>
        <v>#VALUE!</v>
      </c>
      <c r="D1253" s="198" t="s">
        <v>85</v>
      </c>
      <c r="E1253" s="196" t="s">
        <v>85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85</v>
      </c>
      <c r="C1254" s="238" t="e">
        <f aca="false">B1254/$C$1</f>
        <v>#VALUE!</v>
      </c>
      <c r="D1254" s="198" t="s">
        <v>85</v>
      </c>
      <c r="E1254" s="196" t="s">
        <v>85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85</v>
      </c>
      <c r="C1255" s="238" t="e">
        <f aca="false">B1255/$C$1</f>
        <v>#VALUE!</v>
      </c>
      <c r="D1255" s="198" t="s">
        <v>85</v>
      </c>
      <c r="E1255" s="196" t="s">
        <v>85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85</v>
      </c>
      <c r="C1256" s="238" t="e">
        <f aca="false">B1256/$C$1</f>
        <v>#VALUE!</v>
      </c>
      <c r="D1256" s="198" t="s">
        <v>85</v>
      </c>
      <c r="E1256" s="196" t="s">
        <v>85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85</v>
      </c>
      <c r="C1257" s="238" t="e">
        <f aca="false">B1257/$C$1</f>
        <v>#VALUE!</v>
      </c>
      <c r="D1257" s="198" t="s">
        <v>85</v>
      </c>
      <c r="E1257" s="196" t="s">
        <v>85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85</v>
      </c>
      <c r="C1258" s="238" t="e">
        <f aca="false">B1258/$C$1</f>
        <v>#VALUE!</v>
      </c>
      <c r="D1258" s="198" t="s">
        <v>85</v>
      </c>
      <c r="E1258" s="196" t="s">
        <v>85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85</v>
      </c>
      <c r="C1259" s="238" t="e">
        <f aca="false">B1259/$C$1</f>
        <v>#VALUE!</v>
      </c>
      <c r="D1259" s="198" t="s">
        <v>85</v>
      </c>
      <c r="E1259" s="196" t="s">
        <v>85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85</v>
      </c>
      <c r="C1260" s="238" t="e">
        <f aca="false">B1260/$C$1</f>
        <v>#VALUE!</v>
      </c>
      <c r="D1260" s="198" t="s">
        <v>85</v>
      </c>
      <c r="E1260" s="196" t="s">
        <v>85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85</v>
      </c>
      <c r="C1261" s="238" t="e">
        <f aca="false">B1261/$C$1</f>
        <v>#VALUE!</v>
      </c>
      <c r="D1261" s="198" t="s">
        <v>85</v>
      </c>
      <c r="E1261" s="196" t="s">
        <v>85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85</v>
      </c>
      <c r="C1262" s="238" t="e">
        <f aca="false">B1262/$C$1</f>
        <v>#VALUE!</v>
      </c>
      <c r="D1262" s="198" t="s">
        <v>85</v>
      </c>
      <c r="E1262" s="196" t="s">
        <v>85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85</v>
      </c>
      <c r="C1263" s="238" t="e">
        <f aca="false">B1263/$C$1</f>
        <v>#VALUE!</v>
      </c>
      <c r="D1263" s="198" t="s">
        <v>85</v>
      </c>
      <c r="E1263" s="196" t="s">
        <v>85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85</v>
      </c>
      <c r="C1264" s="238" t="e">
        <f aca="false">B1264/$C$1</f>
        <v>#VALUE!</v>
      </c>
      <c r="D1264" s="198" t="s">
        <v>85</v>
      </c>
      <c r="E1264" s="196" t="s">
        <v>85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85</v>
      </c>
      <c r="C1265" s="238" t="e">
        <f aca="false">B1265/$C$1</f>
        <v>#VALUE!</v>
      </c>
      <c r="D1265" s="198" t="s">
        <v>85</v>
      </c>
      <c r="E1265" s="196" t="s">
        <v>85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85</v>
      </c>
      <c r="C1266" s="238" t="e">
        <f aca="false">B1266/$C$1</f>
        <v>#VALUE!</v>
      </c>
      <c r="D1266" s="198" t="s">
        <v>85</v>
      </c>
      <c r="E1266" s="196" t="s">
        <v>85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85</v>
      </c>
      <c r="C1267" s="238" t="e">
        <f aca="false">B1267/$C$1</f>
        <v>#VALUE!</v>
      </c>
      <c r="D1267" s="198" t="s">
        <v>85</v>
      </c>
      <c r="E1267" s="196" t="s">
        <v>85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85</v>
      </c>
      <c r="C1268" s="238" t="e">
        <f aca="false">B1268/$C$1</f>
        <v>#VALUE!</v>
      </c>
      <c r="D1268" s="198" t="s">
        <v>85</v>
      </c>
      <c r="E1268" s="196" t="s">
        <v>85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85</v>
      </c>
      <c r="C1269" s="238" t="e">
        <f aca="false">B1269/$C$1</f>
        <v>#VALUE!</v>
      </c>
      <c r="D1269" s="198" t="s">
        <v>85</v>
      </c>
      <c r="E1269" s="196" t="s">
        <v>85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85</v>
      </c>
      <c r="C1270" s="238" t="e">
        <f aca="false">B1270/$C$1</f>
        <v>#VALUE!</v>
      </c>
      <c r="D1270" s="198" t="s">
        <v>85</v>
      </c>
      <c r="E1270" s="196" t="s">
        <v>85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85</v>
      </c>
      <c r="C1271" s="238" t="e">
        <f aca="false">B1271/$C$1</f>
        <v>#VALUE!</v>
      </c>
      <c r="D1271" s="198" t="s">
        <v>85</v>
      </c>
      <c r="E1271" s="196" t="s">
        <v>85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85</v>
      </c>
      <c r="C1272" s="238" t="e">
        <f aca="false">B1272/$C$1</f>
        <v>#VALUE!</v>
      </c>
      <c r="D1272" s="198" t="s">
        <v>85</v>
      </c>
      <c r="E1272" s="196" t="s">
        <v>85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85</v>
      </c>
      <c r="C1273" s="238" t="e">
        <f aca="false">B1273/$C$1</f>
        <v>#VALUE!</v>
      </c>
      <c r="D1273" s="198" t="s">
        <v>85</v>
      </c>
      <c r="E1273" s="196" t="s">
        <v>85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85</v>
      </c>
      <c r="C1274" s="238" t="e">
        <f aca="false">B1274/$C$1</f>
        <v>#VALUE!</v>
      </c>
      <c r="D1274" s="198" t="s">
        <v>85</v>
      </c>
      <c r="E1274" s="196" t="s">
        <v>85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85</v>
      </c>
      <c r="C1275" s="238" t="e">
        <f aca="false">B1275/$C$1</f>
        <v>#VALUE!</v>
      </c>
      <c r="D1275" s="198" t="s">
        <v>85</v>
      </c>
      <c r="E1275" s="196" t="s">
        <v>85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85</v>
      </c>
      <c r="C1276" s="238" t="e">
        <f aca="false">B1276/$C$1</f>
        <v>#VALUE!</v>
      </c>
      <c r="D1276" s="198" t="s">
        <v>85</v>
      </c>
      <c r="E1276" s="196" t="s">
        <v>85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85</v>
      </c>
      <c r="C1277" s="238" t="e">
        <f aca="false">B1277/$C$1</f>
        <v>#VALUE!</v>
      </c>
      <c r="D1277" s="198" t="s">
        <v>85</v>
      </c>
      <c r="E1277" s="196" t="s">
        <v>85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85</v>
      </c>
      <c r="C1278" s="238" t="e">
        <f aca="false">B1278/$C$1</f>
        <v>#VALUE!</v>
      </c>
      <c r="D1278" s="198" t="s">
        <v>85</v>
      </c>
      <c r="E1278" s="196" t="s">
        <v>85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85</v>
      </c>
      <c r="C1279" s="238" t="e">
        <f aca="false">B1279/$C$1</f>
        <v>#VALUE!</v>
      </c>
      <c r="D1279" s="198" t="s">
        <v>85</v>
      </c>
      <c r="E1279" s="196" t="s">
        <v>85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85</v>
      </c>
      <c r="C1280" s="238" t="e">
        <f aca="false">B1280/$C$1</f>
        <v>#VALUE!</v>
      </c>
      <c r="D1280" s="198" t="s">
        <v>85</v>
      </c>
      <c r="E1280" s="196" t="s">
        <v>85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85</v>
      </c>
      <c r="C1281" s="238" t="e">
        <f aca="false">B1281/$C$1</f>
        <v>#VALUE!</v>
      </c>
      <c r="D1281" s="198" t="s">
        <v>85</v>
      </c>
      <c r="E1281" s="196" t="s">
        <v>85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85</v>
      </c>
      <c r="C1282" s="238" t="e">
        <f aca="false">B1282/$C$1</f>
        <v>#VALUE!</v>
      </c>
      <c r="D1282" s="198" t="s">
        <v>85</v>
      </c>
      <c r="E1282" s="196" t="s">
        <v>85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85</v>
      </c>
      <c r="C1283" s="238" t="e">
        <f aca="false">B1283/$C$1</f>
        <v>#VALUE!</v>
      </c>
      <c r="D1283" s="198" t="s">
        <v>85</v>
      </c>
      <c r="E1283" s="196" t="s">
        <v>85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85</v>
      </c>
      <c r="C1284" s="238" t="e">
        <f aca="false">B1284/$C$1</f>
        <v>#VALUE!</v>
      </c>
      <c r="D1284" s="198" t="s">
        <v>85</v>
      </c>
      <c r="E1284" s="196" t="s">
        <v>85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85</v>
      </c>
      <c r="C1285" s="238" t="e">
        <f aca="false">B1285/$C$1</f>
        <v>#VALUE!</v>
      </c>
      <c r="D1285" s="198" t="s">
        <v>85</v>
      </c>
      <c r="E1285" s="196" t="s">
        <v>85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85</v>
      </c>
      <c r="C1286" s="238" t="e">
        <f aca="false">B1286/$C$1</f>
        <v>#VALUE!</v>
      </c>
      <c r="D1286" s="198" t="s">
        <v>85</v>
      </c>
      <c r="E1286" s="196" t="s">
        <v>85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85</v>
      </c>
      <c r="C1287" s="238" t="e">
        <f aca="false">B1287/$C$1</f>
        <v>#VALUE!</v>
      </c>
      <c r="D1287" s="198" t="s">
        <v>85</v>
      </c>
      <c r="E1287" s="196" t="s">
        <v>85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85</v>
      </c>
      <c r="C1288" s="238" t="e">
        <f aca="false">B1288/$C$1</f>
        <v>#VALUE!</v>
      </c>
      <c r="D1288" s="198" t="s">
        <v>85</v>
      </c>
      <c r="E1288" s="196" t="s">
        <v>85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85</v>
      </c>
      <c r="C1289" s="238" t="e">
        <f aca="false">B1289/$C$1</f>
        <v>#VALUE!</v>
      </c>
      <c r="D1289" s="198" t="s">
        <v>85</v>
      </c>
      <c r="E1289" s="196" t="s">
        <v>85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85</v>
      </c>
      <c r="C1290" s="238" t="e">
        <f aca="false">B1290/$C$1</f>
        <v>#VALUE!</v>
      </c>
      <c r="D1290" s="198" t="s">
        <v>85</v>
      </c>
      <c r="E1290" s="196" t="s">
        <v>85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85</v>
      </c>
      <c r="C1291" s="238" t="e">
        <f aca="false">B1291/$C$1</f>
        <v>#VALUE!</v>
      </c>
      <c r="D1291" s="198" t="s">
        <v>85</v>
      </c>
      <c r="E1291" s="196" t="s">
        <v>85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85</v>
      </c>
      <c r="C1292" s="238" t="e">
        <f aca="false">B1292/$C$1</f>
        <v>#VALUE!</v>
      </c>
      <c r="D1292" s="198" t="s">
        <v>85</v>
      </c>
      <c r="E1292" s="196" t="s">
        <v>85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85</v>
      </c>
      <c r="C1293" s="238" t="e">
        <f aca="false">B1293/$C$1</f>
        <v>#VALUE!</v>
      </c>
      <c r="D1293" s="198" t="s">
        <v>85</v>
      </c>
      <c r="E1293" s="196" t="s">
        <v>85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85</v>
      </c>
      <c r="C1294" s="238" t="e">
        <f aca="false">B1294/$C$1</f>
        <v>#VALUE!</v>
      </c>
      <c r="D1294" s="198" t="s">
        <v>85</v>
      </c>
      <c r="E1294" s="196" t="s">
        <v>85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85</v>
      </c>
      <c r="C1295" s="238" t="e">
        <f aca="false">B1295/$C$1</f>
        <v>#VALUE!</v>
      </c>
      <c r="D1295" s="198" t="s">
        <v>85</v>
      </c>
      <c r="E1295" s="196" t="s">
        <v>85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85</v>
      </c>
      <c r="C1296" s="238" t="e">
        <f aca="false">B1296/$C$1</f>
        <v>#VALUE!</v>
      </c>
      <c r="D1296" s="198" t="s">
        <v>85</v>
      </c>
      <c r="E1296" s="196" t="s">
        <v>85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85</v>
      </c>
      <c r="C1297" s="238" t="e">
        <f aca="false">B1297/$C$1</f>
        <v>#VALUE!</v>
      </c>
      <c r="D1297" s="198" t="s">
        <v>85</v>
      </c>
      <c r="E1297" s="196" t="s">
        <v>85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85</v>
      </c>
      <c r="C1298" s="238" t="e">
        <f aca="false">B1298/$C$1</f>
        <v>#VALUE!</v>
      </c>
      <c r="D1298" s="198" t="s">
        <v>85</v>
      </c>
      <c r="E1298" s="196" t="s">
        <v>85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85</v>
      </c>
      <c r="C1299" s="238" t="e">
        <f aca="false">B1299/$C$1</f>
        <v>#VALUE!</v>
      </c>
      <c r="D1299" s="198" t="s">
        <v>85</v>
      </c>
      <c r="E1299" s="196" t="s">
        <v>85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85</v>
      </c>
      <c r="C1300" s="238" t="e">
        <f aca="false">B1300/$C$1</f>
        <v>#VALUE!</v>
      </c>
      <c r="D1300" s="198" t="s">
        <v>85</v>
      </c>
      <c r="E1300" s="196" t="s">
        <v>85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85</v>
      </c>
      <c r="C1301" s="238" t="e">
        <f aca="false">B1301/$C$1</f>
        <v>#VALUE!</v>
      </c>
      <c r="D1301" s="198" t="s">
        <v>85</v>
      </c>
      <c r="E1301" s="196" t="s">
        <v>85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85</v>
      </c>
      <c r="C1302" s="238" t="e">
        <f aca="false">B1302/$C$1</f>
        <v>#VALUE!</v>
      </c>
      <c r="D1302" s="198" t="s">
        <v>85</v>
      </c>
      <c r="E1302" s="196" t="s">
        <v>85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85</v>
      </c>
      <c r="C1303" s="238" t="e">
        <f aca="false">B1303/$C$1</f>
        <v>#VALUE!</v>
      </c>
      <c r="D1303" s="198" t="s">
        <v>85</v>
      </c>
      <c r="E1303" s="196" t="s">
        <v>85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85</v>
      </c>
      <c r="C1304" s="238" t="e">
        <f aca="false">B1304/$C$1</f>
        <v>#VALUE!</v>
      </c>
      <c r="D1304" s="198" t="s">
        <v>85</v>
      </c>
      <c r="E1304" s="196" t="s">
        <v>85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85</v>
      </c>
      <c r="C1305" s="238" t="e">
        <f aca="false">B1305/$C$1</f>
        <v>#VALUE!</v>
      </c>
      <c r="D1305" s="198" t="s">
        <v>85</v>
      </c>
      <c r="E1305" s="196" t="s">
        <v>85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85</v>
      </c>
      <c r="C1306" s="238" t="e">
        <f aca="false">B1306/$C$1</f>
        <v>#VALUE!</v>
      </c>
      <c r="D1306" s="198" t="s">
        <v>85</v>
      </c>
      <c r="E1306" s="196" t="s">
        <v>85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85</v>
      </c>
      <c r="C1307" s="238" t="e">
        <f aca="false">B1307/$C$1</f>
        <v>#VALUE!</v>
      </c>
      <c r="D1307" s="198" t="s">
        <v>85</v>
      </c>
      <c r="E1307" s="196" t="s">
        <v>85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85</v>
      </c>
      <c r="C1308" s="238" t="e">
        <f aca="false">B1308/$C$1</f>
        <v>#VALUE!</v>
      </c>
      <c r="D1308" s="198" t="s">
        <v>85</v>
      </c>
      <c r="E1308" s="196" t="s">
        <v>85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85</v>
      </c>
      <c r="C1309" s="238" t="e">
        <f aca="false">B1309/$C$1</f>
        <v>#VALUE!</v>
      </c>
      <c r="D1309" s="198" t="s">
        <v>85</v>
      </c>
      <c r="E1309" s="196" t="s">
        <v>85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85</v>
      </c>
      <c r="C1310" s="238" t="e">
        <f aca="false">B1310/$C$1</f>
        <v>#VALUE!</v>
      </c>
      <c r="D1310" s="198" t="s">
        <v>85</v>
      </c>
      <c r="E1310" s="196" t="s">
        <v>85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85</v>
      </c>
      <c r="C1311" s="238" t="e">
        <f aca="false">B1311/$C$1</f>
        <v>#VALUE!</v>
      </c>
      <c r="D1311" s="198" t="s">
        <v>85</v>
      </c>
      <c r="E1311" s="196" t="s">
        <v>85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85</v>
      </c>
      <c r="C1312" s="238" t="e">
        <f aca="false">B1312/$C$1</f>
        <v>#VALUE!</v>
      </c>
      <c r="D1312" s="198" t="s">
        <v>85</v>
      </c>
      <c r="E1312" s="196" t="s">
        <v>85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85</v>
      </c>
      <c r="C1313" s="238" t="e">
        <f aca="false">B1313/$C$1</f>
        <v>#VALUE!</v>
      </c>
      <c r="D1313" s="198" t="s">
        <v>85</v>
      </c>
      <c r="E1313" s="196" t="s">
        <v>85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85</v>
      </c>
      <c r="C1314" s="238" t="e">
        <f aca="false">B1314/$C$1</f>
        <v>#VALUE!</v>
      </c>
      <c r="D1314" s="198" t="s">
        <v>85</v>
      </c>
      <c r="E1314" s="196" t="s">
        <v>85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85</v>
      </c>
      <c r="C1315" s="238" t="e">
        <f aca="false">B1315/$C$1</f>
        <v>#VALUE!</v>
      </c>
      <c r="D1315" s="198" t="s">
        <v>85</v>
      </c>
      <c r="E1315" s="196" t="s">
        <v>85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85</v>
      </c>
      <c r="C1316" s="238" t="e">
        <f aca="false">B1316/$C$1</f>
        <v>#VALUE!</v>
      </c>
      <c r="D1316" s="198" t="s">
        <v>85</v>
      </c>
      <c r="E1316" s="196" t="s">
        <v>85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85</v>
      </c>
      <c r="C1317" s="238" t="e">
        <f aca="false">B1317/$C$1</f>
        <v>#VALUE!</v>
      </c>
      <c r="D1317" s="198" t="s">
        <v>85</v>
      </c>
      <c r="E1317" s="196" t="s">
        <v>85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85</v>
      </c>
      <c r="C1318" s="238" t="e">
        <f aca="false">B1318/$C$1</f>
        <v>#VALUE!</v>
      </c>
      <c r="D1318" s="198" t="s">
        <v>85</v>
      </c>
      <c r="E1318" s="196" t="s">
        <v>85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85</v>
      </c>
      <c r="C1319" s="238" t="e">
        <f aca="false">B1319/$C$1</f>
        <v>#VALUE!</v>
      </c>
      <c r="D1319" s="198" t="s">
        <v>85</v>
      </c>
      <c r="E1319" s="196" t="s">
        <v>85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85</v>
      </c>
      <c r="C1320" s="238" t="e">
        <f aca="false">B1320/$C$1</f>
        <v>#VALUE!</v>
      </c>
      <c r="D1320" s="198" t="s">
        <v>85</v>
      </c>
      <c r="E1320" s="196" t="s">
        <v>85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85</v>
      </c>
      <c r="C1321" s="238" t="e">
        <f aca="false">B1321/$C$1</f>
        <v>#VALUE!</v>
      </c>
      <c r="D1321" s="198" t="s">
        <v>85</v>
      </c>
      <c r="E1321" s="196" t="s">
        <v>85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85</v>
      </c>
      <c r="C1322" s="238" t="e">
        <f aca="false">B1322/$C$1</f>
        <v>#VALUE!</v>
      </c>
      <c r="D1322" s="198" t="s">
        <v>85</v>
      </c>
      <c r="E1322" s="196" t="s">
        <v>85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85</v>
      </c>
      <c r="C1323" s="238" t="e">
        <f aca="false">B1323/$C$1</f>
        <v>#VALUE!</v>
      </c>
      <c r="D1323" s="198" t="s">
        <v>85</v>
      </c>
      <c r="E1323" s="196" t="s">
        <v>85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85</v>
      </c>
      <c r="C1324" s="238" t="e">
        <f aca="false">B1324/$C$1</f>
        <v>#VALUE!</v>
      </c>
      <c r="D1324" s="198" t="s">
        <v>85</v>
      </c>
      <c r="E1324" s="196" t="s">
        <v>85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85</v>
      </c>
      <c r="C1325" s="238" t="e">
        <f aca="false">B1325/$C$1</f>
        <v>#VALUE!</v>
      </c>
      <c r="D1325" s="198" t="s">
        <v>85</v>
      </c>
      <c r="E1325" s="196" t="s">
        <v>85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85</v>
      </c>
      <c r="C1326" s="238" t="e">
        <f aca="false">B1326/$C$1</f>
        <v>#VALUE!</v>
      </c>
      <c r="D1326" s="198" t="s">
        <v>85</v>
      </c>
      <c r="E1326" s="196" t="s">
        <v>85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85</v>
      </c>
      <c r="C1327" s="238" t="e">
        <f aca="false">B1327/$C$1</f>
        <v>#VALUE!</v>
      </c>
      <c r="D1327" s="198" t="s">
        <v>85</v>
      </c>
      <c r="E1327" s="196" t="s">
        <v>85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85</v>
      </c>
      <c r="C1328" s="238" t="e">
        <f aca="false">B1328/$C$1</f>
        <v>#VALUE!</v>
      </c>
      <c r="D1328" s="198" t="s">
        <v>85</v>
      </c>
      <c r="E1328" s="196" t="s">
        <v>85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85</v>
      </c>
      <c r="C1329" s="238" t="e">
        <f aca="false">B1329/$C$1</f>
        <v>#VALUE!</v>
      </c>
      <c r="D1329" s="198" t="s">
        <v>85</v>
      </c>
      <c r="E1329" s="196" t="s">
        <v>85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85</v>
      </c>
      <c r="C1330" s="238" t="e">
        <f aca="false">B1330/$C$1</f>
        <v>#VALUE!</v>
      </c>
      <c r="D1330" s="198" t="s">
        <v>85</v>
      </c>
      <c r="E1330" s="196" t="s">
        <v>85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85</v>
      </c>
      <c r="C1331" s="238" t="e">
        <f aca="false">B1331/$C$1</f>
        <v>#VALUE!</v>
      </c>
      <c r="D1331" s="198" t="s">
        <v>85</v>
      </c>
      <c r="E1331" s="196" t="s">
        <v>85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85</v>
      </c>
      <c r="C1332" s="238" t="e">
        <f aca="false">B1332/$C$1</f>
        <v>#VALUE!</v>
      </c>
      <c r="D1332" s="198" t="s">
        <v>85</v>
      </c>
      <c r="E1332" s="196" t="s">
        <v>85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85</v>
      </c>
      <c r="C1333" s="238" t="e">
        <f aca="false">B1333/$C$1</f>
        <v>#VALUE!</v>
      </c>
      <c r="D1333" s="198" t="s">
        <v>85</v>
      </c>
      <c r="E1333" s="196" t="s">
        <v>85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85</v>
      </c>
      <c r="C1334" s="238" t="e">
        <f aca="false">B1334/$C$1</f>
        <v>#VALUE!</v>
      </c>
      <c r="D1334" s="198" t="s">
        <v>85</v>
      </c>
      <c r="E1334" s="196" t="s">
        <v>85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85</v>
      </c>
      <c r="C1335" s="238" t="e">
        <f aca="false">B1335/$C$1</f>
        <v>#VALUE!</v>
      </c>
      <c r="D1335" s="198" t="s">
        <v>85</v>
      </c>
      <c r="E1335" s="196" t="s">
        <v>85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85</v>
      </c>
      <c r="C1336" s="238" t="e">
        <f aca="false">B1336/$C$1</f>
        <v>#VALUE!</v>
      </c>
      <c r="D1336" s="198" t="s">
        <v>85</v>
      </c>
      <c r="E1336" s="196" t="s">
        <v>85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85</v>
      </c>
      <c r="C1337" s="238" t="e">
        <f aca="false">B1337/$C$1</f>
        <v>#VALUE!</v>
      </c>
      <c r="D1337" s="198" t="s">
        <v>85</v>
      </c>
      <c r="E1337" s="196" t="s">
        <v>85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85</v>
      </c>
      <c r="C1338" s="238" t="e">
        <f aca="false">B1338/$C$1</f>
        <v>#VALUE!</v>
      </c>
      <c r="D1338" s="198" t="s">
        <v>85</v>
      </c>
      <c r="E1338" s="196" t="s">
        <v>85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85</v>
      </c>
      <c r="C1339" s="238" t="e">
        <f aca="false">B1339/$C$1</f>
        <v>#VALUE!</v>
      </c>
      <c r="D1339" s="198" t="s">
        <v>85</v>
      </c>
      <c r="E1339" s="196" t="s">
        <v>85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85</v>
      </c>
      <c r="C1340" s="238" t="e">
        <f aca="false">B1340/$C$1</f>
        <v>#VALUE!</v>
      </c>
      <c r="D1340" s="198" t="s">
        <v>85</v>
      </c>
      <c r="E1340" s="196" t="s">
        <v>85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85</v>
      </c>
      <c r="C1341" s="238" t="e">
        <f aca="false">B1341/$C$1</f>
        <v>#VALUE!</v>
      </c>
      <c r="D1341" s="198" t="s">
        <v>85</v>
      </c>
      <c r="E1341" s="196" t="s">
        <v>85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85</v>
      </c>
      <c r="C1342" s="238" t="e">
        <f aca="false">B1342/$C$1</f>
        <v>#VALUE!</v>
      </c>
      <c r="D1342" s="198" t="s">
        <v>85</v>
      </c>
      <c r="E1342" s="196" t="s">
        <v>85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85</v>
      </c>
      <c r="C1343" s="238" t="e">
        <f aca="false">B1343/$C$1</f>
        <v>#VALUE!</v>
      </c>
      <c r="D1343" s="198" t="s">
        <v>85</v>
      </c>
      <c r="E1343" s="196" t="s">
        <v>85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85</v>
      </c>
      <c r="C1344" s="238" t="e">
        <f aca="false">B1344/$C$1</f>
        <v>#VALUE!</v>
      </c>
      <c r="D1344" s="198" t="s">
        <v>85</v>
      </c>
      <c r="E1344" s="196" t="s">
        <v>85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85</v>
      </c>
      <c r="C1345" s="238" t="e">
        <f aca="false">B1345/$C$1</f>
        <v>#VALUE!</v>
      </c>
      <c r="D1345" s="198" t="s">
        <v>85</v>
      </c>
      <c r="E1345" s="196" t="s">
        <v>85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85</v>
      </c>
      <c r="C1346" s="238" t="e">
        <f aca="false">B1346/$C$1</f>
        <v>#VALUE!</v>
      </c>
      <c r="D1346" s="198" t="s">
        <v>85</v>
      </c>
      <c r="E1346" s="196" t="s">
        <v>85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85</v>
      </c>
      <c r="C1347" s="238" t="e">
        <f aca="false">B1347/$C$1</f>
        <v>#VALUE!</v>
      </c>
      <c r="D1347" s="198" t="s">
        <v>85</v>
      </c>
      <c r="E1347" s="196" t="s">
        <v>85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85</v>
      </c>
      <c r="C1348" s="238" t="e">
        <f aca="false">B1348/$C$1</f>
        <v>#VALUE!</v>
      </c>
      <c r="D1348" s="198" t="s">
        <v>85</v>
      </c>
      <c r="E1348" s="196" t="s">
        <v>85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85</v>
      </c>
      <c r="C1349" s="238" t="e">
        <f aca="false">B1349/$C$1</f>
        <v>#VALUE!</v>
      </c>
      <c r="D1349" s="198" t="s">
        <v>85</v>
      </c>
      <c r="E1349" s="196" t="s">
        <v>85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85</v>
      </c>
      <c r="C1350" s="238" t="e">
        <f aca="false">B1350/$C$1</f>
        <v>#VALUE!</v>
      </c>
      <c r="D1350" s="198" t="s">
        <v>85</v>
      </c>
      <c r="E1350" s="196" t="s">
        <v>85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85</v>
      </c>
      <c r="C1351" s="238" t="e">
        <f aca="false">B1351/$C$1</f>
        <v>#VALUE!</v>
      </c>
      <c r="D1351" s="198" t="s">
        <v>85</v>
      </c>
      <c r="E1351" s="196" t="s">
        <v>85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85</v>
      </c>
      <c r="C1352" s="238" t="e">
        <f aca="false">B1352/$C$1</f>
        <v>#VALUE!</v>
      </c>
      <c r="D1352" s="198" t="s">
        <v>85</v>
      </c>
      <c r="E1352" s="196" t="s">
        <v>85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85</v>
      </c>
      <c r="C1353" s="238" t="e">
        <f aca="false">B1353/$C$1</f>
        <v>#VALUE!</v>
      </c>
      <c r="D1353" s="198" t="s">
        <v>85</v>
      </c>
      <c r="E1353" s="196" t="s">
        <v>85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85</v>
      </c>
      <c r="C1354" s="238" t="e">
        <f aca="false">B1354/$C$1</f>
        <v>#VALUE!</v>
      </c>
      <c r="D1354" s="198" t="s">
        <v>85</v>
      </c>
      <c r="E1354" s="196" t="s">
        <v>85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85</v>
      </c>
      <c r="C1355" s="238" t="e">
        <f aca="false">B1355/$C$1</f>
        <v>#VALUE!</v>
      </c>
      <c r="D1355" s="198" t="s">
        <v>85</v>
      </c>
      <c r="E1355" s="196" t="s">
        <v>85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85</v>
      </c>
      <c r="C1356" s="238" t="e">
        <f aca="false">B1356/$C$1</f>
        <v>#VALUE!</v>
      </c>
      <c r="D1356" s="198" t="s">
        <v>85</v>
      </c>
      <c r="E1356" s="196" t="s">
        <v>85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85</v>
      </c>
      <c r="C1357" s="238" t="e">
        <f aca="false">B1357/$C$1</f>
        <v>#VALUE!</v>
      </c>
      <c r="D1357" s="198" t="s">
        <v>85</v>
      </c>
      <c r="E1357" s="196" t="s">
        <v>85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85</v>
      </c>
      <c r="C1358" s="238" t="e">
        <f aca="false">B1358/$C$1</f>
        <v>#VALUE!</v>
      </c>
      <c r="D1358" s="198" t="s">
        <v>85</v>
      </c>
      <c r="E1358" s="196" t="s">
        <v>85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85</v>
      </c>
      <c r="C1359" s="238" t="e">
        <f aca="false">B1359/$C$1</f>
        <v>#VALUE!</v>
      </c>
      <c r="D1359" s="198" t="s">
        <v>85</v>
      </c>
      <c r="E1359" s="196" t="s">
        <v>85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85</v>
      </c>
      <c r="C1360" s="238" t="e">
        <f aca="false">B1360/$C$1</f>
        <v>#VALUE!</v>
      </c>
      <c r="D1360" s="198" t="s">
        <v>85</v>
      </c>
      <c r="E1360" s="196" t="s">
        <v>85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85</v>
      </c>
      <c r="C1361" s="238" t="e">
        <f aca="false">B1361/$C$1</f>
        <v>#VALUE!</v>
      </c>
      <c r="D1361" s="198" t="s">
        <v>85</v>
      </c>
      <c r="E1361" s="196" t="s">
        <v>85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85</v>
      </c>
      <c r="C1362" s="238" t="e">
        <f aca="false">B1362/$C$1</f>
        <v>#VALUE!</v>
      </c>
      <c r="D1362" s="198" t="s">
        <v>85</v>
      </c>
      <c r="E1362" s="196" t="s">
        <v>85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85</v>
      </c>
      <c r="C1363" s="238" t="e">
        <f aca="false">B1363/$C$1</f>
        <v>#VALUE!</v>
      </c>
      <c r="D1363" s="198" t="s">
        <v>85</v>
      </c>
      <c r="E1363" s="196" t="s">
        <v>85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85</v>
      </c>
      <c r="C1364" s="238" t="e">
        <f aca="false">B1364/$C$1</f>
        <v>#VALUE!</v>
      </c>
      <c r="D1364" s="198" t="s">
        <v>85</v>
      </c>
      <c r="E1364" s="196" t="s">
        <v>85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85</v>
      </c>
      <c r="C1365" s="238" t="e">
        <f aca="false">B1365/$C$1</f>
        <v>#VALUE!</v>
      </c>
      <c r="D1365" s="198" t="s">
        <v>85</v>
      </c>
      <c r="E1365" s="196" t="s">
        <v>85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85</v>
      </c>
      <c r="C1366" s="238" t="e">
        <f aca="false">B1366/$C$1</f>
        <v>#VALUE!</v>
      </c>
      <c r="D1366" s="198" t="s">
        <v>85</v>
      </c>
      <c r="E1366" s="196" t="s">
        <v>85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85</v>
      </c>
      <c r="C1367" s="238" t="e">
        <f aca="false">B1367/$C$1</f>
        <v>#VALUE!</v>
      </c>
      <c r="D1367" s="198" t="s">
        <v>85</v>
      </c>
      <c r="E1367" s="196" t="s">
        <v>85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85</v>
      </c>
      <c r="C1368" s="238" t="e">
        <f aca="false">B1368/$C$1</f>
        <v>#VALUE!</v>
      </c>
      <c r="D1368" s="198" t="s">
        <v>85</v>
      </c>
      <c r="E1368" s="196" t="s">
        <v>85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85</v>
      </c>
      <c r="C1369" s="238" t="e">
        <f aca="false">B1369/$C$1</f>
        <v>#VALUE!</v>
      </c>
      <c r="D1369" s="198" t="s">
        <v>85</v>
      </c>
      <c r="E1369" s="196" t="s">
        <v>85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85</v>
      </c>
      <c r="C1370" s="238" t="e">
        <f aca="false">B1370/$C$1</f>
        <v>#VALUE!</v>
      </c>
      <c r="D1370" s="198" t="s">
        <v>85</v>
      </c>
      <c r="E1370" s="196" t="s">
        <v>85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85</v>
      </c>
      <c r="C1371" s="238" t="e">
        <f aca="false">B1371/$C$1</f>
        <v>#VALUE!</v>
      </c>
      <c r="D1371" s="198" t="s">
        <v>85</v>
      </c>
      <c r="E1371" s="196" t="s">
        <v>85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85</v>
      </c>
      <c r="C1372" s="238" t="e">
        <f aca="false">B1372/$C$1</f>
        <v>#VALUE!</v>
      </c>
      <c r="D1372" s="198" t="s">
        <v>85</v>
      </c>
      <c r="E1372" s="196" t="s">
        <v>85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85</v>
      </c>
      <c r="C1373" s="238" t="e">
        <f aca="false">B1373/$C$1</f>
        <v>#VALUE!</v>
      </c>
      <c r="D1373" s="198" t="s">
        <v>85</v>
      </c>
      <c r="E1373" s="196" t="s">
        <v>85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85</v>
      </c>
      <c r="C1374" s="238" t="e">
        <f aca="false">B1374/$C$1</f>
        <v>#VALUE!</v>
      </c>
      <c r="D1374" s="198" t="s">
        <v>85</v>
      </c>
      <c r="E1374" s="196" t="s">
        <v>85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85</v>
      </c>
      <c r="C1375" s="238" t="e">
        <f aca="false">B1375/$C$1</f>
        <v>#VALUE!</v>
      </c>
      <c r="D1375" s="198" t="s">
        <v>85</v>
      </c>
      <c r="E1375" s="196" t="s">
        <v>85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85</v>
      </c>
      <c r="C1376" s="238" t="e">
        <f aca="false">B1376/$C$1</f>
        <v>#VALUE!</v>
      </c>
      <c r="D1376" s="198" t="s">
        <v>85</v>
      </c>
      <c r="E1376" s="196" t="s">
        <v>85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85</v>
      </c>
      <c r="C1377" s="238" t="e">
        <f aca="false">B1377/$C$1</f>
        <v>#VALUE!</v>
      </c>
      <c r="D1377" s="198" t="s">
        <v>85</v>
      </c>
      <c r="E1377" s="196" t="s">
        <v>85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85</v>
      </c>
      <c r="C1378" s="238" t="e">
        <f aca="false">B1378/$C$1</f>
        <v>#VALUE!</v>
      </c>
      <c r="D1378" s="198" t="s">
        <v>85</v>
      </c>
      <c r="E1378" s="196" t="s">
        <v>85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85</v>
      </c>
      <c r="C1379" s="238" t="e">
        <f aca="false">B1379/$C$1</f>
        <v>#VALUE!</v>
      </c>
      <c r="D1379" s="198" t="s">
        <v>85</v>
      </c>
      <c r="E1379" s="196" t="s">
        <v>85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85</v>
      </c>
      <c r="C1380" s="238" t="e">
        <f aca="false">B1380/$C$1</f>
        <v>#VALUE!</v>
      </c>
      <c r="D1380" s="198" t="s">
        <v>85</v>
      </c>
      <c r="E1380" s="196" t="s">
        <v>85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85</v>
      </c>
      <c r="C1381" s="238" t="e">
        <f aca="false">B1381/$C$1</f>
        <v>#VALUE!</v>
      </c>
      <c r="D1381" s="198" t="s">
        <v>85</v>
      </c>
      <c r="E1381" s="196" t="s">
        <v>85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85</v>
      </c>
      <c r="C1382" s="238" t="e">
        <f aca="false">B1382/$C$1</f>
        <v>#VALUE!</v>
      </c>
      <c r="D1382" s="198" t="s">
        <v>85</v>
      </c>
      <c r="E1382" s="196" t="s">
        <v>85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85</v>
      </c>
      <c r="C1383" s="238" t="e">
        <f aca="false">B1383/$C$1</f>
        <v>#VALUE!</v>
      </c>
      <c r="D1383" s="198" t="s">
        <v>85</v>
      </c>
      <c r="E1383" s="196" t="s">
        <v>85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85</v>
      </c>
      <c r="C1384" s="238" t="e">
        <f aca="false">B1384/$C$1</f>
        <v>#VALUE!</v>
      </c>
      <c r="D1384" s="198" t="s">
        <v>85</v>
      </c>
      <c r="E1384" s="196" t="s">
        <v>85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85</v>
      </c>
      <c r="C1385" s="238" t="e">
        <f aca="false">B1385/$C$1</f>
        <v>#VALUE!</v>
      </c>
      <c r="D1385" s="198" t="s">
        <v>85</v>
      </c>
      <c r="E1385" s="196" t="s">
        <v>85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85</v>
      </c>
      <c r="C1386" s="238" t="e">
        <f aca="false">B1386/$C$1</f>
        <v>#VALUE!</v>
      </c>
      <c r="D1386" s="198" t="s">
        <v>85</v>
      </c>
      <c r="E1386" s="196" t="s">
        <v>85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85</v>
      </c>
      <c r="C1387" s="238" t="e">
        <f aca="false">B1387/$C$1</f>
        <v>#VALUE!</v>
      </c>
      <c r="D1387" s="198" t="s">
        <v>85</v>
      </c>
      <c r="E1387" s="196" t="s">
        <v>85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85</v>
      </c>
      <c r="C1388" s="238" t="e">
        <f aca="false">B1388/$C$1</f>
        <v>#VALUE!</v>
      </c>
      <c r="D1388" s="198" t="s">
        <v>85</v>
      </c>
      <c r="E1388" s="196" t="s">
        <v>85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85</v>
      </c>
      <c r="C1389" s="238" t="e">
        <f aca="false">B1389/$C$1</f>
        <v>#VALUE!</v>
      </c>
      <c r="D1389" s="198" t="s">
        <v>85</v>
      </c>
      <c r="E1389" s="196" t="s">
        <v>85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85</v>
      </c>
      <c r="C1390" s="238" t="e">
        <f aca="false">B1390/$C$1</f>
        <v>#VALUE!</v>
      </c>
      <c r="D1390" s="198" t="s">
        <v>85</v>
      </c>
      <c r="E1390" s="196" t="s">
        <v>85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85</v>
      </c>
      <c r="C1391" s="238" t="e">
        <f aca="false">B1391/$C$1</f>
        <v>#VALUE!</v>
      </c>
      <c r="D1391" s="198" t="s">
        <v>85</v>
      </c>
      <c r="E1391" s="196" t="s">
        <v>85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85</v>
      </c>
      <c r="C1392" s="238" t="e">
        <f aca="false">B1392/$C$1</f>
        <v>#VALUE!</v>
      </c>
      <c r="D1392" s="198" t="s">
        <v>85</v>
      </c>
      <c r="E1392" s="196" t="s">
        <v>85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85</v>
      </c>
      <c r="C1393" s="238" t="e">
        <f aca="false">B1393/$C$1</f>
        <v>#VALUE!</v>
      </c>
      <c r="D1393" s="198" t="s">
        <v>85</v>
      </c>
      <c r="E1393" s="196" t="s">
        <v>85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85</v>
      </c>
      <c r="C1394" s="238" t="e">
        <f aca="false">B1394/$C$1</f>
        <v>#VALUE!</v>
      </c>
      <c r="D1394" s="198" t="s">
        <v>85</v>
      </c>
      <c r="E1394" s="196" t="s">
        <v>85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85</v>
      </c>
      <c r="C1395" s="238" t="e">
        <f aca="false">B1395/$C$1</f>
        <v>#VALUE!</v>
      </c>
      <c r="D1395" s="198" t="s">
        <v>85</v>
      </c>
      <c r="E1395" s="196" t="s">
        <v>85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85</v>
      </c>
      <c r="C1396" s="238" t="e">
        <f aca="false">B1396/$C$1</f>
        <v>#VALUE!</v>
      </c>
      <c r="D1396" s="198" t="s">
        <v>85</v>
      </c>
      <c r="E1396" s="196" t="s">
        <v>85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85</v>
      </c>
      <c r="C1397" s="238" t="e">
        <f aca="false">B1397/$C$1</f>
        <v>#VALUE!</v>
      </c>
      <c r="D1397" s="198" t="s">
        <v>85</v>
      </c>
      <c r="E1397" s="196" t="s">
        <v>85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85</v>
      </c>
      <c r="C1398" s="238" t="e">
        <f aca="false">B1398/$C$1</f>
        <v>#VALUE!</v>
      </c>
      <c r="D1398" s="198" t="s">
        <v>85</v>
      </c>
      <c r="E1398" s="196" t="s">
        <v>85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85</v>
      </c>
      <c r="C1399" s="238" t="e">
        <f aca="false">B1399/$C$1</f>
        <v>#VALUE!</v>
      </c>
      <c r="D1399" s="198" t="s">
        <v>85</v>
      </c>
      <c r="E1399" s="196" t="s">
        <v>85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85</v>
      </c>
      <c r="C1400" s="238" t="e">
        <f aca="false">B1400/$C$1</f>
        <v>#VALUE!</v>
      </c>
      <c r="D1400" s="198" t="s">
        <v>85</v>
      </c>
      <c r="E1400" s="196" t="s">
        <v>85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85</v>
      </c>
      <c r="C1401" s="238" t="e">
        <f aca="false">B1401/$C$1</f>
        <v>#VALUE!</v>
      </c>
      <c r="D1401" s="198" t="s">
        <v>85</v>
      </c>
      <c r="E1401" s="196" t="s">
        <v>85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85</v>
      </c>
      <c r="C1402" s="238" t="e">
        <f aca="false">B1402/$C$1</f>
        <v>#VALUE!</v>
      </c>
      <c r="D1402" s="198" t="s">
        <v>85</v>
      </c>
      <c r="E1402" s="196" t="s">
        <v>85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85</v>
      </c>
      <c r="C1403" s="238" t="e">
        <f aca="false">B1403/$C$1</f>
        <v>#VALUE!</v>
      </c>
      <c r="D1403" s="198" t="s">
        <v>85</v>
      </c>
      <c r="E1403" s="196" t="s">
        <v>85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85</v>
      </c>
      <c r="C1404" s="238" t="e">
        <f aca="false">B1404/$C$1</f>
        <v>#VALUE!</v>
      </c>
      <c r="D1404" s="198" t="s">
        <v>85</v>
      </c>
      <c r="E1404" s="196" t="s">
        <v>85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85</v>
      </c>
      <c r="C1405" s="238" t="e">
        <f aca="false">B1405/$C$1</f>
        <v>#VALUE!</v>
      </c>
      <c r="D1405" s="198" t="s">
        <v>85</v>
      </c>
      <c r="E1405" s="196" t="s">
        <v>85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85</v>
      </c>
      <c r="C1406" s="238" t="e">
        <f aca="false">B1406/$C$1</f>
        <v>#VALUE!</v>
      </c>
      <c r="D1406" s="198" t="s">
        <v>85</v>
      </c>
      <c r="E1406" s="196" t="s">
        <v>85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85</v>
      </c>
      <c r="C1407" s="238" t="e">
        <f aca="false">B1407/$C$1</f>
        <v>#VALUE!</v>
      </c>
      <c r="D1407" s="198" t="s">
        <v>85</v>
      </c>
      <c r="E1407" s="196" t="s">
        <v>85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85</v>
      </c>
      <c r="C1408" s="238" t="e">
        <f aca="false">B1408/$C$1</f>
        <v>#VALUE!</v>
      </c>
      <c r="D1408" s="198" t="s">
        <v>85</v>
      </c>
      <c r="E1408" s="196" t="s">
        <v>85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85</v>
      </c>
      <c r="C1409" s="238" t="e">
        <f aca="false">B1409/$C$1</f>
        <v>#VALUE!</v>
      </c>
      <c r="D1409" s="198" t="s">
        <v>85</v>
      </c>
      <c r="E1409" s="196" t="s">
        <v>85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85</v>
      </c>
      <c r="C1410" s="238" t="e">
        <f aca="false">B1410/$C$1</f>
        <v>#VALUE!</v>
      </c>
      <c r="D1410" s="198" t="s">
        <v>85</v>
      </c>
      <c r="E1410" s="196" t="s">
        <v>85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85</v>
      </c>
      <c r="C1411" s="238" t="e">
        <f aca="false">B1411/$C$1</f>
        <v>#VALUE!</v>
      </c>
      <c r="D1411" s="198" t="s">
        <v>85</v>
      </c>
      <c r="E1411" s="196" t="s">
        <v>85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85</v>
      </c>
      <c r="C1412" s="238" t="e">
        <f aca="false">B1412/$C$1</f>
        <v>#VALUE!</v>
      </c>
      <c r="D1412" s="198" t="s">
        <v>85</v>
      </c>
      <c r="E1412" s="196" t="s">
        <v>85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85</v>
      </c>
      <c r="C1413" s="238" t="e">
        <f aca="false">B1413/$C$1</f>
        <v>#VALUE!</v>
      </c>
      <c r="D1413" s="198" t="s">
        <v>85</v>
      </c>
      <c r="E1413" s="196" t="s">
        <v>85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85</v>
      </c>
      <c r="C1414" s="238" t="e">
        <f aca="false">B1414/$C$1</f>
        <v>#VALUE!</v>
      </c>
      <c r="D1414" s="198" t="s">
        <v>85</v>
      </c>
      <c r="E1414" s="196" t="s">
        <v>85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85</v>
      </c>
      <c r="C1415" s="238" t="e">
        <f aca="false">B1415/$C$1</f>
        <v>#VALUE!</v>
      </c>
      <c r="D1415" s="198" t="s">
        <v>85</v>
      </c>
      <c r="E1415" s="196" t="s">
        <v>85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85</v>
      </c>
      <c r="C1416" s="238" t="e">
        <f aca="false">B1416/$C$1</f>
        <v>#VALUE!</v>
      </c>
      <c r="D1416" s="198" t="s">
        <v>85</v>
      </c>
      <c r="E1416" s="196" t="s">
        <v>85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85</v>
      </c>
      <c r="C1417" s="238" t="e">
        <f aca="false">B1417/$C$1</f>
        <v>#VALUE!</v>
      </c>
      <c r="D1417" s="198" t="s">
        <v>85</v>
      </c>
      <c r="E1417" s="196" t="s">
        <v>85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85</v>
      </c>
      <c r="C1418" s="238" t="e">
        <f aca="false">B1418/$C$1</f>
        <v>#VALUE!</v>
      </c>
      <c r="D1418" s="198" t="s">
        <v>85</v>
      </c>
      <c r="E1418" s="196" t="s">
        <v>85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85</v>
      </c>
      <c r="C1419" s="238" t="e">
        <f aca="false">B1419/$C$1</f>
        <v>#VALUE!</v>
      </c>
      <c r="D1419" s="198" t="s">
        <v>85</v>
      </c>
      <c r="E1419" s="196" t="s">
        <v>85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85</v>
      </c>
      <c r="C1420" s="238" t="e">
        <f aca="false">B1420/$C$1</f>
        <v>#VALUE!</v>
      </c>
      <c r="D1420" s="198" t="s">
        <v>85</v>
      </c>
      <c r="E1420" s="196" t="s">
        <v>85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85</v>
      </c>
      <c r="C1421" s="238" t="e">
        <f aca="false">B1421/$C$1</f>
        <v>#VALUE!</v>
      </c>
      <c r="D1421" s="198" t="s">
        <v>85</v>
      </c>
      <c r="E1421" s="196" t="s">
        <v>85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85</v>
      </c>
      <c r="C1422" s="238" t="e">
        <f aca="false">B1422/$C$1</f>
        <v>#VALUE!</v>
      </c>
      <c r="D1422" s="198" t="s">
        <v>85</v>
      </c>
      <c r="E1422" s="196" t="s">
        <v>85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85</v>
      </c>
      <c r="C1423" s="238" t="e">
        <f aca="false">B1423/$C$1</f>
        <v>#VALUE!</v>
      </c>
      <c r="D1423" s="198" t="s">
        <v>85</v>
      </c>
      <c r="E1423" s="196" t="s">
        <v>85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85</v>
      </c>
      <c r="C1424" s="238" t="e">
        <f aca="false">B1424/$C$1</f>
        <v>#VALUE!</v>
      </c>
      <c r="D1424" s="198" t="s">
        <v>85</v>
      </c>
      <c r="E1424" s="196" t="s">
        <v>85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85</v>
      </c>
      <c r="C1425" s="238" t="e">
        <f aca="false">B1425/$C$1</f>
        <v>#VALUE!</v>
      </c>
      <c r="D1425" s="198" t="s">
        <v>85</v>
      </c>
      <c r="E1425" s="196" t="s">
        <v>85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85</v>
      </c>
      <c r="C1426" s="238" t="e">
        <f aca="false">B1426/$C$1</f>
        <v>#VALUE!</v>
      </c>
      <c r="D1426" s="198" t="s">
        <v>85</v>
      </c>
      <c r="E1426" s="196" t="s">
        <v>85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85</v>
      </c>
      <c r="C1427" s="238" t="e">
        <f aca="false">B1427/$C$1</f>
        <v>#VALUE!</v>
      </c>
      <c r="D1427" s="198" t="s">
        <v>85</v>
      </c>
      <c r="E1427" s="196" t="s">
        <v>85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85</v>
      </c>
      <c r="C1428" s="238" t="e">
        <f aca="false">B1428/$C$1</f>
        <v>#VALUE!</v>
      </c>
      <c r="D1428" s="198" t="s">
        <v>85</v>
      </c>
      <c r="E1428" s="196" t="s">
        <v>85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85</v>
      </c>
      <c r="C1429" s="238" t="e">
        <f aca="false">B1429/$C$1</f>
        <v>#VALUE!</v>
      </c>
      <c r="D1429" s="198" t="s">
        <v>85</v>
      </c>
      <c r="E1429" s="196" t="s">
        <v>85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85</v>
      </c>
      <c r="C1430" s="238" t="e">
        <f aca="false">B1430/$C$1</f>
        <v>#VALUE!</v>
      </c>
      <c r="D1430" s="198" t="s">
        <v>85</v>
      </c>
      <c r="E1430" s="196" t="s">
        <v>85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85</v>
      </c>
      <c r="C1431" s="238" t="e">
        <f aca="false">B1431/$C$1</f>
        <v>#VALUE!</v>
      </c>
      <c r="D1431" s="198" t="s">
        <v>85</v>
      </c>
      <c r="E1431" s="196" t="s">
        <v>85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85</v>
      </c>
      <c r="C1432" s="238" t="e">
        <f aca="false">B1432/$C$1</f>
        <v>#VALUE!</v>
      </c>
      <c r="D1432" s="198" t="s">
        <v>85</v>
      </c>
      <c r="E1432" s="196" t="s">
        <v>85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85</v>
      </c>
      <c r="C1433" s="238" t="e">
        <f aca="false">B1433/$C$1</f>
        <v>#VALUE!</v>
      </c>
      <c r="D1433" s="198" t="s">
        <v>85</v>
      </c>
      <c r="E1433" s="196" t="s">
        <v>85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85</v>
      </c>
      <c r="C1434" s="238" t="e">
        <f aca="false">B1434/$C$1</f>
        <v>#VALUE!</v>
      </c>
      <c r="D1434" s="198" t="s">
        <v>85</v>
      </c>
      <c r="E1434" s="196" t="s">
        <v>85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85</v>
      </c>
      <c r="C1435" s="238" t="e">
        <f aca="false">B1435/$C$1</f>
        <v>#VALUE!</v>
      </c>
      <c r="D1435" s="198" t="s">
        <v>85</v>
      </c>
      <c r="E1435" s="196" t="s">
        <v>85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85</v>
      </c>
      <c r="C1436" s="238" t="e">
        <f aca="false">B1436/$C$1</f>
        <v>#VALUE!</v>
      </c>
      <c r="D1436" s="198" t="s">
        <v>85</v>
      </c>
      <c r="E1436" s="196" t="s">
        <v>85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85</v>
      </c>
      <c r="C1437" s="238" t="e">
        <f aca="false">B1437/$C$1</f>
        <v>#VALUE!</v>
      </c>
      <c r="D1437" s="198" t="s">
        <v>85</v>
      </c>
      <c r="E1437" s="196" t="s">
        <v>85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85</v>
      </c>
      <c r="C1438" s="238" t="e">
        <f aca="false">B1438/$C$1</f>
        <v>#VALUE!</v>
      </c>
      <c r="D1438" s="198" t="s">
        <v>85</v>
      </c>
      <c r="E1438" s="196" t="s">
        <v>85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85</v>
      </c>
      <c r="C1439" s="238" t="e">
        <f aca="false">B1439/$C$1</f>
        <v>#VALUE!</v>
      </c>
      <c r="D1439" s="198" t="s">
        <v>85</v>
      </c>
      <c r="E1439" s="196" t="s">
        <v>85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85</v>
      </c>
      <c r="C1440" s="238" t="e">
        <f aca="false">B1440/$C$1</f>
        <v>#VALUE!</v>
      </c>
      <c r="D1440" s="198" t="s">
        <v>85</v>
      </c>
      <c r="E1440" s="196" t="s">
        <v>85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85</v>
      </c>
      <c r="C1441" s="238" t="e">
        <f aca="false">B1441/$C$1</f>
        <v>#VALUE!</v>
      </c>
      <c r="D1441" s="198" t="s">
        <v>85</v>
      </c>
      <c r="E1441" s="196" t="s">
        <v>85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85</v>
      </c>
      <c r="C1442" s="238" t="e">
        <f aca="false">B1442/$C$1</f>
        <v>#VALUE!</v>
      </c>
      <c r="D1442" s="198" t="s">
        <v>85</v>
      </c>
      <c r="E1442" s="196" t="s">
        <v>85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85</v>
      </c>
      <c r="C1443" s="238" t="e">
        <f aca="false">B1443/$C$1</f>
        <v>#VALUE!</v>
      </c>
      <c r="D1443" s="198" t="s">
        <v>85</v>
      </c>
      <c r="E1443" s="196" t="s">
        <v>85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85</v>
      </c>
      <c r="C1444" s="238" t="e">
        <f aca="false">B1444/$C$1</f>
        <v>#VALUE!</v>
      </c>
      <c r="D1444" s="198" t="s">
        <v>85</v>
      </c>
      <c r="E1444" s="196" t="s">
        <v>85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85</v>
      </c>
      <c r="C1445" s="238" t="e">
        <f aca="false">B1445/$C$1</f>
        <v>#VALUE!</v>
      </c>
      <c r="D1445" s="198" t="s">
        <v>85</v>
      </c>
      <c r="E1445" s="196" t="s">
        <v>85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85</v>
      </c>
      <c r="C1446" s="238" t="e">
        <f aca="false">B1446/$C$1</f>
        <v>#VALUE!</v>
      </c>
      <c r="D1446" s="198" t="s">
        <v>85</v>
      </c>
      <c r="E1446" s="196" t="s">
        <v>85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85</v>
      </c>
      <c r="C1447" s="238" t="e">
        <f aca="false">B1447/$C$1</f>
        <v>#VALUE!</v>
      </c>
      <c r="D1447" s="198" t="s">
        <v>85</v>
      </c>
      <c r="E1447" s="196" t="s">
        <v>85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85</v>
      </c>
      <c r="C1448" s="238" t="e">
        <f aca="false">B1448/$C$1</f>
        <v>#VALUE!</v>
      </c>
      <c r="D1448" s="198" t="s">
        <v>85</v>
      </c>
      <c r="E1448" s="196" t="s">
        <v>85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85</v>
      </c>
      <c r="C1449" s="238" t="e">
        <f aca="false">B1449/$C$1</f>
        <v>#VALUE!</v>
      </c>
      <c r="D1449" s="198" t="s">
        <v>85</v>
      </c>
      <c r="E1449" s="196" t="s">
        <v>85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85</v>
      </c>
      <c r="C1450" s="238" t="e">
        <f aca="false">B1450/$C$1</f>
        <v>#VALUE!</v>
      </c>
      <c r="D1450" s="198" t="s">
        <v>85</v>
      </c>
      <c r="E1450" s="196" t="s">
        <v>85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85</v>
      </c>
      <c r="C1451" s="238" t="e">
        <f aca="false">B1451/$C$1</f>
        <v>#VALUE!</v>
      </c>
      <c r="D1451" s="198" t="s">
        <v>85</v>
      </c>
      <c r="E1451" s="196" t="s">
        <v>85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85</v>
      </c>
      <c r="C1452" s="238" t="e">
        <f aca="false">B1452/$C$1</f>
        <v>#VALUE!</v>
      </c>
      <c r="D1452" s="198" t="s">
        <v>85</v>
      </c>
      <c r="E1452" s="196" t="s">
        <v>85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85</v>
      </c>
      <c r="C1453" s="238" t="e">
        <f aca="false">B1453/$C$1</f>
        <v>#VALUE!</v>
      </c>
      <c r="D1453" s="198" t="s">
        <v>85</v>
      </c>
      <c r="E1453" s="196" t="s">
        <v>85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85</v>
      </c>
      <c r="C1454" s="238" t="e">
        <f aca="false">B1454/$C$1</f>
        <v>#VALUE!</v>
      </c>
      <c r="D1454" s="198" t="s">
        <v>85</v>
      </c>
      <c r="E1454" s="196" t="s">
        <v>85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85</v>
      </c>
      <c r="C1455" s="238" t="e">
        <f aca="false">B1455/$C$1</f>
        <v>#VALUE!</v>
      </c>
      <c r="D1455" s="198" t="s">
        <v>85</v>
      </c>
      <c r="E1455" s="196" t="s">
        <v>85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85</v>
      </c>
      <c r="C1456" s="238" t="e">
        <f aca="false">B1456/$C$1</f>
        <v>#VALUE!</v>
      </c>
      <c r="D1456" s="198" t="s">
        <v>85</v>
      </c>
      <c r="E1456" s="196" t="s">
        <v>85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85</v>
      </c>
      <c r="C1457" s="238" t="e">
        <f aca="false">B1457/$C$1</f>
        <v>#VALUE!</v>
      </c>
      <c r="D1457" s="198" t="s">
        <v>85</v>
      </c>
      <c r="E1457" s="196" t="s">
        <v>85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85</v>
      </c>
      <c r="C1458" s="238" t="e">
        <f aca="false">B1458/$C$1</f>
        <v>#VALUE!</v>
      </c>
      <c r="D1458" s="198" t="s">
        <v>85</v>
      </c>
      <c r="E1458" s="196" t="s">
        <v>85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85</v>
      </c>
      <c r="C1459" s="238" t="e">
        <f aca="false">B1459/$C$1</f>
        <v>#VALUE!</v>
      </c>
      <c r="D1459" s="198" t="s">
        <v>85</v>
      </c>
      <c r="E1459" s="196" t="s">
        <v>85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85</v>
      </c>
      <c r="C1460" s="238" t="e">
        <f aca="false">B1460/$C$1</f>
        <v>#VALUE!</v>
      </c>
      <c r="D1460" s="198" t="s">
        <v>85</v>
      </c>
      <c r="E1460" s="196" t="s">
        <v>85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85</v>
      </c>
      <c r="C1461" s="238" t="e">
        <f aca="false">B1461/$C$1</f>
        <v>#VALUE!</v>
      </c>
      <c r="D1461" s="198" t="s">
        <v>85</v>
      </c>
      <c r="E1461" s="196" t="s">
        <v>85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85</v>
      </c>
      <c r="C1462" s="238" t="e">
        <f aca="false">B1462/$C$1</f>
        <v>#VALUE!</v>
      </c>
      <c r="D1462" s="198" t="s">
        <v>85</v>
      </c>
      <c r="E1462" s="196" t="s">
        <v>85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85</v>
      </c>
      <c r="C1463" s="238" t="e">
        <f aca="false">B1463/$C$1</f>
        <v>#VALUE!</v>
      </c>
      <c r="D1463" s="198" t="s">
        <v>85</v>
      </c>
      <c r="E1463" s="196" t="s">
        <v>85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85</v>
      </c>
      <c r="C1464" s="238" t="e">
        <f aca="false">B1464/$C$1</f>
        <v>#VALUE!</v>
      </c>
      <c r="D1464" s="198" t="s">
        <v>85</v>
      </c>
      <c r="E1464" s="196" t="s">
        <v>85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85</v>
      </c>
      <c r="C1465" s="238" t="e">
        <f aca="false">B1465/$C$1</f>
        <v>#VALUE!</v>
      </c>
      <c r="D1465" s="198" t="s">
        <v>85</v>
      </c>
      <c r="E1465" s="196" t="s">
        <v>85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85</v>
      </c>
      <c r="C1466" s="238" t="e">
        <f aca="false">B1466/$C$1</f>
        <v>#VALUE!</v>
      </c>
      <c r="D1466" s="198" t="s">
        <v>85</v>
      </c>
      <c r="E1466" s="196" t="s">
        <v>85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mlenhar</cp:lastModifiedBy>
  <cp:lastPrinted>2001-02-13T12:33:52Z</cp:lastPrinted>
  <cp:revision>0</cp:revision>
  <dc:subject/>
  <dc:title/>
</cp:coreProperties>
</file>